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defaultThemeVersion="124226"/>
  <mc:AlternateContent xmlns:mc="http://schemas.openxmlformats.org/markup-compatibility/2006">
    <mc:Choice Requires="x15">
      <x15ac:absPath xmlns:x15ac="http://schemas.microsoft.com/office/spreadsheetml/2010/11/ac" url="E:\SVN\FengWo-ABP\aspnet-core\src\FengWo.Web.Mvc\wwwroot\imports\"/>
    </mc:Choice>
  </mc:AlternateContent>
  <xr:revisionPtr revIDLastSave="0" documentId="8_{0FB46AE5-41E3-43A5-A773-1B72E57FA0E5}" xr6:coauthVersionLast="45" xr6:coauthVersionMax="45" xr10:uidLastSave="{00000000-0000-0000-0000-000000000000}"/>
  <bookViews>
    <workbookView xWindow="5085" yWindow="3060" windowWidth="42765" windowHeight="27210" activeTab="3"/>
  </bookViews>
  <sheets>
    <sheet name="预算执行总表" sheetId="20" r:id="rId1"/>
    <sheet name="项目执行率" sheetId="19" r:id="rId2"/>
    <sheet name="基本支出执行计划（调整后）" sheetId="33" r:id="rId3"/>
    <sheet name="项目执行情况" sheetId="13" r:id="rId4"/>
    <sheet name="取数表" sheetId="2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2" hidden="1">'基本支出执行计划（调整后）'!$A$3:$AV$175</definedName>
    <definedName name="_xlnm._FilterDatabase" localSheetId="4" hidden="1">取数表!$A$1:$O$297</definedName>
    <definedName name="_xlnm._FilterDatabase" localSheetId="3" hidden="1">项目执行情况!$A$2:$AQ$92</definedName>
    <definedName name="abc">#REF!</definedName>
    <definedName name="_xlnm.Database">#REF!</definedName>
    <definedName name="efg">#REF!</definedName>
    <definedName name="ggg">#REF!</definedName>
    <definedName name="guhu">#REF!</definedName>
    <definedName name="hkxz">[4]字典代码项!$G$2:$G$16</definedName>
    <definedName name="kj">#REF!</definedName>
    <definedName name="o">#REF!</definedName>
    <definedName name="ppp">#REF!</definedName>
    <definedName name="_xlnm.Print_Area">#N/A</definedName>
    <definedName name="_xlnm.Print_Titles">#N/A</definedName>
    <definedName name="计算比例3">#REF!</definedName>
    <definedName name="投入">#REF!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3" i="22" l="1"/>
  <c r="K4" i="22"/>
  <c r="G8" i="13" s="1"/>
  <c r="K5" i="22"/>
  <c r="G9" i="13"/>
  <c r="K6" i="22"/>
  <c r="G10" i="13" s="1"/>
  <c r="K7" i="22"/>
  <c r="K295" i="22" s="1"/>
  <c r="K8" i="22"/>
  <c r="G13" i="13" s="1"/>
  <c r="K9" i="22"/>
  <c r="G15" i="13" s="1"/>
  <c r="K10" i="22"/>
  <c r="G16" i="13" s="1"/>
  <c r="K11" i="22"/>
  <c r="K12" i="22"/>
  <c r="G21" i="13" s="1"/>
  <c r="K13" i="22"/>
  <c r="K14" i="22"/>
  <c r="G23" i="13" s="1"/>
  <c r="K15" i="22"/>
  <c r="G24" i="13" s="1"/>
  <c r="K16" i="22"/>
  <c r="K17" i="22"/>
  <c r="G27" i="13"/>
  <c r="K18" i="22"/>
  <c r="G28" i="13" s="1"/>
  <c r="K19" i="22"/>
  <c r="G29" i="13" s="1"/>
  <c r="K20" i="22"/>
  <c r="G31" i="13" s="1"/>
  <c r="K21" i="22"/>
  <c r="G32" i="13" s="1"/>
  <c r="K22" i="22"/>
  <c r="K23" i="22"/>
  <c r="G34" i="13"/>
  <c r="I34" i="13" s="1"/>
  <c r="K24" i="22"/>
  <c r="G38" i="13" s="1"/>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G17" i="13" s="1"/>
  <c r="K130" i="22"/>
  <c r="K131" i="22"/>
  <c r="K132" i="22"/>
  <c r="K133" i="22"/>
  <c r="G58" i="13"/>
  <c r="K134" i="22"/>
  <c r="K135" i="22"/>
  <c r="K136" i="22"/>
  <c r="K137" i="22"/>
  <c r="K138" i="22"/>
  <c r="K139" i="22"/>
  <c r="K140" i="22"/>
  <c r="K141" i="22"/>
  <c r="K142" i="22"/>
  <c r="K143" i="22"/>
  <c r="K144" i="22"/>
  <c r="K145" i="22"/>
  <c r="K146" i="22"/>
  <c r="K147" i="22"/>
  <c r="K148" i="22"/>
  <c r="K149" i="22"/>
  <c r="K150" i="22"/>
  <c r="K151" i="22"/>
  <c r="K152" i="22"/>
  <c r="K153" i="22"/>
  <c r="K154" i="22"/>
  <c r="G65" i="13"/>
  <c r="K155" i="22"/>
  <c r="G66" i="13" s="1"/>
  <c r="K156" i="22"/>
  <c r="G67" i="13" s="1"/>
  <c r="K157" i="22"/>
  <c r="G68" i="13"/>
  <c r="I68" i="13" s="1"/>
  <c r="K158" i="22"/>
  <c r="G69" i="13" s="1"/>
  <c r="K159" i="22"/>
  <c r="G70" i="13"/>
  <c r="I70" i="13" s="1"/>
  <c r="K160" i="22"/>
  <c r="G59" i="13"/>
  <c r="K161" i="22"/>
  <c r="G49" i="13" s="1"/>
  <c r="K162" i="22"/>
  <c r="G47" i="13"/>
  <c r="I47" i="13" s="1"/>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G37" i="13" s="1"/>
  <c r="K206" i="22"/>
  <c r="G36" i="13" s="1"/>
  <c r="K207" i="22"/>
  <c r="G35" i="13" s="1"/>
  <c r="K208" i="22"/>
  <c r="K209" i="22"/>
  <c r="K210" i="22"/>
  <c r="H20" i="13"/>
  <c r="J20" i="13"/>
  <c r="K211" i="22"/>
  <c r="K212" i="22"/>
  <c r="K213" i="22"/>
  <c r="K214" i="22"/>
  <c r="K215" i="22"/>
  <c r="K216" i="22"/>
  <c r="G5" i="13" s="1"/>
  <c r="K217" i="22"/>
  <c r="K218" i="22"/>
  <c r="G44" i="13"/>
  <c r="K219" i="22"/>
  <c r="G46" i="13" s="1"/>
  <c r="K220" i="22"/>
  <c r="K221" i="22"/>
  <c r="K222" i="22"/>
  <c r="K223" i="22"/>
  <c r="K224" i="22"/>
  <c r="K225" i="22"/>
  <c r="K226" i="22"/>
  <c r="K227" i="22"/>
  <c r="K228" i="22"/>
  <c r="G54" i="13" s="1"/>
  <c r="K229" i="22"/>
  <c r="G55" i="13" s="1"/>
  <c r="K230" i="22"/>
  <c r="G56" i="13" s="1"/>
  <c r="K231" i="22"/>
  <c r="K232" i="22"/>
  <c r="K233" i="22"/>
  <c r="G50" i="13"/>
  <c r="K234" i="22"/>
  <c r="G51" i="13" s="1"/>
  <c r="K235" i="22"/>
  <c r="G76" i="13" s="1"/>
  <c r="K236" i="22"/>
  <c r="G77" i="13"/>
  <c r="I77" i="13" s="1"/>
  <c r="K237" i="22"/>
  <c r="K238" i="22"/>
  <c r="K239" i="22"/>
  <c r="G72" i="13" s="1"/>
  <c r="K240" i="22"/>
  <c r="G73" i="13" s="1"/>
  <c r="K241" i="22"/>
  <c r="K242" i="22"/>
  <c r="K243" i="22"/>
  <c r="K244" i="22"/>
  <c r="K245" i="22"/>
  <c r="K246" i="22"/>
  <c r="K247" i="22"/>
  <c r="K248" i="22"/>
  <c r="G78" i="13" s="1"/>
  <c r="K249" i="22"/>
  <c r="K250" i="22"/>
  <c r="K251" i="22"/>
  <c r="K252" i="22"/>
  <c r="K253" i="22"/>
  <c r="K254" i="22"/>
  <c r="K255" i="22"/>
  <c r="K256" i="22"/>
  <c r="K257" i="22"/>
  <c r="K258" i="22"/>
  <c r="K259" i="22"/>
  <c r="K260" i="22"/>
  <c r="K261" i="22"/>
  <c r="K262" i="22"/>
  <c r="K263" i="22"/>
  <c r="K264" i="22"/>
  <c r="K265" i="22"/>
  <c r="K266" i="22"/>
  <c r="K267" i="22"/>
  <c r="K268" i="22"/>
  <c r="K269" i="22"/>
  <c r="K270" i="22"/>
  <c r="G90" i="13" s="1"/>
  <c r="K271" i="22"/>
  <c r="K272" i="22"/>
  <c r="G85" i="13" s="1"/>
  <c r="K273" i="22"/>
  <c r="G86" i="13"/>
  <c r="K274" i="22"/>
  <c r="G87" i="13"/>
  <c r="I87" i="13"/>
  <c r="K275" i="22"/>
  <c r="G88" i="13" s="1"/>
  <c r="K276" i="22"/>
  <c r="G80" i="13" s="1"/>
  <c r="K277" i="22"/>
  <c r="G81" i="13" s="1"/>
  <c r="K278" i="22"/>
  <c r="K279" i="22"/>
  <c r="G83" i="13"/>
  <c r="I83" i="13" s="1"/>
  <c r="K280" i="22"/>
  <c r="K281" i="22"/>
  <c r="K282" i="22"/>
  <c r="K283" i="22"/>
  <c r="K284" i="22"/>
  <c r="K285" i="22"/>
  <c r="K286" i="22"/>
  <c r="K287" i="22"/>
  <c r="K288" i="22"/>
  <c r="K289" i="22"/>
  <c r="K290" i="22"/>
  <c r="G53" i="13" s="1"/>
  <c r="K291" i="22"/>
  <c r="K292" i="22"/>
  <c r="K293" i="22"/>
  <c r="K294" i="22"/>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K2" i="22"/>
  <c r="F2" i="22"/>
  <c r="F295" i="22" s="1"/>
  <c r="E30" i="13"/>
  <c r="E39" i="13"/>
  <c r="E18" i="13"/>
  <c r="E14" i="13"/>
  <c r="E25" i="13"/>
  <c r="E11" i="13"/>
  <c r="G33" i="13"/>
  <c r="H33" i="13"/>
  <c r="J33" i="13" s="1"/>
  <c r="H50" i="13"/>
  <c r="G74" i="13"/>
  <c r="I74" i="13" s="1"/>
  <c r="G295" i="22"/>
  <c r="H295" i="22"/>
  <c r="I295" i="22"/>
  <c r="J295" i="22"/>
  <c r="G12" i="13"/>
  <c r="G11" i="13" s="1"/>
  <c r="G19" i="13"/>
  <c r="H19" i="13"/>
  <c r="J19" i="13"/>
  <c r="G22" i="13"/>
  <c r="I22" i="13" s="1"/>
  <c r="H22" i="13"/>
  <c r="J22" i="13"/>
  <c r="G61" i="13"/>
  <c r="G62" i="13"/>
  <c r="I62" i="13" s="1"/>
  <c r="G63" i="13"/>
  <c r="I63" i="13" s="1"/>
  <c r="G91" i="13"/>
  <c r="I91" i="13"/>
  <c r="G82" i="13"/>
  <c r="G7" i="13"/>
  <c r="I7" i="13" s="1"/>
  <c r="H7" i="13"/>
  <c r="J7" i="13" s="1"/>
  <c r="G4" i="13"/>
  <c r="H4" i="13" s="1"/>
  <c r="J4" i="13" s="1"/>
  <c r="AM40" i="13"/>
  <c r="AJ40" i="13"/>
  <c r="AN40" i="13" s="1"/>
  <c r="AG40" i="13"/>
  <c r="E40" i="13"/>
  <c r="AK40" i="13"/>
  <c r="AN42" i="13"/>
  <c r="AK42" i="13"/>
  <c r="AH42" i="13"/>
  <c r="AE42" i="13"/>
  <c r="AB42" i="13"/>
  <c r="AN41" i="13"/>
  <c r="AK41" i="13"/>
  <c r="AH41" i="13"/>
  <c r="AE41" i="13"/>
  <c r="AB41" i="13"/>
  <c r="G26" i="13"/>
  <c r="H26" i="13"/>
  <c r="AN37" i="13"/>
  <c r="L295" i="22"/>
  <c r="AK37" i="13"/>
  <c r="AH37" i="13"/>
  <c r="AE37" i="13"/>
  <c r="AB37" i="13"/>
  <c r="AJ36" i="13"/>
  <c r="AK36" i="13" s="1"/>
  <c r="AH36" i="13"/>
  <c r="AE36" i="13"/>
  <c r="AB36" i="13"/>
  <c r="AN35" i="13"/>
  <c r="AK35" i="13"/>
  <c r="AH35" i="13"/>
  <c r="AE35" i="13"/>
  <c r="AB35" i="13"/>
  <c r="AN29" i="13"/>
  <c r="AK29" i="13"/>
  <c r="AH29" i="13"/>
  <c r="AE29" i="13"/>
  <c r="AB29" i="13"/>
  <c r="AN12" i="13"/>
  <c r="AK12" i="13"/>
  <c r="AH12" i="13"/>
  <c r="AE12" i="13"/>
  <c r="AB12" i="13"/>
  <c r="D171" i="22"/>
  <c r="D295" i="22" s="1"/>
  <c r="AM89" i="13"/>
  <c r="AJ89" i="13"/>
  <c r="AG89" i="13"/>
  <c r="AD89" i="13"/>
  <c r="AK89" i="13" s="1"/>
  <c r="AM84" i="13"/>
  <c r="AN84" i="13" s="1"/>
  <c r="AJ84" i="13"/>
  <c r="AG84" i="13"/>
  <c r="AH84" i="13" s="1"/>
  <c r="AD84" i="13"/>
  <c r="AE84" i="13"/>
  <c r="AM79" i="13"/>
  <c r="AJ79" i="13"/>
  <c r="AG79" i="13"/>
  <c r="AK79" i="13" s="1"/>
  <c r="AD79" i="13"/>
  <c r="AN80" i="13"/>
  <c r="AN81" i="13"/>
  <c r="AN82" i="13"/>
  <c r="AN83" i="13"/>
  <c r="AN85" i="13"/>
  <c r="AN86" i="13"/>
  <c r="AN87" i="13"/>
  <c r="AN88" i="13"/>
  <c r="AN90" i="13"/>
  <c r="AN91" i="13"/>
  <c r="AH80" i="13"/>
  <c r="AH81" i="13"/>
  <c r="AH82" i="13"/>
  <c r="AH83" i="13"/>
  <c r="AH85" i="13"/>
  <c r="AH86" i="13"/>
  <c r="AH87" i="13"/>
  <c r="AH88" i="13"/>
  <c r="AH90" i="13"/>
  <c r="AH91" i="13"/>
  <c r="AK80" i="13"/>
  <c r="AK81" i="13"/>
  <c r="AK82" i="13"/>
  <c r="AK83" i="13"/>
  <c r="AK85" i="13"/>
  <c r="AK86" i="13"/>
  <c r="AK87" i="13"/>
  <c r="AK88" i="13"/>
  <c r="AK90" i="13"/>
  <c r="AK91" i="13"/>
  <c r="AB80" i="13"/>
  <c r="AB81" i="13"/>
  <c r="AB82" i="13"/>
  <c r="AB83" i="13"/>
  <c r="AB84" i="13"/>
  <c r="AB85" i="13"/>
  <c r="AB86" i="13"/>
  <c r="AB87" i="13"/>
  <c r="AB88" i="13"/>
  <c r="AB89" i="13"/>
  <c r="AB90" i="13"/>
  <c r="AB91" i="13"/>
  <c r="AE78" i="13"/>
  <c r="AE80" i="13"/>
  <c r="AE81" i="13"/>
  <c r="AE82" i="13"/>
  <c r="AE83" i="13"/>
  <c r="AE85" i="13"/>
  <c r="AE86" i="13"/>
  <c r="AE87" i="13"/>
  <c r="AE88" i="13"/>
  <c r="AE90" i="13"/>
  <c r="AE91" i="13"/>
  <c r="AB78" i="13"/>
  <c r="AB79" i="13"/>
  <c r="AN78" i="13"/>
  <c r="AK78" i="13"/>
  <c r="AH78" i="13"/>
  <c r="E48" i="13"/>
  <c r="S48" i="13" s="1"/>
  <c r="E57" i="13"/>
  <c r="E60" i="13"/>
  <c r="M60" i="13" s="1"/>
  <c r="E64" i="13"/>
  <c r="E71" i="13"/>
  <c r="E75" i="13"/>
  <c r="AD45" i="13"/>
  <c r="X45" i="13"/>
  <c r="AH45" i="13" s="1"/>
  <c r="E100" i="22"/>
  <c r="E91" i="22"/>
  <c r="E295" i="22" s="1"/>
  <c r="AM75" i="13"/>
  <c r="AJ75" i="13"/>
  <c r="AG75" i="13"/>
  <c r="AD75" i="13"/>
  <c r="AA75" i="13"/>
  <c r="X75" i="13"/>
  <c r="U75" i="13"/>
  <c r="O75" i="13"/>
  <c r="L75" i="13"/>
  <c r="V75" i="13" s="1"/>
  <c r="R75" i="13"/>
  <c r="AJ71" i="13"/>
  <c r="AJ92" i="13" s="1"/>
  <c r="AG71" i="13"/>
  <c r="AD71" i="13"/>
  <c r="AA71" i="13"/>
  <c r="X71" i="13"/>
  <c r="U71" i="13"/>
  <c r="R71" i="13"/>
  <c r="O71" i="13"/>
  <c r="L71" i="13"/>
  <c r="P71" i="13" s="1"/>
  <c r="AM48" i="13"/>
  <c r="AM92" i="13" s="1"/>
  <c r="AJ48" i="13"/>
  <c r="AG48" i="13"/>
  <c r="AD48" i="13"/>
  <c r="AA48" i="13"/>
  <c r="AH48" i="13" s="1"/>
  <c r="X48" i="13"/>
  <c r="X92" i="13" s="1"/>
  <c r="U48" i="13"/>
  <c r="AK48" i="13" s="1"/>
  <c r="P49" i="13"/>
  <c r="P50" i="13"/>
  <c r="P51" i="13"/>
  <c r="M49" i="13"/>
  <c r="M50" i="13"/>
  <c r="M51" i="13"/>
  <c r="AN49" i="13"/>
  <c r="AN50" i="13"/>
  <c r="AN51" i="13"/>
  <c r="AK49" i="13"/>
  <c r="AK50" i="13"/>
  <c r="AK51" i="13"/>
  <c r="AH49" i="13"/>
  <c r="AH50" i="13"/>
  <c r="AH51" i="13"/>
  <c r="AE49" i="13"/>
  <c r="AE50" i="13"/>
  <c r="AE51" i="13"/>
  <c r="AB49" i="13"/>
  <c r="AB50" i="13"/>
  <c r="AB51" i="13"/>
  <c r="Y49" i="13"/>
  <c r="Y50" i="13"/>
  <c r="Y51" i="13"/>
  <c r="V49" i="13"/>
  <c r="V50" i="13"/>
  <c r="V51" i="13"/>
  <c r="S49" i="13"/>
  <c r="S50" i="13"/>
  <c r="S51" i="13"/>
  <c r="E209" i="22"/>
  <c r="AN77" i="13"/>
  <c r="AN76" i="13"/>
  <c r="AK77" i="13"/>
  <c r="AK76" i="13"/>
  <c r="AH77" i="13"/>
  <c r="AH76" i="13"/>
  <c r="AE77" i="13"/>
  <c r="AE76" i="13"/>
  <c r="AB77" i="13"/>
  <c r="AB76" i="13"/>
  <c r="Y77" i="13"/>
  <c r="Y76" i="13"/>
  <c r="M77" i="13"/>
  <c r="P77" i="13"/>
  <c r="S77" i="13"/>
  <c r="V77" i="13"/>
  <c r="M76" i="13"/>
  <c r="P76" i="13"/>
  <c r="S76" i="13"/>
  <c r="V76" i="13"/>
  <c r="AN74" i="13"/>
  <c r="AK74" i="13"/>
  <c r="AH74" i="13"/>
  <c r="AE74" i="13"/>
  <c r="AB74" i="13"/>
  <c r="Y74" i="13"/>
  <c r="V74" i="13"/>
  <c r="S74" i="13"/>
  <c r="P74" i="13"/>
  <c r="M74" i="13"/>
  <c r="AN73" i="13"/>
  <c r="AK73" i="13"/>
  <c r="AH73" i="13"/>
  <c r="AE73" i="13"/>
  <c r="AB73" i="13"/>
  <c r="Y73" i="13"/>
  <c r="V73" i="13"/>
  <c r="S73" i="13"/>
  <c r="P73" i="13"/>
  <c r="M73" i="13"/>
  <c r="AN72" i="13"/>
  <c r="AK72" i="13"/>
  <c r="AH72" i="13"/>
  <c r="AE72" i="13"/>
  <c r="AB72" i="13"/>
  <c r="Y72" i="13"/>
  <c r="V72" i="13"/>
  <c r="S72" i="13"/>
  <c r="P72" i="13"/>
  <c r="M72" i="13"/>
  <c r="S13" i="13"/>
  <c r="V19" i="13"/>
  <c r="S19" i="13"/>
  <c r="P19" i="13"/>
  <c r="M19" i="13"/>
  <c r="X19" i="13"/>
  <c r="AE19" i="13" s="1"/>
  <c r="AJ26" i="13"/>
  <c r="AK26" i="13" s="1"/>
  <c r="AK20" i="13"/>
  <c r="AH20" i="13"/>
  <c r="AE20" i="13"/>
  <c r="AB20" i="13"/>
  <c r="Y20" i="13"/>
  <c r="AN38" i="13"/>
  <c r="AK38" i="13"/>
  <c r="AH38" i="13"/>
  <c r="AE38" i="13"/>
  <c r="AB38" i="13"/>
  <c r="Y38" i="13"/>
  <c r="V38" i="13"/>
  <c r="S38" i="13"/>
  <c r="P38" i="13"/>
  <c r="M38" i="13"/>
  <c r="AK24" i="13"/>
  <c r="AH24" i="13"/>
  <c r="AE24" i="13"/>
  <c r="AB24" i="13"/>
  <c r="Y24" i="13"/>
  <c r="V24" i="13"/>
  <c r="S24" i="13"/>
  <c r="P24" i="13"/>
  <c r="M24" i="13"/>
  <c r="AM18" i="13"/>
  <c r="AJ18" i="13"/>
  <c r="AG18" i="13"/>
  <c r="AD18" i="13"/>
  <c r="AA18" i="13"/>
  <c r="U18" i="13"/>
  <c r="U6" i="13"/>
  <c r="U43" i="13" s="1"/>
  <c r="U11" i="13"/>
  <c r="U14" i="13"/>
  <c r="R18" i="13"/>
  <c r="O18" i="13"/>
  <c r="L18" i="13"/>
  <c r="V18" i="13"/>
  <c r="S7" i="13"/>
  <c r="S4" i="13"/>
  <c r="P8" i="13"/>
  <c r="S8" i="13"/>
  <c r="AB8" i="13"/>
  <c r="AK56" i="13"/>
  <c r="AH55" i="13"/>
  <c r="AN54" i="13"/>
  <c r="AE53" i="13"/>
  <c r="M20" i="13"/>
  <c r="P20" i="13"/>
  <c r="S20" i="13"/>
  <c r="V20" i="13"/>
  <c r="M4" i="13"/>
  <c r="AM64" i="13"/>
  <c r="AJ64" i="13"/>
  <c r="AD64" i="13"/>
  <c r="AA64" i="13"/>
  <c r="AE64" i="13" s="1"/>
  <c r="X64" i="13"/>
  <c r="U64" i="13"/>
  <c r="R64" i="13"/>
  <c r="O64" i="13"/>
  <c r="L64" i="13"/>
  <c r="AN64" i="13" s="1"/>
  <c r="AM60" i="13"/>
  <c r="AJ60" i="13"/>
  <c r="AG60" i="13"/>
  <c r="AD60" i="13"/>
  <c r="AA60" i="13"/>
  <c r="X60" i="13"/>
  <c r="AH60" i="13" s="1"/>
  <c r="U60" i="13"/>
  <c r="R60" i="13"/>
  <c r="O60" i="13"/>
  <c r="S60" i="13" s="1"/>
  <c r="L60" i="13"/>
  <c r="AM57" i="13"/>
  <c r="AJ57" i="13"/>
  <c r="AG57" i="13"/>
  <c r="AD57" i="13"/>
  <c r="AA57" i="13"/>
  <c r="X57" i="13"/>
  <c r="U57" i="13"/>
  <c r="U92" i="13" s="1"/>
  <c r="R57" i="13"/>
  <c r="O57" i="13"/>
  <c r="L57" i="13"/>
  <c r="Y57" i="13" s="1"/>
  <c r="AM52" i="13"/>
  <c r="AJ52" i="13"/>
  <c r="AG52" i="13"/>
  <c r="X52" i="13"/>
  <c r="U52" i="13"/>
  <c r="R52" i="13"/>
  <c r="R92" i="13" s="1"/>
  <c r="O52" i="13"/>
  <c r="AN7" i="13"/>
  <c r="AN9" i="13"/>
  <c r="J9" i="13" s="1"/>
  <c r="AN13" i="13"/>
  <c r="AN15" i="13"/>
  <c r="AN17" i="13"/>
  <c r="AN23" i="13"/>
  <c r="AN27" i="13"/>
  <c r="AN28" i="13"/>
  <c r="AN34" i="13"/>
  <c r="AN44" i="13"/>
  <c r="AN46" i="13"/>
  <c r="AN47" i="13"/>
  <c r="AN58" i="13"/>
  <c r="AN59" i="13"/>
  <c r="AN61" i="13"/>
  <c r="AN62" i="13"/>
  <c r="AN63" i="13"/>
  <c r="AN65" i="13"/>
  <c r="AN66" i="13"/>
  <c r="AN67" i="13"/>
  <c r="AN68" i="13"/>
  <c r="AN69" i="13"/>
  <c r="AN70" i="13"/>
  <c r="AK5" i="13"/>
  <c r="AK7" i="13"/>
  <c r="AK9" i="13"/>
  <c r="AK10" i="13"/>
  <c r="AK13" i="13"/>
  <c r="AK15" i="13"/>
  <c r="AK16" i="13"/>
  <c r="AK17" i="13"/>
  <c r="AK21" i="13"/>
  <c r="AK22" i="13"/>
  <c r="AK23" i="13"/>
  <c r="AK27" i="13"/>
  <c r="AK28" i="13"/>
  <c r="AK31" i="13"/>
  <c r="AK32" i="13"/>
  <c r="AK33" i="13"/>
  <c r="AK34" i="13"/>
  <c r="AK44" i="13"/>
  <c r="AK46" i="13"/>
  <c r="AK47" i="13"/>
  <c r="AK58" i="13"/>
  <c r="AK59" i="13"/>
  <c r="AK61" i="13"/>
  <c r="AK62" i="13"/>
  <c r="AK63" i="13"/>
  <c r="AK65" i="13"/>
  <c r="AK66" i="13"/>
  <c r="AK67" i="13"/>
  <c r="AK68" i="13"/>
  <c r="AK69" i="13"/>
  <c r="AK70" i="13"/>
  <c r="AH5" i="13"/>
  <c r="AH7" i="13"/>
  <c r="AH8" i="13"/>
  <c r="AH9" i="13"/>
  <c r="AH10" i="13"/>
  <c r="AH13" i="13"/>
  <c r="AH15" i="13"/>
  <c r="AH16" i="13"/>
  <c r="AH17" i="13"/>
  <c r="AH21" i="13"/>
  <c r="AH22" i="13"/>
  <c r="AH23" i="13"/>
  <c r="AH26" i="13"/>
  <c r="AH27" i="13"/>
  <c r="AH28" i="13"/>
  <c r="AH31" i="13"/>
  <c r="AH32" i="13"/>
  <c r="AH33" i="13"/>
  <c r="AH34" i="13"/>
  <c r="AH44" i="13"/>
  <c r="AH46" i="13"/>
  <c r="AH47" i="13"/>
  <c r="AH58" i="13"/>
  <c r="AH59" i="13"/>
  <c r="AH61" i="13"/>
  <c r="AH62" i="13"/>
  <c r="AH63" i="13"/>
  <c r="AH65" i="13"/>
  <c r="AH66" i="13"/>
  <c r="AH67" i="13"/>
  <c r="AH68" i="13"/>
  <c r="AH69" i="13"/>
  <c r="AH70" i="13"/>
  <c r="AE5" i="13"/>
  <c r="AE7" i="13"/>
  <c r="AE9" i="13"/>
  <c r="AE10" i="13"/>
  <c r="AE13" i="13"/>
  <c r="AE15" i="13"/>
  <c r="AE16" i="13"/>
  <c r="AE17" i="13"/>
  <c r="AE21" i="13"/>
  <c r="AE22" i="13"/>
  <c r="AE23" i="13"/>
  <c r="AE26" i="13"/>
  <c r="AE27" i="13"/>
  <c r="AE28" i="13"/>
  <c r="AE31" i="13"/>
  <c r="AE32" i="13"/>
  <c r="AE33" i="13"/>
  <c r="AE34" i="13"/>
  <c r="AE44" i="13"/>
  <c r="AE46" i="13"/>
  <c r="AE47" i="13"/>
  <c r="AE58" i="13"/>
  <c r="AE59" i="13"/>
  <c r="AE61" i="13"/>
  <c r="AE62" i="13"/>
  <c r="AE63" i="13"/>
  <c r="AE65" i="13"/>
  <c r="AE66" i="13"/>
  <c r="AE67" i="13"/>
  <c r="AE68" i="13"/>
  <c r="AE69" i="13"/>
  <c r="AE70" i="13"/>
  <c r="AB5" i="13"/>
  <c r="AB7" i="13"/>
  <c r="AB9" i="13"/>
  <c r="AB10" i="13"/>
  <c r="AB13" i="13"/>
  <c r="AB15" i="13"/>
  <c r="AB16" i="13"/>
  <c r="AB17" i="13"/>
  <c r="AB21" i="13"/>
  <c r="AB22" i="13"/>
  <c r="AB23" i="13"/>
  <c r="AB26" i="13"/>
  <c r="AB27" i="13"/>
  <c r="AB28" i="13"/>
  <c r="AB31" i="13"/>
  <c r="AB32" i="13"/>
  <c r="AB33" i="13"/>
  <c r="AB34" i="13"/>
  <c r="AB44" i="13"/>
  <c r="AB46" i="13"/>
  <c r="AB47" i="13"/>
  <c r="AB58" i="13"/>
  <c r="AB59" i="13"/>
  <c r="AB61" i="13"/>
  <c r="AB62" i="13"/>
  <c r="AB63" i="13"/>
  <c r="AB65" i="13"/>
  <c r="AB66" i="13"/>
  <c r="AB67" i="13"/>
  <c r="AB68" i="13"/>
  <c r="AB69" i="13"/>
  <c r="AB70" i="13"/>
  <c r="Y5" i="13"/>
  <c r="Y7" i="13"/>
  <c r="Y9" i="13"/>
  <c r="Y10" i="13"/>
  <c r="Y12" i="13"/>
  <c r="Y13" i="13"/>
  <c r="Y15" i="13"/>
  <c r="Y16" i="13"/>
  <c r="Y17" i="13"/>
  <c r="Y21" i="13"/>
  <c r="Y22" i="13"/>
  <c r="Y23" i="13"/>
  <c r="Y26" i="13"/>
  <c r="Y27" i="13"/>
  <c r="Y28" i="13"/>
  <c r="Y29" i="13"/>
  <c r="Y31" i="13"/>
  <c r="Y32" i="13"/>
  <c r="Y33" i="13"/>
  <c r="Y34" i="13"/>
  <c r="Y35" i="13"/>
  <c r="Y36" i="13"/>
  <c r="Y37" i="13"/>
  <c r="Y44" i="13"/>
  <c r="Y46" i="13"/>
  <c r="Y47" i="13"/>
  <c r="Y53" i="13"/>
  <c r="Y54" i="13"/>
  <c r="Y55" i="13"/>
  <c r="Y56" i="13"/>
  <c r="Y58" i="13"/>
  <c r="Y59" i="13"/>
  <c r="Y61" i="13"/>
  <c r="Y62" i="13"/>
  <c r="Y63" i="13"/>
  <c r="Y65" i="13"/>
  <c r="Y66" i="13"/>
  <c r="Y67" i="13"/>
  <c r="Y68" i="13"/>
  <c r="Y69" i="13"/>
  <c r="Y70" i="13"/>
  <c r="V5" i="13"/>
  <c r="V7" i="13"/>
  <c r="V8" i="13"/>
  <c r="V9" i="13"/>
  <c r="V10" i="13"/>
  <c r="V12" i="13"/>
  <c r="V13" i="13"/>
  <c r="V15" i="13"/>
  <c r="V16" i="13"/>
  <c r="V17" i="13"/>
  <c r="V21" i="13"/>
  <c r="V22" i="13"/>
  <c r="V23" i="13"/>
  <c r="V26" i="13"/>
  <c r="V27" i="13"/>
  <c r="V28" i="13"/>
  <c r="V29" i="13"/>
  <c r="V31" i="13"/>
  <c r="V32" i="13"/>
  <c r="V33" i="13"/>
  <c r="V34" i="13"/>
  <c r="V35" i="13"/>
  <c r="V36" i="13"/>
  <c r="V37" i="13"/>
  <c r="V44" i="13"/>
  <c r="V46" i="13"/>
  <c r="V47" i="13"/>
  <c r="V53" i="13"/>
  <c r="V54" i="13"/>
  <c r="V55" i="13"/>
  <c r="V56" i="13"/>
  <c r="V58" i="13"/>
  <c r="V59" i="13"/>
  <c r="V61" i="13"/>
  <c r="V62" i="13"/>
  <c r="V63" i="13"/>
  <c r="V65" i="13"/>
  <c r="V66" i="13"/>
  <c r="V67" i="13"/>
  <c r="V68" i="13"/>
  <c r="V69" i="13"/>
  <c r="V70" i="13"/>
  <c r="S5" i="13"/>
  <c r="S9" i="13"/>
  <c r="S10" i="13"/>
  <c r="S12" i="13"/>
  <c r="S15" i="13"/>
  <c r="S16" i="13"/>
  <c r="S17" i="13"/>
  <c r="S21" i="13"/>
  <c r="S22" i="13"/>
  <c r="S23" i="13"/>
  <c r="S26" i="13"/>
  <c r="S27" i="13"/>
  <c r="S28" i="13"/>
  <c r="S29" i="13"/>
  <c r="S31" i="13"/>
  <c r="S32" i="13"/>
  <c r="S33" i="13"/>
  <c r="S34" i="13"/>
  <c r="S35" i="13"/>
  <c r="S36" i="13"/>
  <c r="S37" i="13"/>
  <c r="S44" i="13"/>
  <c r="S46" i="13"/>
  <c r="S47" i="13"/>
  <c r="S53" i="13"/>
  <c r="S54" i="13"/>
  <c r="S55" i="13"/>
  <c r="S56" i="13"/>
  <c r="S58" i="13"/>
  <c r="S59" i="13"/>
  <c r="S61" i="13"/>
  <c r="S62" i="13"/>
  <c r="S63" i="13"/>
  <c r="S65" i="13"/>
  <c r="S66" i="13"/>
  <c r="S67" i="13"/>
  <c r="S68" i="13"/>
  <c r="S69" i="13"/>
  <c r="S70" i="13"/>
  <c r="P5" i="13"/>
  <c r="P7" i="13"/>
  <c r="P9" i="13"/>
  <c r="P10" i="13"/>
  <c r="P12" i="13"/>
  <c r="P13" i="13"/>
  <c r="P15" i="13"/>
  <c r="P16" i="13"/>
  <c r="P17" i="13"/>
  <c r="P21" i="13"/>
  <c r="P22" i="13"/>
  <c r="P23" i="13"/>
  <c r="P26" i="13"/>
  <c r="P27" i="13"/>
  <c r="P28" i="13"/>
  <c r="P29" i="13"/>
  <c r="P31" i="13"/>
  <c r="P32" i="13"/>
  <c r="P33" i="13"/>
  <c r="P34" i="13"/>
  <c r="P35" i="13"/>
  <c r="P36" i="13"/>
  <c r="P37" i="13"/>
  <c r="P44" i="13"/>
  <c r="P46" i="13"/>
  <c r="P47" i="13"/>
  <c r="P53" i="13"/>
  <c r="P54" i="13"/>
  <c r="P55" i="13"/>
  <c r="P56" i="13"/>
  <c r="P58" i="13"/>
  <c r="P59" i="13"/>
  <c r="P61" i="13"/>
  <c r="P62" i="13"/>
  <c r="P63" i="13"/>
  <c r="P65" i="13"/>
  <c r="P66" i="13"/>
  <c r="P67" i="13"/>
  <c r="P68" i="13"/>
  <c r="P69" i="13"/>
  <c r="P70" i="13"/>
  <c r="M5" i="13"/>
  <c r="M7" i="13"/>
  <c r="M8" i="13"/>
  <c r="M9" i="13"/>
  <c r="M10" i="13"/>
  <c r="M12" i="13"/>
  <c r="M13" i="13"/>
  <c r="M15" i="13"/>
  <c r="M16" i="13"/>
  <c r="M17" i="13"/>
  <c r="M21" i="13"/>
  <c r="M22" i="13"/>
  <c r="M23" i="13"/>
  <c r="M26" i="13"/>
  <c r="M27" i="13"/>
  <c r="M28" i="13"/>
  <c r="M29" i="13"/>
  <c r="M31" i="13"/>
  <c r="M32" i="13"/>
  <c r="M33" i="13"/>
  <c r="M34" i="13"/>
  <c r="M35" i="13"/>
  <c r="M36" i="13"/>
  <c r="M37" i="13"/>
  <c r="M44" i="13"/>
  <c r="M46" i="13"/>
  <c r="M47" i="13"/>
  <c r="M53" i="13"/>
  <c r="M54" i="13"/>
  <c r="M55" i="13"/>
  <c r="M56" i="13"/>
  <c r="M58" i="13"/>
  <c r="M59" i="13"/>
  <c r="M61" i="13"/>
  <c r="M62" i="13"/>
  <c r="M63" i="13"/>
  <c r="M65" i="13"/>
  <c r="M66" i="13"/>
  <c r="M67" i="13"/>
  <c r="M68" i="13"/>
  <c r="M69" i="13"/>
  <c r="M70" i="13"/>
  <c r="L52" i="13"/>
  <c r="L92" i="13" s="1"/>
  <c r="AM30" i="13"/>
  <c r="AM39" i="13"/>
  <c r="AJ30" i="13"/>
  <c r="AJ39" i="13" s="1"/>
  <c r="AG30" i="13"/>
  <c r="AG39" i="13"/>
  <c r="AD30" i="13"/>
  <c r="AD39" i="13"/>
  <c r="AA30" i="13"/>
  <c r="AA39" i="13" s="1"/>
  <c r="X30" i="13"/>
  <c r="X39" i="13"/>
  <c r="U30" i="13"/>
  <c r="U39" i="13"/>
  <c r="R30" i="13"/>
  <c r="R39" i="13" s="1"/>
  <c r="S39" i="13" s="1"/>
  <c r="O30" i="13"/>
  <c r="AE30" i="13" s="1"/>
  <c r="O39" i="13"/>
  <c r="L30" i="13"/>
  <c r="AM14" i="13"/>
  <c r="AM25" i="13"/>
  <c r="AJ14" i="13"/>
  <c r="AG14" i="13"/>
  <c r="AD14" i="13"/>
  <c r="AA14" i="13"/>
  <c r="X14" i="13"/>
  <c r="R14" i="13"/>
  <c r="O14" i="13"/>
  <c r="L14" i="13"/>
  <c r="M14" i="13" s="1"/>
  <c r="AM11" i="13"/>
  <c r="AJ11" i="13"/>
  <c r="AJ43" i="13" s="1"/>
  <c r="AG11" i="13"/>
  <c r="AD11" i="13"/>
  <c r="AD25" i="13"/>
  <c r="AA11" i="13"/>
  <c r="X11" i="13"/>
  <c r="R11" i="13"/>
  <c r="R25" i="13" s="1"/>
  <c r="O11" i="13"/>
  <c r="AK11" i="13" s="1"/>
  <c r="L11" i="13"/>
  <c r="AN11" i="13" s="1"/>
  <c r="AM6" i="13"/>
  <c r="AM43" i="13" s="1"/>
  <c r="AJ6" i="13"/>
  <c r="AG6" i="13"/>
  <c r="AG25" i="13"/>
  <c r="AD6" i="13"/>
  <c r="AD43" i="13" s="1"/>
  <c r="AA6" i="13"/>
  <c r="AA25" i="13" s="1"/>
  <c r="R6" i="13"/>
  <c r="R43" i="13" s="1"/>
  <c r="O6" i="13"/>
  <c r="L6" i="13"/>
  <c r="AH6" i="13" s="1"/>
  <c r="AK4" i="13"/>
  <c r="AH4" i="13"/>
  <c r="AE4" i="13"/>
  <c r="AB4" i="13"/>
  <c r="Y4" i="13"/>
  <c r="V4" i="13"/>
  <c r="P4" i="13"/>
  <c r="E45" i="13"/>
  <c r="V45" i="13" s="1"/>
  <c r="AD52" i="13"/>
  <c r="AH52" i="13" s="1"/>
  <c r="AH53" i="13"/>
  <c r="Y8" i="13"/>
  <c r="AE54" i="13"/>
  <c r="AK53" i="13"/>
  <c r="AN56" i="13"/>
  <c r="AK55" i="13"/>
  <c r="AH56" i="13"/>
  <c r="AE56" i="13"/>
  <c r="AB54" i="13"/>
  <c r="AA52" i="13"/>
  <c r="AH54" i="13"/>
  <c r="AK54" i="13"/>
  <c r="AB56" i="13"/>
  <c r="AB55" i="13"/>
  <c r="AN53" i="13"/>
  <c r="AE55" i="13"/>
  <c r="AN55" i="13"/>
  <c r="AB53" i="13"/>
  <c r="X6" i="13"/>
  <c r="AN8" i="13"/>
  <c r="AE8" i="13"/>
  <c r="AK8" i="13"/>
  <c r="G42" i="13"/>
  <c r="I42" i="13" s="1"/>
  <c r="I20" i="13"/>
  <c r="H83" i="13"/>
  <c r="J83" i="13" s="1"/>
  <c r="H70" i="13"/>
  <c r="J70" i="13" s="1"/>
  <c r="I50" i="13"/>
  <c r="M64" i="13"/>
  <c r="M6" i="13"/>
  <c r="AJ25" i="13"/>
  <c r="M57" i="13"/>
  <c r="M30" i="13"/>
  <c r="I59" i="13"/>
  <c r="H59" i="13"/>
  <c r="J59" i="13"/>
  <c r="P45" i="13"/>
  <c r="M52" i="13"/>
  <c r="AG43" i="13"/>
  <c r="M71" i="13"/>
  <c r="P30" i="13"/>
  <c r="M48" i="13"/>
  <c r="AE79" i="13"/>
  <c r="H61" i="13"/>
  <c r="J61" i="13" s="1"/>
  <c r="I61" i="13"/>
  <c r="G41" i="13"/>
  <c r="G40" i="13" s="1"/>
  <c r="G57" i="13"/>
  <c r="I57" i="13" s="1"/>
  <c r="I58" i="13"/>
  <c r="H58" i="13"/>
  <c r="J58" i="13" s="1"/>
  <c r="I82" i="13"/>
  <c r="H82" i="13"/>
  <c r="H91" i="13"/>
  <c r="J91" i="13" s="1"/>
  <c r="I19" i="13"/>
  <c r="I65" i="13"/>
  <c r="H65" i="13"/>
  <c r="J65" i="13"/>
  <c r="H68" i="13"/>
  <c r="J68" i="13" s="1"/>
  <c r="H34" i="13"/>
  <c r="J34" i="13" s="1"/>
  <c r="I9" i="13"/>
  <c r="H9" i="13"/>
  <c r="AQ44" i="13"/>
  <c r="I44" i="13"/>
  <c r="G45" i="13"/>
  <c r="I45" i="13" s="1"/>
  <c r="H44" i="13"/>
  <c r="J44" i="13" s="1"/>
  <c r="H27" i="13"/>
  <c r="J27" i="13"/>
  <c r="I27" i="13"/>
  <c r="H74" i="13"/>
  <c r="J74" i="13"/>
  <c r="I33" i="13"/>
  <c r="H87" i="13"/>
  <c r="J87" i="13" s="1"/>
  <c r="H57" i="13"/>
  <c r="H41" i="13"/>
  <c r="J41" i="13" s="1"/>
  <c r="H42" i="13"/>
  <c r="J42" i="13"/>
  <c r="I86" i="13"/>
  <c r="H86" i="13"/>
  <c r="J86" i="13" s="1"/>
  <c r="O92" i="13"/>
  <c r="P52" i="13"/>
  <c r="Y52" i="13"/>
  <c r="AE89" i="13"/>
  <c r="AN89" i="13"/>
  <c r="V30" i="13"/>
  <c r="AB30" i="13"/>
  <c r="L39" i="13"/>
  <c r="P39" i="13" s="1"/>
  <c r="H63" i="13"/>
  <c r="J63" i="13" s="1"/>
  <c r="AH89" i="13"/>
  <c r="V64" i="13"/>
  <c r="AA43" i="13"/>
  <c r="I4" i="13"/>
  <c r="V52" i="13"/>
  <c r="E43" i="13"/>
  <c r="P57" i="13"/>
  <c r="Y6" i="13"/>
  <c r="O25" i="13"/>
  <c r="AH40" i="13"/>
  <c r="AK19" i="13"/>
  <c r="AH19" i="13"/>
  <c r="AN75" i="13"/>
  <c r="S18" i="13"/>
  <c r="AB19" i="13"/>
  <c r="AB52" i="13"/>
  <c r="AB57" i="13"/>
  <c r="P64" i="13"/>
  <c r="V48" i="13"/>
  <c r="AG92" i="13"/>
  <c r="J50" i="13"/>
  <c r="M39" i="13"/>
  <c r="I73" i="13" l="1"/>
  <c r="H73" i="13"/>
  <c r="J73" i="13" s="1"/>
  <c r="I56" i="13"/>
  <c r="H56" i="13"/>
  <c r="J56" i="13" s="1"/>
  <c r="I55" i="13"/>
  <c r="H55" i="13"/>
  <c r="J55" i="13" s="1"/>
  <c r="G48" i="13"/>
  <c r="H48" i="13" s="1"/>
  <c r="I49" i="13"/>
  <c r="H49" i="13"/>
  <c r="J49" i="13" s="1"/>
  <c r="I21" i="13"/>
  <c r="H21" i="13"/>
  <c r="J21" i="13" s="1"/>
  <c r="G18" i="13"/>
  <c r="H18" i="13" s="1"/>
  <c r="J18" i="13" s="1"/>
  <c r="I72" i="13"/>
  <c r="G71" i="13"/>
  <c r="H71" i="13" s="1"/>
  <c r="H72" i="13"/>
  <c r="J72" i="13" s="1"/>
  <c r="I54" i="13"/>
  <c r="H54" i="13"/>
  <c r="J54" i="13" s="1"/>
  <c r="H35" i="13"/>
  <c r="J35" i="13" s="1"/>
  <c r="I35" i="13"/>
  <c r="H17" i="13"/>
  <c r="J17" i="13" s="1"/>
  <c r="I17" i="13"/>
  <c r="I5" i="13"/>
  <c r="H5" i="13"/>
  <c r="J5" i="13" s="1"/>
  <c r="H36" i="13"/>
  <c r="J36" i="13" s="1"/>
  <c r="I36" i="13"/>
  <c r="H32" i="13"/>
  <c r="J32" i="13" s="1"/>
  <c r="I32" i="13"/>
  <c r="H16" i="13"/>
  <c r="J16" i="13" s="1"/>
  <c r="I16" i="13"/>
  <c r="AB92" i="13"/>
  <c r="V92" i="13"/>
  <c r="Y92" i="13"/>
  <c r="AN92" i="13"/>
  <c r="AE18" i="13"/>
  <c r="I78" i="13"/>
  <c r="H78" i="13"/>
  <c r="J78" i="13" s="1"/>
  <c r="H37" i="13"/>
  <c r="J37" i="13" s="1"/>
  <c r="I37" i="13"/>
  <c r="H31" i="13"/>
  <c r="J31" i="13" s="1"/>
  <c r="G30" i="13"/>
  <c r="G39" i="13" s="1"/>
  <c r="I31" i="13"/>
  <c r="H15" i="13"/>
  <c r="J15" i="13" s="1"/>
  <c r="G14" i="13"/>
  <c r="I15" i="13"/>
  <c r="I40" i="13"/>
  <c r="H40" i="13"/>
  <c r="J40" i="13" s="1"/>
  <c r="I85" i="13"/>
  <c r="H85" i="13"/>
  <c r="J85" i="13" s="1"/>
  <c r="G84" i="13"/>
  <c r="H11" i="13"/>
  <c r="J11" i="13" s="1"/>
  <c r="I11" i="13"/>
  <c r="I18" i="13"/>
  <c r="I29" i="13"/>
  <c r="H29" i="13"/>
  <c r="I13" i="13"/>
  <c r="H13" i="13"/>
  <c r="J13" i="13" s="1"/>
  <c r="AK18" i="13"/>
  <c r="G75" i="13"/>
  <c r="I76" i="13"/>
  <c r="H76" i="13"/>
  <c r="J76" i="13" s="1"/>
  <c r="H69" i="13"/>
  <c r="J69" i="13" s="1"/>
  <c r="I69" i="13"/>
  <c r="H28" i="13"/>
  <c r="J28" i="13" s="1"/>
  <c r="I28" i="13"/>
  <c r="H53" i="13"/>
  <c r="J53" i="13" s="1"/>
  <c r="G52" i="13"/>
  <c r="I53" i="13"/>
  <c r="I51" i="13"/>
  <c r="H51" i="13"/>
  <c r="I10" i="13"/>
  <c r="H10" i="13"/>
  <c r="J10" i="13" s="1"/>
  <c r="H90" i="13"/>
  <c r="J90" i="13" s="1"/>
  <c r="G89" i="13"/>
  <c r="I90" i="13"/>
  <c r="X43" i="13"/>
  <c r="I81" i="13"/>
  <c r="H81" i="13"/>
  <c r="J81" i="13" s="1"/>
  <c r="I80" i="13"/>
  <c r="H80" i="13"/>
  <c r="J80" i="13" s="1"/>
  <c r="G79" i="13"/>
  <c r="H67" i="13"/>
  <c r="J67" i="13" s="1"/>
  <c r="I67" i="13"/>
  <c r="H88" i="13"/>
  <c r="J88" i="13" s="1"/>
  <c r="I88" i="13"/>
  <c r="H66" i="13"/>
  <c r="J66" i="13" s="1"/>
  <c r="G64" i="13"/>
  <c r="I66" i="13"/>
  <c r="H24" i="13"/>
  <c r="J24" i="13" s="1"/>
  <c r="I24" i="13"/>
  <c r="H8" i="13"/>
  <c r="J8" i="13" s="1"/>
  <c r="G6" i="13"/>
  <c r="I8" i="13"/>
  <c r="J57" i="13"/>
  <c r="I46" i="13"/>
  <c r="H46" i="13"/>
  <c r="J46" i="13" s="1"/>
  <c r="I38" i="13"/>
  <c r="H38" i="13"/>
  <c r="J38" i="13" s="1"/>
  <c r="H23" i="13"/>
  <c r="J23" i="13" s="1"/>
  <c r="I23" i="13"/>
  <c r="AN39" i="13"/>
  <c r="AA92" i="13"/>
  <c r="AK92" i="13" s="1"/>
  <c r="AH57" i="13"/>
  <c r="S75" i="13"/>
  <c r="H62" i="13"/>
  <c r="J62" i="13" s="1"/>
  <c r="AE71" i="13"/>
  <c r="S11" i="13"/>
  <c r="Y11" i="13"/>
  <c r="H77" i="13"/>
  <c r="J77" i="13" s="1"/>
  <c r="Y14" i="13"/>
  <c r="AD92" i="13"/>
  <c r="AH92" i="13" s="1"/>
  <c r="AB39" i="13"/>
  <c r="S71" i="13"/>
  <c r="S64" i="13"/>
  <c r="AE11" i="13"/>
  <c r="AB11" i="13"/>
  <c r="AN30" i="13"/>
  <c r="Y30" i="13"/>
  <c r="AN52" i="13"/>
  <c r="H47" i="13"/>
  <c r="J47" i="13" s="1"/>
  <c r="AB64" i="13"/>
  <c r="V11" i="13"/>
  <c r="M45" i="13"/>
  <c r="S45" i="13"/>
  <c r="P60" i="13"/>
  <c r="L43" i="13"/>
  <c r="AN26" i="13"/>
  <c r="J26" i="13" s="1"/>
  <c r="E92" i="13"/>
  <c r="P92" i="13" s="1"/>
  <c r="AN36" i="13"/>
  <c r="V6" i="13"/>
  <c r="AE57" i="13"/>
  <c r="AK45" i="13"/>
  <c r="G60" i="13"/>
  <c r="P6" i="13"/>
  <c r="AH39" i="13"/>
  <c r="G25" i="13"/>
  <c r="H25" i="13" s="1"/>
  <c r="J25" i="13" s="1"/>
  <c r="V60" i="13"/>
  <c r="AB48" i="13"/>
  <c r="AK64" i="13"/>
  <c r="M18" i="13"/>
  <c r="X18" i="13"/>
  <c r="AN6" i="13"/>
  <c r="Y60" i="13"/>
  <c r="Y64" i="13"/>
  <c r="AH14" i="13"/>
  <c r="I48" i="13"/>
  <c r="S30" i="13"/>
  <c r="Y71" i="13"/>
  <c r="Y75" i="13"/>
  <c r="Y19" i="13"/>
  <c r="AN79" i="13"/>
  <c r="H12" i="13"/>
  <c r="J12" i="13" s="1"/>
  <c r="V57" i="13"/>
  <c r="AK14" i="13"/>
  <c r="H45" i="13"/>
  <c r="AN45" i="13"/>
  <c r="AH11" i="13"/>
  <c r="AB71" i="13"/>
  <c r="P75" i="13"/>
  <c r="AB45" i="13"/>
  <c r="AN48" i="13"/>
  <c r="P18" i="13"/>
  <c r="AK30" i="13"/>
  <c r="AB60" i="13"/>
  <c r="I41" i="13"/>
  <c r="P14" i="13"/>
  <c r="AK71" i="13"/>
  <c r="Y39" i="13"/>
  <c r="AE52" i="13"/>
  <c r="AB14" i="13"/>
  <c r="AE6" i="13"/>
  <c r="AE14" i="13"/>
  <c r="S6" i="13"/>
  <c r="M11" i="13"/>
  <c r="AE45" i="13"/>
  <c r="AK6" i="13"/>
  <c r="AK39" i="13"/>
  <c r="AE48" i="13"/>
  <c r="S52" i="13"/>
  <c r="AK75" i="13"/>
  <c r="V14" i="13"/>
  <c r="AB6" i="13"/>
  <c r="AH30" i="13"/>
  <c r="AK57" i="13"/>
  <c r="AE60" i="13"/>
  <c r="AK84" i="13"/>
  <c r="AH71" i="13"/>
  <c r="AE75" i="13"/>
  <c r="AE39" i="13"/>
  <c r="O43" i="13"/>
  <c r="Y45" i="13"/>
  <c r="L25" i="13"/>
  <c r="AH79" i="13"/>
  <c r="AH64" i="13"/>
  <c r="AN60" i="13"/>
  <c r="AN57" i="13"/>
  <c r="I26" i="13"/>
  <c r="Y48" i="13"/>
  <c r="S14" i="13"/>
  <c r="V71" i="13"/>
  <c r="V39" i="13"/>
  <c r="AK52" i="13"/>
  <c r="I12" i="13"/>
  <c r="AN71" i="13"/>
  <c r="M75" i="13"/>
  <c r="AK60" i="13"/>
  <c r="S57" i="13"/>
  <c r="P48" i="13"/>
  <c r="AB75" i="13"/>
  <c r="AH75" i="13"/>
  <c r="P11" i="13"/>
  <c r="U25" i="13"/>
  <c r="H39" i="13" l="1"/>
  <c r="J39" i="13" s="1"/>
  <c r="I39" i="13"/>
  <c r="J71" i="13"/>
  <c r="H89" i="13"/>
  <c r="J89" i="13" s="1"/>
  <c r="I89" i="13"/>
  <c r="AH18" i="13"/>
  <c r="AB18" i="13"/>
  <c r="I84" i="13"/>
  <c r="H84" i="13"/>
  <c r="J84" i="13" s="1"/>
  <c r="I71" i="13"/>
  <c r="H75" i="13"/>
  <c r="J75" i="13" s="1"/>
  <c r="I75" i="13"/>
  <c r="H14" i="13"/>
  <c r="J14" i="13" s="1"/>
  <c r="I14" i="13"/>
  <c r="I64" i="13"/>
  <c r="H64" i="13"/>
  <c r="J64" i="13" s="1"/>
  <c r="H79" i="13"/>
  <c r="J79" i="13" s="1"/>
  <c r="I79" i="13"/>
  <c r="V43" i="13"/>
  <c r="S43" i="13"/>
  <c r="AB43" i="13"/>
  <c r="Y43" i="13"/>
  <c r="M43" i="13"/>
  <c r="AH43" i="13"/>
  <c r="AE43" i="13"/>
  <c r="AN43" i="13"/>
  <c r="AK43" i="13"/>
  <c r="P43" i="13"/>
  <c r="H6" i="13"/>
  <c r="J6" i="13" s="1"/>
  <c r="I6" i="13"/>
  <c r="J48" i="13"/>
  <c r="AE92" i="13"/>
  <c r="S25" i="13"/>
  <c r="V25" i="13"/>
  <c r="M25" i="13"/>
  <c r="P25" i="13"/>
  <c r="H60" i="13"/>
  <c r="J60" i="13" s="1"/>
  <c r="I60" i="13"/>
  <c r="Y18" i="13"/>
  <c r="I52" i="13"/>
  <c r="H52" i="13"/>
  <c r="J52" i="13" s="1"/>
  <c r="S92" i="13"/>
  <c r="I30" i="13"/>
  <c r="H30" i="13"/>
  <c r="J30" i="13" s="1"/>
  <c r="G43" i="13"/>
  <c r="J45" i="13"/>
  <c r="G92" i="13"/>
  <c r="H92" i="13" s="1"/>
  <c r="J92" i="13" s="1"/>
  <c r="X25" i="13"/>
  <c r="AH25" i="13" s="1"/>
  <c r="M92" i="13"/>
  <c r="I25" i="13"/>
  <c r="AB25" i="13" l="1"/>
  <c r="AK25" i="13"/>
  <c r="Y25" i="13"/>
  <c r="I92" i="13"/>
  <c r="AE25" i="13"/>
  <c r="H43" i="13"/>
  <c r="J43" i="13" s="1"/>
  <c r="I43" i="13"/>
</calcChain>
</file>

<file path=xl/comments1.xml><?xml version="1.0" encoding="utf-8"?>
<comments xmlns="http://schemas.openxmlformats.org/spreadsheetml/2006/main">
  <authors>
    <author>Administrator</author>
  </authors>
  <commentList>
    <comment ref="G4" authorId="0" shapeId="0">
      <text>
        <r>
          <rPr>
            <b/>
            <sz val="9"/>
            <color indexed="81"/>
            <rFont val="宋体"/>
            <family val="3"/>
            <charset val="134"/>
          </rPr>
          <t>Administrator:</t>
        </r>
        <r>
          <rPr>
            <sz val="9"/>
            <color indexed="81"/>
            <rFont val="宋体"/>
            <family val="3"/>
            <charset val="134"/>
          </rPr>
          <t xml:space="preserve">
不含世行项目</t>
        </r>
      </text>
    </comment>
    <comment ref="J4" authorId="0" shapeId="0">
      <text>
        <r>
          <rPr>
            <b/>
            <sz val="9"/>
            <color indexed="81"/>
            <rFont val="宋体"/>
            <family val="3"/>
            <charset val="134"/>
          </rPr>
          <t>Administrator:</t>
        </r>
        <r>
          <rPr>
            <sz val="9"/>
            <color indexed="81"/>
            <rFont val="宋体"/>
            <family val="3"/>
            <charset val="134"/>
          </rPr>
          <t xml:space="preserve">
</t>
        </r>
      </text>
    </comment>
  </commentList>
</comments>
</file>

<file path=xl/comments2.xml><?xml version="1.0" encoding="utf-8"?>
<comments xmlns="http://schemas.openxmlformats.org/spreadsheetml/2006/main">
  <authors>
    <author>Administrator</author>
    <author/>
  </authors>
  <commentList>
    <comment ref="D7" authorId="0" shapeId="0">
      <text>
        <r>
          <rPr>
            <b/>
            <sz val="9"/>
            <color indexed="81"/>
            <rFont val="宋体"/>
            <family val="3"/>
            <charset val="134"/>
          </rPr>
          <t>Administrator:</t>
        </r>
        <r>
          <rPr>
            <sz val="9"/>
            <color indexed="81"/>
            <rFont val="宋体"/>
            <family val="3"/>
            <charset val="134"/>
          </rPr>
          <t xml:space="preserve">
绩效考核奖励配套下来的住房公积金2338335元</t>
        </r>
      </text>
    </comment>
    <comment ref="D8" authorId="0" shapeId="0">
      <text>
        <r>
          <rPr>
            <b/>
            <sz val="9"/>
            <color indexed="81"/>
            <rFont val="宋体"/>
            <family val="3"/>
            <charset val="134"/>
          </rPr>
          <t>Administrator:</t>
        </r>
        <r>
          <rPr>
            <sz val="9"/>
            <color indexed="81"/>
            <rFont val="宋体"/>
            <family val="3"/>
            <charset val="134"/>
          </rPr>
          <t xml:space="preserve">
绩效考核奖励配套下来的住房改革性补贴4488590元</t>
        </r>
      </text>
    </comment>
    <comment ref="D9" authorId="0" shapeId="0">
      <text>
        <r>
          <rPr>
            <b/>
            <sz val="9"/>
            <color indexed="81"/>
            <rFont val="宋体"/>
            <family val="3"/>
            <charset val="134"/>
          </rPr>
          <t>Administrator:</t>
        </r>
        <r>
          <rPr>
            <sz val="9"/>
            <color indexed="81"/>
            <rFont val="宋体"/>
            <family val="3"/>
            <charset val="134"/>
          </rPr>
          <t xml:space="preserve">
8月追加编外人员补助25万元</t>
        </r>
      </text>
    </comment>
    <comment ref="D13" authorId="0" shapeId="0">
      <text>
        <r>
          <rPr>
            <b/>
            <sz val="9"/>
            <color indexed="81"/>
            <rFont val="宋体"/>
            <family val="3"/>
            <charset val="134"/>
          </rPr>
          <t>Administrator:</t>
        </r>
        <r>
          <rPr>
            <sz val="9"/>
            <color indexed="81"/>
            <rFont val="宋体"/>
            <family val="3"/>
            <charset val="134"/>
          </rPr>
          <t xml:space="preserve">
绩效考核奖励配套下来的住房改革性补贴972171元</t>
        </r>
      </text>
    </comment>
    <comment ref="D14" authorId="1" shapeId="0">
      <text>
        <r>
          <rPr>
            <b/>
            <sz val="9"/>
            <color indexed="8"/>
            <rFont val="宋体"/>
            <family val="3"/>
            <charset val="134"/>
          </rPr>
          <t>基本支出-公用经费-劳务费1520万元</t>
        </r>
      </text>
    </comment>
    <comment ref="AR55" authorId="0" shapeId="0">
      <text>
        <r>
          <rPr>
            <b/>
            <sz val="9"/>
            <color indexed="81"/>
            <rFont val="宋体"/>
            <family val="3"/>
            <charset val="134"/>
          </rPr>
          <t>Administrator:</t>
        </r>
        <r>
          <rPr>
            <sz val="9"/>
            <color indexed="81"/>
            <rFont val="宋体"/>
            <family val="3"/>
            <charset val="134"/>
          </rPr>
          <t xml:space="preserve">
指标占用不能回收9.26</t>
        </r>
      </text>
    </comment>
    <comment ref="AR114" authorId="0" shapeId="0">
      <text>
        <r>
          <rPr>
            <b/>
            <sz val="9"/>
            <color indexed="81"/>
            <rFont val="宋体"/>
            <family val="3"/>
            <charset val="134"/>
          </rPr>
          <t>Administrator:</t>
        </r>
        <r>
          <rPr>
            <sz val="9"/>
            <color indexed="81"/>
            <rFont val="宋体"/>
            <family val="3"/>
            <charset val="134"/>
          </rPr>
          <t xml:space="preserve">
已回收1000</t>
        </r>
      </text>
    </comment>
  </commentList>
</comments>
</file>

<file path=xl/comments3.xml><?xml version="1.0" encoding="utf-8"?>
<comments xmlns="http://schemas.openxmlformats.org/spreadsheetml/2006/main">
  <authors>
    <author>Admin</author>
    <author>Administrator</author>
  </authors>
  <commentList>
    <comment ref="X19" authorId="0" shapeId="0">
      <text>
        <r>
          <rPr>
            <b/>
            <sz val="9"/>
            <color indexed="81"/>
            <rFont val="宋体"/>
            <family val="3"/>
            <charset val="134"/>
          </rPr>
          <t>Admin:</t>
        </r>
        <r>
          <rPr>
            <sz val="9"/>
            <color indexed="81"/>
            <rFont val="宋体"/>
            <family val="3"/>
            <charset val="134"/>
          </rPr>
          <t xml:space="preserve">
制造系4000、信息系7000、商贸系5000、能源系5000，能建中心4800元</t>
        </r>
      </text>
    </comment>
    <comment ref="AC22" authorId="1" shapeId="0">
      <text>
        <r>
          <rPr>
            <b/>
            <sz val="9"/>
            <color indexed="81"/>
            <rFont val="宋体"/>
            <family val="3"/>
            <charset val="134"/>
          </rPr>
          <t>Administrator:</t>
        </r>
        <r>
          <rPr>
            <sz val="9"/>
            <color indexed="81"/>
            <rFont val="宋体"/>
            <family val="3"/>
            <charset val="134"/>
          </rPr>
          <t xml:space="preserve">
报回收后还是未完成执行计划，请核实。</t>
        </r>
      </text>
    </comment>
  </commentList>
</comments>
</file>

<file path=xl/sharedStrings.xml><?xml version="1.0" encoding="utf-8"?>
<sst xmlns="http://schemas.openxmlformats.org/spreadsheetml/2006/main" count="3791" uniqueCount="1802">
  <si>
    <t>预算事项</t>
  </si>
  <si>
    <t>所属部门</t>
  </si>
  <si>
    <t>总务处</t>
  </si>
  <si>
    <t>财务处</t>
  </si>
  <si>
    <t>办公室</t>
  </si>
  <si>
    <t>学生处</t>
  </si>
  <si>
    <t>信息中心</t>
  </si>
  <si>
    <t>审计业务费</t>
  </si>
  <si>
    <t>指标名称</t>
  </si>
  <si>
    <t>计算依据</t>
  </si>
  <si>
    <t>统筹部门</t>
    <phoneticPr fontId="8" type="noConversion"/>
  </si>
  <si>
    <t>使用部门</t>
    <phoneticPr fontId="8" type="noConversion"/>
  </si>
  <si>
    <t>计算依据</t>
    <phoneticPr fontId="3" type="noConversion"/>
  </si>
  <si>
    <t>金额</t>
    <phoneticPr fontId="3" type="noConversion"/>
  </si>
  <si>
    <t>教研室</t>
  </si>
  <si>
    <t>各系、总务处</t>
  </si>
  <si>
    <t>总务处</t>
    <phoneticPr fontId="3" type="noConversion"/>
  </si>
  <si>
    <t>行政办公费-财务处</t>
  </si>
  <si>
    <t>专4市工贸学院学生宿舍及土地租赁项目</t>
    <phoneticPr fontId="3" type="noConversion"/>
  </si>
  <si>
    <t>1、计量依据：
按照设计图纸及相关要求进行计量；
2、GB50500-2013建设工程工程量清单计价规范、2010年《广东省建设工程计价依据》、《广东省建筑与装饰工程综合定额（2010）》、《广东省安装工程综合定额（2010）》、及国家和地方相关造价文件</t>
    <phoneticPr fontId="3" type="noConversion"/>
  </si>
  <si>
    <t>总务处</t>
    <phoneticPr fontId="26" type="noConversion"/>
  </si>
  <si>
    <t>教务处</t>
    <phoneticPr fontId="26" type="noConversion"/>
  </si>
  <si>
    <t>专15市工贸学院学习工作站配套设施设备及图书购置经费</t>
    <phoneticPr fontId="3" type="noConversion"/>
  </si>
  <si>
    <t>专15-1市工贸学院学习工作站配套设施设备及图书购置经费（空调机）</t>
    <phoneticPr fontId="26" type="noConversion"/>
  </si>
  <si>
    <t>专15-2市工贸学院学习工作站配套设施设备及图书购置经费（综合家具）</t>
    <phoneticPr fontId="26" type="noConversion"/>
  </si>
  <si>
    <t>专15-3市工贸学院学习工作站配套设施设备及图书购置经费（办公设备）</t>
    <phoneticPr fontId="26" type="noConversion"/>
  </si>
  <si>
    <t>专15-4市工贸学院学习工作站配套设施设备及图书购置经费（图书）</t>
    <phoneticPr fontId="26" type="noConversion"/>
  </si>
  <si>
    <t>计量依据：按照设计图纸及相关要求进行计量；GB50500-2013建设工程工程量清单计价规范、2010年《广东省建设工程计价依据》、《广东省建筑与装饰工程综合定额（2010）》、《广东省安装工程综合定额（2010）》、及国家和地方相关造价文件(该项目是跨年度项目,2017年安排312.87万元,2019年安排14.03万元)</t>
  </si>
  <si>
    <t>1、三校区五金配件维修、维护费：19.8万元；
2、三校区供水系统设备维修、维护费：18万元；
3、三校区热泵热水设备维修、维护、保养费：17.1万元；
4、三校区高低压配电设备维修、维护、保养费：9万元；
5、三校区门窗维修、维护费：16.7万元；
6、中心校区空调电源专线改造费：14.2万元；
7、三校区电梯部件维修、维护费：5.3万元；
8、三校区标识、标志更新费：4.9万元。</t>
  </si>
  <si>
    <t>1、中心校区生活垃圾清运：11.948万元；
2、南校区生活垃圾清运：4.8万元；
3、北校区垃圾清运：4.44万元；
4、校园绿化种苗采购：1.012万元；
5、除四害：2.8万元。</t>
  </si>
  <si>
    <t>1.中心校区物业管理费：174.70万元； 2.南校区、实训基地物业管费:202.34万元。</t>
  </si>
  <si>
    <t>策划、组织实施、劳务费等3.1万元。</t>
  </si>
  <si>
    <t>1.教学用品（纸张、粉笔、磁吸、直尺、钉、白板笔、长尾夹、中性笔、文件夹、白板檫、固体胶、透明胶、剪刀、回形针、橡皮筋、文件袋、清洁用品、电脑板卡配件等）53.23万元。               2.专用材料（燃料、教学实习材料、工具、用品、耗材等、文具、体育用品等、劳保用品）170.84万元。</t>
  </si>
  <si>
    <t>学习工作站配套家具1批59.93万元，宿舍家具1批4.5万元, 办公家具2.3万元, 其他家具用具2.5万元</t>
  </si>
  <si>
    <t>办公设备含彩色打印机4台，约9万元；黑白A4打印机4台1万元，黑白A3打印机4台5万元，其他复印机、碎纸机、录音笔、电话机5万元，合计20万元</t>
  </si>
  <si>
    <t xml:space="preserve">按我院一、二年级在校生人数的10%测算，17级约290人， 18级约300人,2018年资助人数为590人总资助额为118万元，其中市财政负担为590*2000*0.9=106.2万元。  </t>
  </si>
  <si>
    <t>1.与世界先进职业教育院校、机构合作交流或开展课程开发2万元。
2.组织开展世赛成果转化和人才培养研究2万元。</t>
  </si>
  <si>
    <t>租金根据2016年签订的房屋租赁合同计算：8号楼学生宿舍租金99.43万元；10-12号号楼学生宿舍租金21.52万元；14-19号号楼学生宿舍租金192.49万元；饭堂租金61.92万元；实训楼租金49.63万元；南校区土地租金6.53万元；北校区土地租金6.84万元。</t>
  </si>
  <si>
    <t>设备维修、维护、拆装、调试约约9.59万元/月*12个月=115.08万元；</t>
  </si>
  <si>
    <t>空调、电梯维修和保养服务2.5万元/月*12个月=30万元</t>
  </si>
  <si>
    <t>印制课程简章约7万元；多渠道宣传广告约8万元；培训宣传品约4万元；组织项目总结、宣传推广会4万元。</t>
  </si>
  <si>
    <t>预计2018年归还贷款利息93.3万元；归还贷款本金98.6万元；根据《广东省2013年政府集中采购目录及限额标准》和《招标代理服务收费管理暂行办法》(计价格[2002]1980号)，编制我院《世行项目采购服务费预算表》，预计2018年支付42万元</t>
  </si>
  <si>
    <t>1.服务器存储设备和机房设备13.38万元
2.桌面及终端设备15.09万元
3.网络及信息安全设备22.73万元
4.通信链路采购与维护54.02万元
5.应用软件及信息资源9.47万元
6.项目管理服务及其他3.43万元
7.基础软件16.38万元
8.根据已签订合同条款支付63.50万元</t>
  </si>
  <si>
    <t>挂壁式空调机（3P，单冷）10台*0.66万元/台=6.6万元；柜机（3P，单冷）81台*0.6万元/台=48.6万元；柜机（5P，单冷）5台*1万元/台=5万元；</t>
  </si>
  <si>
    <t>7000本*0.005万元/本=35万元</t>
  </si>
  <si>
    <t>1.制冷空调示范基地建设采购58.64万元，配套设施、综合布线13万元；   2.汽车钣金与喷涂设备131.09万元。</t>
  </si>
  <si>
    <t>1.幼教实训基地设备104万元；      2.音频制作中心设备59.9万元。</t>
  </si>
  <si>
    <t>该项目是跨年度项目2018年安排374.55万元，2019年安排102.45万元。（1.会计专业财务跨专业平台实训室建设49.29万元；2.3D虚拟导游训练系统软硬件购置26.96万元；3.虚拟幼儿教育情境体验系统硬件购置5万元；4.多媒体教务播报系统建设58万元；5.网络安全设备采购47.5万元；6.三校区图书馆电脑更新13.75万元；7.三校区实训室监控系统建设101.43万元；8.访客信息系统13.8万元；9.档案馆环境监控系统购置1.8万元；10.电子商务创业孵化基地云桌面建设97.5万元；11.项目管理服务及其他61.97万元。）</t>
  </si>
  <si>
    <t>政工处</t>
  </si>
  <si>
    <t>工会</t>
  </si>
  <si>
    <t>先进制造产业系</t>
  </si>
  <si>
    <t>信息服务产业系</t>
  </si>
  <si>
    <t>新能源应用产业系</t>
  </si>
  <si>
    <t>文化创意产业系</t>
  </si>
  <si>
    <t>商贸服务产业系</t>
  </si>
  <si>
    <t>教务处</t>
  </si>
  <si>
    <t>能建中心</t>
  </si>
  <si>
    <t>用于单位职工工作服购置等支出。</t>
  </si>
  <si>
    <t>根据2018年部门预算</t>
  </si>
  <si>
    <t>根据2017年12月12日支出数及实际情况</t>
  </si>
  <si>
    <t>宿舍音响迁移</t>
  </si>
  <si>
    <t>打造特色“课外操”：要求各系（校区）结合专业特点和班级实际情况，利用学生课余时间，每周开展不少于一次的运动项目，如：晨跑、课间操、夜跑、跳绳、转呼啦圈、舞蹈、踢毽子、球类等，每次运动时间不少于20分钟，学生参与度达95%以上。为保障“课外操”的日常开展，学院每年度划拨5000元到各系（校区）用于体育器材采购。</t>
  </si>
  <si>
    <t>1、预计2018年信息化零星采购费用为10000万元，主要用于日常信息化建设与维护方面的应急处置。
2、依据2017年支出数及实际情况</t>
  </si>
  <si>
    <t>根据2017年部门日常工作所需预算</t>
  </si>
  <si>
    <t>依据校内专家标准费用，聘请副高级以上专家对信息化立项方案等进行评审，由此产生的劳务费、差旅费、委托业务费等</t>
  </si>
  <si>
    <t>聘请专门机构，梳理学院信息化现状，结合智慧校园行业发展方向，完成学院未来三年的信息化规划。计算依据：参考近几年信息化项目咨询设计费的批复额度。</t>
  </si>
  <si>
    <t>预算执行计划</t>
  </si>
  <si>
    <t>支出事项及金额</t>
  </si>
  <si>
    <t>当月合计支出金额</t>
  </si>
  <si>
    <t>累计执行率</t>
  </si>
  <si>
    <t>本年合计</t>
    <phoneticPr fontId="8" type="noConversion"/>
  </si>
  <si>
    <t>学生处</t>
    <phoneticPr fontId="3" type="noConversion"/>
  </si>
  <si>
    <t>工贸学院教师培养项目#粤财社[2016]313号</t>
  </si>
  <si>
    <r>
      <t>9</t>
    </r>
    <r>
      <rPr>
        <b/>
        <sz val="10"/>
        <color indexed="10"/>
        <rFont val="宋体"/>
        <family val="3"/>
        <charset val="134"/>
      </rPr>
      <t>月（</t>
    </r>
    <r>
      <rPr>
        <b/>
        <sz val="10"/>
        <color indexed="10"/>
        <rFont val="Arial"/>
        <family val="2"/>
      </rPr>
      <t>80%</t>
    </r>
    <r>
      <rPr>
        <b/>
        <sz val="10"/>
        <color indexed="10"/>
        <rFont val="宋体"/>
        <family val="3"/>
        <charset val="134"/>
      </rPr>
      <t>）</t>
    </r>
  </si>
  <si>
    <r>
      <t>10</t>
    </r>
    <r>
      <rPr>
        <b/>
        <sz val="10"/>
        <color indexed="10"/>
        <rFont val="宋体"/>
        <family val="3"/>
        <charset val="134"/>
      </rPr>
      <t>月（</t>
    </r>
    <r>
      <rPr>
        <b/>
        <sz val="10"/>
        <color indexed="10"/>
        <rFont val="Arial"/>
        <family val="2"/>
      </rPr>
      <t>90%</t>
    </r>
    <r>
      <rPr>
        <b/>
        <sz val="10"/>
        <color indexed="10"/>
        <rFont val="宋体"/>
        <family val="3"/>
        <charset val="134"/>
      </rPr>
      <t>）</t>
    </r>
  </si>
  <si>
    <t>上年月平均工资26712.13元</t>
  </si>
  <si>
    <t>由于2017年学院残疾人就业数较2016年减少1人，建议残疾人保障预算增加5万元</t>
  </si>
  <si>
    <t>根据2017年资金系统下达数</t>
  </si>
  <si>
    <t>按上年标准900元，预计明年标准1000元，共有2人，预计1000*1.3/2*12*2=15600元</t>
  </si>
  <si>
    <t>上年平均工资23307.31元，预计18年增加5人，人均工资11500元，5*2300*6=69000</t>
  </si>
  <si>
    <t>在2017年资金系统下达数基础上增加70000元，预算明细如下：
1.媒体劳务费7.5万（按一年10次活动，一次15个记者，每人500元计算）
2.策划制作费26.5万（学院宣传片及重大活动纪录片制作13万，工贸印象、画报等的改版设计服务3.5万，文化氛围及宣传标识制作更新2万，学院VI标识宣传品制作8万）
3.媒体广告费10.15（报刊宣传10万，微信公众号平台认证0.15万）
4.校报邮寄费0.56万（8期画报，每期700元</t>
  </si>
  <si>
    <t>银行划账手续费、各类税种税费以及税控机维护费、2018年个税手续费返还支出约6.5万元.</t>
  </si>
  <si>
    <t>审计事务、固定资产报废评估费</t>
  </si>
  <si>
    <t>市内交通费、加班餐费等</t>
  </si>
  <si>
    <t>根据2017年实际支出数</t>
  </si>
  <si>
    <t>因南北校区教工人数增加及2017年9月份新合同招标，水单价由10元升价为16元/桶；根据2017年实际支出数5100元/月*12=61200元；加之2017年10-12月份未报账部分费用11480元；合计72680元，2018年预计用水费用为8万元。</t>
  </si>
  <si>
    <t>根据2017年实际支出数；</t>
  </si>
  <si>
    <t>采购办公用品、办公耗材一批，费用约30万元，以补充专项14不足。</t>
  </si>
  <si>
    <t>根据租赁合同2018年租金补偿差额为：30723+58653*3=206682元</t>
  </si>
  <si>
    <t>根据2016年电梯采购合同，用于支付电梯安装费尾款；</t>
  </si>
  <si>
    <t>1.根据2016年中心校区篮球场购买油漆维修采购项目合同5%质保金3960元；
2.中心校区和实训基地高低压配电房维护保养采购项目尾款8910元；
3.根据合同北校区危房加固工程项目建议书尾款5600元；
4.根据合同，南校区维修工程项目建议书尾款6000元；
5.根据2017年新建综合楼及实验楼加层竣工环境保护验收咨询服务项目合同需在18年支付咨询费尾款 68040元；及本项目需在配套支付设计费 5000元；</t>
  </si>
  <si>
    <t>校内班级学生2018年约8000人考证，考评、考务费餐费交通费等平均约15元/人，合计：15*8000=120000</t>
  </si>
  <si>
    <t>1.托费报销70*180＝12600元；   
2.计生手术自费部分报销10人*150＝900元；
3.生产女职工慰问40人*300＝9000元；
4.女职工生殖健康检查，支付医生费用800元/次，共2次，1600元；(根据计生规定生殖健康检查：生育一胎1次/年；生育二胎2次/年)
5.优生优育讲座或系统更新等费用2300元。</t>
  </si>
  <si>
    <t>1.慰问经费800元/户/次（含慰问金、慰问品）*5户*4次=16000元；                                      2.慰问差旅费10人/次*4次*300元/人=12000元；                          3.驻村干部工作补贴等津贴（2640/月固定工作补贴+四次往返交通费400元/月+1000元工作经费/月）*12月=48480元；                                               4.预(金寨)帮扶跟岗人员伙食费2人3000元</t>
  </si>
  <si>
    <t>37人*400元（其中300元是慰问金，100元是水果）</t>
  </si>
  <si>
    <t>2017年实际支出约12000元，参照2017年度：外出办事交通、误餐、突发事件处理等费用</t>
  </si>
  <si>
    <t>2.消毒用品费用1000元；
3.宿舍应急药品3000元；
4.上、下半年药品费用各9000元，共18000元；</t>
  </si>
  <si>
    <t>1.学生奖学金1522450元（详见附表《2018年奖学金预算》）
2.各部门勤工俭学：255500元（详见附表《勤工俭学-学生处》；
3.打印一卡通勤工俭学6人*350元=2100元
4.花垣学生勤工俭学：27人*350元*10个月=94500元</t>
  </si>
  <si>
    <t>1.校方责任险：在校生约8000人*约5元/人=40000元
2.实习责任险：2157人*30元/人=64710元</t>
  </si>
  <si>
    <t>1.证卡打印机（打印新生一卡通）HDP5000，2台，40000元；2.2018级新生胸卡套和胸卡绳：3000人*2.5/套=7500元</t>
  </si>
  <si>
    <t>1、国防教育：134元/人*2700人=361800元
2、租车：100000元
3、国防教育用水、锦旗等：3000元</t>
  </si>
  <si>
    <t xml:space="preserve">1、雷锋精神文化宣传活动：1000元
2、“团结互助、励志前行”内部拓展活动：1000元
3、清明扫墓活动：3000元
4、学生干部拓展活动：10000元
5、学雷锋支教活动1000元
6、外校友谊交流赛：1000元
7、“五四”主题系列活动：2000元
8、团员入团宣誓“五四表彰大会”：2000元
9、无偿献血活动：2000元
10、外校友谊交流赛：1000元
11、“十八岁青春季“系列活动：5000元
12、学生干部外出参观交流租车费4500元      </t>
  </si>
  <si>
    <t>每学期对实训基地学生会和团委工作总结，表彰用奖品</t>
  </si>
  <si>
    <t>用于优秀班级奖品，每学期5000元，5000元×2学期=10000元</t>
  </si>
  <si>
    <t xml:space="preserve">1.大专毕业证发放补贴、大专图像采集、成考带队、收费奖励都从系里出可以不用报；                                                            2.5月份支付电大大专学籍学生毕业证工本费120人*8元/人，共960元；                            3.6月份广州电大2018级大专新生录取费需从财务支付给电大、支付广州电大2018年联合办学学费分成，共278600元；                                                                              4.联合办学事务工作往来乘车费、邮递费，1000元；                                               </t>
  </si>
  <si>
    <t>1.工量具检测：按以往每年实际使用情况预算需1000元；2.会议交通差旅等业务费：2000元；3.参观交流用品、办公氛围建设等3000元；4.图书馆读书氛围建设、“读行侠”微信公众号年费等，2000元等；其他2000元。</t>
  </si>
  <si>
    <t>根据2017年学生竞赛奖励总额，排除世赛情况下，推算18年竞赛学生奖励约需30万</t>
  </si>
  <si>
    <t>2017年外部人员招生劳务支出为287865.16元，2018年招收高中生计划为1300人，考虑到2018年高中生招生形势严峻，并要进一步优化生源结构，拟需280000元。</t>
  </si>
  <si>
    <t>1.开拓15家优质企业到校组织学生定向顶岗实习，每家企业业务费约330元，共计约5000元.                                                          2.开拓企业、实习就业跟踪交通费用每人每月150元，30人*150元*12=5.4万元。3.学生参观企业、下企业顶岗实习的组织、租车等费用4.1万。合计10万元</t>
  </si>
  <si>
    <t>部门办公设备6000，差旅费3000，邮寄费200，交通费300，伙食补助费500</t>
  </si>
  <si>
    <t>开幕式团体操表演，校运会及趣味运动会</t>
  </si>
  <si>
    <t>学生处负责转播、录制、设备租赁，各系、校区方阵入场式表演和运动员入场式服装道具</t>
  </si>
  <si>
    <t>2018年预算已报能建中心，但本部门2017年还有一笔未报销的款项，现申请2万元报销该笔款项。</t>
  </si>
  <si>
    <t>1.学生顶岗实习、就业推荐服务4万元、群体职业指导、企业家大讲坛、创新创业指导讲座、就业岗位拓展、就业跟踪服务4万元。2.大型校园招聘会按200家企业进场招聘租用帐蓬、椅桌、背景制作、宣传横幅制作、企业名称制作等共7万元。共计15万元。</t>
  </si>
  <si>
    <t>财政项目绩效编制、评价指导费</t>
  </si>
  <si>
    <t>17年征订报纸杂志实际支出9.9万元，预估18年个别报纸上浮定价，预算拟申报为10万元。</t>
  </si>
  <si>
    <t>根据工贸合同2017年190、190-1号，需在2018年8月支付“8S学习氛围与标识建设”尾款5%</t>
  </si>
  <si>
    <t>健身房保修期已经过期，根据上一年维护维修实际支出情况需追加30000维护维修费用</t>
  </si>
  <si>
    <t>2017年全国机械行业首届工业机器人职业技能竞赛（OA已批流水号48514），8001元是实际报销金额；2017年全国机械行业职业院校技能大赛- “太尔时代杯”三维建模与快速成型技术大赛（OA已批流水号48987）</t>
  </si>
  <si>
    <t>《广州市财政投资建设类信息化项目方案编写指南（2016）》附录D常见费用参考标准关于“项目直接建设费用500万以下的安全测评取费标准为2%”，本项目的主体项目费用为308万，安全测评费用为308万*2%=6.16万</t>
  </si>
  <si>
    <t>第45届世界技能大赛各级选拔赛奖励</t>
  </si>
  <si>
    <t>各项目场地建设所产生的设备搬迁费用</t>
  </si>
  <si>
    <t>采购固资打印标签纸、磁带各15卷</t>
  </si>
  <si>
    <t>教职工校服尾款50%，2017年无法支付，部分教职工（怀孕、病假未制作），部分教工需要修改尺码，验收后支付。</t>
  </si>
  <si>
    <t>12月19日止，现有女职工351人，预计2018年370人*200=74000元，上半年、下半年各100元女性用品。</t>
  </si>
  <si>
    <t>12月19日止，现有外聘职工161人，根据工会给会员发放的金额，预计2018年181人*360=65160元，分二次发放。</t>
  </si>
  <si>
    <t>1.课题结题会：差旅费6000、专家费15000、会务餐费2500；2.课题结束支付研究人员劳务费：12500</t>
  </si>
  <si>
    <t>1.课题会议差旅费20000、2.课题调研费20000、3.课题评审、论证专家费40000、4.课题研究过程资料费3000，5.课题结束研究人员劳务费17000、</t>
  </si>
  <si>
    <t>2017省补助资金重点专业建设(计算机程序设计重点专业）-教学场地建设</t>
  </si>
  <si>
    <t>2017省补助资金重点专业建设(计算机程序设计重点专业）-专业课程建设</t>
  </si>
  <si>
    <t xml:space="preserve">2017省补助资金重点专业建设(计算机程序设计重点专业）-校企深度合作 </t>
  </si>
  <si>
    <t>2017省补助资金教师资助项目（高峰）</t>
  </si>
  <si>
    <t>2017省补助资金重点专业建设（工业机器人应用与维护重点专业）-人才培养方案修订与教学设计方案开发</t>
  </si>
  <si>
    <t>2017省补助资金重点专业建设（工业机器人应用与维护重点专业）-师资队伍建设</t>
  </si>
  <si>
    <t>2017省补助资金重点专业建设（工业机器人应用与维护重点专业）-校企合作</t>
  </si>
  <si>
    <t>2017省补助资金重点专业建设（工业机器人应用与维护重点专业）-课程资源开发与出版</t>
  </si>
  <si>
    <t>2017省补助资金重点专业建设（工业机器人应用与维护重点专业）-设备设施与耗材采购</t>
  </si>
  <si>
    <t>教研室</t>
    <phoneticPr fontId="3" type="noConversion"/>
  </si>
  <si>
    <t>信息系</t>
    <phoneticPr fontId="3" type="noConversion"/>
  </si>
  <si>
    <t>先进制造产业系</t>
    <phoneticPr fontId="3" type="noConversion"/>
  </si>
  <si>
    <t>信息系</t>
    <phoneticPr fontId="3" type="noConversion"/>
  </si>
  <si>
    <t>广州工贸学院计算机程序设计重点专业#粤财社[2016]313号</t>
  </si>
  <si>
    <t>2017省补助资金教师资助项目(伍平平）</t>
  </si>
  <si>
    <t>上年合计</t>
    <phoneticPr fontId="8" type="noConversion"/>
  </si>
  <si>
    <t>在编人员统发工资</t>
  </si>
  <si>
    <t>在编人员非统发</t>
  </si>
  <si>
    <t>在编人员社会保险费</t>
  </si>
  <si>
    <t>在编人员住房公积金</t>
  </si>
  <si>
    <t>在编住房改革性补贴</t>
  </si>
  <si>
    <t>离退休人员统发工资</t>
  </si>
  <si>
    <t>离退休人员非统发</t>
  </si>
  <si>
    <t>离退休住房改革性补贴</t>
  </si>
  <si>
    <t>兼职教师工资</t>
  </si>
  <si>
    <t>编外人员工资及补贴</t>
  </si>
  <si>
    <t>公务接待费用</t>
  </si>
  <si>
    <t>医疗费分摊</t>
  </si>
  <si>
    <t>医疗费零星报销</t>
  </si>
  <si>
    <t>编内车辆运维管理</t>
  </si>
  <si>
    <t>编外车辆运维管理</t>
  </si>
  <si>
    <t>残疾人就业保障金</t>
  </si>
  <si>
    <t>会议、学习考察费</t>
  </si>
  <si>
    <t>教职工招聘</t>
  </si>
  <si>
    <t>职工探亲路费</t>
  </si>
  <si>
    <t>遗属生活补助</t>
  </si>
  <si>
    <t>实习生生活补助</t>
  </si>
  <si>
    <t>学院品牌宣传</t>
  </si>
  <si>
    <t>银行财税业务经费</t>
  </si>
  <si>
    <t>固定电话费</t>
  </si>
  <si>
    <t>水费</t>
  </si>
  <si>
    <t>电费</t>
  </si>
  <si>
    <t>办公饮用水</t>
  </si>
  <si>
    <t>行政办公费-总务处</t>
  </si>
  <si>
    <t>劳保用品费</t>
  </si>
  <si>
    <t>后勤服务社活动经费</t>
  </si>
  <si>
    <t>办公用品</t>
  </si>
  <si>
    <t>学生宿舍租赁</t>
  </si>
  <si>
    <t>综合家具购置</t>
  </si>
  <si>
    <t>日常零星修缮</t>
  </si>
  <si>
    <t>南校区电梯采购</t>
  </si>
  <si>
    <t>历年场地维护项目质保金-总务处</t>
  </si>
  <si>
    <t>基本支出-世行贷款项目配套工作经费</t>
  </si>
  <si>
    <t>计生工作经费</t>
  </si>
  <si>
    <t>年度计划生育达标奖</t>
  </si>
  <si>
    <t>计提工会经费</t>
  </si>
  <si>
    <t>在职教职工体检费</t>
  </si>
  <si>
    <t>慰问住院职工</t>
  </si>
  <si>
    <t>妇委会活动经费</t>
  </si>
  <si>
    <t>行政办公费-学生处</t>
  </si>
  <si>
    <t>安全管理</t>
  </si>
  <si>
    <t>宿舍文化建设宣传材料</t>
  </si>
  <si>
    <t>校卫服装、宿管工作服</t>
  </si>
  <si>
    <t>德育顾问劳务费</t>
  </si>
  <si>
    <t>学生医药费</t>
  </si>
  <si>
    <t>医务室宣传</t>
  </si>
  <si>
    <t>学生奖学金</t>
  </si>
  <si>
    <t>学生保险</t>
  </si>
  <si>
    <t>新生业务服务费</t>
  </si>
  <si>
    <t>国防教育</t>
  </si>
  <si>
    <t>学生社团活动经费</t>
  </si>
  <si>
    <t>活力校园</t>
  </si>
  <si>
    <t>文明校园</t>
  </si>
  <si>
    <t>安全校园</t>
  </si>
  <si>
    <t>德育系列活动-实训基地</t>
  </si>
  <si>
    <t>德育系列活动-南校区</t>
  </si>
  <si>
    <t>德育系列活动-制造系</t>
  </si>
  <si>
    <t>德育系列活动-信息系</t>
  </si>
  <si>
    <t>德育系列活动-新能源系</t>
  </si>
  <si>
    <t>德育系列活动-经贸系</t>
  </si>
  <si>
    <t>德育系列活动-文创系</t>
  </si>
  <si>
    <t>文明校园-8S课室评比</t>
  </si>
  <si>
    <t>大专管理</t>
  </si>
  <si>
    <t>教师工作服购置</t>
  </si>
  <si>
    <t>行政办公费-教务处</t>
  </si>
  <si>
    <t>学生竞赛奖励</t>
  </si>
  <si>
    <t>教务助理组活动经费</t>
  </si>
  <si>
    <t>展厅维护</t>
  </si>
  <si>
    <t>招生业务拓展</t>
  </si>
  <si>
    <t>外部人员招生劳务费</t>
  </si>
  <si>
    <t>招生工作学生奖励</t>
  </si>
  <si>
    <t>一卡通业务经费</t>
  </si>
  <si>
    <t>信息化零星采购经费</t>
  </si>
  <si>
    <t>设备搬迁-制造系</t>
  </si>
  <si>
    <t>学生运动会及比赛-能建中心</t>
  </si>
  <si>
    <t>设备搬迁-新能源系</t>
  </si>
  <si>
    <t>学生文艺活动</t>
  </si>
  <si>
    <t>招生工作经费（学院招生宣传工作）</t>
  </si>
  <si>
    <t>三校区宣传栏设计与制作</t>
  </si>
  <si>
    <t>学生运动会及比赛（校外）</t>
  </si>
  <si>
    <t>校园文化艺术节</t>
  </si>
  <si>
    <t>学生活动经费-学生处</t>
  </si>
  <si>
    <t>体育节</t>
  </si>
  <si>
    <t>宣传印刷经费</t>
  </si>
  <si>
    <t>绩效评价指导费</t>
  </si>
  <si>
    <t>第9届技能节</t>
  </si>
  <si>
    <t>报纸杂志征订</t>
  </si>
  <si>
    <t>教学场地标识更新及学习氛围建设</t>
  </si>
  <si>
    <t>教学辅助用品（扩音器、手机袋盒等）采购费用</t>
  </si>
  <si>
    <t>8S学习氛围与标识建设</t>
  </si>
  <si>
    <t>健身房设备日常维护项目</t>
  </si>
  <si>
    <t>学生优秀毕业设计作品留校奖励</t>
  </si>
  <si>
    <t>技能竞赛-制造系</t>
  </si>
  <si>
    <t>基础建设项目前期费</t>
  </si>
  <si>
    <t>固定资产标签材料购置管理</t>
  </si>
  <si>
    <t>鹤龙宿舍区宿舍音响系统迁移费</t>
  </si>
  <si>
    <t>外聘女职工女性用品</t>
  </si>
  <si>
    <t>外聘教职工节日慰问品</t>
  </si>
  <si>
    <t>《技工院校毕业生年度就业质量报告》结题</t>
  </si>
  <si>
    <t>身体素质提升工程</t>
  </si>
  <si>
    <t>行政办公费-信息与网络中心</t>
  </si>
  <si>
    <t>财政投资信息化项目顾问劳务费</t>
  </si>
  <si>
    <t>2017年信息化建设项目－信息安全测评服务</t>
  </si>
  <si>
    <t>信息系统等级保护测评备案</t>
  </si>
  <si>
    <t>信息化三年规划咨询服务费</t>
  </si>
  <si>
    <t>德育队伍建设经费</t>
  </si>
  <si>
    <t>离退休人员管理</t>
  </si>
  <si>
    <t>行政办公费-训练中心</t>
  </si>
  <si>
    <t>训练中心</t>
  </si>
  <si>
    <t>世赛竞赛奖励</t>
  </si>
  <si>
    <t>设备搬迁-训练中心</t>
  </si>
  <si>
    <t>省资金合计</t>
    <phoneticPr fontId="8" type="noConversion"/>
  </si>
  <si>
    <t>质量监测中心</t>
  </si>
  <si>
    <t>人力资源处</t>
  </si>
  <si>
    <t>团委</t>
  </si>
  <si>
    <t>创新创业指导中心</t>
    <phoneticPr fontId="34" type="noConversion"/>
  </si>
  <si>
    <t>根据2018年部门预算下达，新增人员报财政追加</t>
  </si>
  <si>
    <t>根据2018年部门预算，退休调侍金额有待财政追加</t>
  </si>
  <si>
    <t>按2017年控制</t>
  </si>
  <si>
    <t>办买宿舍铁床、铁柜、床板</t>
  </si>
  <si>
    <t>先按外培收入1000万元的45%批复，按实际收入调整。</t>
  </si>
  <si>
    <t>按合同执行，高水平项目批复之后尽量从该专项出</t>
  </si>
  <si>
    <t>按部门一上，学生医药费单列</t>
  </si>
  <si>
    <t>按每生15元下拨经费</t>
  </si>
  <si>
    <t xml:space="preserve">一、增加支付交易中心的政府采购服务费：
1、2017年第4季度应交服务费70086.64元；
2、预计2018年政府采购服务费240000元（按照2000万成交金额的1.2%计算）
</t>
  </si>
  <si>
    <t>2017年实习材料专项尾款387148.5元财政不予结转，调整为基本支出列支。</t>
  </si>
  <si>
    <t>按新生2800张预计，旧生补卡可收费</t>
  </si>
  <si>
    <t>按部门一上，本项预算款包含在专5中。</t>
  </si>
  <si>
    <t>本项预算款包含在专5中。控制支出</t>
  </si>
  <si>
    <t>参考原专项中的预算</t>
  </si>
  <si>
    <t>按原专项中的预算</t>
  </si>
  <si>
    <t>控制支出</t>
  </si>
  <si>
    <t>教师用书、教材讲义费</t>
  </si>
  <si>
    <t>没有世赛的系组织技能活动</t>
  </si>
  <si>
    <t>一年更新一次</t>
  </si>
  <si>
    <t>资料邮寄费：150元/月*10个月=1500元；
考务外联市内交通费：100元/人/月*2人*10个月=2000元。</t>
  </si>
  <si>
    <t>根据以往每学期图片更新、学业成果更新等需求预计20000元，另预设备维护、维修费15000元。</t>
  </si>
  <si>
    <t>1、学习道具，5000元；
2、学生训练服，1万元（每学期5000元，两个学期）；
3、学期评优1万元（两个学期，每学期奖励约100名学生及20名老师，人均奖品约40元）；
4、配合学院各类演出活动5万元（南北校区文艺汇演，每学期一场，共四场，2万；其他活动以2017年参与的临时演出任务为依据测算，共计参加演出大大小小18场，3万元，每场约1600元）
5、新年嘉年华音乐会，8万元；
6、师生专场文艺活动9.8万元。</t>
  </si>
  <si>
    <t>三校区宣传栏制作</t>
  </si>
  <si>
    <t>世赛行政人员参加各类会议、交流等活动的开支。</t>
  </si>
  <si>
    <t>1、饮用水（瓶装水）为630元；
2、服装租赁、音视频制作费共3640元；
3、工作人员用餐费7715元
4、车辆租用：28000
5、宣传品：25000</t>
  </si>
  <si>
    <t>11*4万＝44万元</t>
  </si>
  <si>
    <t>2018年45届世界技能大赛车身修理项目广州市选拔赛，按照技术文件和集训计划材料与交流费用预算47190元（OA流水号52930），该项目广东省选拔赛预算为4万元</t>
  </si>
  <si>
    <t>2017省补助资金世赛基地建设（制冷与空调基地）</t>
  </si>
  <si>
    <t>2017省补助资金世赛基地建设(机械设计基地)</t>
  </si>
  <si>
    <t>2017省补助资金世赛基地建设(商务软件辅基地)</t>
  </si>
  <si>
    <t>2017省补助资金世赛基地建设(网络系统管理基地)</t>
  </si>
  <si>
    <t>训练中心</t>
    <phoneticPr fontId="34" type="noConversion"/>
  </si>
  <si>
    <t>行政办公费-设备采购与管理处</t>
  </si>
  <si>
    <t>设备采购与管理处</t>
  </si>
  <si>
    <t>对外交流与培训处</t>
  </si>
  <si>
    <t>校园文化中心</t>
  </si>
  <si>
    <t>1.离退休教职工情况通报会 ：93548元；       2.春节前看望退休教职工13人：10400元；       3.去世教职工帛金1人：1000元。</t>
  </si>
  <si>
    <t>1.退休党员回校参加党委改选用餐费：4040元、租车费：2000元；               2.计划看望退休教职工1人：1000元。</t>
  </si>
  <si>
    <t>计划看望退休教职工2人：2000元。</t>
  </si>
  <si>
    <t>1.快递费：50元，2.外出办事市内公交费用：50元</t>
  </si>
  <si>
    <t>对外交流与培训处</t>
    <phoneticPr fontId="3" type="noConversion"/>
  </si>
  <si>
    <t>负责人</t>
    <phoneticPr fontId="3" type="noConversion"/>
  </si>
  <si>
    <t>杨莉莉</t>
    <phoneticPr fontId="36" type="noConversion"/>
  </si>
  <si>
    <t>宣传之星评比（第一学期）；书法比赛；</t>
  </si>
  <si>
    <t>象棋比赛；团学干部拓展；红歌比赛；</t>
  </si>
  <si>
    <t>羽毛球比赛</t>
  </si>
  <si>
    <t>团学工作总结会</t>
  </si>
  <si>
    <t>优秀团学干部评比、文明标兵评比、宣传之星评比（第二学期）、新生接待工作、篮球比赛、拔河比赛</t>
  </si>
  <si>
    <t>新生联谊活动、</t>
  </si>
  <si>
    <t>校运会</t>
  </si>
  <si>
    <t>专家劳务费</t>
    <phoneticPr fontId="36" type="noConversion"/>
  </si>
  <si>
    <t>人才培养方案修订与教学设计方案开发专家费9900元</t>
    <phoneticPr fontId="36" type="noConversion"/>
  </si>
  <si>
    <t>人才培养方案修订与教学设计方案开发专家费10000元</t>
    <phoneticPr fontId="36" type="noConversion"/>
  </si>
  <si>
    <t>项目师资队伍建设培训费23868.07元</t>
    <phoneticPr fontId="36" type="noConversion"/>
  </si>
  <si>
    <t>项目师资队伍建设培训费5967.02元</t>
    <phoneticPr fontId="36" type="noConversion"/>
  </si>
  <si>
    <t>今年一月已报销13840元</t>
  </si>
  <si>
    <t>今年一月已报销19924元</t>
  </si>
  <si>
    <t>杨毅坚、石平</t>
    <phoneticPr fontId="36" type="noConversion"/>
  </si>
  <si>
    <t>屈兆鸿</t>
    <phoneticPr fontId="36" type="noConversion"/>
  </si>
  <si>
    <t>杨毅坚、屈兆鸿</t>
    <phoneticPr fontId="36" type="noConversion"/>
  </si>
  <si>
    <t>屈兆鸿</t>
    <phoneticPr fontId="36" type="noConversion"/>
  </si>
  <si>
    <t>支付南校区第一季度垃圾费12300元 ；南校区除四害费1000元；</t>
    <phoneticPr fontId="36" type="noConversion"/>
  </si>
  <si>
    <t>支出4月份物业管理费</t>
    <phoneticPr fontId="36" type="noConversion"/>
  </si>
  <si>
    <t>支出5月份物业管理费</t>
    <phoneticPr fontId="36" type="noConversion"/>
  </si>
  <si>
    <t>支出6月份物业管理费</t>
    <phoneticPr fontId="36" type="noConversion"/>
  </si>
  <si>
    <t>支出7月份物业管理费</t>
    <phoneticPr fontId="36" type="noConversion"/>
  </si>
  <si>
    <t>支出8月份物业管理费</t>
    <phoneticPr fontId="36" type="noConversion"/>
  </si>
  <si>
    <t xml:space="preserve">支付中心校区第四季度垃圾费30766元；南校区第四季度垃圾费12300元；  </t>
    <phoneticPr fontId="36" type="noConversion"/>
  </si>
  <si>
    <t>支出9月份物业管理费</t>
    <phoneticPr fontId="36" type="noConversion"/>
  </si>
  <si>
    <t>三校区除四害费7000元；</t>
    <phoneticPr fontId="36" type="noConversion"/>
  </si>
  <si>
    <t>支出10月份物业管理费</t>
    <phoneticPr fontId="36" type="noConversion"/>
  </si>
  <si>
    <t>支出11月份物业管理费</t>
    <phoneticPr fontId="36" type="noConversion"/>
  </si>
  <si>
    <t>黄世勤</t>
  </si>
  <si>
    <t>支付项目监理费34307.415元。（目前该项目支付金额暂按部门预算批复建安费计算的监理费的30%支付，最终以财政预算评审金额为准）</t>
  </si>
  <si>
    <t>支付项目监理费21827.4804元。（目前该项目支付金额暂按部门预算批复建安费计算的监理费的30%支付，最终以财政预算评审金额为准）</t>
  </si>
  <si>
    <t>支付施工进度款1070440.585元。（目前该项目支付金额暂按部门预算批复价格计算，最终以财政预算评审金额为准）</t>
  </si>
  <si>
    <t>支付施工进度款1524675.7696元。（目前该项目支付金额暂按部门预算批复价格计算，最终以财政预算评审金额为准）</t>
  </si>
  <si>
    <t>1.支付项目监理费尾款48829.15元。2.支付结算金额的28%，共839708.62元。转专1支付830128.04元，由于金额不足，剩余部门在专11支付。（目前该支付金额暂按合同金额计算，最终以财政结算评审金额为准）</t>
  </si>
  <si>
    <t>傅伟</t>
    <phoneticPr fontId="37" type="noConversion"/>
  </si>
  <si>
    <t>收集、整理各部门上交的材料</t>
    <phoneticPr fontId="37" type="noConversion"/>
  </si>
  <si>
    <t>报财局审批</t>
    <phoneticPr fontId="37" type="noConversion"/>
  </si>
  <si>
    <t>编制招标文件</t>
    <phoneticPr fontId="37" type="noConversion"/>
  </si>
  <si>
    <t>进行招标</t>
    <phoneticPr fontId="37" type="noConversion"/>
  </si>
  <si>
    <t>傅伟</t>
    <phoneticPr fontId="37" type="noConversion"/>
  </si>
  <si>
    <t>张树霞</t>
    <phoneticPr fontId="37" type="noConversion"/>
  </si>
  <si>
    <t>陈实</t>
  </si>
  <si>
    <t>国际培训课程监测与评估劳务费27000</t>
  </si>
  <si>
    <t>教研室外聘英语教师，80000</t>
  </si>
  <si>
    <t>国际培训课程监测与评估劳务费及指导用书费4000</t>
  </si>
  <si>
    <t>报销2018-2019年第一学期部分企业兼职教师课酬，23160</t>
  </si>
  <si>
    <t>支出2017年国际培训项目及其他项目100万</t>
  </si>
  <si>
    <t xml:space="preserve">1.局工会艺术培训8万；
2.鉴定培训费约3万；
3.技能晋升培训（农民工）约3万；
4.师资培训项目支出5万；
</t>
  </si>
  <si>
    <t>支出世行项目配套业务费用
4000</t>
  </si>
  <si>
    <t>招生就业处</t>
  </si>
  <si>
    <t>陈高平</t>
  </si>
  <si>
    <t>伙食补贴2260元； 
工作餐费12127元。</t>
  </si>
  <si>
    <t>业务费2545元</t>
  </si>
  <si>
    <t>新生奖励150000</t>
  </si>
  <si>
    <t>邱志慧</t>
  </si>
  <si>
    <t>谢炳康</t>
  </si>
  <si>
    <t>夏蕾莉</t>
  </si>
  <si>
    <t>1、1月和3月各部门勤工俭学29500元；2、第45届世赛各项目精英班学生伙食补贴88900元；
3、花垣生1月份勤工俭学9450元。</t>
  </si>
  <si>
    <t>德育工作家校联系费用（电话卡）</t>
  </si>
  <si>
    <t>南校区垃圾回收费</t>
  </si>
  <si>
    <t>1、各部门勤工俭学
2、学生奖学金305600元</t>
  </si>
  <si>
    <t>各部门勤工俭学</t>
  </si>
  <si>
    <t>外出办事交通、误餐、突发事件处理等费用</t>
  </si>
  <si>
    <t>第三季度药品采购费用</t>
  </si>
  <si>
    <t>宿舍宣传栏海报及三校区宣传海报</t>
  </si>
  <si>
    <t>宿舍应急药品</t>
  </si>
  <si>
    <t>中心校区垃圾回收费</t>
  </si>
  <si>
    <t>夏蕾莉、谢炳康</t>
  </si>
  <si>
    <t>实训基地学生会和团委工作总结，表彰用奖品</t>
  </si>
  <si>
    <t>1、家长通知书491元
2、开学典礼宣传材料、班牌等5010元</t>
  </si>
  <si>
    <t>剩余约177000元已无支出项目，可收回</t>
  </si>
  <si>
    <t>夏雷莉</t>
  </si>
  <si>
    <t>夏雷莉</t>
    <phoneticPr fontId="3" type="noConversion"/>
  </si>
  <si>
    <t>优秀毕业设计作品留校奖励20000</t>
  </si>
  <si>
    <t>陈志佳</t>
    <phoneticPr fontId="30" type="noConversion"/>
  </si>
  <si>
    <t>世赛广东选拔赛同声传译费20000元</t>
  </si>
  <si>
    <t>深圳会展住宿、用餐费50000元</t>
  </si>
  <si>
    <t>余琛</t>
  </si>
  <si>
    <t>编内车辆运维费用</t>
  </si>
  <si>
    <t>编外车辆运维费用</t>
  </si>
  <si>
    <t>会议、学习考察费20000元</t>
  </si>
  <si>
    <t>文化氛围及宣传标识制作5000元，媒体劳务费3000元</t>
  </si>
  <si>
    <t>媒体劳务费3000元</t>
  </si>
  <si>
    <t>第一期档案服务项目尾款96900</t>
  </si>
  <si>
    <t>赵勤德</t>
    <phoneticPr fontId="3" type="noConversion"/>
  </si>
  <si>
    <t>吴多万</t>
    <phoneticPr fontId="3" type="noConversion"/>
  </si>
  <si>
    <t>陈实</t>
    <phoneticPr fontId="3" type="noConversion"/>
  </si>
  <si>
    <t>伍尚勤</t>
    <phoneticPr fontId="3" type="noConversion"/>
  </si>
  <si>
    <t>1.2017年按社团考评等级30000元</t>
  </si>
  <si>
    <t>1.其他日常开支3500元</t>
  </si>
  <si>
    <t>艺术节开幕式及系列活动</t>
  </si>
  <si>
    <t>艺术节系列活动</t>
  </si>
  <si>
    <t>艺术节系列活动及闭幕式</t>
  </si>
  <si>
    <t>人力资源处</t>
    <phoneticPr fontId="3" type="noConversion"/>
  </si>
  <si>
    <t>人力资源处</t>
    <phoneticPr fontId="3" type="noConversion"/>
  </si>
  <si>
    <t>刘梅红</t>
    <phoneticPr fontId="3" type="noConversion"/>
  </si>
  <si>
    <t>学历提升
技能提升</t>
    <phoneticPr fontId="38" type="noConversion"/>
  </si>
  <si>
    <t>按月份计划预计支出，实报实销</t>
  </si>
  <si>
    <t>人事档案电子化</t>
  </si>
  <si>
    <t>欧志明</t>
  </si>
  <si>
    <t>方常亮</t>
  </si>
  <si>
    <t>教职工校服66680</t>
  </si>
  <si>
    <t>周志德</t>
    <phoneticPr fontId="3" type="noConversion"/>
  </si>
  <si>
    <t>先进制造系和新能源系</t>
  </si>
  <si>
    <t>商贸系和文创系</t>
  </si>
  <si>
    <t>专13市工贸学院节能改造维修工程项目</t>
    <phoneticPr fontId="3" type="noConversion"/>
  </si>
  <si>
    <t>2017-2018学年第二学期享受助学金预计503人，根据学生实际情况进行第二学期助学金的发放。其中市财政：503*1000*0.9=452700</t>
  </si>
  <si>
    <t>1、开展文明工贸优秀主题班会教案评比及事迹宣传费用+奖品2000元；
2、开展文明行为随手拍摄影比赛：奖品3500元；
3、开展文明宿舍评比活动：10000元</t>
  </si>
  <si>
    <t>外部人中招生劳务费280000</t>
  </si>
  <si>
    <t xml:space="preserve">2017年10-12月、2018年1-3月份开拓企业、实习就业跟踪交通费用，30人*150元*6=27000万元。
业务费300元                                                                                                                                                                                                                                                                                                                                                                                                                  </t>
  </si>
  <si>
    <t xml:space="preserve">业务费300元 </t>
  </si>
  <si>
    <t>业务费300元 
学生参观企业、下企业顶岗实习的组织、租车等费用41000元</t>
  </si>
  <si>
    <t xml:space="preserve">4-6月份开拓企业、实习就业跟踪交通费用，30人*150元*3=13500万元
 </t>
  </si>
  <si>
    <t>学生顶岗实习、就业推荐服务7000元</t>
  </si>
  <si>
    <t>职业中介服务会员费1000元；
学生顶岗实习、就业推荐服务8000元；
群体职业指导、企业家大讲坛、创新创业指导讲座、就业岗位拓展、就业跟踪服务2000元</t>
  </si>
  <si>
    <t>专家费5000元；
群体职业指导、企业家大讲坛、创新创业指导讲座、就业岗位拓展、就业跟踪服务5000元；
大型校园招聘会按200家企业进场招聘租用帐蓬、椅桌、背景制作、宣传横幅制作、企业名称制作等共7万元</t>
  </si>
  <si>
    <t>2018年省职协会费：50000元</t>
  </si>
  <si>
    <t>2018年行政值班人员洗漱用品-装10000元；</t>
  </si>
  <si>
    <t>公务接待费用20000元</t>
  </si>
  <si>
    <t>媒体劳务费1000元，官微认证300元，微信评比300元。</t>
  </si>
  <si>
    <t>新快报合作40000元，广州日报合作98000元，校刊设计服务14400元，重大活动纪录片制作服务21000元，媒体劳务费7500元</t>
  </si>
  <si>
    <t>媒体劳务费8000元，文化氛围及宣传标识制作2600元</t>
  </si>
  <si>
    <t>计划探望生育教职工2人：600元。</t>
  </si>
  <si>
    <t>实习责任险：2157人*30元/人=64710元</t>
  </si>
  <si>
    <t>校方责任险：在校生约8000人*约5元/人=40000元</t>
  </si>
  <si>
    <t>证卡打印机（打印新生一卡通）HDP5000，2台，40000元</t>
  </si>
  <si>
    <t>1、“五四”主题系列活动：2000元   2、团员入团宣誓“五四表彰大会”：2000元</t>
  </si>
  <si>
    <t>1、外校友谊交流赛：1000元</t>
  </si>
  <si>
    <t>1.学生干部拓展活动：5000元</t>
  </si>
  <si>
    <t xml:space="preserve"> 1、“十八岁青春季“系列活动：5000元</t>
  </si>
  <si>
    <t>1.团旗、袖章一批1500元</t>
  </si>
  <si>
    <t xml:space="preserve">1.五四青年节主题活动2000元          </t>
  </si>
  <si>
    <t>1.礼仪队训练服1200元  2.礼仪队化妆品：1500元  3.外校友谊交流赛：1000元</t>
  </si>
  <si>
    <t>艺术节系列活动用品和奖品（2000元）</t>
  </si>
  <si>
    <t>团学会总结暨表彰大会奖品（3000元）、艺术节系列活动用品和奖品（2000元）</t>
  </si>
  <si>
    <t>体育术节系列活动用品和奖品（3000元）</t>
  </si>
  <si>
    <t>体育术节系列活动用品和奖品（4000元）</t>
  </si>
  <si>
    <t>宣传品50000元；
伙食补贴10000元；
工作餐费22000元；
交通费500元。</t>
  </si>
  <si>
    <t>伙食补贴7200元；
工作餐费1400元。招生业务费500元；
交通费2000元。</t>
  </si>
  <si>
    <t>伙食补贴12500元；
工作餐费10000元；
招生业务费1000元；
交通费2000元。</t>
  </si>
  <si>
    <t>成才事迹宣讲会宣传资料9860元;
招生宣讲会住宿费5822元.</t>
  </si>
  <si>
    <t>招生宣讲会住宿费22000元.
企业QQ12450元</t>
  </si>
  <si>
    <t>招生宣讲会住宿费4000元.</t>
  </si>
  <si>
    <t xml:space="preserve">1.刊登招生指南约7.2万元；
2. 报刊登招生广告（局分摊）2.5万元、微信广告4万元、公益讲座招生宣传2.6万元、参照2017年报纸版面广告费：《新快报》、《中学生报》等12万元。本项合计约28.3万元；
3.招生宣讲会住宿费13000元.
4.招生宣传文化衫约1.5万元；
</t>
  </si>
  <si>
    <t>参照2017年价格，参加各地招生咨询会的展位费、展示布景、场地租金、用电需求等，约10万元 ；
招生宣讲会住宿费1000元.</t>
  </si>
  <si>
    <t>三校区宣传栏制作32000元</t>
  </si>
  <si>
    <t>宣传栏相关制作3000元</t>
  </si>
  <si>
    <t>文明班级、先进班集体KT板：1000元</t>
  </si>
  <si>
    <t>国旗、校旗、袖章、学生外出交流名片一批共3000元。</t>
  </si>
  <si>
    <t>1、院学生会总结大会、院学生会文体比赛1500元
2、院学生会宣传部海报材料，涂料画纸一批：1000元</t>
  </si>
  <si>
    <t>宣传印刷费150000</t>
  </si>
  <si>
    <t>宣传印刷费210000</t>
  </si>
  <si>
    <t>购置档案用品50000</t>
  </si>
  <si>
    <t>身体素质提升工程35000元</t>
  </si>
  <si>
    <t>专2市工贸学院教师继续教育与培训项目</t>
    <phoneticPr fontId="3" type="noConversion"/>
  </si>
  <si>
    <t>专3市工贸学院教研教改项目</t>
    <phoneticPr fontId="3" type="noConversion"/>
  </si>
  <si>
    <t>专5市工贸学院设备维修、维护、拆装调试项目</t>
    <phoneticPr fontId="3" type="noConversion"/>
  </si>
  <si>
    <t>走校内OA申请、上报局审批流程</t>
    <phoneticPr fontId="37" type="noConversion"/>
  </si>
  <si>
    <t>专6市工贸学院教学场地管理维护项目</t>
    <phoneticPr fontId="3" type="noConversion"/>
  </si>
  <si>
    <t xml:space="preserve">
支付南校区第二季度垃圾费12300元；
</t>
    <phoneticPr fontId="36" type="noConversion"/>
  </si>
  <si>
    <t>专8市工贸学院世行贷款农村劳动力培训项目配套培训课程开发、实施、监测和评估</t>
    <phoneticPr fontId="3" type="noConversion"/>
  </si>
  <si>
    <t>专8-2市工贸学院世行贷款农村劳动力培训项目配套培训课程开发、实施、监测和评估（世行项目配套培训课程实施、监测和评估）</t>
    <phoneticPr fontId="3" type="noConversion"/>
  </si>
  <si>
    <t>专8-3市工贸学院世行贷款农村劳动力培训项目配套培训课程开发、实施、监测和评估（世行项目配套培训宣传推广）</t>
    <phoneticPr fontId="3" type="noConversion"/>
  </si>
  <si>
    <t>专9市工贸学院世行贷款农村劳动力培训项目配套归还贷款利息及采购服务费</t>
    <phoneticPr fontId="3" type="noConversion"/>
  </si>
  <si>
    <t>招标代理费420000</t>
    <phoneticPr fontId="3" type="noConversion"/>
  </si>
  <si>
    <t>该项目是跨年度项目，2018年安排161万元，2019年安排92万元。（广州市工贸技师学院节能改造方案书；GB50500-2013建设工程工程量清单计价规范、2010年《广东省建设工程计价依据》、《广东省建筑与装饰工程综合定额（2010）》、《广东省安装工程综合定额（2010）》、及国家和地方相关造价文件）</t>
    <phoneticPr fontId="3" type="noConversion"/>
  </si>
  <si>
    <t>专14市工贸技师学院教学实习材料及办公用品购置经费</t>
    <phoneticPr fontId="3" type="noConversion"/>
  </si>
  <si>
    <t>专16市工贸学院无人机研发与光伏风能技术应用项目设备购置经费</t>
    <phoneticPr fontId="3" type="noConversion"/>
  </si>
  <si>
    <t>该项目是跨年度项目，2018年安排112万元，2019年安排224万元。（1.模拟飞行器10万元/台套*4套=40万元；工具、管理云台3.2万元/台套*5套=16万元；光伏设备 4台套24.544万元；     2.风能发电设备 3台套17.5456万元；风光互补发电设备13.9104万元；光伏设备 4台套27.7804万元；              3、风能发电设备 3台套共120.6996万元；
能源管理实验平台1套75.52万元）</t>
    <phoneticPr fontId="3" type="noConversion"/>
  </si>
  <si>
    <t>专17市工贸学院汽车钣金与制冷空调技术应用示范基地建设购置经费</t>
    <phoneticPr fontId="3" type="noConversion"/>
  </si>
  <si>
    <t>专18市工贸学院音频制作中心及幼教实训基地设备购置经费</t>
    <phoneticPr fontId="3" type="noConversion"/>
  </si>
  <si>
    <t>专19 2018年广州市工贸技师学院信息化建设项目</t>
    <phoneticPr fontId="3" type="noConversion"/>
  </si>
  <si>
    <t>转专1市工贸学院2017年宿舍教学场地维修项目</t>
    <phoneticPr fontId="27" type="noConversion"/>
  </si>
  <si>
    <t>专1市工贸学院国家助学金</t>
    <phoneticPr fontId="3" type="noConversion"/>
  </si>
  <si>
    <t>1.教学管理人员培训:550元*80人次*5天=220000元;                    2.教职工学历提升:5人*11000元/人次=55000;                         3.技能提升和新技术更新:15人次*3000元/人次=45000;                  4.优秀班主任、骨干教师德育培训:500元*40人次*4天=80000元.</t>
    <phoneticPr fontId="3" type="noConversion"/>
  </si>
  <si>
    <t>专3-1市工贸学院教研教改项目（专业建设）</t>
    <phoneticPr fontId="3" type="noConversion"/>
  </si>
  <si>
    <t>专3-2市工贸学院教研教改项目（教研教改）</t>
    <phoneticPr fontId="3" type="noConversion"/>
  </si>
  <si>
    <t>专3-3市工贸学院教研教改项目（世界技能人才培养研究 ）</t>
    <phoneticPr fontId="3" type="noConversion"/>
  </si>
  <si>
    <t>支付16号楼1-3月份租金300405.93元；15、17、19号楼全年租金387656.96元；18号楼半年租金99975.23元；南校区土地1-3月份租金17104.5元</t>
    <phoneticPr fontId="36" type="noConversion"/>
  </si>
  <si>
    <t>支付16号楼4月份租金100135.31元；8号楼第一季度租金248577元；南校区土地4月份租金5701.5元；中心饭堂3-8月租金309582元；中心实训楼3-8月租金248160元；</t>
    <phoneticPr fontId="36" type="noConversion"/>
  </si>
  <si>
    <t>支付16号楼5月份租金100135.31元；南校区土地5月份租金5701.5元；10号楼三栋601房全年租金13834.56元；</t>
    <phoneticPr fontId="36" type="noConversion"/>
  </si>
  <si>
    <t>支付16号楼6月份租金100135.31元；南校区土地6月份租金5701.5元；实训基地土地全年租金68400元</t>
    <phoneticPr fontId="36" type="noConversion"/>
  </si>
  <si>
    <t>支付16号楼7月份租金100135.31元；南校区土地7月份租金5701.5元；11号楼全年租金76665.6元；12号楼全年租金107778.28元；14号楼全年租金115722.42元；8号楼第二季度租金248577元；</t>
    <phoneticPr fontId="36" type="noConversion"/>
  </si>
  <si>
    <t>支付16号楼8月份租金100135.31元；南校区土地8月份租金5701.5元；</t>
    <phoneticPr fontId="36" type="noConversion"/>
  </si>
  <si>
    <t>支付16号楼9月份租金100135.31元；南校区土地9月份租金5701.5元；18号楼半年租金120835.91元；10号楼三栋906房全年租金12897.32元；中心饭堂9-2月租金309582元；中心实训楼9-2月租金248160元；</t>
    <phoneticPr fontId="36" type="noConversion"/>
  </si>
  <si>
    <t>支付16号楼10月份租金100135.31元；南校区土地10月份租金5701.5元；8号楼第三季度租金248577元；</t>
    <phoneticPr fontId="36" type="noConversion"/>
  </si>
  <si>
    <t>支付16号楼11月份租金100135.31元；南校区土地11月份租金5701.5元；</t>
    <phoneticPr fontId="36" type="noConversion"/>
  </si>
  <si>
    <t>支付16号楼12月份租金100135.31元；南校区土地12月份租金5701.5元；8号楼第四季度租金248577元；</t>
    <phoneticPr fontId="36" type="noConversion"/>
  </si>
  <si>
    <t>专5-1市工贸学院设备维修、维护、拆装调试项目（设备维修、维护、拆装、调试）</t>
    <phoneticPr fontId="3" type="noConversion"/>
  </si>
  <si>
    <t>专5-2市工贸学院设备维修、维护、拆装调试项目（空调、电梯维修和保养服务）</t>
    <phoneticPr fontId="3" type="noConversion"/>
  </si>
  <si>
    <t>专6-1市工贸学院教学场地管理维护项目（设备维修（护）费）</t>
    <phoneticPr fontId="3" type="noConversion"/>
  </si>
  <si>
    <t>专6-2市工贸学院教学场地管理维护项目（校园环境保障）</t>
    <phoneticPr fontId="3" type="noConversion"/>
  </si>
  <si>
    <t>支付中心校区第一季度垃圾费30766元              ；中心校区除四害费6000元；</t>
    <phoneticPr fontId="36" type="noConversion"/>
  </si>
  <si>
    <t>支付中心校区第二季度垃圾费30766元；</t>
    <phoneticPr fontId="36" type="noConversion"/>
  </si>
  <si>
    <t>南校区第三季度垃圾费12300元；三校区除四害费7000元；</t>
    <phoneticPr fontId="36" type="noConversion"/>
  </si>
  <si>
    <t>支付中心校区第三季度垃圾费30766元；</t>
    <phoneticPr fontId="36" type="noConversion"/>
  </si>
  <si>
    <t>支付北校区全年垃圾费44400元；校园绿化种苗采购5336元；三校区除四害费7000元；</t>
    <phoneticPr fontId="36" type="noConversion"/>
  </si>
  <si>
    <t>专7市工贸学院三校区物业管理费</t>
    <phoneticPr fontId="3" type="noConversion"/>
  </si>
  <si>
    <t>已支付三个月管理费942587.22元；</t>
    <phoneticPr fontId="36" type="noConversion"/>
  </si>
  <si>
    <t>支出3月份物业管理费</t>
    <phoneticPr fontId="36" type="noConversion"/>
  </si>
  <si>
    <t>1.课酬：100元/课时*50人*100课时约50万元</t>
    <phoneticPr fontId="3" type="noConversion"/>
  </si>
  <si>
    <t>报2017-2018学年第一学期商贸系企业兼职教师课酬6720</t>
  </si>
  <si>
    <t>报2017-2018学年第一学期信息系企业兼职教师课酬71600</t>
  </si>
  <si>
    <t>报销2017-2018年第二学期企业兼职教师课酬215360</t>
  </si>
  <si>
    <t>报销2018-2019年第一学期部分企业兼职教师课酬，80000</t>
  </si>
  <si>
    <t>支付利息
392792.32</t>
  </si>
  <si>
    <t>还本付息
1526207.68</t>
  </si>
  <si>
    <t>专10 2018年广州市工贸技师学院信息化运维项目</t>
    <phoneticPr fontId="3" type="noConversion"/>
  </si>
  <si>
    <t>专11市工贸学院2017年宿舍教学场地维修项目</t>
    <phoneticPr fontId="3" type="noConversion"/>
  </si>
  <si>
    <t>支付结算金额的28%，转专1金额不足，由专11支付9580.58元（目前该支付金额暂按合同金额计算，最终以财政结算评审金额为准）</t>
  </si>
  <si>
    <t>专12市工贸学院学生宿舍维修工程项目</t>
    <phoneticPr fontId="3" type="noConversion"/>
  </si>
  <si>
    <t xml:space="preserve">1.支付项目设计费合同价的60%，77280元。2.支付施工图审查费8372元。3.支付预算编制费9600元。（目前支付金额暂按合同金额计算，最终以财政部门审定的金额为准）
</t>
  </si>
  <si>
    <t xml:space="preserve">1.支付项目设计费合同价的60%，51120元。2.支付施工图审查费5538元。3.支付预算编制费6838.75元。（目前支付金额暂按合同金额计算，最终以财政部门审定的金额为准）
</t>
  </si>
  <si>
    <t>支付项目设计费尾款11815.53元</t>
    <phoneticPr fontId="36" type="noConversion"/>
  </si>
  <si>
    <t>2016、2017年度技工院校建档立卡贫困家庭生活费补助#粤财社[2017]56号</t>
    <phoneticPr fontId="3" type="noConversion"/>
  </si>
  <si>
    <t>2017-2018学年第一学期组织发放95名建档立卡学生生活补助，参考第一学期补助发放名单，预计进行第二次生活补助的发放，95人*1500元/人=142500元。具体发放时间按上级通知执行。</t>
  </si>
  <si>
    <t>竞赛项目资金广州工贸技校#粤财社[2016]313号</t>
    <phoneticPr fontId="29" type="noConversion"/>
  </si>
  <si>
    <t>工贸学院教师资助项目#粤财社[2016]313号</t>
    <phoneticPr fontId="29" type="noConversion"/>
  </si>
  <si>
    <t>采购光盘一批用于存放电商专业的学习及教学资料836元</t>
    <phoneticPr fontId="36" type="noConversion"/>
  </si>
  <si>
    <t>工业设计专业课程资源成果开发输出“新型办侣”项目二合一办公桌样机的制作首付款4654.23元</t>
    <phoneticPr fontId="36" type="noConversion"/>
  </si>
  <si>
    <t>工业设计专业课程资源成果开发输出“新型办侣”项目二合一办公桌样机的制作尾款10859.87元</t>
    <phoneticPr fontId="36" type="noConversion"/>
  </si>
  <si>
    <t>专用内部存储6块、磁盘阵列扩展柜2台50460元；24倍速SATA DVD刻录机28个3920元，光盘310元</t>
    <phoneticPr fontId="36" type="noConversion"/>
  </si>
  <si>
    <t>广州工贸学院工业机器人应用与维护重点专业#粤财社[2016]313号</t>
  </si>
  <si>
    <t>2017省补助资金重点专业建设（工业机器人应用与维护重点专业）-技能竞赛</t>
    <phoneticPr fontId="3" type="noConversion"/>
  </si>
  <si>
    <t>项目竞赛专家指导费767.5</t>
    <phoneticPr fontId="36" type="noConversion"/>
  </si>
  <si>
    <t>人才培养方案修订与教学设计方案开发专家费6124.79</t>
    <phoneticPr fontId="36" type="noConversion"/>
  </si>
  <si>
    <t>项目校企合作专家劳务费22400元</t>
    <phoneticPr fontId="36" type="noConversion"/>
  </si>
  <si>
    <t>项目校企合作教师差旅费5484.29</t>
    <phoneticPr fontId="36" type="noConversion"/>
  </si>
  <si>
    <t xml:space="preserve">①第十七届全国技工院校实验实训设备类优秀科研成果评选工作（43000元）
②专利申请、维护费（20000元）
</t>
  </si>
  <si>
    <t>①10个专业课改专家评审费6000元</t>
  </si>
  <si>
    <t>①全国教师职业大赛教师培训专家劳务费及餐费报销（16500元）
②广州技师协会6200元（信息系）
③中国职协2018年度科研成果评选（45000元）
④知网续费（2年）130000元</t>
  </si>
  <si>
    <t xml:space="preserve">①全国教师职业大赛教师培训专家劳务费及餐费报销（16500元）
②预计2018年5月中国职协技校委员会第29届年会会议费（10000元）
</t>
  </si>
  <si>
    <t>①商贸系举办2个专业教师教研教改系列培训活动13000元（商贸系）
②文创系举办4个专业教师教研教改系列培训活动30000（文创）
③全国教师职业大赛教师参赛视频制作费19.84万
④j技能人才留学英语培训课程研讨38100元
⑤9月中国职协优秀科研成果终评会（15000元）</t>
  </si>
  <si>
    <t>杨毅坚、黄世勤</t>
    <phoneticPr fontId="3" type="noConversion"/>
  </si>
  <si>
    <t>2017年就业及技工教育专项资金#粤财社[2017]55号</t>
    <phoneticPr fontId="29" type="noConversion"/>
  </si>
  <si>
    <t>提交采购清单大类给实训处</t>
  </si>
  <si>
    <t>编制工程项目结算书及竣工图</t>
  </si>
  <si>
    <t>签订设计、施工图审查、预算编制合同</t>
  </si>
  <si>
    <t>签订施工图审查、预算编制合同</t>
  </si>
  <si>
    <t>设计单位编制工程项目施工图</t>
  </si>
  <si>
    <t>向学院及上级部门请示申报工程项目结算评审</t>
  </si>
  <si>
    <t>施工图审查单位进行施工图审查；预算单位进行工程预算编制（含过程中的修改）</t>
  </si>
  <si>
    <t>市财政部门进行结算评审</t>
  </si>
  <si>
    <t>向学院及上级部门请示工程预算报市财政部门评审；评审通过后开展工程施工招标工作</t>
  </si>
  <si>
    <t>收集工程施工档案资料</t>
  </si>
  <si>
    <t>1.两门课程资源建设首付款118500元</t>
  </si>
  <si>
    <t xml:space="preserve">1.出版印刷1本人才培养方案和3本工作业首付60000元
</t>
  </si>
  <si>
    <t>1.出版印刷1本人才培养方案和3本工作业尾款95000元，2两门课程资源建设尾款276500元.</t>
  </si>
  <si>
    <t>修订方案，并等待局关于同意备案的批示意见</t>
    <phoneticPr fontId="3" type="noConversion"/>
  </si>
  <si>
    <t>1、2018年信息化运维咨询预付款+进度款+尾款：15000元；</t>
    <phoneticPr fontId="3" type="noConversion"/>
  </si>
  <si>
    <t>制定创业孵化基地场地建设及设备采购方案，走校内OA申请</t>
  </si>
  <si>
    <t>创业孵化基地场地建设及设备采购项目上报局审批流程</t>
  </si>
  <si>
    <t xml:space="preserve">1.创业孵化基地场地建设及设备采购项目报财局审批。
2.众创杯专家评审6000元。
3.购买双创课程资源包2万。
</t>
  </si>
  <si>
    <t>1.创业孵化基地场地建设及设备采购项目前期款项8万元（施工图审查、招标代理费、预算审查、监理费、结算评审等等）；
编制招标文件、进行招标。
2.市技工院校师生创新创业大赛参赛交通费、食宿费和杂费4000元。
3.众创杯专家评审6000元。
4.购买双创课程资源包2万。</t>
  </si>
  <si>
    <t>众创杯专家评审6000元；</t>
  </si>
  <si>
    <t>创业孵化基地场地建设及设备采购项目支付合同预付款30%（目前该项目支付金额暂按部门预算批复价格计算，最终以财政预算评审金额为准）</t>
  </si>
  <si>
    <t>众创杯参赛团队集训6000元，参赛费用2万元；
黄炎培双创大赛参赛2万元；
拍摄双创参赛项目视频转化成课程资源包2万元。</t>
  </si>
  <si>
    <t>创业孵化基地场地建设及设备采购项目支付合同进度款65%（目前该项目支付金额暂按部门预算批复价格计算，最终以财政预算评审金额为准）。</t>
  </si>
  <si>
    <t>外出办事交通、误餐、资料邮寄等费用</t>
  </si>
  <si>
    <t>支付办公设备费用</t>
  </si>
  <si>
    <t>联合办学事务往来乘车费、邮递费（下半年）</t>
  </si>
  <si>
    <t>日常支出</t>
  </si>
  <si>
    <t>支付结算金额扣除已支付金额的剩余部分，（目前按预算金额预计，最终以财政结算评审金额为准）</t>
    <phoneticPr fontId="3" type="noConversion"/>
  </si>
  <si>
    <t>通用能力系用于三方评价</t>
    <phoneticPr fontId="3" type="noConversion"/>
  </si>
  <si>
    <t>聘请企业兼职教师来学校任课、组织教学一线企业专家听课评课</t>
    <phoneticPr fontId="3" type="noConversion"/>
  </si>
  <si>
    <t xml:space="preserve"> 教务处</t>
    <phoneticPr fontId="3" type="noConversion"/>
  </si>
  <si>
    <t>上半年学生竞赛奖励</t>
  </si>
  <si>
    <t>下半年学生竞赛奖励</t>
  </si>
  <si>
    <t>迎接新生活动、团学招新等活动</t>
  </si>
  <si>
    <t>表情包设计大赛、DIY创意小饰品、团学会联谊等活动</t>
  </si>
  <si>
    <t>系红歌赛、团学会换届等活动</t>
  </si>
  <si>
    <t>实际执行率(%)</t>
  </si>
  <si>
    <t>结余</t>
  </si>
  <si>
    <t>实际支出
（资金系统数）</t>
    <phoneticPr fontId="40" type="noConversion"/>
  </si>
  <si>
    <t>是否完成计划</t>
    <phoneticPr fontId="40" type="noConversion"/>
  </si>
  <si>
    <t>单位：万元</t>
  </si>
  <si>
    <t>序号</t>
  </si>
  <si>
    <t>项目名称</t>
  </si>
  <si>
    <t>项目类别</t>
  </si>
  <si>
    <t>预算金额</t>
  </si>
  <si>
    <t>实际支出
（资金系统数）</t>
  </si>
  <si>
    <t>3月</t>
  </si>
  <si>
    <t>4月</t>
  </si>
  <si>
    <t>5月</t>
  </si>
  <si>
    <t>6月</t>
  </si>
  <si>
    <t>7月</t>
  </si>
  <si>
    <t>8月</t>
  </si>
  <si>
    <t>9月</t>
  </si>
  <si>
    <t>10月</t>
  </si>
  <si>
    <t>11月</t>
  </si>
  <si>
    <t>12月</t>
  </si>
  <si>
    <t>总计</t>
  </si>
  <si>
    <t>一、本年市财政项目合计</t>
  </si>
  <si>
    <t>（一）年初预算</t>
  </si>
  <si>
    <t>其中：经常性项目</t>
  </si>
  <si>
    <t xml:space="preserve">     一次性项目</t>
  </si>
  <si>
    <t>（二）上年结转</t>
  </si>
  <si>
    <t>二、省级专项</t>
  </si>
  <si>
    <t>竞赛项目资金广州工贸技校#粤财社[2016]313号</t>
  </si>
  <si>
    <t>2017年就业及技工教育专项资金#粤财社[2017]55号</t>
  </si>
  <si>
    <t>2016、2017年度技工院校建档立卡贫困家庭生活费补助#粤财社[2017]56号</t>
  </si>
  <si>
    <t>专1市工贸学院国家助学金</t>
  </si>
  <si>
    <t>专2市工贸学院教师继续教育与培训项目</t>
  </si>
  <si>
    <t>专4市工贸学院学生宿舍及土地租赁项目</t>
  </si>
  <si>
    <t>专7市工贸学院三校区物业管理费</t>
  </si>
  <si>
    <t>专9市工贸学院世行贷款农村劳动力培训项目配套归还贷款利息及采购服务费</t>
  </si>
  <si>
    <t>专10 2018年广州市工贸技师学院信息化运维项目</t>
  </si>
  <si>
    <t>专11市工贸学院2017年宿舍教学场地维修项目</t>
  </si>
  <si>
    <t>专12市工贸学院学生宿舍维修工程项目</t>
  </si>
  <si>
    <t>专13市工贸学院节能改造维修工程项目</t>
  </si>
  <si>
    <t>专14市工贸技师学院教学实习材料及办公用品购置经费</t>
  </si>
  <si>
    <t>专16市工贸学院无人机研发与光伏风能技术应用项目设备购置经费</t>
  </si>
  <si>
    <t>专17市工贸学院汽车钣金与制冷空调技术应用示范基地建设购置经费</t>
  </si>
  <si>
    <t>专18市工贸学院音频制作中心及幼教实训基地设备购置经费</t>
  </si>
  <si>
    <t>专19 2018年广州市工贸技师学院信息化建设项目</t>
  </si>
  <si>
    <t>转专1市工贸学院2017年宿舍教学场地维修项目</t>
  </si>
  <si>
    <r>
      <rPr>
        <sz val="10"/>
        <rFont val="宋体"/>
        <family val="3"/>
        <charset val="134"/>
      </rPr>
      <t>专</t>
    </r>
    <r>
      <rPr>
        <sz val="10"/>
        <rFont val="Arial"/>
        <family val="2"/>
      </rPr>
      <t>1</t>
    </r>
    <r>
      <rPr>
        <sz val="10"/>
        <rFont val="宋体"/>
        <family val="3"/>
        <charset val="134"/>
      </rPr>
      <t>市工贸学院国家助学金</t>
    </r>
    <phoneticPr fontId="40" type="noConversion"/>
  </si>
  <si>
    <t>经常性项目</t>
    <phoneticPr fontId="40" type="noConversion"/>
  </si>
  <si>
    <r>
      <t>专</t>
    </r>
    <r>
      <rPr>
        <sz val="10"/>
        <rFont val="宋体"/>
        <family val="3"/>
        <charset val="134"/>
      </rPr>
      <t>2</t>
    </r>
    <r>
      <rPr>
        <sz val="10"/>
        <rFont val="宋体"/>
        <family val="3"/>
        <charset val="134"/>
      </rPr>
      <t>市工贸学院教师继续教育与培训项目</t>
    </r>
    <phoneticPr fontId="40" type="noConversion"/>
  </si>
  <si>
    <r>
      <rPr>
        <sz val="10"/>
        <rFont val="宋体"/>
        <family val="3"/>
        <charset val="134"/>
      </rPr>
      <t>专</t>
    </r>
    <r>
      <rPr>
        <sz val="10"/>
        <rFont val="宋体"/>
        <family val="3"/>
        <charset val="134"/>
      </rPr>
      <t>3</t>
    </r>
    <r>
      <rPr>
        <sz val="10"/>
        <rFont val="宋体"/>
        <family val="3"/>
        <charset val="134"/>
      </rPr>
      <t>市工贸学院教研教改项目</t>
    </r>
    <phoneticPr fontId="40" type="noConversion"/>
  </si>
  <si>
    <t>专4市工贸学院学生宿舍及土地租赁项目</t>
    <phoneticPr fontId="40" type="noConversion"/>
  </si>
  <si>
    <r>
      <rPr>
        <sz val="10"/>
        <rFont val="宋体"/>
        <family val="3"/>
        <charset val="134"/>
      </rPr>
      <t>专</t>
    </r>
    <r>
      <rPr>
        <sz val="10"/>
        <rFont val="宋体"/>
        <family val="3"/>
        <charset val="134"/>
      </rPr>
      <t>5</t>
    </r>
    <r>
      <rPr>
        <sz val="10"/>
        <rFont val="宋体"/>
        <family val="3"/>
        <charset val="134"/>
      </rPr>
      <t>市工贸学院设备维修、维护、拆装调试项目</t>
    </r>
    <phoneticPr fontId="40" type="noConversion"/>
  </si>
  <si>
    <r>
      <t>专</t>
    </r>
    <r>
      <rPr>
        <sz val="10"/>
        <rFont val="宋体"/>
        <family val="3"/>
        <charset val="134"/>
      </rPr>
      <t>6</t>
    </r>
    <r>
      <rPr>
        <sz val="10"/>
        <rFont val="宋体"/>
        <family val="3"/>
        <charset val="134"/>
      </rPr>
      <t>市工贸学院教学场地管理维护项目</t>
    </r>
    <phoneticPr fontId="40" type="noConversion"/>
  </si>
  <si>
    <r>
      <rPr>
        <sz val="10"/>
        <rFont val="宋体"/>
        <family val="3"/>
        <charset val="134"/>
      </rPr>
      <t>专</t>
    </r>
    <r>
      <rPr>
        <sz val="10"/>
        <rFont val="Arial"/>
        <family val="2"/>
      </rPr>
      <t>7</t>
    </r>
    <r>
      <rPr>
        <sz val="10"/>
        <rFont val="宋体"/>
        <family val="3"/>
        <charset val="134"/>
      </rPr>
      <t>市工贸学院三校区物业管理费</t>
    </r>
    <phoneticPr fontId="40" type="noConversion"/>
  </si>
  <si>
    <r>
      <t>专</t>
    </r>
    <r>
      <rPr>
        <sz val="10"/>
        <rFont val="宋体"/>
        <family val="3"/>
        <charset val="134"/>
      </rPr>
      <t>9</t>
    </r>
    <r>
      <rPr>
        <sz val="10"/>
        <rFont val="宋体"/>
        <family val="3"/>
        <charset val="134"/>
      </rPr>
      <t>市工贸学院世行贷款农村劳动力培训项目配套归还贷款利息及采购服务费</t>
    </r>
    <phoneticPr fontId="40" type="noConversion"/>
  </si>
  <si>
    <r>
      <rPr>
        <sz val="10"/>
        <rFont val="宋体"/>
        <family val="3"/>
        <charset val="134"/>
      </rPr>
      <t>专</t>
    </r>
    <r>
      <rPr>
        <sz val="10"/>
        <rFont val="宋体"/>
        <family val="3"/>
        <charset val="134"/>
      </rPr>
      <t xml:space="preserve">10 </t>
    </r>
    <r>
      <rPr>
        <sz val="10"/>
        <rFont val="Arial"/>
        <family val="2"/>
      </rPr>
      <t>2018</t>
    </r>
    <r>
      <rPr>
        <sz val="10"/>
        <rFont val="宋体"/>
        <family val="3"/>
        <charset val="134"/>
      </rPr>
      <t>年广州市工贸技师学院信息化运维项目</t>
    </r>
    <phoneticPr fontId="40" type="noConversion"/>
  </si>
  <si>
    <r>
      <rPr>
        <sz val="10"/>
        <rFont val="宋体"/>
        <family val="3"/>
        <charset val="134"/>
      </rPr>
      <t>专</t>
    </r>
    <r>
      <rPr>
        <sz val="10"/>
        <rFont val="Arial"/>
        <family val="2"/>
      </rPr>
      <t>11</t>
    </r>
    <r>
      <rPr>
        <sz val="10"/>
        <rFont val="宋体"/>
        <family val="3"/>
        <charset val="134"/>
      </rPr>
      <t>市工贸学院</t>
    </r>
    <r>
      <rPr>
        <sz val="10"/>
        <rFont val="Arial"/>
        <family val="2"/>
      </rPr>
      <t>2017</t>
    </r>
    <r>
      <rPr>
        <sz val="10"/>
        <rFont val="宋体"/>
        <family val="3"/>
        <charset val="134"/>
      </rPr>
      <t>年宿舍教学场地维修项目</t>
    </r>
    <phoneticPr fontId="40" type="noConversion"/>
  </si>
  <si>
    <t>一次性项目</t>
    <phoneticPr fontId="40" type="noConversion"/>
  </si>
  <si>
    <r>
      <rPr>
        <sz val="10"/>
        <rFont val="宋体"/>
        <family val="3"/>
        <charset val="134"/>
      </rPr>
      <t>专</t>
    </r>
    <r>
      <rPr>
        <sz val="10"/>
        <rFont val="Arial"/>
        <family val="2"/>
      </rPr>
      <t>12</t>
    </r>
    <r>
      <rPr>
        <sz val="10"/>
        <rFont val="宋体"/>
        <family val="3"/>
        <charset val="134"/>
      </rPr>
      <t>市工贸学院学生宿舍维修工程项目</t>
    </r>
    <phoneticPr fontId="40" type="noConversion"/>
  </si>
  <si>
    <t>专13市工贸学院节能改造维修工程项目</t>
    <phoneticPr fontId="40" type="noConversion"/>
  </si>
  <si>
    <r>
      <t>专</t>
    </r>
    <r>
      <rPr>
        <sz val="10"/>
        <rFont val="宋体"/>
        <family val="3"/>
        <charset val="134"/>
      </rPr>
      <t>14</t>
    </r>
    <r>
      <rPr>
        <sz val="10"/>
        <rFont val="宋体"/>
        <family val="3"/>
        <charset val="134"/>
      </rPr>
      <t>市工贸技师学院教学实习材料及办公用品购置经费</t>
    </r>
    <phoneticPr fontId="40" type="noConversion"/>
  </si>
  <si>
    <t>专15市工贸学院学习工作站配套设施设备及图书购置经费</t>
    <phoneticPr fontId="40" type="noConversion"/>
  </si>
  <si>
    <r>
      <t>专1</t>
    </r>
    <r>
      <rPr>
        <sz val="10"/>
        <rFont val="宋体"/>
        <family val="3"/>
        <charset val="134"/>
      </rPr>
      <t>6</t>
    </r>
    <r>
      <rPr>
        <sz val="10"/>
        <rFont val="宋体"/>
        <family val="3"/>
        <charset val="134"/>
      </rPr>
      <t>市工贸学院无人机研发与光伏风能技术应用项目设备购置经费</t>
    </r>
    <phoneticPr fontId="40" type="noConversion"/>
  </si>
  <si>
    <r>
      <t>专1</t>
    </r>
    <r>
      <rPr>
        <sz val="10"/>
        <rFont val="宋体"/>
        <family val="3"/>
        <charset val="134"/>
      </rPr>
      <t>7市工贸学院汽车钣金与制冷空调技术应用示范基地建设购置经费</t>
    </r>
    <phoneticPr fontId="40" type="noConversion"/>
  </si>
  <si>
    <r>
      <t>专</t>
    </r>
    <r>
      <rPr>
        <sz val="10"/>
        <rFont val="宋体"/>
        <family val="3"/>
        <charset val="134"/>
      </rPr>
      <t>18市工贸学院音频制作中心及幼教实训基地设备购置经费</t>
    </r>
    <phoneticPr fontId="40" type="noConversion"/>
  </si>
  <si>
    <r>
      <t>专</t>
    </r>
    <r>
      <rPr>
        <sz val="10"/>
        <rFont val="宋体"/>
        <family val="3"/>
        <charset val="134"/>
      </rPr>
      <t>19 2018年广州市工贸技师学院信息化建设项目</t>
    </r>
    <phoneticPr fontId="40" type="noConversion"/>
  </si>
  <si>
    <r>
      <t>转专1市工贸学院2017</t>
    </r>
    <r>
      <rPr>
        <sz val="10"/>
        <color indexed="8"/>
        <rFont val="宋体"/>
        <family val="3"/>
        <charset val="134"/>
      </rPr>
      <t>年宿舍教学场地维修项目</t>
    </r>
    <phoneticPr fontId="40" type="noConversion"/>
  </si>
  <si>
    <r>
      <rPr>
        <sz val="10"/>
        <rFont val="宋体"/>
        <family val="3"/>
        <charset val="134"/>
      </rPr>
      <t>工贸学院教师资助项目</t>
    </r>
    <r>
      <rPr>
        <sz val="10"/>
        <rFont val="Arial"/>
        <family val="2"/>
      </rPr>
      <t>#</t>
    </r>
    <r>
      <rPr>
        <sz val="10"/>
        <rFont val="宋体"/>
        <family val="3"/>
        <charset val="134"/>
      </rPr>
      <t>粤财社</t>
    </r>
    <r>
      <rPr>
        <sz val="10"/>
        <rFont val="Arial"/>
        <family val="2"/>
      </rPr>
      <t>[2016]313</t>
    </r>
    <r>
      <rPr>
        <sz val="10"/>
        <rFont val="宋体"/>
        <family val="3"/>
        <charset val="134"/>
      </rPr>
      <t>号</t>
    </r>
    <phoneticPr fontId="40" type="noConversion"/>
  </si>
  <si>
    <t>资金来源</t>
  </si>
  <si>
    <t>3月计划执行率</t>
  </si>
  <si>
    <t>4月计划执行率</t>
  </si>
  <si>
    <t>5月计划执行率</t>
  </si>
  <si>
    <t>6月计划执行率</t>
  </si>
  <si>
    <t>7月计划执行率</t>
  </si>
  <si>
    <t>8月计划执行率</t>
  </si>
  <si>
    <t>9月计划执行率</t>
  </si>
  <si>
    <t>10月计划执行率</t>
  </si>
  <si>
    <t>11月计划执行率</t>
  </si>
  <si>
    <t>12月计划执行率</t>
  </si>
  <si>
    <t>备注</t>
  </si>
  <si>
    <t>项目支出合计</t>
  </si>
  <si>
    <t>基本支出合计</t>
  </si>
  <si>
    <t>2018年预算执行计划总表</t>
    <phoneticPr fontId="40" type="noConversion"/>
  </si>
  <si>
    <t>三、世行资金</t>
    <phoneticPr fontId="40" type="noConversion"/>
  </si>
  <si>
    <t>世行-111c调研并分析农村劳动力培训的新需求、培训市场的现状与发展趋势</t>
  </si>
  <si>
    <t>培训业务管理</t>
  </si>
  <si>
    <t>对外交流与培训中心</t>
  </si>
  <si>
    <t>世行-112组建并运行职业教育培训联盟,开拓合作领域与合作项目</t>
  </si>
  <si>
    <t>世行-113组建各专业领域培训专家合作团队</t>
  </si>
  <si>
    <t>世行-114制作培训宣传手册和简章及多种途径开展宣传</t>
  </si>
  <si>
    <t>世行-2211a培训业务考察，与优秀培训机构、技工院校进行交流</t>
  </si>
  <si>
    <t>人员培训</t>
  </si>
  <si>
    <t>世行-2211b 培训业务能力提升培训</t>
  </si>
  <si>
    <t>世行-2212a项目管理人员国内培训</t>
  </si>
  <si>
    <t>世行-2213a教师下企业生产实践能力提升</t>
  </si>
  <si>
    <t>世行-2213b教师专业技术、技能培训</t>
  </si>
  <si>
    <t>世行-2311a建立一套促进受训者的能力提升与转化的机制</t>
  </si>
  <si>
    <t>世行-311编制培训课程开发的程序文件，并完善、开发或采用七个专业群的培训课程</t>
  </si>
  <si>
    <t>课题研究管理</t>
  </si>
  <si>
    <t>世行-313监测培训课程的实施过程</t>
  </si>
  <si>
    <t>通用能力建设中心</t>
  </si>
  <si>
    <t>世行-321a通过委托、合作的方式，建设培训课程资源包</t>
  </si>
  <si>
    <t>世行-461c工业设计专业教学设备</t>
  </si>
  <si>
    <t>专用设备购置管理</t>
  </si>
  <si>
    <t>世行-51项目监测评估</t>
  </si>
  <si>
    <t>世行-52加强项目管理及推广</t>
  </si>
  <si>
    <t>世行-442d图书馆RFID系统</t>
  </si>
  <si>
    <t>世行-411开发、升级满足农村劳动力培训需要的管理软件</t>
  </si>
  <si>
    <t>期初批复金额</t>
  </si>
  <si>
    <t>预算调整金额</t>
  </si>
  <si>
    <t>预算总额</t>
  </si>
  <si>
    <t>发布金额</t>
  </si>
  <si>
    <t>发布率(%)</t>
  </si>
  <si>
    <t>指标占用额度</t>
  </si>
  <si>
    <t>其中:借款数</t>
  </si>
  <si>
    <t>预算执行率(%)</t>
  </si>
  <si>
    <t>支出类别</t>
    <phoneticPr fontId="40" type="noConversion"/>
  </si>
  <si>
    <t>技工学校国家助学金</t>
  </si>
  <si>
    <t>项目-本年</t>
  </si>
  <si>
    <t>专3-1市工贸学院教研教改项目（专业建设）</t>
  </si>
  <si>
    <t>专3-2市工贸学院教研教改项目（教研教改）</t>
  </si>
  <si>
    <t>专3-3市工贸学院教研教改项目（世界技能人才培养研究 ）</t>
  </si>
  <si>
    <t>场地运行管理</t>
  </si>
  <si>
    <t>专5-1市工贸学院设备维修、维护、拆装调试项目（设备维修、维护、拆装、调试）</t>
  </si>
  <si>
    <t>日常维修维护管理</t>
  </si>
  <si>
    <t>专5-2市工贸学院设备维修、维护、拆装调试项目（空调、电梯维修和保养服务）</t>
  </si>
  <si>
    <t>专6-1市工贸学院教学场地管理维护项目（设备维修（护）费）</t>
  </si>
  <si>
    <t>专6-2市工贸学院教学场地管理维护项目（校园环境保障）</t>
  </si>
  <si>
    <t>环境卫生管理</t>
  </si>
  <si>
    <t>专8-1市工贸学院世行贷款农村劳动力培训项目配套培训课程开发、实施、监测和评估（聘请企业兼职教师来学校任课、组织教学一线企业专家听课评课）</t>
  </si>
  <si>
    <t>专8-2市工贸学院世行贷款农村劳动力培训项目配套培训课程开发、实施、监测和评估（世行项目配套培训课程实施、监测和评估）</t>
  </si>
  <si>
    <t>专8-3市工贸学院世行贷款农村劳动力培训项目配套培训课程开发、实施、监测和评估（世行项目配套培训宣传推广）</t>
  </si>
  <si>
    <t>工程相关费用管理</t>
  </si>
  <si>
    <t>信息化系统运行维护管理（内部）</t>
  </si>
  <si>
    <t>零星维修维护管理</t>
  </si>
  <si>
    <t>房屋装修改造管理</t>
  </si>
  <si>
    <t>教学实习材料购置管理</t>
  </si>
  <si>
    <t>专15-1市工贸学院学习工作站配套设施设备及图书购置经费（空调机）</t>
  </si>
  <si>
    <t>办公设备购置管理（业务）</t>
  </si>
  <si>
    <t>专15-2市工贸学院学习工作站配套设施设备及图书购置经费（综合家具）</t>
  </si>
  <si>
    <t>办公家具购置管理</t>
  </si>
  <si>
    <t>专15-3市工贸学院学习工作站配套设施设备及图书购置经费（办公设备）</t>
  </si>
  <si>
    <t>办公设备购置管理（行政办公）</t>
  </si>
  <si>
    <t>专15-4市工贸学院学习工作站配套设施设备及图书购置经费（图书）</t>
  </si>
  <si>
    <t>图书购置管理</t>
  </si>
  <si>
    <t>信息化系统硬件建设管理</t>
  </si>
  <si>
    <t>行政办公费-办公室</t>
  </si>
  <si>
    <t>综合办公管理</t>
  </si>
  <si>
    <t>在职人员公用经费</t>
  </si>
  <si>
    <t>公务接待管理（经费拨款）</t>
  </si>
  <si>
    <t>定编车辆运维管理</t>
  </si>
  <si>
    <t>公务用车运行维护费</t>
  </si>
  <si>
    <t>非定编车辆运维管理</t>
  </si>
  <si>
    <t>会议、学习考察管理</t>
  </si>
  <si>
    <t>银行财税事务管理</t>
  </si>
  <si>
    <t>审计事务管理</t>
  </si>
  <si>
    <t>其他后勤保障管理</t>
  </si>
  <si>
    <t>办公劳保用品购置管理</t>
  </si>
  <si>
    <t>学生活动管理</t>
  </si>
  <si>
    <t>其他政工管理</t>
  </si>
  <si>
    <t>扶贫工作</t>
    <phoneticPr fontId="40" type="noConversion"/>
  </si>
  <si>
    <t>党团管理</t>
  </si>
  <si>
    <t>计生奖</t>
  </si>
  <si>
    <t>工会管理</t>
  </si>
  <si>
    <t>校园文化节</t>
  </si>
  <si>
    <t>学生业务管理</t>
  </si>
  <si>
    <t>医疗基金-185户</t>
  </si>
  <si>
    <t>学生补助</t>
  </si>
  <si>
    <t>助学金</t>
  </si>
  <si>
    <t>学生业务服务</t>
  </si>
  <si>
    <t>联合办学管理</t>
  </si>
  <si>
    <t>专用服装购置管理</t>
  </si>
  <si>
    <t>教学宣传管理</t>
  </si>
  <si>
    <t>招生业务管理</t>
  </si>
  <si>
    <t>招生劳务</t>
  </si>
  <si>
    <t>行政办公费-设备采购与管理处</t>
    <phoneticPr fontId="40" type="noConversion"/>
  </si>
  <si>
    <t>校运会活动经费-制造系</t>
    <phoneticPr fontId="40" type="noConversion"/>
  </si>
  <si>
    <t>图书馆日常管理</t>
  </si>
  <si>
    <t>专业设备维修维护</t>
  </si>
  <si>
    <t>技能竞赛-制造系</t>
    <phoneticPr fontId="40" type="noConversion"/>
  </si>
  <si>
    <t>国家级比赛</t>
  </si>
  <si>
    <t>教职工校服</t>
  </si>
  <si>
    <t>档案管理</t>
  </si>
  <si>
    <t>海交会</t>
  </si>
  <si>
    <t>人力资源事务管理</t>
  </si>
  <si>
    <t>信息化项目监理与测评费用</t>
  </si>
  <si>
    <t>信息化项目管理费</t>
  </si>
  <si>
    <t>离退休人员管理费</t>
  </si>
  <si>
    <t>行政办公费-政工处</t>
  </si>
  <si>
    <t>项目-省（上年）</t>
  </si>
  <si>
    <t>校企合作业务管理</t>
  </si>
  <si>
    <t>项目-世行</t>
  </si>
  <si>
    <t>世行-321a通过委托、合作的方式，建设培训课程资源包（新能源系）</t>
    <phoneticPr fontId="40" type="noConversion"/>
  </si>
  <si>
    <t>世行-321a通过委托、合作的方式，建设培训课程资源包（教研室）</t>
    <phoneticPr fontId="40" type="noConversion"/>
  </si>
  <si>
    <t>世行-321a通过委托、合作的方式，建设培训课程资源包（信息系）</t>
    <phoneticPr fontId="40" type="noConversion"/>
  </si>
  <si>
    <t>世行-321a通过委托、合作的方式，建设培训课程资源包（制造系）</t>
    <phoneticPr fontId="40" type="noConversion"/>
  </si>
  <si>
    <t>世行-321a通过委托、合作的方式，建设培训课程资源包（商贸系）</t>
    <phoneticPr fontId="40" type="noConversion"/>
  </si>
  <si>
    <t>世行-321a通过委托、合作的方式，建设培训课程资源包（文创系）</t>
    <phoneticPr fontId="40" type="noConversion"/>
  </si>
  <si>
    <t>世行-321b通过自主开发方式，建设培训课程资源包（教研室）</t>
    <phoneticPr fontId="40" type="noConversion"/>
  </si>
  <si>
    <t>世行-321b通过自主开发方式，建设培训课程资源包（制造系）</t>
    <phoneticPr fontId="40" type="noConversion"/>
  </si>
  <si>
    <t>2017省补助资金重点专业建设（工业机器人应用与维护重点专业）-技能竞赛</t>
  </si>
  <si>
    <t>教研教改业务管理</t>
  </si>
  <si>
    <t>丧葬抚恤金</t>
  </si>
  <si>
    <t>抚恤管理</t>
  </si>
  <si>
    <t>就业开拓管理</t>
  </si>
  <si>
    <r>
      <rPr>
        <sz val="10"/>
        <rFont val="宋体"/>
        <family val="3"/>
        <charset val="134"/>
      </rPr>
      <t>项目</t>
    </r>
    <r>
      <rPr>
        <sz val="10"/>
        <rFont val="Arial"/>
        <family val="2"/>
      </rPr>
      <t>-</t>
    </r>
    <r>
      <rPr>
        <sz val="10"/>
        <rFont val="宋体"/>
        <family val="3"/>
        <charset val="134"/>
      </rPr>
      <t>省（上年）</t>
    </r>
    <phoneticPr fontId="40" type="noConversion"/>
  </si>
  <si>
    <t>校内鉴定业务费</t>
  </si>
  <si>
    <t>鉴定业务管理</t>
  </si>
  <si>
    <t>校内鉴定考评考务费</t>
  </si>
  <si>
    <t>考评考务管理</t>
  </si>
  <si>
    <t>校企合作工作经费</t>
  </si>
  <si>
    <t>政府采购服务费</t>
  </si>
  <si>
    <t>2017年实习材料专项尾款</t>
  </si>
  <si>
    <t>师德师风建设工作</t>
  </si>
  <si>
    <t>技能竞赛经费-能源系</t>
  </si>
  <si>
    <t>世界技能大赛</t>
  </si>
  <si>
    <t>行政办公费—团委</t>
  </si>
  <si>
    <t>行政办公费-质量监测中心</t>
  </si>
  <si>
    <t>行政办公费-人力资源处</t>
  </si>
  <si>
    <t>在职编内人员工资（统发）</t>
  </si>
  <si>
    <t>统发工资（在编）</t>
  </si>
  <si>
    <t>在职编内人员补助</t>
  </si>
  <si>
    <t>住房公积金</t>
  </si>
  <si>
    <t>在职编内人员绩效工资</t>
  </si>
  <si>
    <t>非统发工资和津贴（在职）</t>
  </si>
  <si>
    <t>在职编内人员工资（非统发）</t>
  </si>
  <si>
    <t>社会保障缴费</t>
  </si>
  <si>
    <t>购房补贴</t>
  </si>
  <si>
    <t>劳务派遣人员工资及补贴</t>
  </si>
  <si>
    <t>在职编外人员工资</t>
  </si>
  <si>
    <t>劳务派遣人员12月工资</t>
  </si>
  <si>
    <t>离退休人员工资及补助（统发）</t>
  </si>
  <si>
    <t>统发工资（离退休）</t>
  </si>
  <si>
    <t>离退休人员工资及补助（非统发）</t>
  </si>
  <si>
    <t>非统发工资和津贴（离退休）</t>
  </si>
  <si>
    <t>公费医疗超支分摊管理</t>
  </si>
  <si>
    <t>医疗费</t>
  </si>
  <si>
    <t>行业资质管理</t>
  </si>
  <si>
    <t>生活补助</t>
  </si>
  <si>
    <t>就业工作经费-就业推荐、指导工作</t>
  </si>
  <si>
    <t>学生就业业务管理</t>
  </si>
  <si>
    <t>学生活动经费-团委</t>
  </si>
  <si>
    <t>行政办公费-创新创业指导中心</t>
  </si>
  <si>
    <t>创新创业指导中心</t>
  </si>
  <si>
    <t>技能竞赛经费-信息系</t>
  </si>
  <si>
    <t>文明校园-团委</t>
  </si>
  <si>
    <r>
      <rPr>
        <sz val="10"/>
        <rFont val="宋体"/>
        <family val="3"/>
        <charset val="134"/>
      </rPr>
      <t>项目</t>
    </r>
    <r>
      <rPr>
        <sz val="10"/>
        <rFont val="Arial"/>
        <family val="2"/>
      </rPr>
      <t>-</t>
    </r>
    <r>
      <rPr>
        <sz val="10"/>
        <rFont val="宋体"/>
        <family val="3"/>
        <charset val="134"/>
      </rPr>
      <t>本年</t>
    </r>
    <phoneticPr fontId="40" type="noConversion"/>
  </si>
  <si>
    <r>
      <t>185</t>
    </r>
    <r>
      <rPr>
        <sz val="10"/>
        <rFont val="宋体"/>
        <family val="3"/>
        <charset val="134"/>
      </rPr>
      <t>户</t>
    </r>
    <phoneticPr fontId="40" type="noConversion"/>
  </si>
  <si>
    <t>基础设施及配套设施工程修缮管理</t>
  </si>
  <si>
    <r>
      <rPr>
        <sz val="10"/>
        <rFont val="宋体"/>
        <family val="3"/>
        <charset val="134"/>
      </rPr>
      <t>项目</t>
    </r>
    <r>
      <rPr>
        <sz val="10"/>
        <rFont val="Arial"/>
        <family val="2"/>
      </rPr>
      <t>-</t>
    </r>
    <r>
      <rPr>
        <sz val="10"/>
        <rFont val="宋体"/>
        <family val="3"/>
        <charset val="134"/>
      </rPr>
      <t>上年</t>
    </r>
    <phoneticPr fontId="40" type="noConversion"/>
  </si>
  <si>
    <t>家庭经济困难学生减免学费经费补助</t>
  </si>
  <si>
    <t>广州技工院校毕业生就业质量调查项目课题经费</t>
  </si>
  <si>
    <t>就业业务拓展</t>
  </si>
  <si>
    <t>技能竞赛经费-制造系</t>
    <phoneticPr fontId="40" type="noConversion"/>
  </si>
  <si>
    <t>世界技能大赛</t>
    <phoneticPr fontId="40" type="noConversion"/>
  </si>
  <si>
    <t>先进制造产业系</t>
    <phoneticPr fontId="40" type="noConversion"/>
  </si>
  <si>
    <t>人力资源事务管理</t>
    <phoneticPr fontId="40" type="noConversion"/>
  </si>
  <si>
    <t>人力资源处</t>
    <phoneticPr fontId="40" type="noConversion"/>
  </si>
  <si>
    <t>合计</t>
  </si>
  <si>
    <t>刘炽平</t>
    <phoneticPr fontId="3" type="noConversion"/>
  </si>
  <si>
    <t/>
  </si>
  <si>
    <t>校运会活动经费-制造系</t>
  </si>
  <si>
    <t>对外培训鉴定业务成本支出</t>
  </si>
  <si>
    <t>办公场所新增网络布线</t>
  </si>
  <si>
    <t>档案管理（2017年）</t>
  </si>
  <si>
    <t>深圳国际人才交流大会参展费</t>
  </si>
  <si>
    <t>借调人员补助（林小越）</t>
  </si>
  <si>
    <t>因公出国境经费</t>
  </si>
  <si>
    <t>事业单位出国管理（经费拨款）</t>
  </si>
  <si>
    <t>代垫</t>
    <phoneticPr fontId="40" type="noConversion"/>
  </si>
  <si>
    <t>档案管理（2017年）</t>
    <phoneticPr fontId="40" type="noConversion"/>
  </si>
  <si>
    <t>赵勤德</t>
    <phoneticPr fontId="30" type="noConversion"/>
  </si>
  <si>
    <t>对外培训鉴定业务成本支出</t>
    <phoneticPr fontId="40" type="noConversion"/>
  </si>
  <si>
    <t>第44届世赛获奖学校奖励金（市级）</t>
    <phoneticPr fontId="40" type="noConversion"/>
  </si>
  <si>
    <t>训练中心</t>
    <phoneticPr fontId="30" type="noConversion"/>
  </si>
  <si>
    <t>经常性项目合计</t>
    <phoneticPr fontId="3" type="noConversion"/>
  </si>
  <si>
    <t>一次性项目合计</t>
    <phoneticPr fontId="3" type="noConversion"/>
  </si>
  <si>
    <r>
      <t>3</t>
    </r>
    <r>
      <rPr>
        <sz val="10"/>
        <color indexed="8"/>
        <rFont val="宋体"/>
        <family val="3"/>
        <charset val="134"/>
      </rPr>
      <t>月</t>
    </r>
  </si>
  <si>
    <r>
      <t>4</t>
    </r>
    <r>
      <rPr>
        <sz val="10"/>
        <color indexed="8"/>
        <rFont val="宋体"/>
        <family val="3"/>
        <charset val="134"/>
      </rPr>
      <t>月</t>
    </r>
  </si>
  <si>
    <r>
      <t>5</t>
    </r>
    <r>
      <rPr>
        <sz val="10"/>
        <color indexed="8"/>
        <rFont val="宋体"/>
        <family val="3"/>
        <charset val="134"/>
      </rPr>
      <t>月</t>
    </r>
  </si>
  <si>
    <r>
      <t>6</t>
    </r>
    <r>
      <rPr>
        <sz val="10"/>
        <color indexed="8"/>
        <rFont val="宋体"/>
        <family val="3"/>
        <charset val="134"/>
      </rPr>
      <t>月</t>
    </r>
  </si>
  <si>
    <r>
      <t>7</t>
    </r>
    <r>
      <rPr>
        <sz val="10"/>
        <color indexed="8"/>
        <rFont val="宋体"/>
        <family val="3"/>
        <charset val="134"/>
      </rPr>
      <t>月</t>
    </r>
  </si>
  <si>
    <r>
      <t>8</t>
    </r>
    <r>
      <rPr>
        <sz val="10"/>
        <color indexed="8"/>
        <rFont val="宋体"/>
        <family val="3"/>
        <charset val="134"/>
      </rPr>
      <t>月</t>
    </r>
  </si>
  <si>
    <r>
      <t>9</t>
    </r>
    <r>
      <rPr>
        <b/>
        <sz val="10"/>
        <color indexed="8"/>
        <rFont val="宋体"/>
        <family val="3"/>
        <charset val="134"/>
      </rPr>
      <t>月（</t>
    </r>
    <r>
      <rPr>
        <b/>
        <sz val="10"/>
        <color indexed="8"/>
        <rFont val="Arial"/>
        <family val="2"/>
      </rPr>
      <t>80%</t>
    </r>
    <r>
      <rPr>
        <b/>
        <sz val="10"/>
        <color indexed="8"/>
        <rFont val="宋体"/>
        <family val="3"/>
        <charset val="134"/>
      </rPr>
      <t>）</t>
    </r>
  </si>
  <si>
    <r>
      <t>10</t>
    </r>
    <r>
      <rPr>
        <b/>
        <sz val="10"/>
        <color indexed="8"/>
        <rFont val="宋体"/>
        <family val="3"/>
        <charset val="134"/>
      </rPr>
      <t>月（</t>
    </r>
    <r>
      <rPr>
        <b/>
        <sz val="10"/>
        <color indexed="8"/>
        <rFont val="Arial"/>
        <family val="2"/>
      </rPr>
      <t>90%</t>
    </r>
    <r>
      <rPr>
        <b/>
        <sz val="10"/>
        <color indexed="8"/>
        <rFont val="宋体"/>
        <family val="3"/>
        <charset val="134"/>
      </rPr>
      <t>）</t>
    </r>
  </si>
  <si>
    <r>
      <t>11</t>
    </r>
    <r>
      <rPr>
        <sz val="10"/>
        <color indexed="8"/>
        <rFont val="宋体"/>
        <family val="3"/>
        <charset val="134"/>
      </rPr>
      <t>月</t>
    </r>
  </si>
  <si>
    <t>专8-1市工贸学院世行贷款农村劳动力培训项目配套培训课程开发、实施、监测和评估（聘请企业兼职教师来学校任课、组织教学一线企业专家听课评课）</t>
    <phoneticPr fontId="3" type="noConversion"/>
  </si>
  <si>
    <t>聘请企业兼职教师来学校任课、组织教学一线企业专家听课评课,6-7月请企业专家来校开展学生期末考核评价</t>
    <phoneticPr fontId="3" type="noConversion"/>
  </si>
  <si>
    <r>
      <t xml:space="preserve">1、2017年信息化运维进度款（31%）：523900元；
</t>
    </r>
    <r>
      <rPr>
        <sz val="10"/>
        <rFont val="Arial"/>
        <family val="2"/>
      </rPr>
      <t/>
    </r>
    <phoneticPr fontId="3" type="noConversion"/>
  </si>
  <si>
    <t>创新创业指导中心</t>
    <phoneticPr fontId="40" type="noConversion"/>
  </si>
  <si>
    <t>世行-312实施七个专业群的培训课程</t>
    <phoneticPr fontId="40" type="noConversion"/>
  </si>
  <si>
    <t>对外交流与培训中心</t>
    <phoneticPr fontId="40" type="noConversion"/>
  </si>
  <si>
    <t>创新创业指导中心</t>
    <phoneticPr fontId="40" type="noConversion"/>
  </si>
  <si>
    <t>项目-省（上年）</t>
    <phoneticPr fontId="40" type="noConversion"/>
  </si>
  <si>
    <t>完成三校区电梯维保采购</t>
    <phoneticPr fontId="3" type="noConversion"/>
  </si>
  <si>
    <r>
      <rPr>
        <sz val="9"/>
        <rFont val="宋体"/>
        <family val="3"/>
        <charset val="134"/>
      </rPr>
      <t>支付电梯维保费</t>
    </r>
    <r>
      <rPr>
        <sz val="9"/>
        <rFont val="Arial"/>
        <family val="2"/>
      </rPr>
      <t>13236</t>
    </r>
    <r>
      <rPr>
        <sz val="9"/>
        <rFont val="宋体"/>
        <family val="3"/>
        <charset val="134"/>
      </rPr>
      <t>元</t>
    </r>
    <phoneticPr fontId="3" type="noConversion"/>
  </si>
  <si>
    <t>完成空调维保项目（18年合同）招标</t>
    <phoneticPr fontId="3" type="noConversion"/>
  </si>
  <si>
    <t>热泵维保项目旧合同第二期费用18766元；支付电梯维修费36183.19</t>
  </si>
  <si>
    <t>完成高低压配电房维护保养招标；支付高低压配电房维护保养新合同第一期费用13000元；</t>
  </si>
  <si>
    <t>中心校区建筑物天面护栏加高铁制材料采购费13616.81元；</t>
  </si>
  <si>
    <t>支付高低压配电房维护保养第三期费用8910元；五金采购项目第一期款150000元；三校区标识、标志更新费49000元；三校区供水系统设备采购项目180000元；三校区门窗维修、维护费148745.88元；中心校区空调电源专线改造费142000元；支付三校区热泵热水设备采购94000元；</t>
  </si>
  <si>
    <t>高低压配电房维护保养新合同第二期费用22277元；完成三校区热泵维保招标并支付新合同第一期费用48000；</t>
  </si>
  <si>
    <t>热泵维保项目旧合同第三期费用28149元；</t>
  </si>
  <si>
    <t>支付五金项目第二期款48000元；</t>
  </si>
  <si>
    <t>林泽生技能大师工作室（中央就业资金）#粤财社【2017】318号（中央）</t>
    <phoneticPr fontId="40" type="noConversion"/>
  </si>
  <si>
    <t>林泽生技能大师工作室（中央就业资金）#粤财社【2017】318号（省级）</t>
    <phoneticPr fontId="40" type="noConversion"/>
  </si>
  <si>
    <t>对外交流与培训中心</t>
    <phoneticPr fontId="40" type="noConversion"/>
  </si>
  <si>
    <t>办公室</t>
    <phoneticPr fontId="40" type="noConversion"/>
  </si>
  <si>
    <t>训练中心</t>
    <phoneticPr fontId="40" type="noConversion"/>
  </si>
  <si>
    <t>车船税费</t>
  </si>
  <si>
    <t>第44届世赛获奖学校奖励金（市级）</t>
  </si>
  <si>
    <t>世界技能大赛</t>
    <phoneticPr fontId="40" type="noConversion"/>
  </si>
  <si>
    <t>支付考评考务费、交通费</t>
  </si>
  <si>
    <t>广州电大2018级大专新生录取费需从财务支付给电大、支付广州电大2018年联合办学学费分成，电大学籍学生春季毕业证工本费</t>
  </si>
  <si>
    <t>1.联合办学事务往来乘车费、邮递费（上半年）500元；</t>
  </si>
  <si>
    <t>支出补办春季毕业证工本费，秋季毕业证工本费，</t>
  </si>
  <si>
    <t>教师用书费
讲义印刷费</t>
  </si>
  <si>
    <t>讲义印刷费</t>
  </si>
  <si>
    <t>教师用书费</t>
  </si>
  <si>
    <t>平台搭建费、耗材费、宣传费、互动用品费、各类竞赛参赛费</t>
  </si>
  <si>
    <t>展厅日常维护装修</t>
  </si>
  <si>
    <t>教师资助项目#粤财社[2018]14号-教师资助项目（陈矗）</t>
  </si>
  <si>
    <t>教师资助项目#粤财社[2018]14号-教师资助项目（符强）</t>
  </si>
  <si>
    <t>教师资助项目#粤财社[2018]14号-教师资助项目（欧仙群）</t>
  </si>
  <si>
    <t>项目-省（本年）</t>
    <phoneticPr fontId="40" type="noConversion"/>
  </si>
  <si>
    <t>教务处</t>
    <phoneticPr fontId="71" type="noConversion"/>
  </si>
  <si>
    <t>文创系</t>
    <phoneticPr fontId="71" type="noConversion"/>
  </si>
  <si>
    <t>能源系</t>
    <phoneticPr fontId="71" type="noConversion"/>
  </si>
  <si>
    <t>信息系</t>
    <phoneticPr fontId="71" type="noConversion"/>
  </si>
  <si>
    <t>教师资助项目#粤财社[2018]14号-教师资助项目（陈矗）</t>
    <phoneticPr fontId="3" type="noConversion"/>
  </si>
  <si>
    <t>教师资助项目#粤财社[2018]14号</t>
  </si>
  <si>
    <t>教务处</t>
    <phoneticPr fontId="3" type="noConversion"/>
  </si>
  <si>
    <t>邀请企业专家到校做培训</t>
  </si>
  <si>
    <r>
      <rPr>
        <sz val="10"/>
        <rFont val="宋体"/>
        <family val="3"/>
        <charset val="134"/>
      </rPr>
      <t xml:space="preserve">专业英语培训
</t>
    </r>
    <r>
      <rPr>
        <sz val="10"/>
        <rFont val="Arial"/>
        <family val="2"/>
      </rPr>
      <t>16000</t>
    </r>
    <r>
      <rPr>
        <sz val="10"/>
        <rFont val="宋体"/>
        <family val="3"/>
        <charset val="134"/>
      </rPr>
      <t>元</t>
    </r>
    <rPh sb="8" eb="9">
      <t>zhuan ye</t>
    </rPh>
    <rPh sb="10" eb="11">
      <t>ying yu</t>
    </rPh>
    <rPh sb="12" eb="13">
      <t>pei xunyuan</t>
    </rPh>
    <phoneticPr fontId="4" type="noConversion"/>
  </si>
  <si>
    <t>新能源师资培训（初、中级）</t>
  </si>
  <si>
    <t>新能源师资培训班（高级）；班主任管理技术培训</t>
  </si>
  <si>
    <t>VR及AR专业技能训练
14000元</t>
    <rPh sb="2" eb="3">
      <t>ji</t>
    </rPh>
    <rPh sb="5" eb="6">
      <t>zhuan ye</t>
    </rPh>
    <rPh sb="7" eb="8">
      <t>ji enng</t>
    </rPh>
    <rPh sb="9" eb="10">
      <t>xun lian</t>
    </rPh>
    <rPh sb="17" eb="18">
      <t>yuan</t>
    </rPh>
    <phoneticPr fontId="4" type="noConversion"/>
  </si>
  <si>
    <t>开发制作汽车发动机电控系统信息化教学模块</t>
  </si>
  <si>
    <t>现代物流课程开发培训10000</t>
  </si>
  <si>
    <t>品牌营销与推广训练
20000元</t>
    <rPh sb="0" eb="1">
      <t>pin pai</t>
    </rPh>
    <rPh sb="2" eb="3">
      <t>ying xiao</t>
    </rPh>
    <rPh sb="4" eb="5">
      <t>yu</t>
    </rPh>
    <rPh sb="5" eb="6">
      <t>tui guang</t>
    </rPh>
    <rPh sb="7" eb="8">
      <t>xun lian</t>
    </rPh>
    <rPh sb="15" eb="16">
      <t>yuan</t>
    </rPh>
    <phoneticPr fontId="4" type="noConversion"/>
  </si>
  <si>
    <t>企业专家指导编写《汽车空调检修》工作页并评审；样稿及相关资料印刷</t>
  </si>
  <si>
    <t>货运代理企业培训10000</t>
  </si>
  <si>
    <t xml:space="preserve">英语培训15000；教研教改成果输出15000 </t>
  </si>
  <si>
    <t>林泽生技能大师工作室（中央就业资金）#粤财社【2017】318号（中央）</t>
    <phoneticPr fontId="40" type="noConversion"/>
  </si>
  <si>
    <t>林泽生技能大师工作室（中央就业资金）#粤财社【2017】318号</t>
  </si>
  <si>
    <t>林泽生技能大师工作室（中央就业资金）#粤财社【2017】318号</t>
    <phoneticPr fontId="40" type="noConversion"/>
  </si>
  <si>
    <t>对外交流与培训中心</t>
    <phoneticPr fontId="71" type="noConversion"/>
  </si>
  <si>
    <t>对外交流与培训中心</t>
    <phoneticPr fontId="71" type="noConversion"/>
  </si>
  <si>
    <t xml:space="preserve">专用材料费：精英班工服，10000元；
劳务费：邀请专家到工作室指导，13800元。
</t>
  </si>
  <si>
    <t>专用设备购置：图形工作站，60000元。</t>
  </si>
  <si>
    <t>专用设备购置：除湿机，20000元。</t>
  </si>
  <si>
    <t xml:space="preserve">劳务费：邀请专家到工作室指导，4200元
</t>
  </si>
  <si>
    <t>劳务费：邀请专家到工作室指导，3500元。</t>
  </si>
  <si>
    <t>差旅费：前往上海参加欧特克AU大师汇，15200元。
其他商品和服务支出：欧特克AU大师汇会议费，6300元。</t>
  </si>
  <si>
    <t>劳务费：邀请专家到工作室指导，16500元；</t>
  </si>
  <si>
    <t>对外交流与培训中心</t>
    <phoneticPr fontId="71" type="noConversion"/>
  </si>
  <si>
    <t xml:space="preserve">
其他商品和服务支出：参加高教杯比赛报名费，5000。
广东省CAD比赛报名费：3500</t>
  </si>
  <si>
    <t>差旅费：前往南京参加高教杯比赛，30000；
专用材料费：机械设计产品制作，11000元；
专用材料费：大师工作室喷画、氛围布置，1000元。</t>
  </si>
  <si>
    <t>计划执行率</t>
    <phoneticPr fontId="40" type="noConversion"/>
  </si>
  <si>
    <t>1.各专业人才培养方案的开发或改版1万元；
2.专业教材学材的编写或出版4万元；
3.各专业师资队伍能力提升1万元。</t>
    <phoneticPr fontId="71" type="noConversion"/>
  </si>
  <si>
    <t>1.申请专利维护费1.5万元；
2.各级科研课题调研费、评审费、材料费等5万元；
3.各协会学会会费15万元；
4.教研教改成果报送评审10万元；
5.教学资源开发9.9万元；
6. .知网服务费15万元；
7. 帮扶结对交流研讨5万元;
8. 举办/参加各级各类教研教改比赛评审及活动15.6万元。
其中会议费用占3.6万元，预计2018年5月中国职协技校委员会第29届年会1500元*3人*3天=13500元、9月中国职协优秀科研成果终评会1500元*5人*3天=22500元。</t>
    <phoneticPr fontId="71" type="noConversion"/>
  </si>
  <si>
    <r>
      <t>2017年就业及技工教育专项资金#粤财社[2017]55号</t>
    </r>
    <r>
      <rPr>
        <sz val="12"/>
        <color indexed="8"/>
        <rFont val="宋体"/>
        <family val="3"/>
        <charset val="134"/>
      </rPr>
      <t>-孵化基地</t>
    </r>
    <r>
      <rPr>
        <sz val="12"/>
        <color indexed="8"/>
        <rFont val="宋体"/>
        <family val="3"/>
        <charset val="134"/>
      </rPr>
      <t>（场地建设）</t>
    </r>
    <phoneticPr fontId="71" type="noConversion"/>
  </si>
  <si>
    <r>
      <t>2017年就业及技工教育专项资金#粤财社[2017]55号</t>
    </r>
    <r>
      <rPr>
        <sz val="10"/>
        <color indexed="8"/>
        <rFont val="宋体"/>
        <family val="3"/>
        <charset val="134"/>
      </rPr>
      <t>-孵化基地</t>
    </r>
    <r>
      <rPr>
        <sz val="10"/>
        <color indexed="8"/>
        <rFont val="宋体"/>
        <family val="3"/>
        <charset val="134"/>
      </rPr>
      <t>（场地设备、办公用具）</t>
    </r>
    <phoneticPr fontId="3" type="noConversion"/>
  </si>
  <si>
    <r>
      <t>2017年就业及技工教育专项资金#粤财社[2017]55号</t>
    </r>
    <r>
      <rPr>
        <sz val="12"/>
        <color indexed="8"/>
        <rFont val="宋体"/>
        <family val="3"/>
        <charset val="134"/>
      </rPr>
      <t>-孵化基地</t>
    </r>
    <r>
      <rPr>
        <sz val="12"/>
        <color indexed="8"/>
        <rFont val="宋体"/>
        <family val="3"/>
        <charset val="134"/>
      </rPr>
      <t>（运作管理）</t>
    </r>
    <phoneticPr fontId="71" type="noConversion"/>
  </si>
  <si>
    <r>
      <t>2017年就业及技工教育专项资金#粤财社[2017]55号</t>
    </r>
    <r>
      <rPr>
        <sz val="12"/>
        <color indexed="8"/>
        <rFont val="宋体"/>
        <family val="3"/>
        <charset val="134"/>
      </rPr>
      <t>-孵化基地</t>
    </r>
    <r>
      <rPr>
        <sz val="12"/>
        <color indexed="8"/>
        <rFont val="宋体"/>
        <family val="3"/>
        <charset val="134"/>
      </rPr>
      <t>（场地建设）</t>
    </r>
    <phoneticPr fontId="40" type="noConversion"/>
  </si>
  <si>
    <r>
      <t>2017年就业及技工教育专项资金#粤财社[2017]55号</t>
    </r>
    <r>
      <rPr>
        <sz val="12"/>
        <color indexed="8"/>
        <rFont val="宋体"/>
        <family val="3"/>
        <charset val="134"/>
      </rPr>
      <t>-孵化基地</t>
    </r>
    <r>
      <rPr>
        <sz val="12"/>
        <color indexed="8"/>
        <rFont val="宋体"/>
        <family val="3"/>
        <charset val="134"/>
      </rPr>
      <t>（场地设备、办公用具）</t>
    </r>
    <phoneticPr fontId="40" type="noConversion"/>
  </si>
  <si>
    <r>
      <t>2017年就业及技工教育专项资金#粤财社[2017]55号</t>
    </r>
    <r>
      <rPr>
        <sz val="12"/>
        <color indexed="8"/>
        <rFont val="宋体"/>
        <family val="3"/>
        <charset val="134"/>
      </rPr>
      <t>-孵化基地</t>
    </r>
    <r>
      <rPr>
        <sz val="12"/>
        <color indexed="8"/>
        <rFont val="宋体"/>
        <family val="3"/>
        <charset val="134"/>
      </rPr>
      <t>（运作管理）</t>
    </r>
    <phoneticPr fontId="40" type="noConversion"/>
  </si>
  <si>
    <t>招标流程   编制招标文件</t>
    <phoneticPr fontId="77" type="noConversion"/>
  </si>
  <si>
    <t>完成招标并签定供货合同</t>
    <phoneticPr fontId="77" type="noConversion"/>
  </si>
  <si>
    <t>1、2017年信息化运维项目用户验收；
2、2018年信息化运维项目支付预付款（30%）：540000；
3、2018年信息化运维监理支付预付款（50%）：20000；</t>
    <phoneticPr fontId="77" type="noConversion"/>
  </si>
  <si>
    <t xml:space="preserve">1、2017年信息化运维监理进度款（45%）：23940元；
</t>
    <phoneticPr fontId="77" type="noConversion"/>
  </si>
  <si>
    <t>1、2017年信息化运维项目工信委验收备案；
2、2018年信息化运维进度款（合同签订满3个月，支付40%，实际以中标金额来具体折算）：720000；</t>
    <phoneticPr fontId="77" type="noConversion"/>
  </si>
  <si>
    <t>1、2017年信息化运维尾款：84500元；
2、2017年信息化运维监理尾款：2660元</t>
    <phoneticPr fontId="77" type="noConversion"/>
  </si>
  <si>
    <t>1、2018年信息化运维实施；</t>
    <phoneticPr fontId="77" type="noConversion"/>
  </si>
  <si>
    <t>完成招标并签定供货合同</t>
    <phoneticPr fontId="77" type="noConversion"/>
  </si>
  <si>
    <t>收集、整理各部门上交的材料</t>
    <phoneticPr fontId="77" type="noConversion"/>
  </si>
  <si>
    <t>走校内OA申请、上报局审批流程</t>
    <phoneticPr fontId="77" type="noConversion"/>
  </si>
  <si>
    <t>报财局审批</t>
    <phoneticPr fontId="77" type="noConversion"/>
  </si>
  <si>
    <t>编制招标文件</t>
    <phoneticPr fontId="77" type="noConversion"/>
  </si>
  <si>
    <t>支付合同预付款30%</t>
    <phoneticPr fontId="77" type="noConversion"/>
  </si>
  <si>
    <t>合同实施</t>
    <phoneticPr fontId="77" type="noConversion"/>
  </si>
  <si>
    <t>支付合同进度款</t>
    <phoneticPr fontId="77" type="noConversion"/>
  </si>
  <si>
    <t>合同实施中</t>
    <phoneticPr fontId="77" type="noConversion"/>
  </si>
  <si>
    <t>支付合同尾款</t>
    <phoneticPr fontId="77" type="noConversion"/>
  </si>
  <si>
    <t>走校内OA申请、上报局审批流程</t>
    <phoneticPr fontId="77" type="noConversion"/>
  </si>
  <si>
    <t>支付合同尾款</t>
  </si>
  <si>
    <t>需求收集阶段</t>
    <phoneticPr fontId="77" type="noConversion"/>
  </si>
  <si>
    <r>
      <t>完成O</t>
    </r>
    <r>
      <rPr>
        <sz val="10"/>
        <color indexed="8"/>
        <rFont val="宋体"/>
        <family val="3"/>
        <charset val="134"/>
      </rPr>
      <t>A流程</t>
    </r>
    <phoneticPr fontId="77" type="noConversion"/>
  </si>
  <si>
    <t>局及资源交易中心审批阶段</t>
    <phoneticPr fontId="77" type="noConversion"/>
  </si>
  <si>
    <t>招标文件制定阶段</t>
    <phoneticPr fontId="77" type="noConversion"/>
  </si>
  <si>
    <t>签订合同，支出项目预付款</t>
    <phoneticPr fontId="77" type="noConversion"/>
  </si>
  <si>
    <t>编制招标文件</t>
    <phoneticPr fontId="77" type="noConversion"/>
  </si>
  <si>
    <t>设备设施与耗材采购首付款189000元</t>
    <phoneticPr fontId="77" type="noConversion"/>
  </si>
  <si>
    <t>设备设施与耗材采购首付款441000元</t>
    <phoneticPr fontId="77" type="noConversion"/>
  </si>
  <si>
    <t>创业孵化基地场地场地改造校内审批；
创业孵化基地布展服务采购上报局审批流程。</t>
  </si>
  <si>
    <t>创业孵化基地办公自动化设备采购校内审批。
创业孵化基地空调采购校内审批。
创业孵化基地办公家具采购校内审批。</t>
  </si>
  <si>
    <t>1.创业孵化基地场地改造项目签订设计施工总承包合同2.签订施工图审查合同3.签订监理合同4.签订预算评审及结算评审造价咨询合同5.签订设计施工一体化代理合同；
创业孵化基地布展服务采购编制招标文件、进行招标。</t>
  </si>
  <si>
    <t>创业孵化基地办公自动化设备采购编制招标文件、进行招标。
创业孵化基地空调采购编制招标文件、进行招标。
创业孵化基地办公家具采购编制招标文件、进行招标。</t>
  </si>
  <si>
    <t xml:space="preserve">市级双创大赛初评费用4.46万元
</t>
  </si>
  <si>
    <r>
      <t>创业孵化基地场地改造项目（1）支付设计费至合同价的90%，即41130元；</t>
    </r>
    <r>
      <rPr>
        <sz val="10"/>
        <rFont val="宋体"/>
        <family val="3"/>
        <charset val="134"/>
      </rPr>
      <t>（2）</t>
    </r>
    <r>
      <rPr>
        <sz val="10"/>
        <color indexed="8"/>
        <rFont val="宋体"/>
        <family val="3"/>
        <charset val="134"/>
      </rPr>
      <t>支付100%招标代理费9300元；（3）支付监理费30%，即7110元。（目前该项目支付金额暂按部门预算批复价格计算，最终以财政预算评审金额为准）。
创业孵化基地布展服务采购支付合同款30%：59.28万元。</t>
    </r>
  </si>
  <si>
    <t xml:space="preserve">创业孵化基地办公自动化设备采购支付合同款30%:28万元。
创业孵化基地空调采购支付合同款30%:4.68万元。
创业孵化基地办公家具采购支付合同款30%:4.7万元
</t>
  </si>
  <si>
    <t>1.市级双创大赛终评费用2万元
2.众创杯专家评审6000元。</t>
  </si>
  <si>
    <t>开展工程施工</t>
  </si>
  <si>
    <r>
      <t>众创杯专家评审</t>
    </r>
    <r>
      <rPr>
        <sz val="10"/>
        <rFont val="Arial"/>
        <family val="2"/>
      </rPr>
      <t>6000</t>
    </r>
    <r>
      <rPr>
        <sz val="10"/>
        <rFont val="宋体"/>
        <family val="3"/>
        <charset val="134"/>
      </rPr>
      <t>元；购买双创课程资源包</t>
    </r>
    <r>
      <rPr>
        <sz val="10"/>
        <rFont val="Arial"/>
        <family val="2"/>
      </rPr>
      <t>2</t>
    </r>
    <r>
      <rPr>
        <sz val="10"/>
        <rFont val="宋体"/>
        <family val="3"/>
        <charset val="134"/>
      </rPr>
      <t>万。</t>
    </r>
  </si>
  <si>
    <r>
      <t>创业孵化基地场地改造项目（1）支付设计费剩余合同价的10%尾款，即4570元；（2）支付100%施工图审查费5000元。</t>
    </r>
    <r>
      <rPr>
        <sz val="10"/>
        <color indexed="8"/>
        <rFont val="宋体"/>
        <family val="3"/>
        <charset val="134"/>
      </rPr>
      <t>（目前该项目支付金额暂按部门预算批复价格计算，最终以财政预算评审金额为准）。
创业孵化基地布展服务采购支付合同款65%:128.4万元</t>
    </r>
  </si>
  <si>
    <r>
      <t>1.</t>
    </r>
    <r>
      <rPr>
        <sz val="10"/>
        <rFont val="宋体"/>
        <family val="3"/>
        <charset val="134"/>
      </rPr>
      <t>创业孵化基地场地改造项目（</t>
    </r>
    <r>
      <rPr>
        <sz val="10"/>
        <rFont val="Arial"/>
        <family val="2"/>
      </rPr>
      <t>1</t>
    </r>
    <r>
      <rPr>
        <sz val="10"/>
        <rFont val="宋体"/>
        <family val="3"/>
        <charset val="134"/>
      </rPr>
      <t>）支付预算、结算评审造价咨询服务单位费</t>
    </r>
    <r>
      <rPr>
        <sz val="10"/>
        <rFont val="Arial"/>
        <family val="2"/>
      </rPr>
      <t>6000</t>
    </r>
    <r>
      <rPr>
        <sz val="10"/>
        <rFont val="宋体"/>
        <family val="3"/>
        <charset val="134"/>
      </rPr>
      <t>元；（2）支付施工进度款至合同价的</t>
    </r>
    <r>
      <rPr>
        <sz val="10"/>
        <rFont val="Arial"/>
        <family val="2"/>
      </rPr>
      <t>80%</t>
    </r>
    <r>
      <rPr>
        <sz val="10"/>
        <rFont val="宋体"/>
        <family val="3"/>
        <charset val="134"/>
      </rPr>
      <t>，即</t>
    </r>
    <r>
      <rPr>
        <sz val="10"/>
        <rFont val="Arial"/>
        <family val="2"/>
      </rPr>
      <t>707440</t>
    </r>
    <r>
      <rPr>
        <sz val="10"/>
        <rFont val="宋体"/>
        <family val="3"/>
        <charset val="134"/>
      </rPr>
      <t>元（目前该项目支付金额暂按部门预算批复价格计算，最终以财政预算评审金额为准）。</t>
    </r>
  </si>
  <si>
    <r>
      <rPr>
        <sz val="10"/>
        <rFont val="宋体"/>
        <family val="3"/>
        <charset val="134"/>
      </rPr>
      <t>众创杯参赛团队集训</t>
    </r>
    <r>
      <rPr>
        <sz val="10"/>
        <rFont val="Arial"/>
        <family val="2"/>
      </rPr>
      <t>6000</t>
    </r>
    <r>
      <rPr>
        <sz val="10"/>
        <rFont val="宋体"/>
        <family val="3"/>
        <charset val="134"/>
      </rPr>
      <t>元，参赛费用</t>
    </r>
    <r>
      <rPr>
        <sz val="10"/>
        <rFont val="Arial"/>
        <family val="2"/>
      </rPr>
      <t>2</t>
    </r>
    <r>
      <rPr>
        <sz val="10"/>
        <rFont val="宋体"/>
        <family val="3"/>
        <charset val="134"/>
      </rPr>
      <t>万元；
黄炎培双创大赛参赛</t>
    </r>
    <r>
      <rPr>
        <sz val="10"/>
        <rFont val="Arial"/>
        <family val="2"/>
      </rPr>
      <t>2</t>
    </r>
    <r>
      <rPr>
        <sz val="10"/>
        <rFont val="宋体"/>
        <family val="3"/>
        <charset val="134"/>
      </rPr>
      <t>万元；
拍摄双创参赛项目视频转化成课程资源包</t>
    </r>
    <r>
      <rPr>
        <sz val="10"/>
        <rFont val="Arial"/>
        <family val="2"/>
      </rPr>
      <t>2</t>
    </r>
    <r>
      <rPr>
        <sz val="10"/>
        <rFont val="宋体"/>
        <family val="3"/>
        <charset val="134"/>
      </rPr>
      <t>万元。</t>
    </r>
  </si>
  <si>
    <t>创业孵化基地场地改造项目（1）支付监理费70%尾款，即16590元；（2）支付施工进度款至合同价的85%，即44215元。（目前该项目支付金额暂按部门预算批复价格计算，最终以财政预算评审金额为准）</t>
  </si>
  <si>
    <t>宋雄</t>
    <phoneticPr fontId="71" type="noConversion"/>
  </si>
  <si>
    <t>符强</t>
    <phoneticPr fontId="71" type="noConversion"/>
  </si>
  <si>
    <t>陈静君</t>
    <phoneticPr fontId="71" type="noConversion"/>
  </si>
  <si>
    <t>助学金</t>
    <phoneticPr fontId="40" type="noConversion"/>
  </si>
  <si>
    <t>企业实践伙食补助</t>
    <phoneticPr fontId="40" type="noConversion"/>
  </si>
  <si>
    <t>学生补助</t>
    <phoneticPr fontId="40" type="noConversion"/>
  </si>
  <si>
    <t>商贸服务产业系</t>
    <phoneticPr fontId="40" type="noConversion"/>
  </si>
  <si>
    <t>市属球类比赛训练器材及服装等材料费</t>
  </si>
  <si>
    <t>报财局审批</t>
    <phoneticPr fontId="37" type="noConversion"/>
  </si>
  <si>
    <t>编制招标文件</t>
    <phoneticPr fontId="37" type="noConversion"/>
  </si>
  <si>
    <t>提交招标参考清单明细给实训处，实训处走OA请示等采购流程</t>
    <phoneticPr fontId="80" type="noConversion"/>
  </si>
  <si>
    <t>实训处招标完成，签订供货合同</t>
    <phoneticPr fontId="80" type="noConversion"/>
  </si>
  <si>
    <r>
      <t>中标商第一批供货，教务处按合同支付5</t>
    </r>
    <r>
      <rPr>
        <sz val="10"/>
        <rFont val="宋体"/>
        <family val="3"/>
        <charset val="134"/>
      </rPr>
      <t>0%预付款</t>
    </r>
    <phoneticPr fontId="80" type="noConversion"/>
  </si>
  <si>
    <t>合同实施</t>
    <phoneticPr fontId="80" type="noConversion"/>
  </si>
  <si>
    <t>中标商完成供货，教务处完成验收，并按合同支付50%尾款</t>
    <phoneticPr fontId="80" type="noConversion"/>
  </si>
  <si>
    <t>高小秋</t>
    <phoneticPr fontId="71" type="noConversion"/>
  </si>
  <si>
    <t>完成汇算清缴，完成创一流审计并出具报告。</t>
  </si>
  <si>
    <r>
      <rPr>
        <sz val="9"/>
        <rFont val="宋体"/>
        <family val="3"/>
        <charset val="134"/>
      </rPr>
      <t>支付迅达电梯维保费</t>
    </r>
    <r>
      <rPr>
        <sz val="9"/>
        <rFont val="Arial"/>
        <family val="2"/>
      </rPr>
      <t>4500</t>
    </r>
    <r>
      <rPr>
        <sz val="9"/>
        <rFont val="宋体"/>
        <family val="3"/>
        <charset val="134"/>
      </rPr>
      <t>元</t>
    </r>
    <phoneticPr fontId="3" type="noConversion"/>
  </si>
  <si>
    <r>
      <rPr>
        <sz val="9"/>
        <rFont val="宋体"/>
        <family val="3"/>
        <charset val="134"/>
      </rPr>
      <t>签订1</t>
    </r>
    <r>
      <rPr>
        <sz val="9"/>
        <rFont val="宋体"/>
        <family val="3"/>
        <charset val="134"/>
      </rPr>
      <t>8年空调维保合同（合同期为12月开始）</t>
    </r>
    <phoneticPr fontId="3" type="noConversion"/>
  </si>
  <si>
    <r>
      <t>支付电梯维保费13236元；三校区空调维保费（1</t>
    </r>
    <r>
      <rPr>
        <sz val="10"/>
        <color indexed="8"/>
        <rFont val="宋体"/>
        <family val="3"/>
        <charset val="134"/>
      </rPr>
      <t>7</t>
    </r>
    <r>
      <rPr>
        <sz val="10"/>
        <color indexed="8"/>
        <rFont val="宋体"/>
        <family val="3"/>
        <charset val="134"/>
      </rPr>
      <t>年合同尾款）</t>
    </r>
    <r>
      <rPr>
        <sz val="10"/>
        <color indexed="8"/>
        <rFont val="宋体"/>
        <family val="3"/>
        <charset val="134"/>
      </rPr>
      <t>86223.9</t>
    </r>
    <r>
      <rPr>
        <sz val="10"/>
        <color indexed="8"/>
        <rFont val="宋体"/>
        <family val="3"/>
        <charset val="134"/>
      </rPr>
      <t>元；</t>
    </r>
    <phoneticPr fontId="71" type="noConversion"/>
  </si>
  <si>
    <t>三校区空调维保费（18年合同）先行实施</t>
    <phoneticPr fontId="71" type="noConversion"/>
  </si>
  <si>
    <r>
      <t>迅达电梯维保费4</t>
    </r>
    <r>
      <rPr>
        <sz val="10"/>
        <color indexed="8"/>
        <rFont val="宋体"/>
        <family val="3"/>
        <charset val="134"/>
      </rPr>
      <t>5</t>
    </r>
    <r>
      <rPr>
        <sz val="10"/>
        <color indexed="8"/>
        <rFont val="宋体"/>
        <family val="3"/>
        <charset val="134"/>
      </rPr>
      <t>00元</t>
    </r>
    <phoneticPr fontId="71" type="noConversion"/>
  </si>
  <si>
    <t>三校区空调维保费（18年合同支付177704.1）</t>
    <phoneticPr fontId="71" type="noConversion"/>
  </si>
  <si>
    <r>
      <t>按各部门需求统筹后发设备处，按要求实施O</t>
    </r>
    <r>
      <rPr>
        <sz val="10"/>
        <color indexed="8"/>
        <rFont val="宋体"/>
        <family val="3"/>
        <charset val="134"/>
      </rPr>
      <t>A流程</t>
    </r>
    <phoneticPr fontId="71" type="noConversion"/>
  </si>
  <si>
    <t>走局OA报财局审批</t>
    <phoneticPr fontId="77" type="noConversion"/>
  </si>
  <si>
    <t>确定中标单位，与其签订合同</t>
    <phoneticPr fontId="71" type="noConversion"/>
  </si>
  <si>
    <t>空调电源配线</t>
    <phoneticPr fontId="77" type="noConversion"/>
  </si>
  <si>
    <t>安装空调</t>
    <phoneticPr fontId="77" type="noConversion"/>
  </si>
  <si>
    <t>家具备货</t>
    <phoneticPr fontId="77" type="noConversion"/>
  </si>
  <si>
    <r>
      <t>安装家具、支付家具费用3</t>
    </r>
    <r>
      <rPr>
        <sz val="10"/>
        <color indexed="8"/>
        <rFont val="宋体"/>
        <family val="3"/>
        <charset val="134"/>
      </rPr>
      <t>0%</t>
    </r>
    <phoneticPr fontId="77" type="noConversion"/>
  </si>
  <si>
    <t>安装家具、支付家具费用50%</t>
    <phoneticPr fontId="77" type="noConversion"/>
  </si>
  <si>
    <t>支付家具费用20%</t>
    <phoneticPr fontId="71" type="noConversion"/>
  </si>
  <si>
    <t>傅伟</t>
    <phoneticPr fontId="3" type="noConversion"/>
  </si>
  <si>
    <t>支付合同进度款</t>
    <phoneticPr fontId="3" type="noConversion"/>
  </si>
  <si>
    <t>合同实施中</t>
    <phoneticPr fontId="3" type="noConversion"/>
  </si>
  <si>
    <t>支付合同尾款</t>
    <phoneticPr fontId="3" type="noConversion"/>
  </si>
  <si>
    <t>训练中心</t>
    <phoneticPr fontId="3" type="noConversion"/>
  </si>
  <si>
    <t>教师、管理人员能力提升培训</t>
  </si>
  <si>
    <t>培训支出</t>
  </si>
  <si>
    <t>1、七一建党专场演出98000元。           2,艺术节闭幕式文艺演出5000元.   3、学期末评优5000元。</t>
  </si>
  <si>
    <t>1.2017年广东省技工院校社团文化建设观摩学习研讨活动费用3479元 （已于1月份完成报销）2.美丽工厂社团用品1000.76元</t>
  </si>
  <si>
    <t xml:space="preserve"> 1.社团文化进校区交流活动15000元、三校区社团配备帐篷15000元</t>
  </si>
  <si>
    <t xml:space="preserve">1、雷锋精神文化宣传活动：1000元   2、学雷锋支教活动1000元   3、“团结互助、励志前行”内部拓展活动：1000元          4、清明扫墓活动：3000元    </t>
  </si>
  <si>
    <t xml:space="preserve">  1.南校区团总支总结大会1500元   2.广播台麦克风：3000元 </t>
  </si>
  <si>
    <t>1.女生节活动：5000元；2.心理健康活动全年喷画、KT板、宣传海报等：4000元。</t>
  </si>
  <si>
    <t>1.5.25心理游园会：9000元。2.心理健康知识竞赛：2000元；3.心理沙龙：2000元；4.团体活动道具（一批）:5000元。</t>
  </si>
  <si>
    <t>1.院团委总结大会1500元   2.礼仪队化妆品一批：2000元         3.团旗、会旗、学生外出交流名片一批共2000元。</t>
  </si>
  <si>
    <t>1.社团迎新晚会20000元</t>
  </si>
  <si>
    <t>“最佳人气”公众号评比活动:4000元。</t>
  </si>
  <si>
    <t>1.心理沙龙：2000元；2.心理健康知识现场宣传活动：9000元。</t>
  </si>
  <si>
    <t xml:space="preserve">外出办事交通、误餐、资料邮寄等费用
</t>
  </si>
  <si>
    <t>1.社团迎新晚会13208.84元</t>
  </si>
  <si>
    <t>1.其他日常开支2095元，1.南校区团总支总结大会1500元</t>
  </si>
  <si>
    <t xml:space="preserve">1.阿帕灯光升级培训班项目6-12期班劳务费约7万
2.师资培训项目劳务费约2万
</t>
  </si>
  <si>
    <t>45届车身修复项目世赛研讨会用餐，440</t>
  </si>
  <si>
    <t>1.赴北京参加《推进校企合作工作指导手册》研讨会差旅费，2284
2.赴大能手公司校企洽谈差旅费，5908</t>
  </si>
  <si>
    <t>1.参加中国职协技校委员会第29届年会差旅费，9880
2.校企合作洽谈用餐费，680</t>
  </si>
  <si>
    <t xml:space="preserve">1.参加深化产教融合，校企洽谈会差旅费，3896
2.省级技能大师工作室环境氛围建设费用，2398
3.校企合作洽谈用餐费，120
4.加强校企合作建设，3000
</t>
  </si>
  <si>
    <t>备战第八届全国数控技能大赛数控技师班指导费</t>
  </si>
  <si>
    <t>第一届全国技工院校教师职业能力大赛费用</t>
  </si>
  <si>
    <t>省级比赛</t>
  </si>
  <si>
    <t>国际办学第二阶段英语培训费用</t>
  </si>
  <si>
    <t>教师培养项目补助（粤财社【2018】14号）</t>
  </si>
  <si>
    <t>子项目1：打造先进制造产业类品牌专业群-其他</t>
  </si>
  <si>
    <t>子项目2：打造信息服务产业类品牌专业群-其他</t>
  </si>
  <si>
    <t>子项目3：2打造文化创意产业类品牌专业群-其他</t>
  </si>
  <si>
    <t>子项目4：打造能源应用产业类品牌专业群-其他</t>
  </si>
  <si>
    <t>子项目5：打造商贸服务产业类品牌专业群-其他</t>
  </si>
  <si>
    <t>子项目6：打造高技能人才质量评价体系-其他</t>
  </si>
  <si>
    <t>专业系业务管理</t>
  </si>
  <si>
    <t>子项目7：打造工贸特色的综合育人体系-设备</t>
  </si>
  <si>
    <t>子项目9：打造具有国际影响力的专家教练团队-其他</t>
  </si>
  <si>
    <t>子项目10：实施对接世赛标准的精英人才培养计划-其他</t>
  </si>
  <si>
    <t>子项目11：打造世界技能大赛国际化交流平台-其他</t>
  </si>
  <si>
    <t>子项目13：实施“技能出海”行动计划-其他</t>
  </si>
  <si>
    <t>子项目14：实施“互联互通”行动计划-其他</t>
  </si>
  <si>
    <t>子项目15：实施“海外研习”行动计划-其他</t>
  </si>
  <si>
    <t>子项目16：打造“政校企”协同育人平台-其他</t>
  </si>
  <si>
    <t>子项目18：打造智慧校园管理与应用服务平台-设备</t>
  </si>
  <si>
    <t>子项目20：打造人力资源优化平台-其他</t>
  </si>
  <si>
    <t>子项目21：打造技能交流展示平台-其他</t>
  </si>
  <si>
    <t>教学业务管理</t>
  </si>
  <si>
    <t>子项目22：打造后勤综合服务平台-设备</t>
  </si>
  <si>
    <t>子项目22：打造后勤综合服务平台-其他</t>
  </si>
  <si>
    <t>子项目23：创建高水平技师学院项目实施与保障-其他</t>
  </si>
  <si>
    <t>工业设计#粤财社[2018]114号-专业课程开发</t>
    <phoneticPr fontId="40" type="noConversion"/>
  </si>
  <si>
    <t>工业设计#粤财社[2018]114号-师资队伍建设</t>
    <phoneticPr fontId="40" type="noConversion"/>
  </si>
  <si>
    <t>工业设计#粤财社[2018]114号-教学场地布置</t>
    <phoneticPr fontId="40" type="noConversion"/>
  </si>
  <si>
    <t>工业设计#粤财社[2018]114号-校企深度合作</t>
    <phoneticPr fontId="40" type="noConversion"/>
  </si>
  <si>
    <t>多媒体制作#粤财社[2018]114号</t>
  </si>
  <si>
    <t>多媒体制作#粤财社[2018]114号-教研教改课程优化</t>
    <phoneticPr fontId="40" type="noConversion"/>
  </si>
  <si>
    <t>文化创意产业系</t>
    <phoneticPr fontId="40" type="noConversion"/>
  </si>
  <si>
    <t>世界技能大赛国家集训基地建设补助#粤财社〔2018〕14号</t>
  </si>
  <si>
    <t>工业设计#粤财社[2018]114号</t>
    <phoneticPr fontId="3" type="noConversion"/>
  </si>
  <si>
    <r>
      <t>世界技能大赛国家集训基地建设补助</t>
    </r>
    <r>
      <rPr>
        <sz val="10"/>
        <rFont val="Arial"/>
        <family val="2"/>
      </rPr>
      <t>#</t>
    </r>
    <r>
      <rPr>
        <sz val="10"/>
        <rFont val="宋体"/>
        <family val="3"/>
        <charset val="134"/>
      </rPr>
      <t>粤财社〔</t>
    </r>
    <r>
      <rPr>
        <sz val="10"/>
        <rFont val="Arial"/>
        <family val="2"/>
      </rPr>
      <t>2018</t>
    </r>
    <r>
      <rPr>
        <sz val="10"/>
        <rFont val="宋体"/>
        <family val="3"/>
        <charset val="134"/>
      </rPr>
      <t>〕</t>
    </r>
    <r>
      <rPr>
        <sz val="10"/>
        <rFont val="Arial"/>
        <family val="2"/>
      </rPr>
      <t>14</t>
    </r>
    <r>
      <rPr>
        <sz val="10"/>
        <rFont val="宋体"/>
        <family val="3"/>
        <charset val="134"/>
      </rPr>
      <t>号</t>
    </r>
    <r>
      <rPr>
        <sz val="10"/>
        <rFont val="Arial"/>
        <family val="2"/>
      </rPr>
      <t>-</t>
    </r>
    <r>
      <rPr>
        <sz val="10"/>
        <rFont val="宋体"/>
        <family val="3"/>
        <charset val="134"/>
      </rPr>
      <t>信息网络及软件购置更新</t>
    </r>
  </si>
  <si>
    <t>文化创意产业系</t>
    <phoneticPr fontId="40" type="noConversion"/>
  </si>
  <si>
    <t>多媒体制作#粤财社[2018]114号-教学场地建设</t>
    <phoneticPr fontId="40" type="noConversion"/>
  </si>
  <si>
    <t>多媒体制作#粤财社[2018]114号-师资队伍建设</t>
    <phoneticPr fontId="40" type="noConversion"/>
  </si>
  <si>
    <t>多媒体制作#粤财社[2018]114号-校企深度合作</t>
    <phoneticPr fontId="40" type="noConversion"/>
  </si>
  <si>
    <t>先进制造产业系</t>
    <phoneticPr fontId="40" type="noConversion"/>
  </si>
  <si>
    <r>
      <t>世界技能大赛国家集训基地建设补助</t>
    </r>
    <r>
      <rPr>
        <sz val="10"/>
        <rFont val="Arial"/>
        <family val="2"/>
      </rPr>
      <t>#</t>
    </r>
    <r>
      <rPr>
        <sz val="10"/>
        <rFont val="宋体"/>
        <family val="3"/>
        <charset val="134"/>
      </rPr>
      <t>粤财社〔</t>
    </r>
    <r>
      <rPr>
        <sz val="10"/>
        <rFont val="Arial"/>
        <family val="2"/>
      </rPr>
      <t>2018</t>
    </r>
    <r>
      <rPr>
        <sz val="10"/>
        <rFont val="宋体"/>
        <family val="3"/>
        <charset val="134"/>
      </rPr>
      <t>〕</t>
    </r>
    <r>
      <rPr>
        <sz val="10"/>
        <rFont val="Arial"/>
        <family val="2"/>
      </rPr>
      <t>14</t>
    </r>
    <r>
      <rPr>
        <sz val="10"/>
        <rFont val="宋体"/>
        <family val="3"/>
        <charset val="134"/>
      </rPr>
      <t>号</t>
    </r>
    <r>
      <rPr>
        <sz val="10"/>
        <rFont val="Arial"/>
        <family val="2"/>
      </rPr>
      <t>-</t>
    </r>
    <r>
      <rPr>
        <sz val="10"/>
        <rFont val="宋体"/>
        <family val="3"/>
        <charset val="134"/>
      </rPr>
      <t>系统开发咨询、监理、安全测评、验收测评</t>
    </r>
    <phoneticPr fontId="89" type="noConversion"/>
  </si>
  <si>
    <t>黄颂杰</t>
    <phoneticPr fontId="71" type="noConversion"/>
  </si>
  <si>
    <t>劳务费、材料费、场地租赁费、培训学员食宿费等共计27000元：
能建中心：27000元</t>
  </si>
  <si>
    <t>劳务费、材料费、场地租赁费、培训学员食宿费等共计394827元，其中，
文创系：52115元
制造系：60000元
信息系：232712元
对外处：50000元</t>
  </si>
  <si>
    <t>劳务费、材料费、场地租赁费、培训学员食宿费等共计149184元，其中，
能源系：89250元
对外处：59934元</t>
  </si>
  <si>
    <t>劳务费、材料费、场地租赁费、培训学员食宿费等共计428989元，其中，
能建中心：43260元
能源系：89250元
信息系：243679元
对外处：52800元</t>
  </si>
  <si>
    <t>1.资源建设16万预付款30%；</t>
  </si>
  <si>
    <t>1.专职教师专业实践活动（如写生采风等）5万元；
2..聘请企业专家作为兼职教师授课4万预付款30%</t>
  </si>
  <si>
    <t>1.与企业共建课程资源开发10.8万预付款30%</t>
  </si>
  <si>
    <t>聘请专家进行课程开发产生的专家劳务、餐费（3000）</t>
  </si>
  <si>
    <t>邀请企业工程师到校开展技术讲座等活动</t>
  </si>
  <si>
    <t>走访企业开展校企合作调研活动差旅费</t>
  </si>
  <si>
    <t>聘请专家进行课程开发产生的专家劳务、餐费（5000），课程资源包开发5000</t>
  </si>
  <si>
    <t>学习工作站综合布置的设计制作服务招标，签合同，支付总价31.84万的30%作为首款</t>
  </si>
  <si>
    <t>聘请专家进行课程开发产生的专家劳务、餐费（2400），课程资源包开发10000</t>
  </si>
  <si>
    <t>与企业共同进行项目研发2000，走访企业开展校企合作调研活动差旅费3000</t>
  </si>
  <si>
    <t>完成工作页出版招标和签订合同工作，并支付部分费用360000，课程资源包开发14000</t>
  </si>
  <si>
    <t>学生学业成果制作5000，与企业共同进行项目研发5000</t>
  </si>
  <si>
    <t>咨询招标，制定建设方案</t>
  </si>
  <si>
    <t>建设方案制定及申报阶段</t>
  </si>
  <si>
    <t>立项审批阶段</t>
  </si>
  <si>
    <t xml:space="preserve">支付咨询费 </t>
  </si>
  <si>
    <t>招标校内及局审批阶段</t>
  </si>
  <si>
    <t>设备采购项目总额97万的预付款30%  （29.1万）</t>
  </si>
  <si>
    <t>刘梅红</t>
  </si>
  <si>
    <t>工业设计#粤财社[2018]114号</t>
  </si>
  <si>
    <r>
      <rPr>
        <sz val="10"/>
        <rFont val="宋体"/>
        <family val="3"/>
        <charset val="134"/>
      </rPr>
      <t>项目</t>
    </r>
    <r>
      <rPr>
        <sz val="10"/>
        <rFont val="Arial"/>
        <family val="2"/>
      </rPr>
      <t>-</t>
    </r>
    <r>
      <rPr>
        <sz val="10"/>
        <rFont val="宋体"/>
        <family val="3"/>
        <charset val="134"/>
      </rPr>
      <t>省（本年）</t>
    </r>
    <phoneticPr fontId="40" type="noConversion"/>
  </si>
  <si>
    <t>项目-发改委</t>
    <phoneticPr fontId="40" type="noConversion"/>
  </si>
  <si>
    <t>专8-1市工贸学院世行贷款农村劳动力培训项目配套培训课程开发、实施、监测和评估（聘请企业兼职教师来学校任课）-对外交流与培训中心</t>
    <phoneticPr fontId="40" type="noConversion"/>
  </si>
  <si>
    <t>第45届世界技能大赛保障团队经费</t>
    <phoneticPr fontId="40" type="noConversion"/>
  </si>
  <si>
    <r>
      <t>世界技能大赛国家集训基地建设补助</t>
    </r>
    <r>
      <rPr>
        <sz val="10"/>
        <rFont val="Arial"/>
        <family val="2"/>
      </rPr>
      <t>#</t>
    </r>
    <r>
      <rPr>
        <sz val="10"/>
        <rFont val="宋体"/>
        <family val="3"/>
        <charset val="134"/>
      </rPr>
      <t>粤财社〔</t>
    </r>
    <r>
      <rPr>
        <sz val="10"/>
        <rFont val="Arial"/>
        <family val="2"/>
      </rPr>
      <t>2018</t>
    </r>
    <r>
      <rPr>
        <sz val="10"/>
        <rFont val="宋体"/>
        <family val="3"/>
        <charset val="134"/>
      </rPr>
      <t>〕</t>
    </r>
    <r>
      <rPr>
        <sz val="10"/>
        <rFont val="Arial"/>
        <family val="2"/>
      </rPr>
      <t>14</t>
    </r>
    <r>
      <rPr>
        <sz val="10"/>
        <rFont val="宋体"/>
        <family val="3"/>
        <charset val="134"/>
      </rPr>
      <t>号</t>
    </r>
    <r>
      <rPr>
        <sz val="10"/>
        <rFont val="Arial"/>
        <family val="2"/>
      </rPr>
      <t>-</t>
    </r>
    <r>
      <rPr>
        <sz val="10"/>
        <rFont val="宋体"/>
        <family val="3"/>
        <charset val="134"/>
      </rPr>
      <t>系统开发咨询、监理、安全测评、验收测评</t>
    </r>
    <phoneticPr fontId="40" type="noConversion"/>
  </si>
  <si>
    <r>
      <t>世界技能大赛国家集训基地建设补助</t>
    </r>
    <r>
      <rPr>
        <sz val="10"/>
        <rFont val="Arial"/>
        <family val="2"/>
      </rPr>
      <t>#</t>
    </r>
    <r>
      <rPr>
        <sz val="10"/>
        <rFont val="宋体"/>
        <family val="3"/>
        <charset val="134"/>
      </rPr>
      <t>粤财社〔</t>
    </r>
    <r>
      <rPr>
        <sz val="10"/>
        <rFont val="Arial"/>
        <family val="2"/>
      </rPr>
      <t>2018</t>
    </r>
    <r>
      <rPr>
        <sz val="10"/>
        <rFont val="宋体"/>
        <family val="3"/>
        <charset val="134"/>
      </rPr>
      <t>〕</t>
    </r>
    <r>
      <rPr>
        <sz val="10"/>
        <rFont val="Arial"/>
        <family val="2"/>
      </rPr>
      <t>14</t>
    </r>
    <r>
      <rPr>
        <sz val="10"/>
        <rFont val="宋体"/>
        <family val="3"/>
        <charset val="134"/>
      </rPr>
      <t>号</t>
    </r>
    <r>
      <rPr>
        <sz val="10"/>
        <rFont val="Arial"/>
        <family val="2"/>
      </rPr>
      <t>-</t>
    </r>
    <r>
      <rPr>
        <sz val="10"/>
        <rFont val="宋体"/>
        <family val="3"/>
        <charset val="134"/>
      </rPr>
      <t>信息网络及软件购置更新</t>
    </r>
    <phoneticPr fontId="40" type="noConversion"/>
  </si>
  <si>
    <t>多媒体制作#粤财社[2018]114号-教研教改课程优化</t>
    <phoneticPr fontId="40" type="noConversion"/>
  </si>
  <si>
    <r>
      <t>多媒体制作#粤财社[2018]114号</t>
    </r>
    <r>
      <rPr>
        <sz val="12"/>
        <color indexed="8"/>
        <rFont val="宋体"/>
        <family val="3"/>
        <charset val="134"/>
      </rPr>
      <t>-教学场地建设</t>
    </r>
    <phoneticPr fontId="40" type="noConversion"/>
  </si>
  <si>
    <r>
      <t>多媒体制作#粤财社[2018]114号</t>
    </r>
    <r>
      <rPr>
        <sz val="12"/>
        <color indexed="8"/>
        <rFont val="宋体"/>
        <family val="3"/>
        <charset val="134"/>
      </rPr>
      <t>-师资队伍建设</t>
    </r>
    <phoneticPr fontId="40" type="noConversion"/>
  </si>
  <si>
    <r>
      <t>多媒体制作#粤财社[2018]114号</t>
    </r>
    <r>
      <rPr>
        <sz val="12"/>
        <color indexed="8"/>
        <rFont val="宋体"/>
        <family val="3"/>
        <charset val="134"/>
      </rPr>
      <t>-校企深度合作</t>
    </r>
    <phoneticPr fontId="40" type="noConversion"/>
  </si>
  <si>
    <t>专8-1市工贸学院世行贷款农村劳动力培训项目配套培训课程开发、实施、监测和评估（聘请企业兼职教师来学校任课）-对外交流与培训中心</t>
    <phoneticPr fontId="71" type="noConversion"/>
  </si>
  <si>
    <t>广州市工贸技师学院北校区实训楼加固工程项目</t>
    <phoneticPr fontId="40" type="noConversion"/>
  </si>
  <si>
    <t>广州市工贸技师学院北校区实训楼加固工程项目</t>
    <phoneticPr fontId="71" type="noConversion"/>
  </si>
  <si>
    <t>广州市工贸技师学院南校区维修工程项目</t>
    <phoneticPr fontId="40" type="noConversion"/>
  </si>
  <si>
    <t>广州市工贸技师学院南校区维修工程项目</t>
    <phoneticPr fontId="71" type="noConversion"/>
  </si>
  <si>
    <t>总务处</t>
    <phoneticPr fontId="71" type="noConversion"/>
  </si>
  <si>
    <t>杨毅坚</t>
    <phoneticPr fontId="71" type="noConversion"/>
  </si>
  <si>
    <t>开展勘察、设计等前期准备工作</t>
  </si>
  <si>
    <t>开展设计招标代理、设计、施工图审查招标工作</t>
  </si>
  <si>
    <t xml:space="preserve">1.签订设计招标代理、设计、施工图审查合同。2.支付项目设计费合同价的30%，45600元。3.开展监理招标代理、施工招标代理招标工作并签订合同。（目前支付金额暂按合同金额计算，最终以财政部门审定的金额为准）
</t>
  </si>
  <si>
    <t xml:space="preserve">1.签订设计招标代理、设计、施工图审查合同。2.支付项目设计费合同价的30%，57000元。3.开展监理招标代理、施工招标代理招标工作并签订合同。（目前支付金额暂按合同金额计算，最终以财政部门审定的金额为准）
</t>
  </si>
  <si>
    <t>1.开展监理招标工作并签订监理合同。2.支付项目设计费合同价的60%，91200元。3.支付100%施工图审查费10000元。4.支付100%设计招标代理费，2100元。（目前支付金额暂按合同金额计算，最终以财政部门审定的金额为准）</t>
  </si>
  <si>
    <t>1.开展监理招标工作并签订监理合同。2.支付项目设计费合同价的60%，114000元。3.支付100%施工图审查费12400元。4.支付100%设计招标代理费，2600元。（目前支付金额暂按合同金额计算，最终以财政部门审定的金额为准）</t>
  </si>
  <si>
    <t>1.开展施工招标及签订施工合同；2.支付25%施工费804200元；3.支付30%监理费31860元。4.支付工程进度款215040元（目前支付金额暂按合同金额计算，最终以财政部门审定的金额为准）</t>
  </si>
  <si>
    <t>1.开展施工招标及签订施工合同；2.支付25%施工费1021925元；3.支付30%监理费40500元。4.支付工程进度款251575元（目前支付金额暂按合同金额计算，最终以财政部门审定的金额为准）</t>
  </si>
  <si>
    <t>1.探望生育教职工15人：3560元；       2.托费报销4人:660元。</t>
  </si>
  <si>
    <t>1.计划探望生育教职工2人：600元；            2.生殖健康检查(支付医生费用)800元。</t>
  </si>
  <si>
    <t>1.计划探望生育教职工2人：700元；         2.托费报销9人：1620元；         3.计生手术自费部分报销2人：300元。</t>
  </si>
  <si>
    <t>修订方案，并等待局关于同意备案的批示意见</t>
  </si>
  <si>
    <t>采购请示流程中</t>
  </si>
  <si>
    <t>1、2018年信息化建设咨询预付款+进度款+尾款：43350元；</t>
  </si>
  <si>
    <t>招标流程</t>
  </si>
  <si>
    <t>招标流程中</t>
  </si>
  <si>
    <t>世行-321a通过委托、合作的方式，建设培训课程资源包（ 通用能力）</t>
    <phoneticPr fontId="40" type="noConversion"/>
  </si>
  <si>
    <t>布线项目东莞行业赛差旅3660元</t>
  </si>
  <si>
    <t>2.10月份物流竞赛设备维护资金20279。</t>
  </si>
  <si>
    <t>第十届穗港澳蓉网站设计与开发项目竞赛（澳门） 专家劳务费8000、去成都等地拉练13000
2、10月份物流竞赛赛务资金报销16740
3、计算机网络技术专业广东省技工院校技能大赛5000</t>
  </si>
  <si>
    <t>就业工作经费-顶岗实习工作年度总结</t>
    <phoneticPr fontId="40" type="noConversion"/>
  </si>
  <si>
    <t>10-12月租金18390元。</t>
  </si>
  <si>
    <t>2019年1-3月租金18390元。</t>
  </si>
  <si>
    <t>1、监理合同预付款：45000元</t>
    <phoneticPr fontId="71" type="noConversion"/>
  </si>
  <si>
    <t>关于聘请国际师资开展国际办学第二阶段英语培训的请示</t>
  </si>
  <si>
    <t>朱国萍</t>
    <phoneticPr fontId="30" type="noConversion"/>
  </si>
  <si>
    <t>张扬吉</t>
    <phoneticPr fontId="30" type="noConversion"/>
  </si>
  <si>
    <t>朱国萍</t>
    <phoneticPr fontId="71" type="noConversion"/>
  </si>
  <si>
    <t>陈志佳</t>
    <phoneticPr fontId="71" type="noConversion"/>
  </si>
  <si>
    <t>张扬吉</t>
    <phoneticPr fontId="71" type="noConversion"/>
  </si>
  <si>
    <t>实际执行率(%)</t>
    <phoneticPr fontId="71" type="noConversion"/>
  </si>
  <si>
    <r>
      <t>高水平技师学院建设</t>
    </r>
    <r>
      <rPr>
        <sz val="10"/>
        <rFont val="Arial"/>
        <family val="2"/>
      </rPr>
      <t>#</t>
    </r>
    <r>
      <rPr>
        <sz val="10"/>
        <rFont val="宋体"/>
        <family val="3"/>
        <charset val="134"/>
      </rPr>
      <t>粤财社</t>
    </r>
    <r>
      <rPr>
        <sz val="10"/>
        <rFont val="Arial"/>
        <family val="2"/>
      </rPr>
      <t>[2018]114</t>
    </r>
    <r>
      <rPr>
        <sz val="10"/>
        <rFont val="宋体"/>
        <family val="3"/>
        <charset val="134"/>
      </rPr>
      <t>号</t>
    </r>
  </si>
  <si>
    <t>行政办公费-训练中心</t>
    <phoneticPr fontId="40" type="noConversion"/>
  </si>
  <si>
    <t>预算总额</t>
    <phoneticPr fontId="3" type="noConversion"/>
  </si>
  <si>
    <t>项目负责人</t>
    <phoneticPr fontId="3" type="noConversion"/>
  </si>
  <si>
    <t>是否完成计划</t>
    <phoneticPr fontId="3" type="noConversion"/>
  </si>
  <si>
    <t>预算执行计划</t>
    <phoneticPr fontId="3" type="noConversion"/>
  </si>
  <si>
    <t>年底结余
（负数为超支）</t>
    <phoneticPr fontId="3" type="noConversion"/>
  </si>
  <si>
    <r>
      <t>年底结余的原因说明及处理意见</t>
    </r>
    <r>
      <rPr>
        <sz val="10"/>
        <color indexed="10"/>
        <rFont val="宋体"/>
        <family val="3"/>
        <charset val="134"/>
      </rPr>
      <t>（如预算不足，理由充分可提出追加）</t>
    </r>
    <phoneticPr fontId="3" type="noConversion"/>
  </si>
  <si>
    <t>财务处复核意见</t>
    <phoneticPr fontId="3" type="noConversion"/>
  </si>
  <si>
    <r>
      <t>3</t>
    </r>
    <r>
      <rPr>
        <sz val="12"/>
        <rFont val="宋体"/>
        <family val="3"/>
        <charset val="134"/>
      </rPr>
      <t>月</t>
    </r>
  </si>
  <si>
    <r>
      <t>4</t>
    </r>
    <r>
      <rPr>
        <sz val="12"/>
        <rFont val="宋体"/>
        <family val="3"/>
        <charset val="134"/>
      </rPr>
      <t>月</t>
    </r>
  </si>
  <si>
    <r>
      <t>5</t>
    </r>
    <r>
      <rPr>
        <sz val="10"/>
        <rFont val="宋体"/>
        <family val="3"/>
        <charset val="134"/>
      </rPr>
      <t>月</t>
    </r>
  </si>
  <si>
    <r>
      <t>6</t>
    </r>
    <r>
      <rPr>
        <sz val="10"/>
        <rFont val="宋体"/>
        <family val="3"/>
        <charset val="134"/>
      </rPr>
      <t>月</t>
    </r>
  </si>
  <si>
    <r>
      <t>7</t>
    </r>
    <r>
      <rPr>
        <sz val="10"/>
        <rFont val="宋体"/>
        <family val="3"/>
        <charset val="134"/>
      </rPr>
      <t>月</t>
    </r>
  </si>
  <si>
    <r>
      <t>8</t>
    </r>
    <r>
      <rPr>
        <sz val="10"/>
        <rFont val="宋体"/>
        <family val="3"/>
        <charset val="134"/>
      </rPr>
      <t>月</t>
    </r>
  </si>
  <si>
    <r>
      <t>11</t>
    </r>
    <r>
      <rPr>
        <sz val="10"/>
        <rFont val="宋体"/>
        <family val="3"/>
        <charset val="134"/>
      </rPr>
      <t>月</t>
    </r>
  </si>
  <si>
    <r>
      <t>12</t>
    </r>
    <r>
      <rPr>
        <sz val="10"/>
        <rFont val="宋体"/>
        <family val="3"/>
        <charset val="134"/>
      </rPr>
      <t>月</t>
    </r>
    <phoneticPr fontId="3" type="noConversion"/>
  </si>
  <si>
    <t>累计执行率（原计划）</t>
  </si>
  <si>
    <t>人力资源处</t>
    <phoneticPr fontId="3" type="noConversion"/>
  </si>
  <si>
    <t>刘梅红</t>
    <phoneticPr fontId="3" type="noConversion"/>
  </si>
  <si>
    <t>年底无结余</t>
  </si>
  <si>
    <t>追加：47378.因绩效考核奖励导致的不足，从11月开始不足以发放。</t>
  </si>
  <si>
    <t>劳务派遣人员工资及补贴</t>
    <phoneticPr fontId="3" type="noConversion"/>
  </si>
  <si>
    <t>上年平均工资1169630.11元，预计18年增加15人，人均工资7500元，15*7500*6=675000元</t>
    <phoneticPr fontId="3" type="noConversion"/>
  </si>
  <si>
    <t>预计支付数为14264786.93元</t>
    <phoneticPr fontId="3" type="noConversion"/>
  </si>
  <si>
    <t>劳务派遣人员12月工资</t>
    <phoneticPr fontId="3" type="noConversion"/>
  </si>
  <si>
    <t>人力资源处</t>
    <phoneticPr fontId="3" type="noConversion"/>
  </si>
  <si>
    <t>2017年12月工资</t>
    <phoneticPr fontId="3" type="noConversion"/>
  </si>
  <si>
    <t>刘梅红</t>
    <phoneticPr fontId="3" type="noConversion"/>
  </si>
  <si>
    <t>追加：1728460.60.因16年至18年养老金调待导致工资增加，以及从7月开始离退休人员独生子女奖由非统发支出。从10月开始不足以发放。</t>
  </si>
  <si>
    <t>行政办公费-办公室</t>
    <phoneticPr fontId="3" type="noConversion"/>
  </si>
  <si>
    <t>一、行政办公：67.242万元
1、2016年省职协会费：5万；
2、2016年中国职协会费：0.3万元；
3、中国劳动理事会常务会员费：1万元
4、2018年教师节暨学院建校60周年表彰活动：批复7万元
6、会务用品更新及购置：2万（茶杯、杯垫、台卡）
7、法律顾问费（3年法律顾问服务已经采购完毕，OA明确17、18年法律顾问费用在行政办公费支出）：3.5万；
8、日常办公费（日常办公、市内交通费、误餐费、邮电等）：5万元；
9、2018年行政值班人员洗漱用品-套装，200人，每份50元，共1万；
二、业务用餐：5万元</t>
    <phoneticPr fontId="3" type="noConversion"/>
  </si>
  <si>
    <t xml:space="preserve">1.教师节大会活动，鲜花+背景板11440元，舞台搭建和舞美28000元，视频制作20000元，合计5.944万元。
</t>
  </si>
  <si>
    <t xml:space="preserve">1.法律顾问费（3年法律顾问服务已经采购完毕，OA明确17、18年法律顾问费用在行政办公费支出）：3.5万；
</t>
  </si>
  <si>
    <t>3.学院办公场所门牌更换2.9万元（计划5万元）</t>
  </si>
  <si>
    <t>行政办公费-质量监测中心</t>
    <phoneticPr fontId="3" type="noConversion"/>
  </si>
  <si>
    <t>2017年ISO外审：1.242万元（2人机票、2人住宿、用餐）；2018年上半年外审费（2人机票、2人住宿、用餐、认证费1.8万元）4万元，合计：5.242，新设立部门调整10000元行政办公费</t>
    <phoneticPr fontId="3" type="noConversion"/>
  </si>
  <si>
    <t>曹小萍</t>
    <phoneticPr fontId="3" type="noConversion"/>
  </si>
  <si>
    <t>1.质量管理体系文件装订费6792元（报销单已到出纳处，资金系统9月12日是待受理状态）
2.邀请专家指导质量分析框架搭建及方法8400元-已执行，使用世行项目2211b资金</t>
  </si>
  <si>
    <t>1.购买办公必须设备：文字识别仪，翻译笔，6309元。
2.专家指导、培训编辑专业的质量分析报告12000元。</t>
  </si>
  <si>
    <t>1.改版内审员培训，证书费用3500元。
2.专家指导、培训编辑专业的质量分析报告12000元。</t>
    <phoneticPr fontId="3" type="noConversion"/>
  </si>
  <si>
    <t>我部门执行高水平的补充建设内容，课程认证部分今年需要约2万资金，如果可以请调整给我们，在12月份10日前完成。</t>
  </si>
  <si>
    <t>申请追加的2万元部门安排在12月支付，建议不追加，纳入明年的预算</t>
    <phoneticPr fontId="3" type="noConversion"/>
  </si>
  <si>
    <t>行政办公费-人力资源处</t>
    <phoneticPr fontId="3" type="noConversion"/>
  </si>
  <si>
    <t>部门办公用品、市内交通费、加班餐费等</t>
    <phoneticPr fontId="3" type="noConversion"/>
  </si>
  <si>
    <t>部门办公用品、交通费等</t>
    <phoneticPr fontId="3" type="noConversion"/>
  </si>
  <si>
    <t>部门办公用品、交通费等</t>
  </si>
  <si>
    <t>追加：2万元。2018年职称评审拟委托市教研室和省教研室进行评审，需追加评审专家劳务费：1000元/人/天*20人*1天=20000元</t>
    <phoneticPr fontId="3" type="noConversion"/>
  </si>
  <si>
    <t>评审费支付时间未定，预计在12月，建议先不追加，年末盘子可安排再调剂</t>
    <phoneticPr fontId="3" type="noConversion"/>
  </si>
  <si>
    <t>公务接待费用根据实际支出</t>
  </si>
  <si>
    <t>编内车辆运维根据实际费用支出</t>
  </si>
  <si>
    <t>编外车辆运维根据实际费用支出</t>
  </si>
  <si>
    <t>按上级要求缴纳</t>
    <phoneticPr fontId="3" type="noConversion"/>
  </si>
  <si>
    <r>
      <t>追加：63万.</t>
    </r>
    <r>
      <rPr>
        <sz val="10"/>
        <color indexed="8"/>
        <rFont val="宋体"/>
        <family val="3"/>
        <charset val="134"/>
      </rPr>
      <t>从今年起，保障金缴纳额=（上年度用人单位在职职工数*1.5%—上年度用人单位实际安排残疾人数）*上年度用人单位在职职工年平均工资，保障金缴纳金额较往年增加较多</t>
    </r>
    <phoneticPr fontId="3" type="noConversion"/>
  </si>
  <si>
    <t>拟追加</t>
    <phoneticPr fontId="3" type="noConversion"/>
  </si>
  <si>
    <t>教职工招聘</t>
    <phoneticPr fontId="3" type="noConversion"/>
  </si>
  <si>
    <t>网络平台招聘费用</t>
    <phoneticPr fontId="3" type="noConversion"/>
  </si>
  <si>
    <r>
      <t>回收：预计今年公招不开展，故回收公招招聘费用预算75000</t>
    </r>
    <r>
      <rPr>
        <sz val="10"/>
        <color indexed="8"/>
        <rFont val="宋体"/>
        <family val="3"/>
        <charset val="134"/>
      </rPr>
      <t>，保留网络平台招聘费用预算</t>
    </r>
    <r>
      <rPr>
        <sz val="10"/>
        <color indexed="8"/>
        <rFont val="宋体"/>
        <family val="3"/>
        <charset val="134"/>
      </rPr>
      <t>5000</t>
    </r>
    <r>
      <rPr>
        <sz val="10"/>
        <color indexed="8"/>
        <rFont val="宋体"/>
        <family val="3"/>
        <charset val="134"/>
      </rPr>
      <t>。如上级部门另有公招通知，再追加预算。</t>
    </r>
    <phoneticPr fontId="3" type="noConversion"/>
  </si>
  <si>
    <t>拟回收</t>
    <phoneticPr fontId="3" type="noConversion"/>
  </si>
  <si>
    <t>按实报销</t>
    <phoneticPr fontId="3" type="noConversion"/>
  </si>
  <si>
    <t>1.新快报合作40000元，
2.广州日报合作99000元，
3.校刊设计服务14400元，
4.媒体劳务费500元</t>
  </si>
  <si>
    <t>1.校园电视台灯光等设备采购：45000元
2.媒体劳务费5000元
3.电视台工作服3500
4.文化宣传标识制作6510</t>
  </si>
  <si>
    <t>1.文化宣传标识制作6510元
2.重大活动纪录片制作服务21900元</t>
  </si>
  <si>
    <t>文化宣传标识制作6510</t>
  </si>
  <si>
    <t>银行财税业务经费</t>
    <phoneticPr fontId="3" type="noConversion"/>
  </si>
  <si>
    <t>莫海珊</t>
  </si>
  <si>
    <t>银行手续费、印花税费</t>
    <phoneticPr fontId="3" type="noConversion"/>
  </si>
  <si>
    <t>个税手续费收回</t>
    <phoneticPr fontId="3" type="noConversion"/>
  </si>
  <si>
    <t>莫海珊</t>
    <phoneticPr fontId="3" type="noConversion"/>
  </si>
  <si>
    <t>行政办公费-财务处</t>
    <phoneticPr fontId="3" type="noConversion"/>
  </si>
  <si>
    <t>市内交通费等</t>
    <phoneticPr fontId="3" type="noConversion"/>
  </si>
  <si>
    <t>行政办公费节约</t>
    <phoneticPr fontId="3" type="noConversion"/>
  </si>
  <si>
    <t>杨毅坚、欧源卿</t>
    <phoneticPr fontId="3" type="noConversion"/>
  </si>
  <si>
    <t>支出1-3月固定电话费</t>
    <phoneticPr fontId="3" type="noConversion"/>
  </si>
  <si>
    <t>支出4月固定电话费</t>
    <phoneticPr fontId="3" type="noConversion"/>
  </si>
  <si>
    <t>支出5月固定电话费</t>
    <phoneticPr fontId="3" type="noConversion"/>
  </si>
  <si>
    <t>支出6月固定电话费</t>
    <phoneticPr fontId="3" type="noConversion"/>
  </si>
  <si>
    <t>支出7月固定电话费</t>
    <phoneticPr fontId="3" type="noConversion"/>
  </si>
  <si>
    <t>支出8月固定电话费</t>
    <phoneticPr fontId="3" type="noConversion"/>
  </si>
  <si>
    <t>支出9月固定电话费</t>
  </si>
  <si>
    <t>支出10月固定电话费</t>
  </si>
  <si>
    <t>支出11月固定电话费</t>
  </si>
  <si>
    <t>支出12月固定电话费</t>
  </si>
  <si>
    <t>水费</t>
    <phoneticPr fontId="3" type="noConversion"/>
  </si>
  <si>
    <t>根据2017年水费实际支出数43万及超计划用水费用5.3万元，预计18年水费为48万元；</t>
    <phoneticPr fontId="3" type="noConversion"/>
  </si>
  <si>
    <t>支付16号楼三个月水费；支付往年超计划用水费</t>
    <phoneticPr fontId="3" type="noConversion"/>
  </si>
  <si>
    <t>支出1-4月水费</t>
    <phoneticPr fontId="3" type="noConversion"/>
  </si>
  <si>
    <t>支出5月水费</t>
    <phoneticPr fontId="3" type="noConversion"/>
  </si>
  <si>
    <t>支出6月水费</t>
    <phoneticPr fontId="3" type="noConversion"/>
  </si>
  <si>
    <t>支出7月水费</t>
    <phoneticPr fontId="3" type="noConversion"/>
  </si>
  <si>
    <t>支出8月水费</t>
    <phoneticPr fontId="3" type="noConversion"/>
  </si>
  <si>
    <t>支出9月水费</t>
  </si>
  <si>
    <t>支出10月水费</t>
  </si>
  <si>
    <t>支出11月水费</t>
  </si>
  <si>
    <t>支出12月水费</t>
  </si>
  <si>
    <t>电费</t>
    <phoneticPr fontId="3" type="noConversion"/>
  </si>
  <si>
    <t>杨毅坚、欧源卿</t>
    <phoneticPr fontId="3" type="noConversion"/>
  </si>
  <si>
    <t>16号楼2017年12月份电费；1-2月份电费</t>
    <phoneticPr fontId="3" type="noConversion"/>
  </si>
  <si>
    <t>支出3、4月电费</t>
    <phoneticPr fontId="3" type="noConversion"/>
  </si>
  <si>
    <t>支出5月电费</t>
    <phoneticPr fontId="3" type="noConversion"/>
  </si>
  <si>
    <t>支出6月电费</t>
    <phoneticPr fontId="3" type="noConversion"/>
  </si>
  <si>
    <t>支出7月电费</t>
    <phoneticPr fontId="3" type="noConversion"/>
  </si>
  <si>
    <t>支出8月电费</t>
    <phoneticPr fontId="3" type="noConversion"/>
  </si>
  <si>
    <t>支出9月电费</t>
  </si>
  <si>
    <t>支出10月电费</t>
  </si>
  <si>
    <t>支出11月电费</t>
  </si>
  <si>
    <t>支出12月电费</t>
  </si>
  <si>
    <t>拟回收10万</t>
    <phoneticPr fontId="3" type="noConversion"/>
  </si>
  <si>
    <t>2017年10-12月份未报账部分费用</t>
    <phoneticPr fontId="3" type="noConversion"/>
  </si>
  <si>
    <t>1-4月份饮用水</t>
    <phoneticPr fontId="3" type="noConversion"/>
  </si>
  <si>
    <t>5月份饮用水</t>
    <phoneticPr fontId="3" type="noConversion"/>
  </si>
  <si>
    <t>6月份饮用水</t>
    <phoneticPr fontId="3" type="noConversion"/>
  </si>
  <si>
    <t>7月份饮用水</t>
    <phoneticPr fontId="3" type="noConversion"/>
  </si>
  <si>
    <t>9月份饮用水</t>
  </si>
  <si>
    <t>10月份饮用水</t>
  </si>
  <si>
    <t>11月份饮用水</t>
  </si>
  <si>
    <t>12月份饮用水</t>
  </si>
  <si>
    <t>行政办公费-总务处</t>
    <phoneticPr fontId="3" type="noConversion"/>
  </si>
  <si>
    <t>杨毅坚、欧源卿</t>
    <phoneticPr fontId="3" type="noConversion"/>
  </si>
  <si>
    <t>支出行政办公费</t>
  </si>
  <si>
    <t>拟回收</t>
    <phoneticPr fontId="3" type="noConversion"/>
  </si>
  <si>
    <t>后勤服务社活动经费</t>
    <phoneticPr fontId="3" type="noConversion"/>
  </si>
  <si>
    <t>吴军</t>
    <phoneticPr fontId="3" type="noConversion"/>
  </si>
  <si>
    <t>学生活动</t>
  </si>
  <si>
    <t>办公用品</t>
    <phoneticPr fontId="3" type="noConversion"/>
  </si>
  <si>
    <t>支付办公文具80%</t>
  </si>
  <si>
    <t>杨毅坚、石平</t>
    <phoneticPr fontId="3" type="noConversion"/>
  </si>
  <si>
    <t>支付1-3月份租金差额</t>
    <phoneticPr fontId="3" type="noConversion"/>
  </si>
  <si>
    <t>支付4-6月份租金差额</t>
    <phoneticPr fontId="3" type="noConversion"/>
  </si>
  <si>
    <t>支付7-9月份租金差额</t>
  </si>
  <si>
    <t>支付10-12月份租金差额</t>
  </si>
  <si>
    <t>屈兆鸿、李育铭</t>
    <phoneticPr fontId="3" type="noConversion"/>
  </si>
  <si>
    <t>支付应急家具采购费用</t>
  </si>
  <si>
    <t>支付招就办、校办家具采购费用</t>
    <phoneticPr fontId="3" type="noConversion"/>
  </si>
  <si>
    <t>屈兆鸿、李育铭</t>
    <phoneticPr fontId="3" type="noConversion"/>
  </si>
  <si>
    <t>支付中心校区电信光纤敷设费；采购电信固话光猫费11360元；</t>
    <phoneticPr fontId="3" type="noConversion"/>
  </si>
  <si>
    <t>支付中心校区学术报告大厅座位小板桌维修配件采购费，支付窗户及通道防盗网维修整治项目费</t>
    <phoneticPr fontId="3" type="noConversion"/>
  </si>
  <si>
    <t>支付2018校园零星修缮预算评审费</t>
  </si>
  <si>
    <t>支付2018校园零星修缮项目预付款</t>
  </si>
  <si>
    <t>支付2018校园零星修缮项目进度款及结算评审费</t>
  </si>
  <si>
    <t>屈兆鸿、林津津</t>
    <phoneticPr fontId="3" type="noConversion"/>
  </si>
  <si>
    <t>支付电梯安装费尾款</t>
  </si>
  <si>
    <t>历年场地维护项目质保金-总务处</t>
    <phoneticPr fontId="3" type="noConversion"/>
  </si>
  <si>
    <t>杨毅坚、黄世勤、聂汉钧</t>
    <phoneticPr fontId="3" type="noConversion"/>
  </si>
  <si>
    <t>支付中心校区和实训基地高低压配电房维护保养采购项目尾款8910元；中心校区篮球场购买油漆维修采购项目合同5%质保金3960元；北校区危房加固工程项目建议书尾款5600元；南校区维修工程项目建议书尾款6000元；2017年新建综合楼及实验楼加层竣工环境保护验收咨询服务项目合同需在18年支付咨询费尾款 68040元；及本项目需在配套支付设计费 5000元；</t>
  </si>
  <si>
    <t>支付2016年中心校区篮球场购买油漆维修采购项目合同5%质保金</t>
  </si>
  <si>
    <t>支付项目建议书尾款</t>
  </si>
  <si>
    <t>因市水务局暂停办理历史用户办理排水许可证，所以环评竣工验收项目未能按计划实施，拟申请回收资金73040元</t>
    <phoneticPr fontId="3" type="noConversion"/>
  </si>
  <si>
    <t>拟回收</t>
    <phoneticPr fontId="3" type="noConversion"/>
  </si>
  <si>
    <t>校内鉴定考评考务费</t>
    <phoneticPr fontId="3" type="noConversion"/>
  </si>
  <si>
    <t>教务处</t>
    <phoneticPr fontId="3" type="noConversion"/>
  </si>
  <si>
    <t>甘路</t>
    <phoneticPr fontId="3" type="noConversion"/>
  </si>
  <si>
    <t>支付考评考务费、交通费</t>
    <phoneticPr fontId="3" type="noConversion"/>
  </si>
  <si>
    <t>校内鉴定业务费</t>
    <phoneticPr fontId="3" type="noConversion"/>
  </si>
  <si>
    <t>教务处</t>
    <phoneticPr fontId="3" type="noConversion"/>
  </si>
  <si>
    <t>资料邮寄费：200元；交通费：400元。</t>
    <phoneticPr fontId="3" type="noConversion"/>
  </si>
  <si>
    <t>资料邮寄费：300元；交通费：400元。</t>
    <phoneticPr fontId="3" type="noConversion"/>
  </si>
  <si>
    <t>资料邮寄\费交通费\误餐费</t>
    <phoneticPr fontId="3" type="noConversion"/>
  </si>
  <si>
    <r>
      <t>1.鉴定培训费约</t>
    </r>
    <r>
      <rPr>
        <sz val="10"/>
        <color indexed="8"/>
        <rFont val="宋体"/>
        <family val="3"/>
        <charset val="134"/>
      </rPr>
      <t>3万；
2.技能晋升培训（农民工）约3万；
3.师资培训项目支出1万；</t>
    </r>
  </si>
  <si>
    <r>
      <t>1.鉴定培训费约</t>
    </r>
    <r>
      <rPr>
        <sz val="10"/>
        <color indexed="8"/>
        <rFont val="宋体"/>
        <family val="3"/>
        <charset val="134"/>
      </rPr>
      <t xml:space="preserve">3万；
2.技能晋升培训（农民工）约3万；
3.师资培训项目支出3万；
</t>
    </r>
  </si>
  <si>
    <t>与外培处沟通，确认全年支出数要追加107万</t>
    <phoneticPr fontId="3" type="noConversion"/>
  </si>
  <si>
    <t>基本支出-世行贷款项目配套工作经费</t>
    <phoneticPr fontId="3" type="noConversion"/>
  </si>
  <si>
    <t>1.世行项目咨询采购包验收评审专家劳务费2500元；2.世行项目配套业务费用1100元</t>
  </si>
  <si>
    <t>年初指标20000元，1-8月已执行11444元，余8556。现拟回收5556元。原因：原计划支出2018年培训联盟会议费用，现该会议结合校企三新展示活动一起进行，费用从高水平专项列支，因此基本支出相关预算申请回收。</t>
  </si>
  <si>
    <t>王红梅</t>
    <phoneticPr fontId="3" type="noConversion"/>
  </si>
  <si>
    <t xml:space="preserve">托费报销1人：180元；       </t>
  </si>
  <si>
    <t xml:space="preserve">托费报销4人：700元；         </t>
  </si>
  <si>
    <t xml:space="preserve">托费报销8人：1206.23元。   </t>
  </si>
  <si>
    <t>王红梅</t>
    <phoneticPr fontId="3" type="noConversion"/>
  </si>
  <si>
    <t xml:space="preserve">         </t>
  </si>
  <si>
    <t xml:space="preserve">1.离退休教职工体检：190000元； 2.离退休教职工中秋、国庆、重阳慰问45000元，            3.计划看望退休教职工6人：6000元。                                </t>
  </si>
  <si>
    <t xml:space="preserve">1.征订老人报刊：66970.31元，         2.计划退休小组长工作会议以及看望退休教职工2人：3000元。     </t>
  </si>
  <si>
    <t>扶贫工作</t>
    <phoneticPr fontId="3" type="noConversion"/>
  </si>
  <si>
    <r>
      <rPr>
        <sz val="10"/>
        <color indexed="8"/>
        <rFont val="宋体"/>
        <family val="3"/>
        <charset val="134"/>
      </rPr>
      <t>1.春节前扶贫慰问5户慰问金：3500元；                                    2.1—3月驻村干部工作补贴等津贴+四次往返交通费+工作经费：12120元。</t>
    </r>
  </si>
  <si>
    <r>
      <rPr>
        <sz val="10"/>
        <color indexed="8"/>
        <rFont val="宋体"/>
        <family val="3"/>
        <charset val="134"/>
      </rPr>
      <t>驻村干部工作补贴等津贴+四次往返交通费+工作经费：4040元。</t>
    </r>
  </si>
  <si>
    <r>
      <rPr>
        <sz val="10"/>
        <color indexed="8"/>
        <rFont val="宋体"/>
        <family val="3"/>
        <charset val="134"/>
      </rPr>
      <t>1.扶贫慰问5户慰问金、慰问品：4000元；         2.慰问差旅费15人/次：1500元； 3.驻村干部工作补贴等津贴+四次往返交通费+工作经费：4040元。</t>
    </r>
  </si>
  <si>
    <r>
      <rPr>
        <sz val="10"/>
        <color indexed="8"/>
        <rFont val="宋体"/>
        <family val="3"/>
        <charset val="134"/>
      </rPr>
      <t xml:space="preserve">驻村干部工作补贴等津贴+四次往返交通费+工作经费：4040元；        </t>
    </r>
  </si>
  <si>
    <r>
      <rPr>
        <sz val="10"/>
        <color indexed="8"/>
        <rFont val="宋体"/>
        <family val="3"/>
        <charset val="134"/>
      </rPr>
      <t>驻村干部工作补贴等津贴+四次往返交通费+工作经费：4240元。</t>
    </r>
  </si>
  <si>
    <t xml:space="preserve">月驻村干部工作补贴等津贴+四次往返交通费+工作经费：4240元              </t>
  </si>
  <si>
    <t>驻村干部工作补贴等津贴+四次往返交通费+工作经费：4240元。</t>
  </si>
  <si>
    <t>1.扶贫慰问5户慰问金、慰问品：3000元；         2.慰问差旅费5人/次：500元；              3.11月—12月驻村干部工作补贴等津贴+四次往返交通费+工作经费：8480元。</t>
  </si>
  <si>
    <t>拟将结余1081.3元调整至政工处行政办公费。</t>
  </si>
  <si>
    <t>拟回收</t>
    <phoneticPr fontId="3" type="noConversion"/>
  </si>
  <si>
    <t>王红梅</t>
    <phoneticPr fontId="3" type="noConversion"/>
  </si>
  <si>
    <t>计提工会经费</t>
    <phoneticPr fontId="3" type="noConversion"/>
  </si>
  <si>
    <t>2017年工会费计提情况：在编502人，计提1010000元，2018年增加人数40人，共532人，拟计提1200000元，外聘劳务人员12月统计155（2018年增加20人，共175人计），按工资和奖金计提160000元，共计136000元。</t>
    <phoneticPr fontId="3" type="noConversion"/>
  </si>
  <si>
    <t>王华</t>
    <phoneticPr fontId="3" type="noConversion"/>
  </si>
  <si>
    <t xml:space="preserve"> 工会第一季度工会费计提</t>
    <phoneticPr fontId="3" type="noConversion"/>
  </si>
  <si>
    <t>工会第二季度经费计提</t>
    <phoneticPr fontId="3" type="noConversion"/>
  </si>
  <si>
    <t>第三季度工会费计提</t>
  </si>
  <si>
    <t>第四季度工会费计提</t>
  </si>
  <si>
    <t>按上年结算数，与工会财务协商后，拟回收25万</t>
    <phoneticPr fontId="3" type="noConversion"/>
  </si>
  <si>
    <t>在职教职工体检费</t>
    <phoneticPr fontId="3" type="noConversion"/>
  </si>
  <si>
    <t>经咨询医院，原来的B超等设备基本上更新为彩超，因此体检费提升幅度增加。为更好地做好教职工体检工作，更好地服务于教职工，根据最新基层工会收支规定，在学院经费允许情况下，拟安排教职工体检住宿一晚。具体费用如下：1、体检费：现教职工总人数660人，其中男职工310人*702.15/人=217666.5；未婚女职工：83人*819.15/人=67989.45；已婚女职工：267人*1045.59/人=279172.53。2、车费：660*30元/人=19800元；3、住宿费：660*288元/人=190080元，共计：774708.5</t>
    <phoneticPr fontId="3" type="noConversion"/>
  </si>
  <si>
    <t>职工体检费</t>
    <phoneticPr fontId="3" type="noConversion"/>
  </si>
  <si>
    <t>剩余资金申请回收</t>
    <phoneticPr fontId="3" type="noConversion"/>
  </si>
  <si>
    <t>拟回收</t>
    <phoneticPr fontId="3" type="noConversion"/>
  </si>
  <si>
    <t>慰问住院职工</t>
    <phoneticPr fontId="3" type="noConversion"/>
  </si>
  <si>
    <t>住院慰问</t>
    <phoneticPr fontId="3" type="noConversion"/>
  </si>
  <si>
    <t>剩余资金转到工会经费支付。</t>
    <phoneticPr fontId="3" type="noConversion"/>
  </si>
  <si>
    <t>妇委会活动经费</t>
    <phoneticPr fontId="3" type="noConversion"/>
  </si>
  <si>
    <t xml:space="preserve">按“一上”计算依据共137700元：三八妇女节活动，12月19日止，现有女职工351人，预计2018年370人*200=74000元；开讲座三次外请教授6000元；六一亲子活动：12月统计288人，2018年增加30人，150元*318人=47700；爱心妈妈小屋建设：购买冰箱、柜子、桌椅、微波炉等10000
</t>
    <phoneticPr fontId="3" type="noConversion"/>
  </si>
  <si>
    <t>王华</t>
    <phoneticPr fontId="3" type="noConversion"/>
  </si>
  <si>
    <t>三 八妇女节活动</t>
    <phoneticPr fontId="3" type="noConversion"/>
  </si>
  <si>
    <t>爱心妈妈小屋</t>
    <phoneticPr fontId="3" type="noConversion"/>
  </si>
  <si>
    <t>剩余资金转到工会经费支付。</t>
    <phoneticPr fontId="3" type="noConversion"/>
  </si>
  <si>
    <t>外出办事交通、误餐、突发事件处理等费用</t>
    <phoneticPr fontId="3" type="noConversion"/>
  </si>
  <si>
    <t>12月预留突发事件处理费用</t>
    <phoneticPr fontId="3" type="noConversion"/>
  </si>
  <si>
    <t>安全管理</t>
    <phoneticPr fontId="3" type="noConversion"/>
  </si>
  <si>
    <t xml:space="preserve">1、智能安保系统设备120000元
（1）南校区双向智能车牌识别车辆出入系统85000元。
（2）中心校区北门9米铝合金伸缩门，35000元。
2、消防器材：95000元
（1）三校区消防器材：无线消防火灾烟雾感应器、防烟口罩、灭火器箱、水带、灭火器、消防箱、消防栓等，55000元。
（2）应急灯购置：三校区主应急灯备件，10000元。
（3）安全指示设备购置30000元，添加更换及备件。
3、三校区安防器材：30000元，校卫巡逻打卡器35个，（中心18个，南校10个，实训基地7个）及逃生梯、对讲机、夜间疏散指挥棒等其他安防设备。
4、监控专用显示器一台：5000元。
5、订制消防栓使用印制，防水防晒涂层，包含设计费和安装费，其中三校区消防栓共500张，每张40元，合计20000元。
6、宿舍门禁改造工程：包含鹤龙宿舍区和高士宿舍区的不锈钢门，双刷卡系统，宿舍门禁系统调整，一键断电改造等项目，100000元。      7.监控中心大门建设，双向订制钢化门12000+门禁系统8000元，共20000元.1、宿舍区域配套设施添置费用（小计：90000元）：
1200W挂壁式一体电吹风600元/个（含不锈钢支架、材料、人工安装费用），中心校区、南校区、北校区宿舍公共区域每楼层1-3个，600元*150个=90000元
2、安全无烟校园建设费用（小计：250000元）：
（1）全院所有场地禁烟标识水晶牌及标语制作费30元/个（含安装费用），2000个*30元=60000元；
（2）防火重点区域（公共洗手间90间、宿舍700间、办公室、机房、电房等）烟感器安装工程，无线网络监控烟感报警器2000个*80元=160000元，网络监控系统30000元。共190000元。
3、完善监控盲点设备添置安装费用（小计：75000元）：
安装30个监控摄像头（增加电源、线材、防雷器、设备箱、支架、立杆等）费用65000元。
监控显示器2台：10000元
</t>
    <phoneticPr fontId="3" type="noConversion"/>
  </si>
  <si>
    <t>监控专用显示器（高士宿舍区缺一台）</t>
    <phoneticPr fontId="3" type="noConversion"/>
  </si>
  <si>
    <t>宿舍门禁改造工程100000元</t>
    <phoneticPr fontId="3" type="noConversion"/>
  </si>
  <si>
    <r>
      <t>1、三校区消防器材50000元；
2、三校区应急设备40000元；
3、消防安全宣传建设费用40000元，</t>
    </r>
    <r>
      <rPr>
        <sz val="10"/>
        <color indexed="8"/>
        <rFont val="宋体"/>
        <family val="3"/>
        <charset val="134"/>
      </rPr>
      <t>1、三校区安防设备30000元；
2、三校区宿舍风筒项目30000元</t>
    </r>
    <phoneticPr fontId="3" type="noConversion"/>
  </si>
  <si>
    <t>1、监控中心门禁项目30000元；
2、宿舍电吹风50000元；
3、安防器材26000元。</t>
  </si>
  <si>
    <t>1、消防联动报警系统150000元；
2、消防器材50000元；
3、应急设备50000元；
4、安全文化标识40000元。</t>
  </si>
  <si>
    <t>结余46622元，调整30000元到校讯通项目（OA已审批），剩余6622元收回。</t>
  </si>
  <si>
    <t>1、宿舍文化建设宣传材料：提升宿舍宣传和宿舍文化建设，包含内务分界线、宿管办公室工作板、宣传黑板、宿舍楼梯美化及宿舍文化标语等，35000元。
2、宿舍门牌：防水防晒涂层，亚克力材料，A5大小，每块25元，三校区宿舍含电房、隔离室等区域共780块，合计20000元。</t>
    <phoneticPr fontId="3" type="noConversion"/>
  </si>
  <si>
    <t>德育队伍建设经费</t>
    <phoneticPr fontId="3" type="noConversion"/>
  </si>
  <si>
    <t>1.2016-2017学年市属优秀班主任会议费：每年按上级要求上报，名额根据在校学生人员分配，约18人，800元/人，共14400元；2.德育工作家校联系费用（电话卡）：根据目前在校班级数测算，每学期约230个班*2个学期=460个班，每个班100元电话费，合计46000元。</t>
    <phoneticPr fontId="3" type="noConversion"/>
  </si>
  <si>
    <t>毕业文化展</t>
  </si>
  <si>
    <t>拟从“学生活动经费”调整4019元到该项目。</t>
  </si>
  <si>
    <t>学生处称举办时间未定，是否回收？</t>
    <phoneticPr fontId="3" type="noConversion"/>
  </si>
  <si>
    <t>因鹤龙宿舍区与8号楼女生宿舍区拟用途变更，拟招聘3名女宿管老师和1名男宿管老师，校卫队需要招聘新员工3名，预留购置相关工作服</t>
    <phoneticPr fontId="3" type="noConversion"/>
  </si>
  <si>
    <t>医务室宣传</t>
    <phoneticPr fontId="3" type="noConversion"/>
  </si>
  <si>
    <t>结余2783元收回。</t>
  </si>
  <si>
    <t>1、各部门勤工俭学20500元；
2、招生办7人（4-8月，5个月）17500元。</t>
  </si>
  <si>
    <r>
      <t>结余4</t>
    </r>
    <r>
      <rPr>
        <sz val="10"/>
        <color indexed="8"/>
        <rFont val="宋体"/>
        <family val="3"/>
        <charset val="134"/>
      </rPr>
      <t>66</t>
    </r>
    <r>
      <rPr>
        <sz val="10"/>
        <color indexed="8"/>
        <rFont val="宋体"/>
        <family val="3"/>
        <charset val="134"/>
      </rPr>
      <t>100元，收回。</t>
    </r>
    <phoneticPr fontId="3" type="noConversion"/>
  </si>
  <si>
    <t>学生保险</t>
    <phoneticPr fontId="3" type="noConversion"/>
  </si>
  <si>
    <r>
      <t>实习责任险结余7</t>
    </r>
    <r>
      <rPr>
        <sz val="10"/>
        <color indexed="8"/>
        <rFont val="宋体"/>
        <family val="3"/>
        <charset val="134"/>
      </rPr>
      <t>982.46元，收回。</t>
    </r>
    <phoneticPr fontId="3" type="noConversion"/>
  </si>
  <si>
    <t>新生业务服务费</t>
    <phoneticPr fontId="3" type="noConversion"/>
  </si>
  <si>
    <t>2018级新生胸卡套和胸卡绳：2600人*1.8/套=约5200元</t>
  </si>
  <si>
    <t>结余2619元收回。</t>
  </si>
  <si>
    <t>1、国防教育：166元/人*2600人=431600元
2、国防教育用水、锦旗等：3000元</t>
  </si>
  <si>
    <r>
      <t>结余80200元（其中5</t>
    </r>
    <r>
      <rPr>
        <sz val="10"/>
        <color indexed="8"/>
        <rFont val="宋体"/>
        <family val="3"/>
        <charset val="134"/>
      </rPr>
      <t>0000元为虚拟指标，招标结余</t>
    </r>
    <r>
      <rPr>
        <sz val="10"/>
        <color indexed="8"/>
        <rFont val="宋体"/>
        <family val="3"/>
        <charset val="134"/>
      </rPr>
      <t>30200元）</t>
    </r>
    <r>
      <rPr>
        <sz val="10"/>
        <color indexed="8"/>
        <rFont val="宋体"/>
        <family val="3"/>
        <charset val="134"/>
      </rPr>
      <t>全部收回。</t>
    </r>
    <phoneticPr fontId="3" type="noConversion"/>
  </si>
  <si>
    <t>刘珍秀</t>
    <phoneticPr fontId="3" type="noConversion"/>
  </si>
  <si>
    <t xml:space="preserve">1.广粤社社团招新用品354.3元；2.服装创意社社团招新用品996.7元；3.创新工访日常用品990.35元；4.牧码人网站开发社团日常用品774元；5.社团联合招新15000元 6.社团迎新晚会50000元 7.社团基础活动经费预算约为34993.43元。 </t>
  </si>
  <si>
    <t>活力校园</t>
    <phoneticPr fontId="3" type="noConversion"/>
  </si>
  <si>
    <t>团委</t>
    <phoneticPr fontId="3" type="noConversion"/>
  </si>
  <si>
    <t>1.外校友谊交流赛：1160.08元         2.学生干部拓展活动：3000元</t>
  </si>
  <si>
    <t>按团市委要求，献血活动全市统一部署，今年将在10月进行，按目前计划，9月完成不了预算，拟建议回收。</t>
  </si>
  <si>
    <t>文明校园</t>
    <phoneticPr fontId="3" type="noConversion"/>
  </si>
  <si>
    <r>
      <t>1、“感动工贸”年度人物评选表彰大会活动:5万元，预算核减4.7万元，只做视频跟拍制作，奖金10000元，与6月份的建党活动结合。
2、开展文明工贸优秀主题班会教案评比及事迹宣传费用+奖品4000元；
3、开展文明行为随手拍摄影比赛：奖品3500元；
4、举办“叠被子比赛”活动：8000元；
5、举办“我爱我家——宿舍美化比赛”：12000元；
6、开展文明班级评比活动：奖品12700（13个文明班级*400元/班x2个学期，2300元锦旗）；
7、开展文明宿舍评比活动：20000元（35个文明宿舍x2个学期x200元,6000元锦旗）
8、开展“最佳人气”公众号评比活动：奖品及宣传费用4000元；                                                                                        9、开展文明标兵评比及事迹宣传费用：5000元；                                                                                                 10、“三自实践课程”56000元（服装20000元，</t>
    </r>
    <r>
      <rPr>
        <strike/>
        <sz val="10"/>
        <color indexed="8"/>
        <rFont val="宋体"/>
        <family val="3"/>
        <charset val="134"/>
      </rPr>
      <t>优秀学员奖品：9000元</t>
    </r>
    <r>
      <rPr>
        <sz val="10"/>
        <color indexed="8"/>
        <rFont val="宋体"/>
        <family val="3"/>
        <charset val="134"/>
      </rPr>
      <t>，优秀班集体奖品7000元）——2.7万元（核减2.9万元）
本预算含实训基地的预算</t>
    </r>
    <phoneticPr fontId="3" type="noConversion"/>
  </si>
  <si>
    <t>举办“我爱我家——宿舍美化比赛”：12000元</t>
    <phoneticPr fontId="3" type="noConversion"/>
  </si>
  <si>
    <t>1、开展文明班级评比活动：奖品5200（13个文明班级*400元/班）
2、开展先进班集体评比活动：奖品4800（12个文明班级*400元/班）</t>
  </si>
  <si>
    <t>1、开展文明工贸优秀主题班会教案评比及事迹宣传费用+奖品2000元；
2、开展文明宿舍评比活动奖品4000元，锦旗3000。</t>
  </si>
  <si>
    <t>结余39649.35，收回。</t>
  </si>
  <si>
    <t>文明校园-团委</t>
    <phoneticPr fontId="3" type="noConversion"/>
  </si>
  <si>
    <t>团委</t>
    <phoneticPr fontId="3" type="noConversion"/>
  </si>
  <si>
    <t>“感动工贸”年度人物评选表彰大会活动、开展“最佳人气”公众号评比活动，由团委统筹。</t>
    <phoneticPr fontId="3" type="noConversion"/>
  </si>
  <si>
    <t>刘珍秀</t>
    <phoneticPr fontId="3" type="noConversion"/>
  </si>
  <si>
    <t>1、消防技能比赛4000元；
2、疏散演练活动2000元；
3、安全校园宣传等用品1000元。</t>
    <phoneticPr fontId="3" type="noConversion"/>
  </si>
  <si>
    <t>学生处</t>
    <phoneticPr fontId="3" type="noConversion"/>
  </si>
  <si>
    <t xml:space="preserve">实训基地学生活动日常支出，团委学生会期末表彰总结会用品和奖品
</t>
  </si>
  <si>
    <t>德育系列活动-南校区</t>
    <phoneticPr fontId="3" type="noConversion"/>
  </si>
  <si>
    <t xml:space="preserve">1.25-28日45届世赛全国选拔赛广东赛区志愿服务早晚餐费4989.86元；2.南校区学生组织、社团联合招新2000元    3.其他日常开支5607.42元  </t>
  </si>
  <si>
    <t>陈志佳</t>
    <phoneticPr fontId="3" type="noConversion"/>
  </si>
  <si>
    <t>今年1月社团总结会奖品费1014.9元，已报销</t>
    <phoneticPr fontId="3" type="noConversion"/>
  </si>
  <si>
    <t>艺术节系列活动用品和奖品（3000元）</t>
    <phoneticPr fontId="3" type="noConversion"/>
  </si>
  <si>
    <t>体育术节系列活动用品和奖品（1950元）</t>
    <phoneticPr fontId="3" type="noConversion"/>
  </si>
  <si>
    <t>吴多万</t>
    <phoneticPr fontId="3" type="noConversion"/>
  </si>
  <si>
    <t>林坚璋</t>
    <phoneticPr fontId="3" type="noConversion"/>
  </si>
  <si>
    <t>水果拼盘比赛、汽车模型组装比赛</t>
    <phoneticPr fontId="3" type="noConversion"/>
  </si>
  <si>
    <t>红歌比赛</t>
    <phoneticPr fontId="3" type="noConversion"/>
  </si>
  <si>
    <t>团学干部经验交流座谈会</t>
    <phoneticPr fontId="3" type="noConversion"/>
  </si>
  <si>
    <t>体育节系内活动、</t>
    <phoneticPr fontId="3" type="noConversion"/>
  </si>
  <si>
    <t>团学会总结会</t>
    <phoneticPr fontId="3" type="noConversion"/>
  </si>
  <si>
    <t>冯海艇</t>
    <phoneticPr fontId="3" type="noConversion"/>
  </si>
  <si>
    <t>插花比赛、辩论比赛</t>
    <phoneticPr fontId="3" type="noConversion"/>
  </si>
  <si>
    <r>
      <t>红歌大合唱、异想天开活动</t>
    </r>
    <r>
      <rPr>
        <sz val="10"/>
        <color indexed="8"/>
        <rFont val="Arial"/>
        <family val="2"/>
      </rPr>
      <t/>
    </r>
    <phoneticPr fontId="3" type="noConversion"/>
  </si>
  <si>
    <t>团学会干部经验交流座谈会</t>
    <phoneticPr fontId="3" type="noConversion"/>
  </si>
  <si>
    <t>体育节系内活动、团学会总结会</t>
    <phoneticPr fontId="3" type="noConversion"/>
  </si>
  <si>
    <t>烈士陵园扫墓活动</t>
    <phoneticPr fontId="3" type="noConversion"/>
  </si>
  <si>
    <t>团学总结会</t>
    <phoneticPr fontId="3" type="noConversion"/>
  </si>
  <si>
    <t>系内体育节及其他学生活动</t>
    <phoneticPr fontId="3" type="noConversion"/>
  </si>
  <si>
    <t>团学总结联谊活动</t>
    <phoneticPr fontId="3" type="noConversion"/>
  </si>
  <si>
    <t>购买奖品</t>
    <phoneticPr fontId="3" type="noConversion"/>
  </si>
  <si>
    <t>购买奖品</t>
  </si>
  <si>
    <t>陈巧玲</t>
    <phoneticPr fontId="3" type="noConversion"/>
  </si>
  <si>
    <t>教师工作服购置</t>
    <phoneticPr fontId="3" type="noConversion"/>
  </si>
  <si>
    <t>能源系与制造系实习指导老师工作服</t>
    <phoneticPr fontId="3" type="noConversion"/>
  </si>
  <si>
    <t>拟调至教学辅助用品（扩音器、手机袋盒等）采购费用指标。</t>
    <phoneticPr fontId="3" type="noConversion"/>
  </si>
  <si>
    <t>杨莉莉</t>
    <phoneticPr fontId="3" type="noConversion"/>
  </si>
  <si>
    <t>办公氛围建设</t>
    <phoneticPr fontId="3" type="noConversion"/>
  </si>
  <si>
    <t>“读行侠”微信公众号年费</t>
    <phoneticPr fontId="3" type="noConversion"/>
  </si>
  <si>
    <t>会议交通差旅费1000元、参观交流用品等1000元</t>
    <phoneticPr fontId="3" type="noConversion"/>
  </si>
  <si>
    <t>安全月宣传1550元</t>
  </si>
  <si>
    <t>工具测量检测1000元</t>
  </si>
  <si>
    <r>
      <t>结余1</t>
    </r>
    <r>
      <rPr>
        <sz val="10"/>
        <color indexed="8"/>
        <rFont val="宋体"/>
        <family val="3"/>
        <charset val="134"/>
      </rPr>
      <t>905.9元调整到第9届技能节支出</t>
    </r>
    <phoneticPr fontId="3" type="noConversion"/>
  </si>
  <si>
    <t>杨莉莉</t>
    <phoneticPr fontId="3" type="noConversion"/>
  </si>
  <si>
    <t>无</t>
    <phoneticPr fontId="3" type="noConversion"/>
  </si>
  <si>
    <t>社团活动费、宣传费</t>
    <phoneticPr fontId="3" type="noConversion"/>
  </si>
  <si>
    <t>社团活动费、宣传费</t>
  </si>
  <si>
    <t>陈巧玲</t>
    <phoneticPr fontId="3" type="noConversion"/>
  </si>
  <si>
    <t>更换购买灯箱</t>
    <phoneticPr fontId="3" type="noConversion"/>
  </si>
  <si>
    <t>拟调至教学辅助用品（扩音器、手机袋盒等）采购费用指标。</t>
    <phoneticPr fontId="3" type="noConversion"/>
  </si>
  <si>
    <t>招生业务拓展</t>
    <phoneticPr fontId="3" type="noConversion"/>
  </si>
  <si>
    <r>
      <rPr>
        <sz val="10"/>
        <color indexed="8"/>
        <rFont val="宋体"/>
        <family val="3"/>
        <charset val="134"/>
      </rPr>
      <t>电话卡15万元，工作餐费5万元，伙食补助4万元，交通费1万元，宣传品5万元，招生业务费1万元。合计31万元。</t>
    </r>
    <phoneticPr fontId="3" type="noConversion"/>
  </si>
  <si>
    <r>
      <t xml:space="preserve">伙食补贴1000元；
</t>
    </r>
    <r>
      <rPr>
        <sz val="10"/>
        <color indexed="10"/>
        <rFont val="宋体"/>
        <family val="3"/>
        <charset val="134"/>
      </rPr>
      <t>电话卡1万元；</t>
    </r>
    <r>
      <rPr>
        <sz val="10"/>
        <color indexed="8"/>
        <rFont val="宋体"/>
        <family val="3"/>
        <charset val="134"/>
      </rPr>
      <t xml:space="preserve">
招生业务费1000元。</t>
    </r>
    <phoneticPr fontId="3" type="noConversion"/>
  </si>
  <si>
    <t>易拉宝、招生宣传画册、宣传板等29212元。</t>
    <phoneticPr fontId="3" type="noConversion"/>
  </si>
  <si>
    <t>收回（经沟通，12月要付的20000延迟到1月支付）</t>
    <phoneticPr fontId="3" type="noConversion"/>
  </si>
  <si>
    <r>
      <rPr>
        <strike/>
        <sz val="10"/>
        <color indexed="8"/>
        <rFont val="宋体"/>
        <family val="3"/>
        <charset val="134"/>
      </rPr>
      <t>4-8月份勤工俭学7人（中心4人，南校区3人），每人每月350元，小计12250元；</t>
    </r>
    <r>
      <rPr>
        <sz val="10"/>
        <color indexed="8"/>
        <rFont val="宋体"/>
        <family val="3"/>
        <charset val="134"/>
      </rPr>
      <t>（纳入学生处统筹）学生推荐新生奖励，约70000元（2017年新生推荐奖励金额61700元）；高分段新生奖励约80000元（2017年高分段新生奖励金额72500万）。以上合计162250万元。</t>
    </r>
  </si>
  <si>
    <t>就业业务拓展</t>
    <phoneticPr fontId="3" type="noConversion"/>
  </si>
  <si>
    <t>招生就业处</t>
    <phoneticPr fontId="3" type="noConversion"/>
  </si>
  <si>
    <t>下企业跟踪学生租车费16224元；
顶岗实习老师下厂交通费24300元。</t>
    <phoneticPr fontId="3" type="noConversion"/>
  </si>
  <si>
    <t>下企业跟踪学生租车费8424元；</t>
    <phoneticPr fontId="3" type="noConversion"/>
  </si>
  <si>
    <t>收回17029元：因上半年局课题、招聘会等活动较多，未能按计划安排人员下企业，固部分租车费、交通费未能支出。</t>
  </si>
  <si>
    <t>支付邮寄费</t>
    <phoneticPr fontId="3" type="noConversion"/>
  </si>
  <si>
    <t>支付交通、伙食补助费</t>
    <phoneticPr fontId="3" type="noConversion"/>
  </si>
  <si>
    <t>支付办公设备费用</t>
    <phoneticPr fontId="3" type="noConversion"/>
  </si>
  <si>
    <t>剩余资金申请回收。</t>
    <phoneticPr fontId="3" type="noConversion"/>
  </si>
  <si>
    <t>政府采购服务费</t>
    <phoneticPr fontId="3" type="noConversion"/>
  </si>
  <si>
    <t>支付政府采购服务费</t>
    <phoneticPr fontId="3" type="noConversion"/>
  </si>
  <si>
    <t>支付政府采购服务费</t>
    <phoneticPr fontId="3" type="noConversion"/>
  </si>
  <si>
    <t>2017年实习材料专项尾款</t>
    <phoneticPr fontId="3" type="noConversion"/>
  </si>
  <si>
    <t>一卡通业务经费</t>
    <phoneticPr fontId="3" type="noConversion"/>
  </si>
  <si>
    <t>张树霞</t>
    <phoneticPr fontId="3" type="noConversion"/>
  </si>
  <si>
    <t>一卡通卡片、色带、转印膜</t>
    <phoneticPr fontId="3" type="noConversion"/>
  </si>
  <si>
    <t>一卡通证卡打印机</t>
  </si>
  <si>
    <t>信息化零星采购</t>
    <phoneticPr fontId="3" type="noConversion"/>
  </si>
  <si>
    <t>信息化零星采购</t>
  </si>
  <si>
    <t>设备搬迁-制造系</t>
    <phoneticPr fontId="3" type="noConversion"/>
  </si>
  <si>
    <t>陈志佳</t>
    <phoneticPr fontId="3" type="noConversion"/>
  </si>
  <si>
    <t>设备搬迁费18000元</t>
  </si>
  <si>
    <t>年底结余18160元退回，制冷9楼建设期间，受装修影响，无法将原制冷设备（北校区）运回中心，中心场地制冷设备也无法调整到9楼场地。</t>
    <phoneticPr fontId="3" type="noConversion"/>
  </si>
  <si>
    <t>朱漫</t>
    <phoneticPr fontId="3" type="noConversion"/>
  </si>
  <si>
    <t>田径运动会团药品等费用</t>
  </si>
  <si>
    <t>田径运动会体育场修缮等费用、田径运动会租车、餐费、宣传、饮用水、奖金等费用</t>
  </si>
  <si>
    <t>由于高水平技师学院建设项目调整18万元过来，现有部分金额剩余</t>
  </si>
  <si>
    <t>学生运动会及比赛-能建中心</t>
    <phoneticPr fontId="3" type="noConversion"/>
  </si>
  <si>
    <t>田径运动会方阵表演服装道具</t>
  </si>
  <si>
    <t>田径运动会开幕式导演团队经费、田径运动会方阵表演服装道具</t>
  </si>
  <si>
    <t>杨旭</t>
    <phoneticPr fontId="3" type="noConversion"/>
  </si>
  <si>
    <t>因课程安排，需要调配设备、材料一批至各校区(中心-南校区、中心-实训基地)及各校区内重型设备搬迁。</t>
    <phoneticPr fontId="3" type="noConversion"/>
  </si>
  <si>
    <t>学生文艺活动</t>
    <phoneticPr fontId="3" type="noConversion"/>
  </si>
  <si>
    <t>刘新江</t>
    <phoneticPr fontId="3" type="noConversion"/>
  </si>
  <si>
    <t>1、订购演出化妆品2000元。               2、北校区文艺汇演5000元</t>
    <phoneticPr fontId="3" type="noConversion"/>
  </si>
  <si>
    <t>1、南校区文艺汇演5000元。            2、艺术节开幕式文艺表演5000元。</t>
    <phoneticPr fontId="3" type="noConversion"/>
  </si>
  <si>
    <t>1、学生训练服5000元。            2、招生宣传演出5000元。</t>
    <phoneticPr fontId="3" type="noConversion"/>
  </si>
  <si>
    <t>1、学生训练服
费用5000元。      2、配合相关部门文艺演出5000元，</t>
    <phoneticPr fontId="3" type="noConversion"/>
  </si>
  <si>
    <t>1、学习道具4000元。
2、北校区文艺汇演5000元。
3、南校区文艺汇演5000元。                                     4、体育节开幕式文艺演出4000元。</t>
    <phoneticPr fontId="3" type="noConversion"/>
  </si>
  <si>
    <t>1、学期评优5000元。2、体育节闭幕式文艺演出5000元</t>
    <phoneticPr fontId="3" type="noConversion"/>
  </si>
  <si>
    <t>招生宣讲会住宿费3800元；
地铁广告续费99650元；
微信广告续费50000元。</t>
    <phoneticPr fontId="3" type="noConversion"/>
  </si>
  <si>
    <t>追加101631元：地铁广告费用11月到期，为做好南校区宣传需续费；
微信广告费用10月也到期，为做好学院品牌宣传需续费。</t>
  </si>
  <si>
    <t>三校区宣传栏设计与制作</t>
    <phoneticPr fontId="3" type="noConversion"/>
  </si>
  <si>
    <t>结余资金申请回收</t>
    <phoneticPr fontId="3" type="noConversion"/>
  </si>
  <si>
    <t>就业工作经费-就业推荐、指导工作</t>
    <phoneticPr fontId="3" type="noConversion"/>
  </si>
  <si>
    <t>招生就业处</t>
    <phoneticPr fontId="3" type="noConversion"/>
  </si>
  <si>
    <t>下企业跟踪学生住宿费5550元；
顶岗实习老师补助6600元。</t>
    <phoneticPr fontId="3" type="noConversion"/>
  </si>
  <si>
    <t>下企业跟踪学生住宿费3000元；
顶岗实习老师补助12400元。</t>
    <phoneticPr fontId="3" type="noConversion"/>
  </si>
  <si>
    <t>收回40361元：因上半年局课题、招聘会等活动较多，未能按计划安排人员下企业，部分住宿费、补助费未能支出。</t>
  </si>
  <si>
    <t>朱漫</t>
    <phoneticPr fontId="3" type="noConversion"/>
  </si>
  <si>
    <t>市属球类比赛营养费、餐费、车辆租赁费等</t>
    <phoneticPr fontId="3" type="noConversion"/>
  </si>
  <si>
    <t>市属田径运动会训练器材、比赛训练服装、药品等费用</t>
    <phoneticPr fontId="3" type="noConversion"/>
  </si>
  <si>
    <t>市属田径运动会训练营养费、比赛饮料等费用、市属田径运动会训练营养费、比赛药品、餐费、车辆租赁等费用</t>
    <phoneticPr fontId="3" type="noConversion"/>
  </si>
  <si>
    <t>学生活动经费-学生处</t>
    <phoneticPr fontId="3" type="noConversion"/>
  </si>
  <si>
    <t>一、心理健康教育系列活动：51000元
1.女生节活动：5000元
2.5.25心理游园会：9000元
3.心理沙龙：4000元
4.心理健康知识竞赛：2000元
5.心理健康知识现场宣传活动：9000元
6.团体活动道具（一批）：5000元
7.心理咨询室物资购置（书籍、装饰用品等）：3000元
8.心理健康活动全年喷画、KT板、宣传海报等：4000元
9.心理协会全年内部活动（辩论赛、外出拓展、期末总结、年终社团交流会等）：5000元
10.院心理协会招新：1000元
11.心理协会心理健康常识健康读本：4000元
二、院团委、院学生会系列活动：14000元
1.礼仪队化妆品一批：2000元
2.院团委、院学生会两个学期总结大会各1500元，共3000元。
3.院团委、院学生会文体比赛两个学期各1500元，共3000元。
4.院学生会宣传部海报材料，涂料画纸一批：1000元
5.国旗、团旗、会旗各10面、80个袖章、学生外出交流名片一批共5000元。
三、迎新活动费用：33000元
1.迎新宣传、手举班牌：18000元
2.迎新工作人员用餐、用水：15000元
四、文明班级、先进班集体KT板：1000元
五、邮寄家长通知书:每学期4000元，2个学期共8000元</t>
    <phoneticPr fontId="3" type="noConversion"/>
  </si>
  <si>
    <t>邮寄家长通知书300</t>
  </si>
  <si>
    <t>1、迎新活动费用10000元；
2、中秋活动费用8000元。</t>
  </si>
  <si>
    <t>结余20101.2元，拟调整4019元到“德育队伍建设经费”，剩余16082.2元，收回。</t>
  </si>
  <si>
    <t>学生活动经费-团委</t>
    <phoneticPr fontId="3" type="noConversion"/>
  </si>
  <si>
    <t>一、心理健康教育系列活动：51000元
1.女生节活动：5000元
2.5.25心理游园会：9000元
3.心理沙龙：4000元
4.心理健康知识竞赛：2000元
5.心理健康知识现场宣传活动：9000元
6.团体活动道具（一批）：5000元
7.心理咨询室物资购置（书籍、装饰用品等）：3000元
8.心理健康活动全年喷画、KT板、宣传海报等：4000元
9.心理协会全年内部活动（辩论赛、外出拓展、期末总结、年终社团交流会等）：5000元
10.院心理协会招新：1000元
11.心理协会心理健康常识健康读本：4000元
二、院团委系列活动：7000元
1.礼仪队化妆品一批：2000元
2.院团委两个学期总结大会1500元
3.院团委两个学期1500元
4.团旗、会旗、学生外出交流名片一批共2000元。</t>
    <phoneticPr fontId="3" type="noConversion"/>
  </si>
  <si>
    <t>1、心理辅导室建设专家评审会专家劳务费1050元；1.院心理协会招新：1000元；2.心理咨询室物资购置（书籍、装饰用品等）：3000元；4.心理协会全年内部活动（辩论赛、外出拓展、期末总结、年终社团交流会等）:1674.49元；5.院团委总结大会：1500元。</t>
  </si>
  <si>
    <t>此预算是原计划，本学期心理素质发展中心已完成建设，图书采购将与教务处图书馆统筹、同步。拟建议回收。</t>
    <phoneticPr fontId="3" type="noConversion"/>
  </si>
  <si>
    <t>体育节开幕式活动用品、宣传喷画和海报等。体育节闭幕式及系列活动用品、奖品、宣传喷画和海报等。</t>
    <phoneticPr fontId="3" type="noConversion"/>
  </si>
  <si>
    <t>体育节系列活动用品、奖品、宣传喷画和海报等。</t>
  </si>
  <si>
    <t>（经沟通，5000元从12月调整到10月支付）</t>
    <phoneticPr fontId="3" type="noConversion"/>
  </si>
  <si>
    <t>宣传印刷费</t>
  </si>
  <si>
    <t>校企合作工作经费</t>
    <phoneticPr fontId="3" type="noConversion"/>
  </si>
  <si>
    <t>举办校企合作年会活动氛围布置、企业专家劳务费、会务材料制作费等，校企双制班企业兼职教师课酬，参加全国各类校企合作会议报名费、会议费、培训费、差旅费等，举办各类校企合作研讨会宣传制作费、专家劳务费、资料印制费等，行业企业调研交通、误餐、差旅费等，以及校企合作运行管理的相关费用等</t>
    <phoneticPr fontId="3" type="noConversion"/>
  </si>
  <si>
    <t xml:space="preserve">加强校企合作建设（参加各类校企合作研讨会、走访调研企业、加强校企合作氛围建设等）6000
</t>
  </si>
  <si>
    <t>加强校企合作建设（参加各类校企合作研讨会、走访调研企业、加强校企合作氛围建设等）9541</t>
  </si>
  <si>
    <t>年初指标60000元，1-8月已执行25208元，已交单9541元，11月计划支出6000元。现拟回收19251元。原因：高水平建设项目中校企合作的专项资金比较充裕，未来发生的费用都从高水平专项列支，因此基本支出相关预算申请回收。</t>
    <phoneticPr fontId="3" type="noConversion"/>
  </si>
  <si>
    <t>教师用书、教材讲义费</t>
    <phoneticPr fontId="3" type="noConversion"/>
  </si>
  <si>
    <t>杨莉莉</t>
    <phoneticPr fontId="3" type="noConversion"/>
  </si>
  <si>
    <t>已支付</t>
    <phoneticPr fontId="3" type="noConversion"/>
  </si>
  <si>
    <r>
      <t>3</t>
    </r>
    <r>
      <rPr>
        <sz val="10"/>
        <color indexed="8"/>
        <rFont val="宋体"/>
        <family val="3"/>
        <charset val="134"/>
      </rPr>
      <t>0752元已经录入执行申请，主任不能审批</t>
    </r>
    <phoneticPr fontId="3" type="noConversion"/>
  </si>
  <si>
    <t>绩效评价指导费</t>
    <phoneticPr fontId="3" type="noConversion"/>
  </si>
  <si>
    <t>莫海珊</t>
    <phoneticPr fontId="3" type="noConversion"/>
  </si>
  <si>
    <t>3月开展绩效管理业务培训会、组织2017年度财政专项总结汇总工作、第三方绩效评价</t>
    <phoneticPr fontId="3" type="noConversion"/>
  </si>
  <si>
    <t>辅导财政专项服务对象满意度调查、辅导填报2019年度预算绩效目标申报表、财政专项绩效实施情况监控、辅导填报2019年度预算绩效目标申报表</t>
    <phoneticPr fontId="3" type="noConversion"/>
  </si>
  <si>
    <t>CAD竞赛宣传</t>
    <phoneticPr fontId="3" type="noConversion"/>
  </si>
  <si>
    <t>CAD竞赛劳务</t>
    <phoneticPr fontId="3" type="noConversion"/>
  </si>
  <si>
    <r>
      <t>超支1</t>
    </r>
    <r>
      <rPr>
        <sz val="10"/>
        <color indexed="8"/>
        <rFont val="宋体"/>
        <family val="3"/>
        <charset val="134"/>
      </rPr>
      <t>905.90元从“行政办公”调整支出</t>
    </r>
    <phoneticPr fontId="3" type="noConversion"/>
  </si>
  <si>
    <t>征订报纸杂志</t>
    <phoneticPr fontId="3" type="noConversion"/>
  </si>
  <si>
    <t>甘路</t>
    <phoneticPr fontId="3" type="noConversion"/>
  </si>
  <si>
    <t>教学场地标识牌更换（班牌、课表架、安全责任牌）</t>
  </si>
  <si>
    <t>教学辅助用品（扩音器、手机袋盒等）采购费用</t>
    <phoneticPr fontId="3" type="noConversion"/>
  </si>
  <si>
    <t>1.购买学生手机袋50个共2295元。2.身份证读卡器2个共2800元</t>
    <phoneticPr fontId="3" type="noConversion"/>
  </si>
  <si>
    <t>更换损坏耗材</t>
    <phoneticPr fontId="3" type="noConversion"/>
  </si>
  <si>
    <t>数控大赛省选拔赛费用</t>
  </si>
  <si>
    <t>余建辉</t>
    <phoneticPr fontId="3" type="noConversion"/>
  </si>
  <si>
    <t>8S学习氛围与标识建设</t>
    <phoneticPr fontId="3" type="noConversion"/>
  </si>
  <si>
    <t>建设房维护费及零配件费用</t>
    <phoneticPr fontId="3" type="noConversion"/>
  </si>
  <si>
    <t>健身房维护费及零配件费用</t>
    <phoneticPr fontId="3" type="noConversion"/>
  </si>
  <si>
    <t>根据设备情况预计零配件损坏不多</t>
    <phoneticPr fontId="3" type="noConversion"/>
  </si>
  <si>
    <t>宋雄</t>
    <phoneticPr fontId="3" type="noConversion"/>
  </si>
  <si>
    <t>陈志佳</t>
    <phoneticPr fontId="3" type="noConversion"/>
  </si>
  <si>
    <t>今年一月已报销12665元</t>
    <phoneticPr fontId="3" type="noConversion"/>
  </si>
  <si>
    <t>数控多轴省集训耗材费1916元</t>
  </si>
  <si>
    <t>张树霞</t>
    <phoneticPr fontId="3" type="noConversion"/>
  </si>
  <si>
    <t>合同预付款</t>
    <phoneticPr fontId="3" type="noConversion"/>
  </si>
  <si>
    <t>赵勤德</t>
    <phoneticPr fontId="3" type="noConversion"/>
  </si>
  <si>
    <t>参加各类会议、交流</t>
    <phoneticPr fontId="3" type="noConversion"/>
  </si>
  <si>
    <t>已经通过OA申请追加28806元，用于制冷走训和赴北京比赛费用，拟从本部门第45届世界技能大赛保障团队经费指标调入。</t>
  </si>
  <si>
    <t>刘优</t>
    <phoneticPr fontId="3" type="noConversion"/>
  </si>
  <si>
    <t>根据世赛全国选拔赛结果相关文件，按实做参赛选手获奖奖励</t>
  </si>
  <si>
    <t>设备搬迁-训练中心</t>
    <phoneticPr fontId="3" type="noConversion"/>
  </si>
  <si>
    <t>徐建</t>
    <phoneticPr fontId="3" type="noConversion"/>
  </si>
  <si>
    <t>广东省选拔赛场地调整4000</t>
    <phoneticPr fontId="3" type="noConversion"/>
  </si>
  <si>
    <t>世赛基地场地调整</t>
  </si>
  <si>
    <t>申请财务收回。</t>
    <phoneticPr fontId="3" type="noConversion"/>
  </si>
  <si>
    <t>基础建设项目前期费</t>
    <phoneticPr fontId="3" type="noConversion"/>
  </si>
  <si>
    <t>根据2018年拟开展的基础建设项目预计；主要为市配套费项目前期费用，在预算未下达前开展的各项咨询费用、前期设计费用、概预算编制、安全鉴定、可研、项目建议书等费用；</t>
    <phoneticPr fontId="3" type="noConversion"/>
  </si>
  <si>
    <t>杨毅坚、黄世勤</t>
    <phoneticPr fontId="3" type="noConversion"/>
  </si>
  <si>
    <t>1.节能改造维修工程项目实施效果评估编制费用，50000元。2.校园建筑安全鉴定费用，50000元。</t>
    <phoneticPr fontId="3" type="noConversion"/>
  </si>
  <si>
    <t>申请收回</t>
    <phoneticPr fontId="3" type="noConversion"/>
  </si>
  <si>
    <t>固定资产标签材料购置管理</t>
    <phoneticPr fontId="3" type="noConversion"/>
  </si>
  <si>
    <t>吴军、林津津</t>
    <phoneticPr fontId="3" type="noConversion"/>
  </si>
  <si>
    <t>固定资产标签材料购置</t>
    <phoneticPr fontId="3" type="noConversion"/>
  </si>
  <si>
    <t>申请回收。</t>
    <phoneticPr fontId="3" type="noConversion"/>
  </si>
  <si>
    <t>鹤龙宿舍区宿舍音响系统迁移费</t>
    <phoneticPr fontId="3" type="noConversion"/>
  </si>
  <si>
    <t>结余100元，收回。</t>
  </si>
  <si>
    <t>教职工校服</t>
    <phoneticPr fontId="3" type="noConversion"/>
  </si>
  <si>
    <t>档案管理</t>
    <phoneticPr fontId="3" type="noConversion"/>
  </si>
  <si>
    <t>1、档案管理综合管理服务项目中标金额为29.69万元，其中20万元已于2016年支付，剩余9.69万元计划2017年待服务完成后支付：9.69万元2、人事档案整理服务（16年已经确定中标金额6.5万元，已经支付30%，17年开展工作剩下，并支付余款）：4.5320万元；3、购置档案用品（档案保管专用盒、档案袋）5万元。4.2018年第二期学院档案整理共40万元，2018年批复20万元。</t>
    <phoneticPr fontId="3" type="noConversion"/>
  </si>
  <si>
    <t>第二期档案服务费200000</t>
  </si>
  <si>
    <t>结余资金申请回收</t>
    <phoneticPr fontId="3" type="noConversion"/>
  </si>
  <si>
    <t>人事档案整理服务（16年已经确定中标金额6.5万元，已经支付30%，17年开展工作剩下，并支付余款）：4.5320万元</t>
    <phoneticPr fontId="3" type="noConversion"/>
  </si>
  <si>
    <t>海交会</t>
    <phoneticPr fontId="3" type="noConversion"/>
  </si>
  <si>
    <t>补录12月支出事项</t>
    <phoneticPr fontId="3" type="noConversion"/>
  </si>
  <si>
    <t>王华</t>
    <phoneticPr fontId="3" type="noConversion"/>
  </si>
  <si>
    <t>购买女性用品</t>
    <phoneticPr fontId="3" type="noConversion"/>
  </si>
  <si>
    <t>购买下半年女性用品</t>
    <phoneticPr fontId="3" type="noConversion"/>
  </si>
  <si>
    <t>外聘教职工节日慰问品</t>
    <phoneticPr fontId="3" type="noConversion"/>
  </si>
  <si>
    <t>购买外聘教职工春节慰问品</t>
    <phoneticPr fontId="3" type="noConversion"/>
  </si>
  <si>
    <t>《技工院校毕业生年度就业质量报告》结题</t>
    <phoneticPr fontId="3" type="noConversion"/>
  </si>
  <si>
    <t>收回1182.14元：已完成该项目。</t>
  </si>
  <si>
    <t>广州技工院校毕业生就业质量调查项目课题经费</t>
    <phoneticPr fontId="3" type="noConversion"/>
  </si>
  <si>
    <t>参会人员专家费、会议餐费、水费，合计6400元</t>
    <phoneticPr fontId="3" type="noConversion"/>
  </si>
  <si>
    <t>专家评审费8000元</t>
    <phoneticPr fontId="3" type="noConversion"/>
  </si>
  <si>
    <t>中期评审费用13544元</t>
    <phoneticPr fontId="3" type="noConversion"/>
  </si>
  <si>
    <t>终期评审费用68882元</t>
    <phoneticPr fontId="3" type="noConversion"/>
  </si>
  <si>
    <t>预计本年结题，教研室时间定在12月</t>
    <phoneticPr fontId="3" type="noConversion"/>
  </si>
  <si>
    <t>信息系统等级保护测评备案</t>
    <phoneticPr fontId="3" type="noConversion"/>
  </si>
  <si>
    <t>合同预付款</t>
  </si>
  <si>
    <t>合同进度款</t>
  </si>
  <si>
    <t>年初预算为200000元，经公开招标确定，采购合同涉及本项列支渠道的费用约为108334元，其中：按照进度，本年度预计支出费用为合同金额的70%约75834元，剩余约124164元拟申请回收，尾款32500元拟于2019年申请支付。</t>
    <phoneticPr fontId="3" type="noConversion"/>
  </si>
  <si>
    <t>信息化培训与2019年立项计划评审</t>
    <phoneticPr fontId="3" type="noConversion"/>
  </si>
  <si>
    <t>信息化三年规划咨询服务费</t>
    <phoneticPr fontId="3" type="noConversion"/>
  </si>
  <si>
    <t>合同尾款</t>
  </si>
  <si>
    <t>合同金额为79800元，拟在本年度全部完成支付，阼剩余200元拟申请回收。</t>
  </si>
  <si>
    <t>政工处</t>
    <phoneticPr fontId="3" type="noConversion"/>
  </si>
  <si>
    <t>行政办公费-政工处</t>
    <phoneticPr fontId="3" type="noConversion"/>
  </si>
  <si>
    <t>不忘初心 牢记使命专题讲座专家劳务费：2300元,讲座用水费用:800元。</t>
  </si>
  <si>
    <t>1,。基层党委标准化手册印刷费5000元；                  2.党建工作20000元</t>
  </si>
  <si>
    <t>纪律教育专题讲座专家劳务费：2300元。</t>
  </si>
  <si>
    <t xml:space="preserve">1.师德师风建设活动宣传以及书籍报刊征订15071.2元；                 2.快递费：100元；             3.外出办事市内公交费用：100元。                4.办公用水费用：200元； </t>
  </si>
  <si>
    <t>由扶贫工作结余经费的1081.3元以及师德师风建设工作结余经费的5000元，总合计6081.3元调整到政工处行政办公费。</t>
    <phoneticPr fontId="3" type="noConversion"/>
  </si>
  <si>
    <t>技能竞赛经费-能源系</t>
    <phoneticPr fontId="3" type="noConversion"/>
  </si>
  <si>
    <t>新能源应用产业系</t>
    <phoneticPr fontId="3" type="noConversion"/>
  </si>
  <si>
    <t>杨旭</t>
    <phoneticPr fontId="3" type="noConversion"/>
  </si>
  <si>
    <t>购置45届世赛车身修理项目广州选拔赛项目集训材料</t>
    <phoneticPr fontId="3" type="noConversion"/>
  </si>
  <si>
    <t>技能竞赛经费-制造系</t>
    <phoneticPr fontId="3" type="noConversion"/>
  </si>
  <si>
    <t>按照上届组织从市赛到全国赛培养选手，移动机器人项目需要材料300000元，原型制作项目需要材料费为220000元。</t>
    <phoneticPr fontId="3" type="noConversion"/>
  </si>
  <si>
    <t>1.移动机器人项目材料费105000元，原型制作项目材料费45000元</t>
    <phoneticPr fontId="3" type="noConversion"/>
  </si>
  <si>
    <t>移动机器人项目材料费</t>
    <phoneticPr fontId="3" type="noConversion"/>
  </si>
  <si>
    <r>
      <t>结余148.10元</t>
    </r>
    <r>
      <rPr>
        <sz val="10"/>
        <color indexed="10"/>
        <rFont val="宋体"/>
        <family val="3"/>
        <charset val="134"/>
      </rPr>
      <t>退回</t>
    </r>
    <r>
      <rPr>
        <sz val="10"/>
        <color indexed="8"/>
        <rFont val="宋体"/>
        <family val="3"/>
        <charset val="134"/>
      </rPr>
      <t>。系内无世赛项目相关工作。</t>
    </r>
    <phoneticPr fontId="3" type="noConversion"/>
  </si>
  <si>
    <r>
      <t>技能竞赛经费-信息系</t>
    </r>
    <r>
      <rPr>
        <sz val="10"/>
        <color indexed="10"/>
        <rFont val="Arial"/>
        <family val="2"/>
      </rPr>
      <t/>
    </r>
    <phoneticPr fontId="3" type="noConversion"/>
  </si>
  <si>
    <t>信息服务产业系</t>
    <phoneticPr fontId="3" type="noConversion"/>
  </si>
  <si>
    <t>1、2018年网站设计项目竞赛经费：专家劳务费30000、异地拉练和选手教练参加行业交流活动30000、到上海等地参加选拔赛 、基地集训教练差旅费、住宿费等40000、竞赛耗材2万，一共12万元；
2、2018年信息网络布线项目竞赛：专家劳务费20000、异地拉练和选手教练参加行业交流活动40000、到上海、广东中山等地参加选拔赛、基地集训等教练差旅费、住宿费等50000、竞赛耗材12万，一共23万元</t>
    <phoneticPr fontId="3" type="noConversion"/>
  </si>
  <si>
    <t>吴多万</t>
    <phoneticPr fontId="3" type="noConversion"/>
  </si>
  <si>
    <t>1.第二届广东省中等职业学校及技工院校技能大赛960
2.网站设计精英班外出北京8921</t>
    <phoneticPr fontId="3" type="noConversion"/>
  </si>
  <si>
    <t>行政办公费—团委</t>
    <phoneticPr fontId="3" type="noConversion"/>
  </si>
  <si>
    <t>1、共青团工作图书430.45元；2、暑期心理咨询室物资搬运费1620元；3、外出办事交通、误餐、资料邮寄等费用828.93元</t>
  </si>
  <si>
    <t>深圳国际人才交流大会参展费</t>
    <phoneticPr fontId="3" type="noConversion"/>
  </si>
  <si>
    <t>办公室</t>
    <phoneticPr fontId="3" type="noConversion"/>
  </si>
  <si>
    <t>陈凤贞</t>
    <phoneticPr fontId="3" type="noConversion"/>
  </si>
  <si>
    <t>借调人员补助（林小越）</t>
    <phoneticPr fontId="3" type="noConversion"/>
  </si>
  <si>
    <t>赵勤德</t>
    <phoneticPr fontId="3" type="noConversion"/>
  </si>
  <si>
    <t>4-6月租金18390元，7-9月租金18390元。</t>
  </si>
  <si>
    <t>申请财务收回。</t>
    <phoneticPr fontId="3" type="noConversion"/>
  </si>
  <si>
    <t>因公出国境经费</t>
    <phoneticPr fontId="3" type="noConversion"/>
  </si>
  <si>
    <t>根据穗人社办函（2018）116号文，三公经费调剂要报局审批</t>
    <phoneticPr fontId="3" type="noConversion"/>
  </si>
  <si>
    <t>丧葬抚恤金</t>
    <phoneticPr fontId="3" type="noConversion"/>
  </si>
  <si>
    <t>人力资源处</t>
    <phoneticPr fontId="3" type="noConversion"/>
  </si>
  <si>
    <t>刘梅红</t>
    <phoneticPr fontId="3" type="noConversion"/>
  </si>
  <si>
    <t>办公场所新增网络布线</t>
    <phoneticPr fontId="3" type="noConversion"/>
  </si>
  <si>
    <t>张树霞</t>
    <phoneticPr fontId="3" type="noConversion"/>
  </si>
  <si>
    <t>欧志明</t>
    <phoneticPr fontId="3" type="noConversion"/>
  </si>
  <si>
    <t>第45届世界技能大赛保障团队经费</t>
    <phoneticPr fontId="3" type="noConversion"/>
  </si>
  <si>
    <t>拟调到本部门行政办公费指标。</t>
    <phoneticPr fontId="3" type="noConversion"/>
  </si>
  <si>
    <t>企业实践伙食补助</t>
    <phoneticPr fontId="3" type="noConversion"/>
  </si>
  <si>
    <t>商贸服务产业系</t>
    <phoneticPr fontId="3" type="noConversion"/>
  </si>
  <si>
    <t>黄健琴</t>
    <phoneticPr fontId="3" type="noConversion"/>
  </si>
  <si>
    <t>第一届全国技工院校教师职业能力大赛费用</t>
    <phoneticPr fontId="3" type="noConversion"/>
  </si>
  <si>
    <t>1.第一届全国技工院校教师职业能力大赛广东省选拔赛（信息类）项目参赛场地布置物料费4970
2.第一届全国技工院校教师职业能力大赛广东省选拔赛（文化艺术与综合类）参赛-陈矗、宋雄1412
3.参加第一届全国技工院校教师职业能力竞赛广东省选拔赛（公共类）专家评审差旅1636
4.参加第一届全国技工院校教师职业能力竞赛广东省选拔赛（财经商贸类）说课类1182
5.第一届全国技工院校教师职业能力大赛广东选拔赛项目参赛文本印刷画册费用报销1200
7.第一届全国技工院校教师职业能力大赛广东选拔赛评审工作-陈实材料费558
8.参加第一届全国技工院校教师职业能力竞赛广东省选拔赛（财经商贸类）说课类-钟文948
9.第一届全国教师职业大赛广东省选拔赛（信息类）承办现场宣传视频及参赛说课视频29000
11.11.参加第一届全国技工院校教师职业能力竞赛广东省选拔赛（公共类）说课类专家评审及选手参赛差旅费-朱漫、罗家慧1060</t>
    <phoneticPr fontId="3" type="noConversion"/>
  </si>
  <si>
    <t>余额53450元是用于第一届全国技工院校教师职业能力大赛广东省选拔赛（信息类）项目7个专家评委评审劳务费支出，后因省厅和省教研室协调统一广东省专家评委评审劳务费支出改为由省人社厅下拨经费列支，故特将余额资金申请回收处理。</t>
    <phoneticPr fontId="3" type="noConversion"/>
  </si>
  <si>
    <t>陈实</t>
    <phoneticPr fontId="3" type="noConversion"/>
  </si>
  <si>
    <t>我院需支付世行贷款项目第一次偿还的本金人民币815,576.89元（折合118,199.55美元）和2018年4月15日至2018年10月15日期间的利息人民币841,670.98元，共人民币1,657,247.87元。由于专项“专9-市工贸学院世行贷款农村劳动力培训项目配套归还贷款利息及采购服务费”额度只剩下1,526,207.68元，所以需从基本支出“在职公用经费”中追加131,040.19元用于还本付息。</t>
    <phoneticPr fontId="3" type="noConversion"/>
  </si>
  <si>
    <t>合计</t>
    <phoneticPr fontId="3" type="noConversion"/>
  </si>
  <si>
    <r>
      <t>185</t>
    </r>
    <r>
      <rPr>
        <sz val="10"/>
        <rFont val="宋体"/>
        <family val="3"/>
        <charset val="134"/>
      </rPr>
      <t>户</t>
    </r>
    <phoneticPr fontId="3" type="noConversion"/>
  </si>
  <si>
    <t>学生医药费</t>
    <phoneticPr fontId="3" type="noConversion"/>
  </si>
  <si>
    <r>
      <t>2.</t>
    </r>
    <r>
      <rPr>
        <sz val="10"/>
        <rFont val="宋体"/>
        <family val="3"/>
        <charset val="134"/>
      </rPr>
      <t>消毒用品费用</t>
    </r>
    <r>
      <rPr>
        <sz val="10"/>
        <rFont val="Arial"/>
        <family val="2"/>
      </rPr>
      <t>1000</t>
    </r>
    <r>
      <rPr>
        <sz val="10"/>
        <rFont val="宋体"/>
        <family val="3"/>
        <charset val="134"/>
      </rPr>
      <t>元；</t>
    </r>
    <r>
      <rPr>
        <sz val="10"/>
        <rFont val="Arial"/>
        <family val="2"/>
      </rPr>
      <t>3.</t>
    </r>
    <r>
      <rPr>
        <sz val="10"/>
        <rFont val="宋体"/>
        <family val="3"/>
        <charset val="134"/>
      </rPr>
      <t>宿舍应急药品</t>
    </r>
    <r>
      <rPr>
        <sz val="10"/>
        <rFont val="Arial"/>
        <family val="2"/>
      </rPr>
      <t>3000</t>
    </r>
    <r>
      <rPr>
        <sz val="10"/>
        <rFont val="宋体"/>
        <family val="3"/>
        <charset val="134"/>
      </rPr>
      <t>元；</t>
    </r>
    <r>
      <rPr>
        <sz val="10"/>
        <rFont val="Arial"/>
        <family val="2"/>
      </rPr>
      <t>4.</t>
    </r>
    <r>
      <rPr>
        <sz val="10"/>
        <rFont val="宋体"/>
        <family val="3"/>
        <charset val="134"/>
      </rPr>
      <t>上、下半年药品费用各</t>
    </r>
    <r>
      <rPr>
        <sz val="10"/>
        <rFont val="Arial"/>
        <family val="2"/>
      </rPr>
      <t>9000</t>
    </r>
    <r>
      <rPr>
        <sz val="10"/>
        <rFont val="宋体"/>
        <family val="3"/>
        <charset val="134"/>
      </rPr>
      <t>元，共</t>
    </r>
    <r>
      <rPr>
        <sz val="10"/>
        <rFont val="Arial"/>
        <family val="2"/>
      </rPr>
      <t>18000</t>
    </r>
    <r>
      <rPr>
        <sz val="10"/>
        <rFont val="宋体"/>
        <family val="3"/>
        <charset val="134"/>
      </rPr>
      <t>元；</t>
    </r>
    <phoneticPr fontId="3" type="noConversion"/>
  </si>
  <si>
    <t>代垫</t>
  </si>
  <si>
    <t>培训班费用报销约10万</t>
  </si>
  <si>
    <t>1.培训班费用报销约10万
2.校外课酬劳务费10万</t>
  </si>
  <si>
    <t xml:space="preserve">
1.广州电大注册费（通讯费、学分费、建档费）和学费分成、课酬费用约79.9万；
2.广州电大考试费约18万
3.支付空军家属培训班费用40万
4.国际培训项目费用41万
5.师资培训班费用报销13万
6.技能鉴定考证费38479.54</t>
  </si>
  <si>
    <t xml:space="preserve">1、网络系统管理空调采购14100元 </t>
  </si>
  <si>
    <t>1、第45届世界技能大赛第一阶段集训及耗材购置178380元；</t>
  </si>
  <si>
    <t>1、第45届世界技能大赛移动机器人调试平台155000采购  2、移动机器人基地宣传制作15000元 3、 网络系统项目管理基地内存条采购35000元；4、 网络系统项目管理基地宣传制作20000元,5、第45届世界技能大赛移动机器人项目训练耗材采购30000元；6、网络系统管理项目设备设施采购133000,7、制冷基地灯泡6000</t>
  </si>
  <si>
    <t>185户</t>
    <phoneticPr fontId="3" type="noConversion"/>
  </si>
  <si>
    <t>支付合同预付款50%</t>
    <phoneticPr fontId="3" type="noConversion"/>
  </si>
  <si>
    <t>支付合同进度款</t>
    <phoneticPr fontId="3" type="noConversion"/>
  </si>
  <si>
    <t>合同实施中</t>
    <phoneticPr fontId="3" type="noConversion"/>
  </si>
  <si>
    <t>支付合同尾款</t>
    <phoneticPr fontId="3" type="noConversion"/>
  </si>
  <si>
    <t>支付合同预付款30%</t>
    <phoneticPr fontId="3" type="noConversion"/>
  </si>
  <si>
    <t>支付合同子包二预付款30%</t>
    <phoneticPr fontId="3" type="noConversion"/>
  </si>
  <si>
    <t>支付合同子包一预付款30%</t>
    <phoneticPr fontId="3" type="noConversion"/>
  </si>
  <si>
    <t>训练中心选手培养经费</t>
  </si>
  <si>
    <t>赵勤德</t>
    <phoneticPr fontId="3" type="noConversion"/>
  </si>
  <si>
    <t>校讯通项目</t>
  </si>
  <si>
    <t>学生处</t>
    <phoneticPr fontId="40" type="noConversion"/>
  </si>
  <si>
    <t>对口帮扶工作（金寨技师学院）</t>
  </si>
  <si>
    <t>教研室</t>
    <phoneticPr fontId="3" type="noConversion"/>
  </si>
  <si>
    <t>周志德</t>
    <phoneticPr fontId="3" type="noConversion"/>
  </si>
  <si>
    <t>健身房设备日常维护项目</t>
    <phoneticPr fontId="3" type="noConversion"/>
  </si>
  <si>
    <t>邱志慧</t>
    <phoneticPr fontId="3" type="noConversion"/>
  </si>
  <si>
    <t>教研室</t>
    <phoneticPr fontId="40" type="noConversion"/>
  </si>
  <si>
    <t>学生处</t>
    <phoneticPr fontId="3" type="noConversion"/>
  </si>
  <si>
    <t>数控大赛省选拔赛费用</t>
    <phoneticPr fontId="102" type="noConversion"/>
  </si>
  <si>
    <t>教务处</t>
    <phoneticPr fontId="40" type="noConversion"/>
  </si>
  <si>
    <t>市工贸学院世行贷款农村劳动力培训项目配套归还贷款利息及采购服务费（基本支出）</t>
  </si>
  <si>
    <t>子项目16：打造“政校企”协同育人平台-其他（教务处）</t>
    <phoneticPr fontId="104" type="noConversion"/>
  </si>
  <si>
    <t>市工贸学院世行贷款农村劳动力培训项目配套归还贷款利息及采购服务费（基本支出）</t>
    <phoneticPr fontId="40" type="noConversion"/>
  </si>
  <si>
    <r>
      <rPr>
        <sz val="10"/>
        <rFont val="宋体"/>
        <family val="3"/>
        <charset val="134"/>
      </rPr>
      <t>项目</t>
    </r>
    <r>
      <rPr>
        <sz val="10"/>
        <rFont val="Arial"/>
        <family val="2"/>
      </rPr>
      <t>-</t>
    </r>
    <r>
      <rPr>
        <sz val="10"/>
        <rFont val="宋体"/>
        <family val="3"/>
        <charset val="134"/>
      </rPr>
      <t>省高水平（本年）</t>
    </r>
    <phoneticPr fontId="40" type="noConversion"/>
  </si>
  <si>
    <r>
      <t>创业孵化基地办公自动化设备采购支付合同款70</t>
    </r>
    <r>
      <rPr>
        <sz val="10"/>
        <color indexed="8"/>
        <rFont val="宋体"/>
        <family val="3"/>
        <charset val="134"/>
      </rPr>
      <t xml:space="preserve">%:65.5万元。
创业孵化基地空调采购支付合同款70%:10.9万元。
创业孵化基地办公家具采购支付合同款70%:11万元
</t>
    </r>
    <phoneticPr fontId="71" type="noConversion"/>
  </si>
  <si>
    <t>一次性项目</t>
    <phoneticPr fontId="40" type="noConversion"/>
  </si>
  <si>
    <t>宣传资料5000元；多渠道宣传广告约1万元；培训宣传品约4000元；组织项目总结、宣传推广会4000元。</t>
    <phoneticPr fontId="71" type="noConversion"/>
  </si>
  <si>
    <t>宣传资料5000元；多渠道宣传广告约1万元2000元；组织项目总结、宣传推广会6000元。</t>
    <phoneticPr fontId="71" type="noConversion"/>
  </si>
  <si>
    <t xml:space="preserve">1.关于实用新型专利“制冷系统教学设备”申请375
2.参加全国院校新能源汽车专业教师研讨暨关键技术应用690
3.参加全国院校新能源汽车专业教师研讨暨新能源企业关键技术应用3900
4.2018年中国汽车工程学会巴哈大赛注册费3500
</t>
  </si>
  <si>
    <t>关于学院罗冬阳和王正旭老师参加《广东省技工院校特色专业目录（2018年）》审稿会</t>
  </si>
  <si>
    <t xml:space="preserve">
②全国教师职业大赛教师培训专家劳务费及餐费报销（12600元）
</t>
  </si>
  <si>
    <t>关于召开健康服务与管理专业企业实践专家访谈会的请示-商贸系-餐费</t>
  </si>
  <si>
    <t>关于召开健康服务与管理专业企业实践专家访谈会-劳务费</t>
  </si>
  <si>
    <t>①12个专业课改专家评审费6000元
②广东省物流行业协会副会长单位15000元（信息系）
③全国教师职业大赛教师培训专家劳务费及餐费报销（16500元）
④用于购买教研教改相关方面的书籍、杂志及办公用品2000元</t>
  </si>
  <si>
    <t>参加全国机械行业技工院校智能制造与机电类专业建设研讨暨教材编写启动会议-张扬吉3290</t>
  </si>
  <si>
    <t>①广东省机械行业协会会费（16500）（制造系）
②全国教师职业大赛教师培训专家劳务费及餐费报销（16500元)
③广州电子商务行业协会理事9150元（信息系）
④广东省现代信息服务行业协会理事单位 6000元（信息系） 
⑤动漫/服装行业协会会费5200元（文创）
⑥广东省汽车行业协会600元（新能源）
⑦广州市汽车摩托车维修行业协会3000元（新能源）
⑧新能源汽车行业协会600元（新能源）
⑨2018年信息技术与文化创意专业课教师教科研成果评选活动1650元</t>
  </si>
  <si>
    <t>组织开展世赛成果转化和人才培养研究4万元</t>
  </si>
  <si>
    <t>①会计专业一体化课程工作页出版1本（商贸系）预付款</t>
  </si>
  <si>
    <t>①会计专业一体化课程工作页出版1本（商贸系）尾款</t>
  </si>
  <si>
    <t>第十七届全国技工院校实验实训设备类优秀科研成果现场展示答辩约20000元
②广东省职协2018年度科研成果评选（25000元）
①10个专业课改专家评审费6000元</t>
  </si>
  <si>
    <t>宣传资料6万元；多渠道宣传广告约6万元；培训宣传品约3.4万元；组织项目总结、宣传推广会3万元。</t>
    <phoneticPr fontId="71" type="noConversion"/>
  </si>
  <si>
    <r>
      <t>2.</t>
    </r>
    <r>
      <rPr>
        <sz val="10"/>
        <color indexed="10"/>
        <rFont val="宋体"/>
        <family val="3"/>
        <charset val="134"/>
      </rPr>
      <t>劳务费：</t>
    </r>
    <r>
      <rPr>
        <sz val="10"/>
        <color indexed="10"/>
        <rFont val="Arial"/>
        <family val="2"/>
      </rPr>
      <t>500</t>
    </r>
    <r>
      <rPr>
        <sz val="10"/>
        <color indexed="10"/>
        <rFont val="宋体"/>
        <family val="3"/>
        <charset val="134"/>
      </rPr>
      <t>（元</t>
    </r>
    <r>
      <rPr>
        <sz val="10"/>
        <color indexed="10"/>
        <rFont val="Arial"/>
        <family val="2"/>
      </rPr>
      <t>/</t>
    </r>
    <r>
      <rPr>
        <sz val="10"/>
        <color indexed="10"/>
        <rFont val="宋体"/>
        <family val="3"/>
        <charset val="134"/>
      </rPr>
      <t>人）</t>
    </r>
    <r>
      <rPr>
        <sz val="10"/>
        <color indexed="10"/>
        <rFont val="Arial"/>
        <family val="2"/>
      </rPr>
      <t>*330</t>
    </r>
    <r>
      <rPr>
        <sz val="10"/>
        <color indexed="10"/>
        <rFont val="宋体"/>
        <family val="3"/>
        <charset val="134"/>
      </rPr>
      <t>（人</t>
    </r>
    <r>
      <rPr>
        <sz val="10"/>
        <color indexed="10"/>
        <rFont val="Arial"/>
        <family val="2"/>
      </rPr>
      <t>/</t>
    </r>
    <r>
      <rPr>
        <sz val="10"/>
        <color indexed="10"/>
        <rFont val="宋体"/>
        <family val="3"/>
        <charset val="134"/>
      </rPr>
      <t>学期）</t>
    </r>
    <r>
      <rPr>
        <sz val="10"/>
        <color indexed="10"/>
        <rFont val="Arial"/>
        <family val="2"/>
      </rPr>
      <t>*2</t>
    </r>
    <r>
      <rPr>
        <sz val="10"/>
        <color indexed="10"/>
        <rFont val="宋体"/>
        <family val="3"/>
        <charset val="134"/>
      </rPr>
      <t>学期约</t>
    </r>
    <r>
      <rPr>
        <sz val="10"/>
        <color indexed="10"/>
        <rFont val="Arial"/>
        <family val="2"/>
      </rPr>
      <t>33</t>
    </r>
    <r>
      <rPr>
        <sz val="10"/>
        <color indexed="10"/>
        <rFont val="宋体"/>
        <family val="3"/>
        <charset val="134"/>
      </rPr>
      <t>万元。</t>
    </r>
    <phoneticPr fontId="3" type="noConversion"/>
  </si>
  <si>
    <t>陈志佳</t>
    <phoneticPr fontId="3" type="noConversion"/>
  </si>
  <si>
    <t>吴多万</t>
    <phoneticPr fontId="3" type="noConversion"/>
  </si>
  <si>
    <t>子项目23：创建高水平技师学院项目实施与保障-其他（质量监测中心）</t>
  </si>
  <si>
    <r>
      <rPr>
        <sz val="10"/>
        <rFont val="宋体"/>
        <family val="3"/>
        <charset val="134"/>
      </rPr>
      <t>项目</t>
    </r>
    <r>
      <rPr>
        <sz val="10"/>
        <rFont val="Arial"/>
        <family val="2"/>
      </rPr>
      <t>-</t>
    </r>
    <r>
      <rPr>
        <sz val="10"/>
        <rFont val="宋体"/>
        <family val="3"/>
        <charset val="134"/>
      </rPr>
      <t>省高水平（本年）</t>
    </r>
    <phoneticPr fontId="3" type="noConversion"/>
  </si>
  <si>
    <t>2018年第八届全国数控大赛集训及决赛</t>
  </si>
  <si>
    <t>数控大赛省选拔赛费用（先进制造系）</t>
  </si>
  <si>
    <t>其他补助支出</t>
  </si>
  <si>
    <t xml:space="preserve">	2017省补助资金世赛基地建设（制冷与空调基地）教务处</t>
  </si>
  <si>
    <t>陈志佳</t>
    <phoneticPr fontId="3" type="noConversion"/>
  </si>
  <si>
    <t>2017-2018学年市属优秀班主任会议费：每年按上级要求上报，名额根据在校学生人员分配，约16人，800元/人，共12800元。</t>
    <phoneticPr fontId="3" type="noConversion"/>
  </si>
  <si>
    <t>1.年初指标按外培收入1000万元的45%批复4450000元，截至目前为止，培训收入达7150000元，预计下半年收入约5100000元，全年收入预计1225000元，超出年初下放指标的收入预估数；2.经核算，下半年还需支出课酬、空军家属培训班费用、国际培训费用、师资培训费用、开放教育合作费用等共2189394.62元，本年合计支出共约5520000元。截至目前已执行3332239.32元，拟追加资金107万元。</t>
    <phoneticPr fontId="3" type="noConversion"/>
  </si>
  <si>
    <r>
      <t>2018年我院共参加了14个竞赛项目，取得了优异的成绩。在第45届世界技能大赛全国选拔赛上，我院选手获得制冷与空调等四个项目第一名，八个项目共15名选手进入全国集训队;现依据穗工贸院〔2018〕14号广州市工贸技师学院各级各类竞赛获奖项目奖励办法，拟对获奖9个竞赛项目的选手进行奖励。（具体情况见附件）经核算，学生选手奖励19.82万元,其中10万元拟从世赛竞赛奖励列支,剩余9.82万元拟申请本部门2018年预算外追加。（已上</t>
    </r>
    <r>
      <rPr>
        <sz val="10"/>
        <color indexed="8"/>
        <rFont val="宋体"/>
        <family val="3"/>
        <charset val="134"/>
      </rPr>
      <t>OA,目前汤校和钟校还未审批</t>
    </r>
    <r>
      <rPr>
        <sz val="10"/>
        <color indexed="8"/>
        <rFont val="宋体"/>
        <family val="3"/>
        <charset val="134"/>
      </rPr>
      <t>）</t>
    </r>
    <phoneticPr fontId="3" type="noConversion"/>
  </si>
  <si>
    <r>
      <t>第3</t>
    </r>
    <r>
      <rPr>
        <sz val="12"/>
        <color indexed="8"/>
        <rFont val="宋体"/>
        <family val="3"/>
        <charset val="134"/>
      </rPr>
      <t>0</t>
    </r>
    <r>
      <rPr>
        <sz val="12"/>
        <color indexed="8"/>
        <rFont val="宋体"/>
        <family val="3"/>
        <charset val="134"/>
      </rPr>
      <t>届学生田径运动会-基本支出</t>
    </r>
    <phoneticPr fontId="40" type="noConversion"/>
  </si>
  <si>
    <r>
      <t>第3</t>
    </r>
    <r>
      <rPr>
        <sz val="10"/>
        <color indexed="8"/>
        <rFont val="宋体"/>
        <family val="3"/>
        <charset val="134"/>
      </rPr>
      <t>0</t>
    </r>
    <r>
      <rPr>
        <sz val="10"/>
        <color indexed="8"/>
        <rFont val="宋体"/>
        <family val="3"/>
        <charset val="134"/>
      </rPr>
      <t>届学生田径运动会-基本支出</t>
    </r>
    <phoneticPr fontId="3" type="noConversion"/>
  </si>
  <si>
    <t>其他补助支出</t>
    <phoneticPr fontId="40" type="noConversion"/>
  </si>
  <si>
    <t>固定资产报废评估费、</t>
  </si>
  <si>
    <r>
      <t>1、等保测评服务预付款：</t>
    </r>
    <r>
      <rPr>
        <sz val="10"/>
        <color indexed="10"/>
        <rFont val="宋体"/>
        <family val="3"/>
        <charset val="134"/>
      </rPr>
      <t>45500</t>
    </r>
  </si>
  <si>
    <t>招标采购中</t>
  </si>
  <si>
    <t>1、主体项目合同预付款(30%)：1200000元；
2、等保测评服务进度款（60%）：91000元</t>
  </si>
  <si>
    <r>
      <t>1、主体项目合同供货进度款(30%</t>
    </r>
    <r>
      <rPr>
        <sz val="10"/>
        <color indexed="10"/>
        <rFont val="宋体"/>
        <family val="3"/>
        <charset val="134"/>
      </rPr>
      <t>)：</t>
    </r>
    <r>
      <rPr>
        <sz val="10"/>
        <color indexed="10"/>
        <rFont val="宋体"/>
        <family val="3"/>
        <charset val="134"/>
      </rPr>
      <t>1</t>
    </r>
    <r>
      <rPr>
        <sz val="10"/>
        <color indexed="10"/>
        <rFont val="宋体"/>
        <family val="3"/>
        <charset val="134"/>
      </rPr>
      <t>2</t>
    </r>
    <r>
      <rPr>
        <sz val="10"/>
        <color indexed="10"/>
        <rFont val="宋体"/>
        <family val="3"/>
        <charset val="134"/>
      </rPr>
      <t>0</t>
    </r>
    <r>
      <rPr>
        <sz val="10"/>
        <color indexed="10"/>
        <rFont val="宋体"/>
        <family val="3"/>
        <charset val="134"/>
      </rPr>
      <t>0000</t>
    </r>
    <r>
      <rPr>
        <sz val="10"/>
        <color indexed="10"/>
        <rFont val="宋体"/>
        <family val="3"/>
        <charset val="134"/>
      </rPr>
      <t xml:space="preserve">元；
</t>
    </r>
  </si>
  <si>
    <t>已申报财局回收</t>
    <phoneticPr fontId="40" type="noConversion"/>
  </si>
  <si>
    <t>财局回收后执行率</t>
    <phoneticPr fontId="40" type="noConversion"/>
  </si>
  <si>
    <t>世行项目</t>
    <phoneticPr fontId="40" type="noConversion"/>
  </si>
  <si>
    <t>三、世行项目</t>
    <phoneticPr fontId="40" type="noConversion"/>
  </si>
  <si>
    <t>项目支出（含世行项目）</t>
    <phoneticPr fontId="40" type="noConversion"/>
  </si>
  <si>
    <t>项目支出（不含世行项目）</t>
    <phoneticPr fontId="40" type="noConversion"/>
  </si>
  <si>
    <t>2018年预算执行情况表（项目支出）</t>
    <phoneticPr fontId="40" type="noConversion"/>
  </si>
  <si>
    <t>（三）发改委项目</t>
  </si>
  <si>
    <t>（三）发改委项目</t>
    <phoneticPr fontId="40" type="noConversion"/>
  </si>
  <si>
    <t>2018年发改委项目</t>
    <phoneticPr fontId="71" type="noConversion"/>
  </si>
  <si>
    <t>子项目7：打造工贸特色的综合育人体系-其他</t>
    <phoneticPr fontId="40" type="noConversion"/>
  </si>
  <si>
    <t>1、各部门勤工俭学20500元；
2、花垣学生勤工俭学85050元；
3、校运会学生营养补贴50000元。</t>
    <phoneticPr fontId="3" type="noConversion"/>
  </si>
  <si>
    <t>1、各部门勤工俭学20500元；
2、打印一卡通勤工俭学6人*350元=2100元
3、学生奖学金300000元</t>
    <phoneticPr fontId="3" type="noConversion"/>
  </si>
  <si>
    <t>年度计生达标奖</t>
    <phoneticPr fontId="40" type="noConversion"/>
  </si>
  <si>
    <t>回收后金额</t>
    <phoneticPr fontId="40" type="noConversion"/>
  </si>
  <si>
    <t>实际执行率</t>
    <phoneticPr fontId="40" type="noConversion"/>
  </si>
  <si>
    <t>剩余资金</t>
    <phoneticPr fontId="40" type="noConversion"/>
  </si>
  <si>
    <t>独生子女父母奖励</t>
  </si>
  <si>
    <t>2017年市工贸学院设备维修、维护、拆装调试项目尾款</t>
  </si>
  <si>
    <t>年度计生达标奖</t>
  </si>
  <si>
    <t>行政办公费-教研室</t>
  </si>
  <si>
    <t>2017省补助资金教师资助项目(伍平平）-基本支出</t>
  </si>
  <si>
    <t>设备处</t>
    <phoneticPr fontId="3" type="noConversion"/>
  </si>
  <si>
    <t>教研室</t>
    <phoneticPr fontId="3" type="noConversion"/>
  </si>
  <si>
    <t>制造系</t>
    <phoneticPr fontId="3" type="noConversion"/>
  </si>
  <si>
    <t>傅伟</t>
    <phoneticPr fontId="3" type="noConversion"/>
  </si>
  <si>
    <t>陈海娜</t>
    <phoneticPr fontId="3" type="noConversion"/>
  </si>
  <si>
    <t>陈志佳</t>
    <phoneticPr fontId="3" type="noConversion"/>
  </si>
  <si>
    <t>计生奖</t>
    <phoneticPr fontId="40" type="noConversion"/>
  </si>
  <si>
    <r>
      <t>支付空调费用</t>
    </r>
    <r>
      <rPr>
        <sz val="10"/>
        <color indexed="8"/>
        <rFont val="宋体"/>
        <family val="3"/>
        <charset val="134"/>
      </rPr>
      <t>100</t>
    </r>
    <r>
      <rPr>
        <sz val="10"/>
        <color indexed="8"/>
        <rFont val="宋体"/>
        <family val="3"/>
        <charset val="134"/>
      </rPr>
      <t>0%</t>
    </r>
    <phoneticPr fontId="71" type="noConversion"/>
  </si>
  <si>
    <t>是</t>
    <phoneticPr fontId="71" type="noConversion"/>
  </si>
  <si>
    <t>本年市财政项目合计(不含发改委项目）</t>
    <phoneticPr fontId="40" type="noConversion"/>
  </si>
  <si>
    <t>一、本年市财政项目合计（含上年结转、发改委项目）</t>
    <phoneticPr fontId="40" type="noConversion"/>
  </si>
  <si>
    <t>结余资金无法支付，需校内统筹（填写金额）</t>
    <phoneticPr fontId="3" type="noConversion"/>
  </si>
  <si>
    <t>无法支付需校内统筹原因</t>
    <phoneticPr fontId="137" type="noConversion"/>
  </si>
  <si>
    <t>结余资金无法支付，需申请财政结转（填写金额）</t>
    <phoneticPr fontId="3" type="noConversion"/>
  </si>
  <si>
    <t>结转原因（报财政）</t>
    <phoneticPr fontId="3" type="noConversion"/>
  </si>
  <si>
    <t>企业专家进校园讲座活动企业师资劳务费实际支付金额比预算金额少46.19元，需财政统筹回收，</t>
  </si>
  <si>
    <t>工作计划已完成，结余资金</t>
  </si>
  <si>
    <t>项目目前正在进行结算评审，该部分款项需待结算评审批复后支付。</t>
  </si>
  <si>
    <t>项目目前正在进行结算资料编制并准备进行结算评审，该部分款项需待结算评审批复后支付。</t>
  </si>
  <si>
    <t>项目实际结余</t>
  </si>
  <si>
    <t>该项目已完成设计招标，并已开展图纸设计，因涉及地质勘查，前期工作较多且耗时较长，结余款项需结转至2019年支付。</t>
  </si>
  <si>
    <t>该项目已完成设计招标，并已开展图纸设计，因项目设计前期工作较多且耗时较长，结余款项需结转至2019年支付。</t>
  </si>
  <si>
    <t>项目目前正在进行结算评审，该部分款项需待结算评审批复后支付。</t>
    <phoneticPr fontId="137" type="noConversion"/>
  </si>
  <si>
    <t>根据已签订合同的约定，项目建设需建设完并验收合格后才能支付费用，因此剩余资金需结转至2019年支付。</t>
  </si>
  <si>
    <t>否</t>
    <phoneticPr fontId="71" type="noConversion"/>
  </si>
  <si>
    <t>因部分比赛及创新基本课程安排在2018年12月，相关费用需在比赛及课程结束后才能付款，剩余资金需结转至2019年支付。</t>
    <phoneticPr fontId="137" type="noConversion"/>
  </si>
  <si>
    <t xml:space="preserve">根据项目目前进度，需结转1659982.7元，包含以下两部分：1.项目信息化建设内容,合同编号【2018】第153号，合同金额986666元，目前合同正在实施中，该合同70%费用690666.2元，另该项目待工信委验收后，预估需支付安全测评费21640元，验收费21640元，支付监理50%尾款8036.5元，合计741982.27元，需结转；                                                              2.项目非信息化建设内容，合同编号【2018】第325号，合同金额1308000元，目前合同实施中，该合同70.18%费用918000元，需要结转； </t>
    <phoneticPr fontId="137" type="noConversion"/>
  </si>
  <si>
    <t>根据项目签订的合同（编号【2018】第278号）约定，待验收后支付尾款。</t>
    <phoneticPr fontId="137" type="noConversion"/>
  </si>
  <si>
    <t xml:space="preserve">根据已签订的合同（合同编号【2018】第234-1号）约定，待工信委验收后才能尾款。                                      </t>
    <phoneticPr fontId="137" type="noConversion"/>
  </si>
  <si>
    <t>根据已签订合同约定（工贸【2018】第228号），需设备供货完成及工信委验收后支付尾款。</t>
    <phoneticPr fontId="137" type="noConversion"/>
  </si>
  <si>
    <t>资金比较少，没有合适的支出项目</t>
    <phoneticPr fontId="137" type="noConversion"/>
  </si>
  <si>
    <t>该项目因建设延期，配套人才培养方案修订工作相应推迟，剩余资金需结转至2019年支付。</t>
    <phoneticPr fontId="137" type="noConversion"/>
  </si>
  <si>
    <t>因工作方案中计划参加的广东省工程图学学会举办的“机械制图国家标准”会议会期在12月下旬，导致该笔费用需结转至2019年支付。</t>
    <phoneticPr fontId="137" type="noConversion"/>
  </si>
  <si>
    <r>
      <t xml:space="preserve">
</t>
    </r>
    <r>
      <rPr>
        <sz val="10"/>
        <color indexed="8"/>
        <rFont val="宋体"/>
        <family val="3"/>
        <charset val="134"/>
      </rPr>
      <t>项目部分耗材未验收完，待验收完成后支付，需结转到</t>
    </r>
    <r>
      <rPr>
        <sz val="10"/>
        <color indexed="8"/>
        <rFont val="Arial"/>
        <family val="2"/>
      </rPr>
      <t>2019</t>
    </r>
    <r>
      <rPr>
        <sz val="10"/>
        <color indexed="8"/>
        <rFont val="宋体"/>
        <family val="3"/>
        <charset val="134"/>
      </rPr>
      <t>年支付。</t>
    </r>
    <r>
      <rPr>
        <sz val="10"/>
        <color indexed="8"/>
        <rFont val="Arial"/>
        <family val="2"/>
      </rPr>
      <t xml:space="preserve">
</t>
    </r>
    <r>
      <rPr>
        <sz val="10"/>
        <color indexed="8"/>
        <rFont val="宋体"/>
        <family val="3"/>
        <charset val="134"/>
      </rPr>
      <t/>
    </r>
    <phoneticPr fontId="137" type="noConversion"/>
  </si>
  <si>
    <r>
      <rPr>
        <sz val="10"/>
        <color indexed="8"/>
        <rFont val="宋体"/>
        <family val="3"/>
        <charset val="134"/>
      </rPr>
      <t>根据项目进度安排，目前该项目已通过校内招标进行采购，近期准备与中标公司签合同，计划是</t>
    </r>
    <r>
      <rPr>
        <sz val="10"/>
        <color indexed="8"/>
        <rFont val="Arial"/>
        <family val="2"/>
      </rPr>
      <t>2019</t>
    </r>
    <r>
      <rPr>
        <sz val="10"/>
        <color indexed="8"/>
        <rFont val="宋体"/>
        <family val="3"/>
        <charset val="134"/>
      </rPr>
      <t>年</t>
    </r>
    <r>
      <rPr>
        <sz val="10"/>
        <color indexed="8"/>
        <rFont val="Arial"/>
        <family val="2"/>
      </rPr>
      <t>3</t>
    </r>
    <r>
      <rPr>
        <sz val="10"/>
        <color indexed="8"/>
        <rFont val="宋体"/>
        <family val="3"/>
        <charset val="134"/>
      </rPr>
      <t>月付款，因此剩余资金需结转至</t>
    </r>
    <r>
      <rPr>
        <sz val="10"/>
        <color indexed="8"/>
        <rFont val="Arial"/>
        <family val="2"/>
      </rPr>
      <t>2019</t>
    </r>
    <r>
      <rPr>
        <sz val="10"/>
        <color indexed="8"/>
        <rFont val="宋体"/>
        <family val="3"/>
        <charset val="134"/>
      </rPr>
      <t>年支付。</t>
    </r>
    <phoneticPr fontId="137" type="noConversion"/>
  </si>
  <si>
    <r>
      <rPr>
        <sz val="10"/>
        <color indexed="8"/>
        <rFont val="宋体"/>
        <family val="3"/>
        <charset val="134"/>
      </rPr>
      <t>根据项目进度安排，目前已签订合同，按合同约定待供货完毕后支付货款，因此剩余资金需结转至</t>
    </r>
    <r>
      <rPr>
        <sz val="10"/>
        <color indexed="8"/>
        <rFont val="Arial"/>
        <family val="2"/>
      </rPr>
      <t>2019</t>
    </r>
    <r>
      <rPr>
        <sz val="10"/>
        <color indexed="8"/>
        <rFont val="宋体"/>
        <family val="3"/>
        <charset val="134"/>
      </rPr>
      <t>年支付。</t>
    </r>
    <phoneticPr fontId="137" type="noConversion"/>
  </si>
  <si>
    <r>
      <rPr>
        <sz val="10"/>
        <color indexed="8"/>
        <rFont val="宋体"/>
        <family val="3"/>
        <charset val="134"/>
      </rPr>
      <t>该项目中教师写生实践活动计划安排在</t>
    </r>
    <r>
      <rPr>
        <sz val="10"/>
        <color indexed="8"/>
        <rFont val="Arial"/>
        <family val="2"/>
      </rPr>
      <t>2019</t>
    </r>
    <r>
      <rPr>
        <sz val="10"/>
        <color indexed="8"/>
        <rFont val="宋体"/>
        <family val="3"/>
        <charset val="134"/>
      </rPr>
      <t>年年初，</t>
    </r>
    <r>
      <rPr>
        <sz val="10"/>
        <color indexed="8"/>
        <rFont val="Arial"/>
        <family val="2"/>
      </rPr>
      <t xml:space="preserve"> </t>
    </r>
    <r>
      <rPr>
        <sz val="10"/>
        <color indexed="8"/>
        <rFont val="宋体"/>
        <family val="3"/>
        <charset val="134"/>
      </rPr>
      <t>待活动结束后支付费用，因此剩余资金需结转至</t>
    </r>
    <r>
      <rPr>
        <sz val="10"/>
        <color indexed="8"/>
        <rFont val="Arial"/>
        <family val="2"/>
      </rPr>
      <t>2019</t>
    </r>
    <r>
      <rPr>
        <sz val="10"/>
        <color indexed="8"/>
        <rFont val="宋体"/>
        <family val="3"/>
        <charset val="134"/>
      </rPr>
      <t>年支付。</t>
    </r>
    <phoneticPr fontId="137" type="noConversion"/>
  </si>
  <si>
    <r>
      <rPr>
        <sz val="10"/>
        <color indexed="8"/>
        <rFont val="宋体"/>
        <family val="3"/>
        <charset val="134"/>
      </rPr>
      <t>根据项目进度安排，目前已通过校内招标，近期准备与中标公司签合同，计划是</t>
    </r>
    <r>
      <rPr>
        <sz val="10"/>
        <color indexed="8"/>
        <rFont val="Arial"/>
        <family val="2"/>
      </rPr>
      <t>3</t>
    </r>
    <r>
      <rPr>
        <sz val="10"/>
        <color indexed="8"/>
        <rFont val="宋体"/>
        <family val="3"/>
        <charset val="134"/>
      </rPr>
      <t>月，因此剩余资金需结转至</t>
    </r>
    <r>
      <rPr>
        <sz val="10"/>
        <color indexed="8"/>
        <rFont val="Arial"/>
        <family val="2"/>
      </rPr>
      <t>2019</t>
    </r>
    <r>
      <rPr>
        <sz val="10"/>
        <color indexed="8"/>
        <rFont val="宋体"/>
        <family val="3"/>
        <charset val="134"/>
      </rPr>
      <t>年支付。</t>
    </r>
    <phoneticPr fontId="137" type="noConversion"/>
  </si>
  <si>
    <t>因工业设计实训室和实训设备建设延期，配套人才培养方案修订工作相应推迟，剩余资金需结转至2019年支付。</t>
    <phoneticPr fontId="137" type="noConversion"/>
  </si>
  <si>
    <t>项目中师资队伍建设与培训安排在2018年年末期间，待培训完成后才能支付费用。</t>
    <phoneticPr fontId="137" type="noConversion"/>
  </si>
  <si>
    <t>因工业设计实训室和实训设备建设延期，剩余资金需结转至2019年支付。</t>
    <phoneticPr fontId="137" type="noConversion"/>
  </si>
  <si>
    <t>因工业设计实训室和实训设备建设延期，校企合作项目开展相应延后，剩余资金需结转至2019年支付。</t>
    <phoneticPr fontId="137" type="noConversion"/>
  </si>
  <si>
    <r>
      <rPr>
        <sz val="10"/>
        <color indexed="8"/>
        <rFont val="宋体"/>
        <family val="3"/>
        <charset val="134"/>
      </rPr>
      <t>该项目为信息化项目，需报专家评审，根据专家评审意见，修改方案再立项，因此该项目必须调整资金使用计划，项目资金需结转到</t>
    </r>
    <r>
      <rPr>
        <sz val="10"/>
        <color indexed="8"/>
        <rFont val="Arial"/>
        <family val="2"/>
      </rPr>
      <t>2019</t>
    </r>
    <r>
      <rPr>
        <sz val="10"/>
        <color indexed="8"/>
        <rFont val="宋体"/>
        <family val="3"/>
        <charset val="134"/>
      </rPr>
      <t>年支付。</t>
    </r>
    <phoneticPr fontId="137" type="noConversion"/>
  </si>
  <si>
    <r>
      <t>广州工贸学院工业机器人应用与维护重点专业</t>
    </r>
    <r>
      <rPr>
        <sz val="10"/>
        <color indexed="8"/>
        <rFont val="Arial"/>
        <family val="2"/>
      </rPr>
      <t>#</t>
    </r>
    <r>
      <rPr>
        <sz val="10"/>
        <color indexed="8"/>
        <rFont val="宋体"/>
        <family val="3"/>
        <charset val="134"/>
      </rPr>
      <t>粤财社</t>
    </r>
    <r>
      <rPr>
        <sz val="10"/>
        <color indexed="8"/>
        <rFont val="Arial"/>
        <family val="2"/>
      </rPr>
      <t>[2016]313</t>
    </r>
    <r>
      <rPr>
        <sz val="10"/>
        <color indexed="8"/>
        <rFont val="宋体"/>
        <family val="3"/>
        <charset val="134"/>
      </rPr>
      <t>号</t>
    </r>
    <phoneticPr fontId="40" type="noConversion"/>
  </si>
  <si>
    <r>
      <t>专</t>
    </r>
    <r>
      <rPr>
        <sz val="10"/>
        <rFont val="宋体"/>
        <family val="3"/>
        <charset val="134"/>
      </rPr>
      <t>8</t>
    </r>
    <r>
      <rPr>
        <sz val="10"/>
        <rFont val="宋体"/>
        <family val="3"/>
        <charset val="134"/>
      </rPr>
      <t>市工贸学院世行贷款农村劳动力培训项目配套培训课程开发、实施、监测和评估</t>
    </r>
    <phoneticPr fontId="40" type="noConversion"/>
  </si>
  <si>
    <t>是</t>
  </si>
  <si>
    <t>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</si>
</sst>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7" formatCode="&quot;¥&quot;#,##0.00;&quot;¥&quot;\-#,##0.00"/>
    <numFmt numFmtId="8" formatCode="&quot;¥&quot;#,##0.00;[Red]&quot;¥&quot;\-#,##0.00"/>
    <numFmt numFmtId="41" formatCode="_ * #,##0_ ;_ * \-#,##0_ ;_ * &quot;-&quot;_ ;_ @_ "/>
    <numFmt numFmtId="43" formatCode="_ * #,##0.00_ ;_ * \-#,##0.00_ ;_ * &quot;-&quot;??_ ;_ @_ "/>
    <numFmt numFmtId="180" formatCode="_(* #,##0_);_(* \(#,##0\);_(* &quot;-&quot;_);_(@_)"/>
    <numFmt numFmtId="183" formatCode="_(&quot;$&quot;* #,##0.00_);_(&quot;$&quot;* \(#,##0.00\);_(&quot;$&quot;* &quot;-&quot;??_);_(@_)"/>
    <numFmt numFmtId="185" formatCode="0.00_ ;[Red]\-0.00\ "/>
    <numFmt numFmtId="190" formatCode="0.00_ "/>
    <numFmt numFmtId="192" formatCode="0.00_);[Red]\(0.00\)"/>
    <numFmt numFmtId="193" formatCode="#,##0.00_);[Red]\(#,##0.00\)"/>
    <numFmt numFmtId="194" formatCode="#,##0.00_ "/>
    <numFmt numFmtId="195" formatCode="#,##0_ "/>
    <numFmt numFmtId="199" formatCode="_ * #,##0_ ;_ * \-#,##0_ ;_ * &quot;-&quot;??_ ;_ @_ "/>
    <numFmt numFmtId="200" formatCode="_-* #,##0_-;\-* #,##0_-;_-* &quot;-&quot;_-;_-@_-"/>
    <numFmt numFmtId="201" formatCode="#,##0.00_ ;[Red]\-#,##0.00\ "/>
    <numFmt numFmtId="202" formatCode="#,##0.000000_ "/>
    <numFmt numFmtId="205" formatCode="#,##0.00000000_ "/>
    <numFmt numFmtId="210" formatCode="#,##0.00_);\(#,##0.00\)"/>
    <numFmt numFmtId="211" formatCode="0.0000000000000_ ;[Red]\-0.0000000000000\ "/>
    <numFmt numFmtId="212" formatCode="0.000000_ ;[Red]\-0.000000\ "/>
    <numFmt numFmtId="213" formatCode="0.000000000000000_ ;[Red]\-0.000000000000000\ "/>
    <numFmt numFmtId="214" formatCode="0.00000_ ;[Red]\-0.00000\ "/>
  </numFmts>
  <fonts count="168">
    <font>
      <sz val="10"/>
      <name val="Arial"/>
      <family val="2"/>
    </font>
    <font>
      <sz val="10"/>
      <name val="Arial"/>
      <family val="2"/>
    </font>
    <font>
      <sz val="10"/>
      <name val="Arial"/>
      <family val="2"/>
    </font>
    <font>
      <sz val="9"/>
      <name val="宋体"/>
      <family val="3"/>
      <charset val="134"/>
    </font>
    <font>
      <sz val="10"/>
      <name val="宋体"/>
      <family val="3"/>
      <charset val="134"/>
    </font>
    <font>
      <sz val="10"/>
      <color indexed="8"/>
      <name val="宋体"/>
      <family val="3"/>
      <charset val="134"/>
    </font>
    <font>
      <b/>
      <sz val="9"/>
      <color indexed="81"/>
      <name val="宋体"/>
      <family val="3"/>
      <charset val="134"/>
    </font>
    <font>
      <sz val="12"/>
      <name val="宋体"/>
      <family val="3"/>
      <charset val="134"/>
    </font>
    <font>
      <sz val="9"/>
      <name val="宋体"/>
      <family val="3"/>
      <charset val="134"/>
    </font>
    <font>
      <sz val="9"/>
      <color indexed="81"/>
      <name val="宋体"/>
      <family val="3"/>
      <charset val="134"/>
    </font>
    <font>
      <sz val="12"/>
      <name val="Arial"/>
      <family val="2"/>
    </font>
    <font>
      <sz val="12"/>
      <name val="Times New Roman"/>
      <family val="1"/>
    </font>
    <font>
      <sz val="9"/>
      <name val="宋体"/>
      <family val="3"/>
      <charset val="134"/>
    </font>
    <font>
      <sz val="10"/>
      <name val="宋体"/>
      <family val="3"/>
      <charset val="134"/>
    </font>
    <font>
      <sz val="12"/>
      <name val="宋体"/>
      <family val="3"/>
      <charset val="134"/>
    </font>
    <font>
      <sz val="11"/>
      <color indexed="8"/>
      <name val="宋体"/>
      <family val="3"/>
      <charset val="134"/>
    </font>
    <font>
      <sz val="7"/>
      <name val="Small Fonts"/>
      <family val="2"/>
    </font>
    <font>
      <sz val="10"/>
      <name val="MS Sans Serif"/>
      <family val="2"/>
    </font>
    <font>
      <sz val="9"/>
      <color indexed="20"/>
      <name val="宋体"/>
      <family val="3"/>
      <charset val="134"/>
    </font>
    <font>
      <sz val="11"/>
      <color indexed="20"/>
      <name val="宋体"/>
      <family val="3"/>
      <charset val="134"/>
    </font>
    <font>
      <sz val="11"/>
      <name val="宋体"/>
      <family val="3"/>
      <charset val="134"/>
    </font>
    <font>
      <sz val="10"/>
      <color indexed="8"/>
      <name val="Arial"/>
      <family val="2"/>
    </font>
    <font>
      <u/>
      <sz val="12"/>
      <color indexed="12"/>
      <name val="宋体"/>
      <family val="3"/>
      <charset val="134"/>
    </font>
    <font>
      <sz val="9"/>
      <color indexed="17"/>
      <name val="宋体"/>
      <family val="3"/>
      <charset val="134"/>
    </font>
    <font>
      <sz val="11"/>
      <color indexed="17"/>
      <name val="宋体"/>
      <family val="3"/>
      <charset val="134"/>
    </font>
    <font>
      <sz val="12"/>
      <name val="Courier"/>
      <family val="3"/>
    </font>
    <font>
      <sz val="9"/>
      <name val="宋体"/>
      <family val="3"/>
      <charset val="134"/>
    </font>
    <font>
      <sz val="9"/>
      <name val="宋体"/>
      <family val="3"/>
      <charset val="134"/>
    </font>
    <font>
      <b/>
      <sz val="10"/>
      <color indexed="10"/>
      <name val="Arial"/>
      <family val="2"/>
    </font>
    <font>
      <sz val="9"/>
      <name val="宋体"/>
      <family val="3"/>
      <charset val="134"/>
    </font>
    <font>
      <sz val="9"/>
      <name val="宋体"/>
      <family val="3"/>
      <charset val="134"/>
    </font>
    <font>
      <b/>
      <sz val="10"/>
      <color indexed="10"/>
      <name val="宋体"/>
      <family val="3"/>
      <charset val="134"/>
    </font>
    <font>
      <b/>
      <sz val="12"/>
      <name val="宋体"/>
      <family val="3"/>
      <charset val="134"/>
    </font>
    <font>
      <sz val="10"/>
      <color indexed="10"/>
      <name val="Arial"/>
      <family val="2"/>
    </font>
    <font>
      <sz val="9"/>
      <name val="宋体"/>
      <family val="3"/>
      <charset val="134"/>
    </font>
    <font>
      <b/>
      <sz val="9"/>
      <color indexed="8"/>
      <name val="宋体"/>
      <family val="3"/>
      <charset val="134"/>
    </font>
    <font>
      <sz val="9"/>
      <name val="宋体"/>
      <family val="3"/>
      <charset val="134"/>
    </font>
    <font>
      <sz val="9"/>
      <name val="宋体"/>
      <family val="3"/>
      <charset val="134"/>
    </font>
    <font>
      <sz val="9"/>
      <name val="宋体"/>
      <family val="3"/>
      <charset val="134"/>
    </font>
    <font>
      <b/>
      <sz val="10"/>
      <name val="宋体"/>
      <family val="3"/>
      <charset val="134"/>
    </font>
    <font>
      <sz val="9"/>
      <name val="宋体"/>
      <family val="3"/>
      <charset val="134"/>
    </font>
    <font>
      <b/>
      <sz val="20"/>
      <color indexed="8"/>
      <name val="宋体"/>
      <family val="3"/>
      <charset val="134"/>
    </font>
    <font>
      <b/>
      <sz val="16"/>
      <color indexed="8"/>
      <name val="宋体"/>
      <family val="3"/>
      <charset val="134"/>
    </font>
    <font>
      <sz val="12"/>
      <color indexed="10"/>
      <name val="宋体"/>
      <family val="3"/>
      <charset val="134"/>
    </font>
    <font>
      <sz val="12"/>
      <color indexed="8"/>
      <name val="宋体"/>
      <family val="3"/>
      <charset val="134"/>
    </font>
    <font>
      <b/>
      <sz val="11"/>
      <color indexed="8"/>
      <name val="宋体"/>
      <family val="3"/>
      <charset val="134"/>
    </font>
    <font>
      <b/>
      <sz val="11"/>
      <name val="Arial"/>
      <family val="2"/>
    </font>
    <font>
      <b/>
      <sz val="10"/>
      <color indexed="8"/>
      <name val="宋体"/>
      <family val="3"/>
      <charset val="134"/>
    </font>
    <font>
      <sz val="11"/>
      <color indexed="8"/>
      <name val="宋体"/>
      <family val="3"/>
      <charset val="134"/>
    </font>
    <font>
      <b/>
      <sz val="10"/>
      <name val="宋体"/>
      <family val="3"/>
      <charset val="134"/>
    </font>
    <font>
      <sz val="11"/>
      <name val="宋体"/>
      <family val="3"/>
      <charset val="134"/>
    </font>
    <font>
      <sz val="10"/>
      <color indexed="8"/>
      <name val="宋体"/>
      <family val="3"/>
      <charset val="134"/>
    </font>
    <font>
      <sz val="10"/>
      <name val="宋体"/>
      <family val="3"/>
      <charset val="134"/>
    </font>
    <font>
      <b/>
      <sz val="20"/>
      <name val="宋体"/>
      <family val="3"/>
      <charset val="134"/>
    </font>
    <font>
      <sz val="12"/>
      <name val="宋体"/>
      <family val="3"/>
      <charset val="134"/>
    </font>
    <font>
      <b/>
      <sz val="14"/>
      <name val="宋体"/>
      <family val="3"/>
      <charset val="134"/>
    </font>
    <font>
      <b/>
      <sz val="14"/>
      <color indexed="8"/>
      <name val="宋体"/>
      <family val="3"/>
      <charset val="134"/>
    </font>
    <font>
      <b/>
      <sz val="12"/>
      <color indexed="8"/>
      <name val="宋体"/>
      <family val="3"/>
      <charset val="134"/>
    </font>
    <font>
      <sz val="10"/>
      <color indexed="10"/>
      <name val="宋体"/>
      <family val="3"/>
      <charset val="134"/>
    </font>
    <font>
      <b/>
      <sz val="12"/>
      <color indexed="8"/>
      <name val="SansSerif"/>
      <family val="2"/>
    </font>
    <font>
      <strike/>
      <sz val="10"/>
      <color indexed="8"/>
      <name val="宋体"/>
      <family val="3"/>
      <charset val="134"/>
    </font>
    <font>
      <sz val="12"/>
      <color indexed="8"/>
      <name val="宋体"/>
      <family val="3"/>
      <charset val="134"/>
    </font>
    <font>
      <sz val="10"/>
      <color indexed="8"/>
      <name val="宋体"/>
      <family val="3"/>
      <charset val="134"/>
    </font>
    <font>
      <b/>
      <sz val="10"/>
      <color indexed="8"/>
      <name val="Arial"/>
      <family val="2"/>
    </font>
    <font>
      <b/>
      <sz val="10"/>
      <color indexed="8"/>
      <name val="宋体"/>
      <family val="3"/>
      <charset val="134"/>
    </font>
    <font>
      <sz val="12"/>
      <color indexed="8"/>
      <name val="宋体"/>
      <family val="3"/>
      <charset val="134"/>
    </font>
    <font>
      <b/>
      <sz val="12"/>
      <name val="Arial"/>
      <family val="2"/>
    </font>
    <font>
      <sz val="9"/>
      <name val="Arial"/>
      <family val="2"/>
    </font>
    <font>
      <sz val="9"/>
      <color indexed="8"/>
      <name val="宋体"/>
      <family val="3"/>
      <charset val="134"/>
    </font>
    <font>
      <sz val="12"/>
      <color indexed="8"/>
      <name val="宋体"/>
      <family val="3"/>
      <charset val="134"/>
    </font>
    <font>
      <sz val="10"/>
      <name val="宋体"/>
      <family val="3"/>
      <charset val="134"/>
    </font>
    <font>
      <sz val="9"/>
      <name val="宋体"/>
      <family val="3"/>
      <charset val="134"/>
    </font>
    <font>
      <sz val="11"/>
      <color indexed="8"/>
      <name val="宋体"/>
      <family val="3"/>
      <charset val="134"/>
    </font>
    <font>
      <sz val="10"/>
      <color indexed="8"/>
      <name val="宋体"/>
      <family val="3"/>
      <charset val="134"/>
    </font>
    <font>
      <sz val="12"/>
      <color indexed="8"/>
      <name val="宋体"/>
      <family val="3"/>
      <charset val="134"/>
    </font>
    <font>
      <sz val="10"/>
      <color indexed="8"/>
      <name val="宋体"/>
      <family val="3"/>
      <charset val="134"/>
    </font>
    <font>
      <sz val="10"/>
      <name val="宋体"/>
      <family val="3"/>
      <charset val="134"/>
    </font>
    <font>
      <sz val="9"/>
      <name val="宋体"/>
      <family val="3"/>
      <charset val="134"/>
    </font>
    <font>
      <sz val="10"/>
      <color indexed="8"/>
      <name val="宋体"/>
      <family val="3"/>
      <charset val="134"/>
    </font>
    <font>
      <sz val="10"/>
      <name val="宋体"/>
      <family val="3"/>
      <charset val="134"/>
    </font>
    <font>
      <sz val="9"/>
      <name val="宋体"/>
      <family val="3"/>
      <charset val="134"/>
    </font>
    <font>
      <sz val="10"/>
      <name val="宋体"/>
      <family val="3"/>
      <charset val="134"/>
    </font>
    <font>
      <sz val="10"/>
      <color indexed="8"/>
      <name val="宋体"/>
      <family val="3"/>
      <charset val="134"/>
    </font>
    <font>
      <sz val="9"/>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sz val="10"/>
      <name val="Arial"/>
      <family val="2"/>
    </font>
    <font>
      <sz val="10"/>
      <name val="宋体"/>
      <family val="3"/>
      <charset val="134"/>
    </font>
    <font>
      <sz val="9"/>
      <name val="宋体"/>
      <family val="3"/>
      <charset val="134"/>
    </font>
    <font>
      <sz val="12"/>
      <color indexed="8"/>
      <name val="宋体"/>
      <family val="3"/>
      <charset val="134"/>
    </font>
    <font>
      <sz val="10"/>
      <color indexed="8"/>
      <name val="宋体"/>
      <family val="3"/>
      <charset val="134"/>
    </font>
    <font>
      <sz val="10"/>
      <name val="宋体"/>
      <family val="3"/>
      <charset val="134"/>
    </font>
    <font>
      <sz val="12"/>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sz val="12"/>
      <color indexed="8"/>
      <name val="宋体"/>
      <family val="3"/>
      <charset val="134"/>
    </font>
    <font>
      <sz val="12"/>
      <color indexed="8"/>
      <name val="宋体"/>
      <family val="3"/>
      <charset val="134"/>
    </font>
    <font>
      <sz val="10"/>
      <name val="宋体"/>
      <family val="3"/>
      <charset val="134"/>
    </font>
    <font>
      <sz val="10"/>
      <color indexed="8"/>
      <name val="宋体"/>
      <family val="3"/>
      <charset val="134"/>
    </font>
    <font>
      <sz val="12"/>
      <color indexed="8"/>
      <name val="宋体"/>
      <family val="3"/>
      <charset val="134"/>
    </font>
    <font>
      <sz val="9"/>
      <name val="宋体"/>
      <family val="3"/>
      <charset val="134"/>
    </font>
    <font>
      <sz val="12"/>
      <color indexed="8"/>
      <name val="宋体"/>
      <family val="3"/>
      <charset val="134"/>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b/>
      <sz val="12"/>
      <name val="宋体"/>
      <family val="3"/>
      <charset val="134"/>
    </font>
    <font>
      <sz val="12"/>
      <name val="宋体"/>
      <family val="3"/>
      <charset val="134"/>
    </font>
    <font>
      <b/>
      <sz val="12"/>
      <color indexed="8"/>
      <name val="宋体"/>
      <family val="3"/>
      <charset val="134"/>
    </font>
    <font>
      <sz val="10"/>
      <color indexed="10"/>
      <name val="宋体"/>
      <family val="3"/>
      <charset val="134"/>
    </font>
    <font>
      <sz val="10"/>
      <color indexed="10"/>
      <name val="Arial"/>
      <family val="2"/>
    </font>
    <font>
      <sz val="10"/>
      <color indexed="8"/>
      <name val="宋体"/>
      <family val="3"/>
      <charset val="134"/>
    </font>
    <font>
      <sz val="12"/>
      <color indexed="8"/>
      <name val="宋体"/>
      <family val="3"/>
      <charset val="134"/>
    </font>
    <font>
      <sz val="10"/>
      <color indexed="8"/>
      <name val="宋体"/>
      <family val="3"/>
      <charset val="134"/>
    </font>
    <font>
      <sz val="9"/>
      <name val="宋体"/>
      <family val="3"/>
      <charset val="134"/>
    </font>
    <font>
      <sz val="10"/>
      <name val="宋体"/>
      <family val="3"/>
      <charset val="134"/>
    </font>
    <font>
      <sz val="10"/>
      <color indexed="10"/>
      <name val="宋体"/>
      <family val="3"/>
      <charset val="134"/>
    </font>
    <font>
      <sz val="12"/>
      <name val="宋体"/>
      <family val="3"/>
      <charset val="134"/>
    </font>
    <font>
      <sz val="11"/>
      <color indexed="8"/>
      <name val="宋体"/>
      <family val="3"/>
      <charset val="134"/>
    </font>
    <font>
      <sz val="9"/>
      <color indexed="20"/>
      <name val="宋体"/>
      <family val="3"/>
      <charset val="134"/>
    </font>
    <font>
      <sz val="11"/>
      <color indexed="20"/>
      <name val="宋体"/>
      <family val="3"/>
      <charset val="134"/>
    </font>
    <font>
      <sz val="11"/>
      <name val="宋体"/>
      <family val="3"/>
      <charset val="134"/>
    </font>
    <font>
      <u/>
      <sz val="12"/>
      <color indexed="12"/>
      <name val="宋体"/>
      <family val="3"/>
      <charset val="134"/>
    </font>
    <font>
      <sz val="9"/>
      <color indexed="17"/>
      <name val="宋体"/>
      <family val="3"/>
      <charset val="134"/>
    </font>
    <font>
      <sz val="11"/>
      <color indexed="17"/>
      <name val="宋体"/>
      <family val="3"/>
      <charset val="134"/>
    </font>
    <font>
      <b/>
      <sz val="20"/>
      <color indexed="8"/>
      <name val="宋体"/>
      <family val="3"/>
      <charset val="134"/>
    </font>
    <font>
      <b/>
      <sz val="10"/>
      <name val="Arial"/>
      <family val="2"/>
    </font>
    <font>
      <b/>
      <sz val="10"/>
      <color indexed="8"/>
      <name val="宋体"/>
      <family val="3"/>
      <charset val="134"/>
    </font>
    <font>
      <sz val="12"/>
      <color indexed="8"/>
      <name val="宋体"/>
      <family val="3"/>
      <charset val="134"/>
    </font>
    <font>
      <sz val="10"/>
      <name val="宋体"/>
      <family val="3"/>
      <charset val="134"/>
    </font>
    <font>
      <sz val="12"/>
      <color indexed="8"/>
      <name val="宋体"/>
      <family val="3"/>
      <charset val="134"/>
    </font>
    <font>
      <sz val="10"/>
      <color indexed="8"/>
      <name val="宋体"/>
      <family val="3"/>
      <charset val="134"/>
    </font>
    <font>
      <sz val="10"/>
      <name val="宋体"/>
      <family val="3"/>
      <charset val="134"/>
    </font>
    <font>
      <sz val="10"/>
      <color indexed="8"/>
      <name val="Arial"/>
      <family val="2"/>
    </font>
    <font>
      <sz val="10"/>
      <color indexed="8"/>
      <name val="宋体"/>
      <family val="3"/>
      <charset val="134"/>
    </font>
    <font>
      <sz val="9"/>
      <name val="宋体"/>
      <family val="3"/>
      <charset val="134"/>
    </font>
    <font>
      <sz val="10"/>
      <name val="宋体"/>
      <family val="3"/>
      <charset val="134"/>
    </font>
    <font>
      <sz val="11"/>
      <color theme="1"/>
      <name val="宋体"/>
      <family val="3"/>
      <charset val="134"/>
      <scheme val="min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8"/>
      <color theme="3"/>
      <name val="宋体"/>
      <family val="3"/>
      <charset val="134"/>
      <scheme val="major"/>
    </font>
    <font>
      <sz val="11"/>
      <color indexed="8"/>
      <name val="宋体"/>
      <family val="3"/>
      <charset val="134"/>
      <scheme val="minor"/>
    </font>
    <font>
      <sz val="11"/>
      <color rgb="FF000000"/>
      <name val="宋体"/>
      <family val="3"/>
      <charset val="134"/>
      <scheme val="minor"/>
    </font>
    <font>
      <b/>
      <sz val="11"/>
      <color theme="1"/>
      <name val="宋体"/>
      <family val="3"/>
      <charset val="134"/>
      <scheme val="minor"/>
    </font>
    <font>
      <b/>
      <sz val="11"/>
      <color rgb="FFFA7D00"/>
      <name val="宋体"/>
      <family val="3"/>
      <charset val="134"/>
      <scheme val="minor"/>
    </font>
    <font>
      <b/>
      <sz val="11"/>
      <color rgb="FF3F3F3F"/>
      <name val="宋体"/>
      <family val="3"/>
      <charset val="134"/>
      <scheme val="minor"/>
    </font>
    <font>
      <sz val="10"/>
      <color theme="1"/>
      <name val="Arial"/>
      <family val="2"/>
    </font>
    <font>
      <sz val="10"/>
      <color rgb="FF000000"/>
      <name val="宋体"/>
      <family val="3"/>
      <charset val="134"/>
    </font>
    <font>
      <sz val="10"/>
      <color theme="1"/>
      <name val="宋体"/>
      <family val="3"/>
      <charset val="134"/>
      <scheme val="minor"/>
    </font>
    <font>
      <sz val="12"/>
      <color theme="1"/>
      <name val="Arial"/>
      <family val="2"/>
    </font>
    <font>
      <b/>
      <sz val="12"/>
      <color theme="1"/>
      <name val="仿宋_GB2312"/>
      <family val="3"/>
      <charset val="134"/>
    </font>
    <font>
      <sz val="10"/>
      <color theme="1"/>
      <name val="宋体"/>
      <family val="3"/>
      <charset val="134"/>
    </font>
    <font>
      <b/>
      <sz val="10"/>
      <color theme="1"/>
      <name val="宋体"/>
      <family val="3"/>
      <charset val="134"/>
    </font>
    <font>
      <sz val="11"/>
      <color rgb="FF000000"/>
      <name val="宋体"/>
      <family val="3"/>
      <charset val="134"/>
    </font>
    <font>
      <sz val="11"/>
      <color theme="1"/>
      <name val="宋体"/>
      <family val="3"/>
      <charset val="134"/>
    </font>
    <font>
      <sz val="10"/>
      <color rgb="FFFF0000"/>
      <name val="宋体"/>
      <family val="3"/>
      <charset val="134"/>
    </font>
    <font>
      <sz val="10"/>
      <color rgb="FFFFC000"/>
      <name val="宋体"/>
      <family val="3"/>
      <charset val="134"/>
    </font>
    <font>
      <sz val="12"/>
      <color theme="1"/>
      <name val="宋体"/>
      <family val="3"/>
      <charset val="134"/>
    </font>
    <font>
      <b/>
      <sz val="12"/>
      <color theme="1" tint="4.9989318521683403E-2"/>
      <name val="宋体"/>
      <family val="3"/>
      <charset val="134"/>
    </font>
    <font>
      <sz val="12"/>
      <color theme="1" tint="4.9989318521683403E-2"/>
      <name val="宋体"/>
      <family val="3"/>
      <charset val="134"/>
    </font>
    <font>
      <sz val="10"/>
      <color rgb="FFFF0000"/>
      <name val="Arial"/>
      <family val="2"/>
    </font>
    <font>
      <b/>
      <sz val="12"/>
      <color rgb="FF000000"/>
      <name val="仿宋_GB2312"/>
      <family val="3"/>
      <charset val="134"/>
    </font>
    <font>
      <b/>
      <sz val="10"/>
      <color rgb="FFFF0000"/>
      <name val="Arial"/>
      <family val="2"/>
    </font>
    <font>
      <b/>
      <sz val="11"/>
      <color theme="1"/>
      <name val="宋体"/>
      <family val="3"/>
      <charset val="134"/>
    </font>
    <font>
      <b/>
      <sz val="10"/>
      <color theme="1"/>
      <name val="Arial"/>
      <family val="2"/>
    </font>
  </fonts>
  <fills count="24">
    <fill>
      <patternFill patternType="none"/>
    </fill>
    <fill>
      <patternFill patternType="gray125"/>
    </fill>
    <fill>
      <patternFill patternType="solid">
        <fgColor indexed="45"/>
      </patternFill>
    </fill>
    <fill>
      <patternFill patternType="solid">
        <fgColor indexed="42"/>
      </patternFill>
    </fill>
    <fill>
      <patternFill patternType="solid">
        <fgColor indexed="51"/>
        <bgColor indexed="64"/>
      </patternFill>
    </fill>
    <fill>
      <patternFill patternType="solid">
        <fgColor indexed="47"/>
        <bgColor indexed="64"/>
      </patternFill>
    </fill>
    <fill>
      <patternFill patternType="solid">
        <fgColor indexed="9"/>
        <bgColor indexed="64"/>
      </patternFill>
    </fill>
    <fill>
      <patternFill patternType="solid">
        <fgColor indexed="40"/>
        <bgColor indexed="64"/>
      </patternFill>
    </fill>
    <fill>
      <patternFill patternType="solid">
        <fgColor indexed="13"/>
        <bgColor indexed="64"/>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64"/>
      </right>
      <top style="thin">
        <color indexed="64"/>
      </top>
      <bottom/>
      <diagonal/>
    </border>
    <border>
      <left style="thin">
        <color indexed="8"/>
      </left>
      <right/>
      <top style="thin">
        <color indexed="8"/>
      </top>
      <bottom/>
      <diagonal/>
    </border>
    <border>
      <left style="thin">
        <color indexed="8"/>
      </left>
      <right/>
      <top style="thin">
        <color indexed="64"/>
      </top>
      <bottom style="thin">
        <color indexed="64"/>
      </bottom>
      <diagonal/>
    </border>
    <border>
      <left style="thin">
        <color indexed="8"/>
      </left>
      <right/>
      <top/>
      <bottom style="thin">
        <color indexed="8"/>
      </bottom>
      <diagonal/>
    </border>
    <border>
      <left style="thin">
        <color indexed="64"/>
      </left>
      <right/>
      <top/>
      <bottom style="thin">
        <color indexed="64"/>
      </bottom>
      <diagonal/>
    </border>
    <border>
      <left/>
      <right/>
      <top/>
      <bottom style="thin">
        <color indexed="8"/>
      </bottom>
      <diagonal/>
    </border>
    <border>
      <left/>
      <right/>
      <top/>
      <bottom style="thin">
        <color indexed="64"/>
      </bottom>
      <diagonal/>
    </border>
    <border>
      <left style="thin">
        <color indexed="8"/>
      </left>
      <right/>
      <top/>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284">
    <xf numFmtId="0" fontId="0" fillId="0" borderId="0"/>
    <xf numFmtId="0" fontId="2" fillId="0" borderId="0"/>
    <xf numFmtId="0" fontId="11" fillId="0" borderId="0"/>
    <xf numFmtId="0" fontId="11" fillId="0" borderId="0"/>
    <xf numFmtId="0" fontId="11" fillId="0" borderId="0"/>
    <xf numFmtId="37" fontId="16" fillId="0" borderId="0"/>
    <xf numFmtId="0" fontId="17" fillId="0" borderId="0"/>
    <xf numFmtId="9" fontId="1" fillId="0" borderId="0" applyFont="0" applyFill="0" applyBorder="0" applyAlignment="0" applyProtection="0"/>
    <xf numFmtId="9" fontId="2" fillId="0" borderId="0" applyFont="0" applyFill="0" applyBorder="0" applyAlignment="0" applyProtection="0"/>
    <xf numFmtId="0" fontId="140" fillId="0" borderId="23" applyNumberFormat="0" applyFill="0" applyAlignment="0" applyProtection="0">
      <alignment vertical="center"/>
    </xf>
    <xf numFmtId="0" fontId="140" fillId="0" borderId="23" applyNumberFormat="0" applyFill="0" applyAlignment="0" applyProtection="0">
      <alignment vertical="center"/>
    </xf>
    <xf numFmtId="0" fontId="141" fillId="0" borderId="24" applyNumberFormat="0" applyFill="0" applyAlignment="0" applyProtection="0">
      <alignment vertical="center"/>
    </xf>
    <xf numFmtId="0" fontId="141" fillId="0" borderId="24" applyNumberFormat="0" applyFill="0" applyAlignment="0" applyProtection="0">
      <alignment vertical="center"/>
    </xf>
    <xf numFmtId="0" fontId="142" fillId="0" borderId="25" applyNumberFormat="0" applyFill="0" applyAlignment="0" applyProtection="0">
      <alignment vertical="center"/>
    </xf>
    <xf numFmtId="0" fontId="142" fillId="0" borderId="25" applyNumberFormat="0" applyFill="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8" fillId="2" borderId="0" applyNumberFormat="0" applyBorder="0" applyAlignment="0" applyProtection="0">
      <alignment vertical="center"/>
    </xf>
    <xf numFmtId="0" fontId="121"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8" fillId="2" borderId="0" applyNumberFormat="0" applyBorder="0" applyAlignment="0" applyProtection="0">
      <alignment vertical="center"/>
    </xf>
    <xf numFmtId="0" fontId="121"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8" fillId="2" borderId="0" applyNumberFormat="0" applyBorder="0" applyAlignment="0" applyProtection="0">
      <alignment vertical="center"/>
    </xf>
    <xf numFmtId="0" fontId="121"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9" fillId="2" borderId="0" applyNumberFormat="0" applyBorder="0" applyAlignment="0" applyProtection="0">
      <alignment vertical="center"/>
    </xf>
    <xf numFmtId="0" fontId="122" fillId="2" borderId="0" applyNumberFormat="0" applyBorder="0" applyAlignment="0" applyProtection="0">
      <alignment vertical="center"/>
    </xf>
    <xf numFmtId="0" fontId="14" fillId="0" borderId="0">
      <alignment vertical="center"/>
    </xf>
    <xf numFmtId="0" fontId="119"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0" fontId="119" fillId="0" borderId="0" applyNumberFormat="0" applyFill="0" applyBorder="0" applyAlignment="0" applyProtection="0"/>
    <xf numFmtId="0" fontId="144" fillId="0" borderId="0">
      <alignment vertical="center"/>
    </xf>
    <xf numFmtId="0" fontId="119" fillId="0" borderId="0" applyNumberFormat="0" applyFill="0" applyBorder="0" applyAlignment="0" applyProtection="0"/>
    <xf numFmtId="0" fontId="14" fillId="0" borderId="0"/>
    <xf numFmtId="0" fontId="14" fillId="0" borderId="0">
      <alignment vertical="center"/>
    </xf>
    <xf numFmtId="0" fontId="119" fillId="0" borderId="0">
      <alignment vertical="center"/>
    </xf>
    <xf numFmtId="0" fontId="14" fillId="0" borderId="0">
      <alignment vertical="center"/>
    </xf>
    <xf numFmtId="0" fontId="119" fillId="0" borderId="0">
      <alignment vertical="center"/>
    </xf>
    <xf numFmtId="0" fontId="15" fillId="0" borderId="0">
      <alignment vertical="center"/>
    </xf>
    <xf numFmtId="0" fontId="15" fillId="0" borderId="0">
      <alignment vertical="center"/>
    </xf>
    <xf numFmtId="0" fontId="120" fillId="0" borderId="0">
      <alignment vertical="center"/>
    </xf>
    <xf numFmtId="0" fontId="120" fillId="0" borderId="0">
      <alignment vertical="center"/>
    </xf>
    <xf numFmtId="0" fontId="14" fillId="0" borderId="0"/>
    <xf numFmtId="0" fontId="119" fillId="0" borderId="0"/>
    <xf numFmtId="0" fontId="2" fillId="0" borderId="0" applyNumberFormat="0" applyFont="0" applyFill="0" applyBorder="0" applyAlignment="0" applyProtection="0"/>
    <xf numFmtId="0" fontId="14" fillId="0" borderId="0"/>
    <xf numFmtId="0" fontId="14" fillId="0" borderId="0"/>
    <xf numFmtId="0" fontId="119" fillId="0" borderId="0"/>
    <xf numFmtId="0" fontId="119" fillId="0" borderId="0"/>
    <xf numFmtId="0" fontId="14" fillId="0" borderId="0"/>
    <xf numFmtId="0" fontId="14" fillId="0" borderId="0"/>
    <xf numFmtId="0" fontId="14" fillId="0" borderId="0"/>
    <xf numFmtId="0" fontId="119" fillId="0" borderId="0"/>
    <xf numFmtId="0" fontId="14" fillId="0" borderId="0"/>
    <xf numFmtId="0" fontId="119" fillId="0" borderId="0"/>
    <xf numFmtId="0" fontId="119" fillId="0" borderId="0"/>
    <xf numFmtId="0" fontId="119" fillId="0" borderId="0"/>
    <xf numFmtId="0" fontId="20" fillId="0" borderId="0"/>
    <xf numFmtId="0" fontId="123" fillId="0" borderId="0"/>
    <xf numFmtId="0" fontId="139" fillId="0" borderId="0">
      <alignment vertical="center"/>
    </xf>
    <xf numFmtId="0" fontId="14" fillId="0" borderId="0"/>
    <xf numFmtId="0" fontId="14" fillId="0" borderId="0"/>
    <xf numFmtId="0" fontId="119" fillId="0" borderId="0"/>
    <xf numFmtId="0" fontId="119" fillId="0" borderId="0"/>
    <xf numFmtId="0" fontId="14" fillId="0" borderId="0"/>
    <xf numFmtId="0" fontId="119" fillId="0" borderId="0"/>
    <xf numFmtId="0" fontId="12" fillId="0" borderId="0"/>
    <xf numFmtId="0" fontId="116" fillId="0" borderId="0"/>
    <xf numFmtId="0" fontId="139" fillId="0" borderId="0">
      <alignment vertical="center"/>
    </xf>
    <xf numFmtId="0" fontId="139" fillId="0" borderId="0">
      <alignment vertical="center"/>
    </xf>
    <xf numFmtId="0" fontId="2" fillId="0" borderId="0" applyNumberFormat="0" applyFont="0" applyFill="0" applyBorder="0" applyAlignment="0" applyProtection="0"/>
    <xf numFmtId="0" fontId="139" fillId="0" borderId="0">
      <alignment vertical="center"/>
    </xf>
    <xf numFmtId="0" fontId="14"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44" fillId="0" borderId="0">
      <alignment vertical="center"/>
    </xf>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7" fillId="0" borderId="0"/>
    <xf numFmtId="0" fontId="15" fillId="0" borderId="0">
      <alignment vertical="center"/>
    </xf>
    <xf numFmtId="0" fontId="120" fillId="0" borderId="0">
      <alignment vertical="center"/>
    </xf>
    <xf numFmtId="0" fontId="119" fillId="0" borderId="0"/>
    <xf numFmtId="0" fontId="14"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14" fillId="0" borderId="0"/>
    <xf numFmtId="0" fontId="119" fillId="0" borderId="0"/>
    <xf numFmtId="0" fontId="21" fillId="0" borderId="0"/>
    <xf numFmtId="0" fontId="11" fillId="0" borderId="0"/>
    <xf numFmtId="0" fontId="14" fillId="0" borderId="0">
      <alignment vertical="center"/>
    </xf>
    <xf numFmtId="0" fontId="119" fillId="0" borderId="0">
      <alignment vertical="center"/>
    </xf>
    <xf numFmtId="0" fontId="15" fillId="0" borderId="0">
      <alignment vertical="center"/>
    </xf>
    <xf numFmtId="0" fontId="120" fillId="0" borderId="0">
      <alignment vertical="center"/>
    </xf>
    <xf numFmtId="0" fontId="14" fillId="0" borderId="0">
      <alignment vertical="center"/>
    </xf>
    <xf numFmtId="0" fontId="139" fillId="0" borderId="0">
      <alignment vertical="center"/>
    </xf>
    <xf numFmtId="0" fontId="139" fillId="0" borderId="0">
      <alignment vertical="center"/>
    </xf>
    <xf numFmtId="0" fontId="139" fillId="0" borderId="0">
      <alignment vertical="center"/>
    </xf>
    <xf numFmtId="0" fontId="139" fillId="0" borderId="0">
      <alignment vertical="center"/>
    </xf>
    <xf numFmtId="0" fontId="2" fillId="0" borderId="0" applyNumberFormat="0" applyFont="0" applyFill="0" applyBorder="0" applyAlignment="0" applyProtection="0"/>
    <xf numFmtId="0" fontId="20" fillId="0" borderId="0"/>
    <xf numFmtId="0" fontId="123" fillId="0" borderId="0"/>
    <xf numFmtId="0" fontId="2" fillId="0" borderId="0" applyNumberFormat="0" applyFont="0" applyFill="0" applyBorder="0" applyAlignment="0" applyProtection="0"/>
    <xf numFmtId="0" fontId="139" fillId="0" borderId="0"/>
    <xf numFmtId="0" fontId="139" fillId="0" borderId="0"/>
    <xf numFmtId="0" fontId="145" fillId="0" borderId="0">
      <alignment vertical="center"/>
    </xf>
    <xf numFmtId="0" fontId="145" fillId="0" borderId="0">
      <alignment vertical="center"/>
    </xf>
    <xf numFmtId="0" fontId="87" fillId="0" borderId="0"/>
    <xf numFmtId="0" fontId="87" fillId="0" borderId="0"/>
    <xf numFmtId="0" fontId="87" fillId="0" borderId="0"/>
    <xf numFmtId="0" fontId="15" fillId="0" borderId="0">
      <alignment vertical="center"/>
    </xf>
    <xf numFmtId="0" fontId="120" fillId="0" borderId="0">
      <alignment vertical="center"/>
    </xf>
    <xf numFmtId="0" fontId="87" fillId="0" borderId="0"/>
    <xf numFmtId="0" fontId="139" fillId="0" borderId="0">
      <alignment vertical="center"/>
    </xf>
    <xf numFmtId="0" fontId="139" fillId="0" borderId="0">
      <alignment vertical="center"/>
    </xf>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5" fillId="0" borderId="0">
      <alignment vertical="center"/>
    </xf>
    <xf numFmtId="0" fontId="14" fillId="0" borderId="0"/>
    <xf numFmtId="0" fontId="119" fillId="0" borderId="0"/>
    <xf numFmtId="0" fontId="120" fillId="0" borderId="0">
      <alignment vertical="center"/>
    </xf>
    <xf numFmtId="0" fontId="14" fillId="0" borderId="0"/>
    <xf numFmtId="0" fontId="87" fillId="0" borderId="0"/>
    <xf numFmtId="0" fontId="87" fillId="0" borderId="0"/>
    <xf numFmtId="0" fontId="87" fillId="0" borderId="0"/>
    <xf numFmtId="0" fontId="87" fillId="0" borderId="0"/>
    <xf numFmtId="0" fontId="144" fillId="0" borderId="0">
      <alignment vertical="center"/>
    </xf>
    <xf numFmtId="0" fontId="144" fillId="0" borderId="0">
      <alignment vertical="center"/>
    </xf>
    <xf numFmtId="0" fontId="7" fillId="0" borderId="0"/>
    <xf numFmtId="0" fontId="13" fillId="0" borderId="0">
      <alignment vertical="center"/>
    </xf>
    <xf numFmtId="0" fontId="13" fillId="0" borderId="0">
      <alignment vertical="center"/>
    </xf>
    <xf numFmtId="0" fontId="117" fillId="0" borderId="0">
      <alignment vertical="center"/>
    </xf>
    <xf numFmtId="0" fontId="117" fillId="0" borderId="0">
      <alignment vertical="center"/>
    </xf>
    <xf numFmtId="0" fontId="14" fillId="0" borderId="0">
      <alignment vertical="center"/>
    </xf>
    <xf numFmtId="0" fontId="119" fillId="0" borderId="0">
      <alignment vertical="center"/>
    </xf>
    <xf numFmtId="0" fontId="14" fillId="0" borderId="0">
      <alignment vertical="center"/>
    </xf>
    <xf numFmtId="0" fontId="14" fillId="0" borderId="0"/>
    <xf numFmtId="0" fontId="119" fillId="0" borderId="0"/>
    <xf numFmtId="0" fontId="14" fillId="0" borderId="0"/>
    <xf numFmtId="0" fontId="119" fillId="0" borderId="0"/>
    <xf numFmtId="0" fontId="119" fillId="0" borderId="0">
      <alignment vertical="center"/>
    </xf>
    <xf numFmtId="0" fontId="14" fillId="0" borderId="0"/>
    <xf numFmtId="0" fontId="22"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23" fillId="3" borderId="0" applyNumberFormat="0" applyBorder="0" applyAlignment="0" applyProtection="0">
      <alignment vertical="center"/>
    </xf>
    <xf numFmtId="0" fontId="125"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3" fillId="3" borderId="0" applyNumberFormat="0" applyBorder="0" applyAlignment="0" applyProtection="0">
      <alignment vertical="center"/>
    </xf>
    <xf numFmtId="0" fontId="125"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3" fillId="3" borderId="0" applyNumberFormat="0" applyBorder="0" applyAlignment="0" applyProtection="0">
      <alignment vertical="center"/>
    </xf>
    <xf numFmtId="0" fontId="125"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24" fillId="3" borderId="0" applyNumberFormat="0" applyBorder="0" applyAlignment="0" applyProtection="0">
      <alignment vertical="center"/>
    </xf>
    <xf numFmtId="0" fontId="126" fillId="3" borderId="0" applyNumberFormat="0" applyBorder="0" applyAlignment="0" applyProtection="0">
      <alignment vertical="center"/>
    </xf>
    <xf numFmtId="0" fontId="146" fillId="0" borderId="26" applyNumberFormat="0" applyFill="0" applyAlignment="0" applyProtection="0">
      <alignment vertical="center"/>
    </xf>
    <xf numFmtId="0" fontId="146" fillId="0" borderId="26" applyNumberFormat="0" applyFill="0" applyAlignment="0" applyProtection="0">
      <alignment vertical="center"/>
    </xf>
    <xf numFmtId="0" fontId="147" fillId="9" borderId="27" applyNumberFormat="0" applyAlignment="0" applyProtection="0">
      <alignment vertical="center"/>
    </xf>
    <xf numFmtId="0" fontId="147" fillId="9" borderId="27" applyNumberFormat="0" applyAlignment="0" applyProtection="0">
      <alignment vertical="center"/>
    </xf>
    <xf numFmtId="0" fontId="17" fillId="0" borderId="0"/>
    <xf numFmtId="180" fontId="14" fillId="0" borderId="0" applyFont="0" applyFill="0" applyBorder="0" applyAlignment="0" applyProtection="0"/>
    <xf numFmtId="4" fontId="17"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83" fontId="1" fillId="0" borderId="0" applyFont="0" applyFill="0" applyBorder="0" applyAlignment="0" applyProtection="0"/>
    <xf numFmtId="43" fontId="14" fillId="0" borderId="0" applyFont="0" applyFill="0" applyBorder="0" applyAlignment="0" applyProtection="0">
      <alignment vertical="center"/>
    </xf>
    <xf numFmtId="43" fontId="119" fillId="0" borderId="0" applyFont="0" applyFill="0" applyBorder="0" applyAlignment="0" applyProtection="0">
      <alignment vertical="center"/>
    </xf>
    <xf numFmtId="183" fontId="2" fillId="0" borderId="0" applyFont="0" applyFill="0" applyBorder="0" applyAlignment="0" applyProtection="0"/>
    <xf numFmtId="43" fontId="7" fillId="0" borderId="0" applyFont="0" applyFill="0" applyBorder="0" applyAlignment="0" applyProtection="0">
      <alignment vertical="center"/>
    </xf>
    <xf numFmtId="43" fontId="119" fillId="0" borderId="0" applyFont="0" applyFill="0" applyBorder="0" applyAlignment="0" applyProtection="0">
      <alignment vertical="center"/>
    </xf>
    <xf numFmtId="43" fontId="11" fillId="0" borderId="0" applyFont="0" applyFill="0" applyBorder="0" applyAlignment="0" applyProtection="0">
      <alignment vertical="center"/>
    </xf>
    <xf numFmtId="8" fontId="14" fillId="0" borderId="0" applyFont="0" applyFill="0" applyBorder="0" applyAlignment="0" applyProtection="0"/>
    <xf numFmtId="8" fontId="119" fillId="0" borderId="0" applyFont="0" applyFill="0" applyBorder="0" applyAlignment="0" applyProtection="0"/>
    <xf numFmtId="0" fontId="14" fillId="0" borderId="0" applyFont="0" applyFill="0" applyBorder="0" applyAlignment="0" applyProtection="0"/>
    <xf numFmtId="0" fontId="119" fillId="0" borderId="0" applyFont="0" applyFill="0" applyBorder="0" applyAlignment="0" applyProtection="0"/>
    <xf numFmtId="0" fontId="14" fillId="0" borderId="0" applyFont="0" applyFill="0" applyBorder="0" applyAlignment="0" applyProtection="0"/>
    <xf numFmtId="41" fontId="13" fillId="0" borderId="0" applyFont="0" applyFill="0" applyBorder="0" applyAlignment="0" applyProtection="0">
      <alignment vertical="center"/>
    </xf>
    <xf numFmtId="41" fontId="117" fillId="0" borderId="0" applyFont="0" applyFill="0" applyBorder="0" applyAlignment="0" applyProtection="0">
      <alignment vertical="center"/>
    </xf>
    <xf numFmtId="0" fontId="119" fillId="0" borderId="0" applyFont="0" applyFill="0" applyBorder="0" applyAlignment="0" applyProtection="0"/>
    <xf numFmtId="195" fontId="14" fillId="0" borderId="0" applyFont="0" applyFill="0" applyBorder="0" applyAlignment="0" applyProtection="0"/>
    <xf numFmtId="43" fontId="14" fillId="0" borderId="0" applyFont="0" applyFill="0" applyBorder="0" applyAlignment="0" applyProtection="0"/>
    <xf numFmtId="0" fontId="14" fillId="0" borderId="0" applyFont="0" applyFill="0" applyBorder="0" applyAlignment="0" applyProtection="0"/>
    <xf numFmtId="0" fontId="119" fillId="0" borderId="0" applyFont="0" applyFill="0" applyBorder="0" applyAlignment="0" applyProtection="0"/>
    <xf numFmtId="43" fontId="119" fillId="0" borderId="0" applyFont="0" applyFill="0" applyBorder="0" applyAlignment="0" applyProtection="0"/>
    <xf numFmtId="195" fontId="119"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19" fillId="0" borderId="0" applyFont="0" applyFill="0" applyBorder="0" applyAlignment="0" applyProtection="0"/>
    <xf numFmtId="0" fontId="119" fillId="0" borderId="0" applyFont="0" applyFill="0" applyBorder="0" applyAlignment="0" applyProtection="0"/>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19" fillId="0" borderId="0" applyFont="0" applyFill="0" applyBorder="0" applyAlignment="0" applyProtection="0">
      <alignment vertical="center"/>
    </xf>
    <xf numFmtId="43" fontId="119" fillId="0" borderId="0" applyFont="0" applyFill="0" applyBorder="0" applyAlignment="0" applyProtection="0">
      <alignment vertical="center"/>
    </xf>
    <xf numFmtId="0" fontId="14" fillId="0" borderId="0" applyFont="0" applyFill="0" applyBorder="0" applyAlignment="0" applyProtection="0"/>
    <xf numFmtId="0" fontId="119" fillId="0" borderId="0" applyFont="0" applyFill="0" applyBorder="0" applyAlignment="0" applyProtection="0"/>
    <xf numFmtId="199" fontId="13" fillId="0" borderId="0" applyFont="0" applyFill="0" applyBorder="0" applyAlignment="0" applyProtection="0">
      <alignment vertical="center"/>
    </xf>
    <xf numFmtId="199" fontId="117" fillId="0" borderId="0" applyFont="0" applyFill="0" applyBorder="0" applyAlignment="0" applyProtection="0">
      <alignment vertical="center"/>
    </xf>
    <xf numFmtId="199" fontId="14" fillId="0" borderId="0" applyFont="0" applyFill="0" applyBorder="0" applyAlignment="0" applyProtection="0"/>
    <xf numFmtId="0" fontId="14" fillId="0" borderId="0" applyFont="0" applyFill="0" applyBorder="0" applyAlignment="0" applyProtection="0"/>
    <xf numFmtId="0" fontId="119" fillId="0" borderId="0" applyFont="0" applyFill="0" applyBorder="0" applyAlignment="0" applyProtection="0"/>
    <xf numFmtId="199" fontId="119" fillId="0" borderId="0" applyFont="0" applyFill="0" applyBorder="0" applyAlignment="0" applyProtection="0"/>
    <xf numFmtId="43" fontId="14" fillId="0" borderId="0" applyFont="0" applyFill="0" applyBorder="0" applyAlignment="0" applyProtection="0"/>
    <xf numFmtId="200" fontId="13" fillId="0" borderId="0" applyFont="0" applyFill="0" applyBorder="0" applyAlignment="0" applyProtection="0">
      <alignment vertical="center"/>
    </xf>
    <xf numFmtId="200" fontId="13" fillId="0" borderId="0" applyFont="0" applyFill="0" applyBorder="0" applyAlignment="0" applyProtection="0">
      <alignment vertical="center"/>
    </xf>
    <xf numFmtId="200" fontId="117" fillId="0" borderId="0" applyFont="0" applyFill="0" applyBorder="0" applyAlignment="0" applyProtection="0">
      <alignment vertical="center"/>
    </xf>
    <xf numFmtId="200" fontId="13" fillId="0" borderId="0" applyFont="0" applyFill="0" applyBorder="0" applyAlignment="0" applyProtection="0">
      <alignment vertical="center"/>
    </xf>
    <xf numFmtId="200" fontId="117" fillId="0" borderId="0" applyFont="0" applyFill="0" applyBorder="0" applyAlignment="0" applyProtection="0">
      <alignment vertical="center"/>
    </xf>
    <xf numFmtId="200" fontId="117" fillId="0" borderId="0" applyFont="0" applyFill="0" applyBorder="0" applyAlignment="0" applyProtection="0">
      <alignment vertical="center"/>
    </xf>
    <xf numFmtId="0" fontId="14" fillId="0" borderId="0" applyFont="0" applyFill="0" applyBorder="0" applyAlignment="0" applyProtection="0"/>
    <xf numFmtId="0" fontId="119" fillId="0" borderId="0" applyFont="0" applyFill="0" applyBorder="0" applyAlignment="0" applyProtection="0"/>
    <xf numFmtId="43" fontId="119" fillId="0" borderId="0" applyFont="0" applyFill="0" applyBorder="0" applyAlignment="0" applyProtection="0"/>
    <xf numFmtId="200" fontId="13" fillId="0" borderId="0" applyFont="0" applyFill="0" applyBorder="0" applyAlignment="0" applyProtection="0">
      <alignment vertical="center"/>
    </xf>
    <xf numFmtId="200" fontId="117" fillId="0" borderId="0" applyFont="0" applyFill="0" applyBorder="0" applyAlignment="0" applyProtection="0">
      <alignment vertical="center"/>
    </xf>
    <xf numFmtId="0" fontId="148" fillId="9" borderId="28" applyNumberFormat="0" applyAlignment="0" applyProtection="0">
      <alignment vertical="center"/>
    </xf>
    <xf numFmtId="0" fontId="148" fillId="9" borderId="28" applyNumberFormat="0" applyAlignment="0" applyProtection="0">
      <alignment vertical="center"/>
    </xf>
    <xf numFmtId="0" fontId="25" fillId="0" borderId="0"/>
    <xf numFmtId="0" fontId="11" fillId="0" borderId="0"/>
    <xf numFmtId="0" fontId="139" fillId="10" borderId="29" applyNumberFormat="0" applyFont="0" applyAlignment="0" applyProtection="0">
      <alignment vertical="center"/>
    </xf>
    <xf numFmtId="0" fontId="139" fillId="10" borderId="29" applyNumberFormat="0" applyFont="0" applyAlignment="0" applyProtection="0">
      <alignment vertical="center"/>
    </xf>
  </cellStyleXfs>
  <cellXfs count="710">
    <xf numFmtId="0" fontId="0" fillId="0" borderId="0" xfId="0"/>
    <xf numFmtId="0" fontId="0" fillId="0" borderId="0" xfId="0" applyAlignment="1">
      <alignment wrapText="1"/>
    </xf>
    <xf numFmtId="0" fontId="0" fillId="0" borderId="0" xfId="0" applyAlignment="1">
      <alignment horizontal="center" wrapText="1"/>
    </xf>
    <xf numFmtId="10" fontId="0" fillId="0" borderId="0" xfId="0" applyNumberFormat="1"/>
    <xf numFmtId="0" fontId="149" fillId="0" borderId="0" xfId="0" applyFont="1"/>
    <xf numFmtId="0" fontId="149" fillId="0" borderId="0" xfId="0" applyFont="1" applyAlignment="1">
      <alignment wrapText="1"/>
    </xf>
    <xf numFmtId="0" fontId="149" fillId="0" borderId="0" xfId="0" applyFont="1" applyAlignment="1">
      <alignment horizontal="center" wrapText="1"/>
    </xf>
    <xf numFmtId="0" fontId="149" fillId="0" borderId="0" xfId="0" applyFont="1" applyAlignment="1">
      <alignment horizontal="left"/>
    </xf>
    <xf numFmtId="193" fontId="149" fillId="0" borderId="0" xfId="0" applyNumberFormat="1" applyFont="1" applyAlignment="1">
      <alignment horizontal="center"/>
    </xf>
    <xf numFmtId="10" fontId="149" fillId="0" borderId="0" xfId="0" applyNumberFormat="1" applyFont="1"/>
    <xf numFmtId="0" fontId="10" fillId="0" borderId="0" xfId="0" applyFont="1" applyAlignment="1">
      <alignment vertical="center"/>
    </xf>
    <xf numFmtId="0" fontId="42" fillId="0" borderId="0" xfId="0" applyFont="1" applyBorder="1" applyAlignment="1" applyProtection="1">
      <alignment horizontal="center" vertical="center" wrapText="1"/>
    </xf>
    <xf numFmtId="0" fontId="43" fillId="0" borderId="0" xfId="0" applyFont="1" applyAlignment="1">
      <alignment vertical="center"/>
    </xf>
    <xf numFmtId="0" fontId="46" fillId="11" borderId="1" xfId="0" applyFont="1" applyFill="1" applyBorder="1" applyAlignment="1">
      <alignment horizontal="center" vertical="center"/>
    </xf>
    <xf numFmtId="0" fontId="46" fillId="11" borderId="2" xfId="0" applyFont="1" applyFill="1" applyBorder="1" applyAlignment="1">
      <alignment horizontal="center" vertical="center"/>
    </xf>
    <xf numFmtId="0" fontId="47" fillId="4" borderId="1" xfId="0" applyFont="1" applyFill="1" applyBorder="1" applyAlignment="1" applyProtection="1">
      <alignment horizontal="center" vertical="center" wrapText="1"/>
    </xf>
    <xf numFmtId="201" fontId="48" fillId="4" borderId="1" xfId="0" applyNumberFormat="1" applyFont="1" applyFill="1" applyBorder="1" applyAlignment="1" applyProtection="1">
      <alignment horizontal="right" vertical="center" wrapText="1"/>
    </xf>
    <xf numFmtId="10" fontId="48" fillId="4" borderId="1" xfId="7" applyNumberFormat="1" applyFont="1" applyFill="1" applyBorder="1" applyAlignment="1" applyProtection="1">
      <alignment horizontal="right" vertical="center" wrapText="1"/>
    </xf>
    <xf numFmtId="194" fontId="48" fillId="4" borderId="1" xfId="0" applyNumberFormat="1" applyFont="1" applyFill="1" applyBorder="1" applyAlignment="1" applyProtection="1">
      <alignment horizontal="right" vertical="center" wrapText="1"/>
    </xf>
    <xf numFmtId="4" fontId="50" fillId="5" borderId="1" xfId="0" applyNumberFormat="1" applyFont="1" applyFill="1" applyBorder="1" applyAlignment="1" applyProtection="1">
      <alignment horizontal="right" vertical="center" wrapText="1"/>
    </xf>
    <xf numFmtId="10" fontId="50" fillId="5" borderId="1" xfId="7" applyNumberFormat="1" applyFont="1" applyFill="1" applyBorder="1" applyAlignment="1" applyProtection="1">
      <alignment horizontal="right" vertical="center" wrapText="1"/>
    </xf>
    <xf numFmtId="0" fontId="0" fillId="0" borderId="1" xfId="0" applyBorder="1"/>
    <xf numFmtId="0" fontId="49" fillId="12" borderId="3" xfId="0" applyFont="1" applyFill="1" applyBorder="1" applyAlignment="1" applyProtection="1">
      <alignment horizontal="center" vertical="center" wrapText="1"/>
    </xf>
    <xf numFmtId="0" fontId="49" fillId="12" borderId="4" xfId="0" applyFont="1" applyFill="1" applyBorder="1" applyAlignment="1" applyProtection="1">
      <alignment horizontal="center" vertical="center" wrapText="1"/>
    </xf>
    <xf numFmtId="0" fontId="0" fillId="12" borderId="1" xfId="0" applyFill="1" applyBorder="1"/>
    <xf numFmtId="194" fontId="50" fillId="12" borderId="1" xfId="0" applyNumberFormat="1" applyFont="1" applyFill="1" applyBorder="1" applyAlignment="1" applyProtection="1">
      <alignment horizontal="right" vertical="center" wrapText="1"/>
    </xf>
    <xf numFmtId="10" fontId="50" fillId="12" borderId="1" xfId="7" applyNumberFormat="1" applyFont="1" applyFill="1" applyBorder="1" applyAlignment="1" applyProtection="1">
      <alignment horizontal="right" vertical="center" wrapText="1"/>
    </xf>
    <xf numFmtId="201" fontId="50" fillId="12" borderId="1" xfId="229" applyNumberFormat="1" applyFont="1" applyFill="1" applyBorder="1" applyAlignment="1" applyProtection="1">
      <alignment horizontal="right" vertical="center" wrapText="1"/>
    </xf>
    <xf numFmtId="0" fontId="51" fillId="0" borderId="5" xfId="0" applyFont="1" applyBorder="1" applyAlignment="1" applyProtection="1">
      <alignment horizontal="center" vertical="center" wrapText="1"/>
    </xf>
    <xf numFmtId="0" fontId="2" fillId="13" borderId="1" xfId="148" applyNumberFormat="1" applyFont="1" applyFill="1" applyBorder="1" applyAlignment="1">
      <alignment horizontal="left" vertical="center" wrapText="1"/>
    </xf>
    <xf numFmtId="0" fontId="52" fillId="0" borderId="1" xfId="0" applyFont="1" applyBorder="1" applyAlignment="1">
      <alignment horizontal="center" vertical="center"/>
    </xf>
    <xf numFmtId="194" fontId="52" fillId="0" borderId="1" xfId="229" applyNumberFormat="1" applyFont="1" applyBorder="1" applyAlignment="1">
      <alignment horizontal="right" vertical="center"/>
    </xf>
    <xf numFmtId="10" fontId="52" fillId="0" borderId="1" xfId="7" applyNumberFormat="1" applyFont="1" applyBorder="1" applyAlignment="1">
      <alignment horizontal="right" vertical="center"/>
    </xf>
    <xf numFmtId="0" fontId="51" fillId="13" borderId="5" xfId="0" applyFont="1" applyFill="1" applyBorder="1" applyAlignment="1" applyProtection="1">
      <alignment horizontal="center" vertical="center" wrapText="1"/>
    </xf>
    <xf numFmtId="0" fontId="52" fillId="13" borderId="1" xfId="148" applyNumberFormat="1" applyFont="1" applyFill="1" applyBorder="1" applyAlignment="1">
      <alignment horizontal="left" vertical="center" wrapText="1"/>
    </xf>
    <xf numFmtId="10" fontId="52" fillId="13" borderId="1" xfId="7" applyNumberFormat="1" applyFont="1" applyFill="1" applyBorder="1" applyAlignment="1">
      <alignment horizontal="right" vertical="center"/>
    </xf>
    <xf numFmtId="194" fontId="52" fillId="13" borderId="1" xfId="229" applyNumberFormat="1" applyFont="1" applyFill="1" applyBorder="1" applyAlignment="1">
      <alignment horizontal="right" vertical="center"/>
    </xf>
    <xf numFmtId="0" fontId="52" fillId="13" borderId="5" xfId="0" applyFont="1" applyFill="1" applyBorder="1" applyAlignment="1" applyProtection="1">
      <alignment horizontal="center" vertical="center" wrapText="1"/>
    </xf>
    <xf numFmtId="0" fontId="52" fillId="13" borderId="1" xfId="0" applyFont="1" applyFill="1" applyBorder="1" applyAlignment="1">
      <alignment horizontal="center" vertical="center"/>
    </xf>
    <xf numFmtId="4" fontId="47" fillId="14" borderId="3" xfId="0" applyNumberFormat="1" applyFont="1" applyFill="1" applyBorder="1" applyAlignment="1" applyProtection="1">
      <alignment horizontal="center" vertical="center" wrapText="1"/>
    </xf>
    <xf numFmtId="4" fontId="48" fillId="14" borderId="1" xfId="0" applyNumberFormat="1" applyFont="1" applyFill="1" applyBorder="1" applyAlignment="1" applyProtection="1">
      <alignment horizontal="right" vertical="center" wrapText="1"/>
    </xf>
    <xf numFmtId="10" fontId="48" fillId="14" borderId="1" xfId="7" applyNumberFormat="1" applyFont="1" applyFill="1" applyBorder="1" applyAlignment="1" applyProtection="1">
      <alignment horizontal="right" vertical="center" wrapText="1"/>
    </xf>
    <xf numFmtId="0" fontId="0" fillId="13" borderId="1" xfId="0" applyFill="1" applyBorder="1" applyAlignment="1">
      <alignment horizontal="center"/>
    </xf>
    <xf numFmtId="0" fontId="150" fillId="13" borderId="1" xfId="0" applyFont="1" applyFill="1" applyBorder="1" applyAlignment="1" applyProtection="1">
      <alignment vertical="center" wrapText="1"/>
    </xf>
    <xf numFmtId="0" fontId="51" fillId="13" borderId="1" xfId="0" applyNumberFormat="1" applyFont="1" applyFill="1" applyBorder="1" applyAlignment="1" applyProtection="1">
      <alignment horizontal="center" vertical="center" wrapText="1"/>
    </xf>
    <xf numFmtId="0" fontId="51" fillId="13" borderId="1" xfId="0" applyFont="1" applyFill="1" applyBorder="1" applyAlignment="1" applyProtection="1">
      <alignment vertical="center" wrapText="1"/>
    </xf>
    <xf numFmtId="0" fontId="0" fillId="13" borderId="1" xfId="0" applyNumberFormat="1" applyFont="1" applyFill="1" applyBorder="1" applyAlignment="1">
      <alignment horizontal="left" vertical="center" wrapText="1"/>
    </xf>
    <xf numFmtId="0" fontId="0" fillId="0" borderId="0" xfId="0" applyAlignment="1">
      <alignment horizontal="right"/>
    </xf>
    <xf numFmtId="0" fontId="54" fillId="0" borderId="0" xfId="0" applyFont="1" applyAlignment="1">
      <alignment horizontal="right" vertical="center"/>
    </xf>
    <xf numFmtId="0" fontId="55" fillId="11" borderId="1" xfId="0" applyFont="1" applyFill="1" applyBorder="1" applyAlignment="1">
      <alignment horizontal="center" vertical="center"/>
    </xf>
    <xf numFmtId="0" fontId="55" fillId="11" borderId="1" xfId="0" applyFont="1" applyFill="1" applyBorder="1" applyAlignment="1">
      <alignment horizontal="center" vertical="center" wrapText="1"/>
    </xf>
    <xf numFmtId="0" fontId="56" fillId="11" borderId="1" xfId="0" applyFont="1" applyFill="1" applyBorder="1" applyAlignment="1" applyProtection="1">
      <alignment horizontal="center" vertical="center" wrapText="1"/>
    </xf>
    <xf numFmtId="0" fontId="57" fillId="11" borderId="1" xfId="0" applyFont="1" applyFill="1" applyBorder="1" applyAlignment="1" applyProtection="1">
      <alignment horizontal="center" vertical="center" wrapText="1"/>
    </xf>
    <xf numFmtId="202" fontId="0" fillId="0" borderId="0" xfId="0" applyNumberFormat="1" applyAlignment="1">
      <alignment horizontal="right"/>
    </xf>
    <xf numFmtId="202" fontId="0" fillId="0" borderId="0" xfId="0" applyNumberFormat="1"/>
    <xf numFmtId="0" fontId="58" fillId="0" borderId="0" xfId="0" applyFont="1"/>
    <xf numFmtId="0" fontId="44" fillId="0" borderId="1" xfId="0" applyFont="1" applyBorder="1" applyAlignment="1" applyProtection="1">
      <alignment horizontal="left" vertical="center" wrapText="1"/>
    </xf>
    <xf numFmtId="185" fontId="0" fillId="0" borderId="0" xfId="0" applyNumberFormat="1"/>
    <xf numFmtId="0" fontId="57" fillId="7" borderId="5" xfId="0" applyFont="1" applyFill="1" applyBorder="1" applyAlignment="1" applyProtection="1">
      <alignment horizontal="center" vertical="center" wrapText="1"/>
    </xf>
    <xf numFmtId="0" fontId="57" fillId="7" borderId="6" xfId="0" applyFont="1" applyFill="1" applyBorder="1" applyAlignment="1" applyProtection="1">
      <alignment horizontal="center" vertical="center" wrapText="1"/>
    </xf>
    <xf numFmtId="0" fontId="52" fillId="0" borderId="0" xfId="0" applyFont="1" applyAlignment="1">
      <alignment horizontal="center" vertical="center" wrapText="1"/>
    </xf>
    <xf numFmtId="0" fontId="44" fillId="0" borderId="5" xfId="0" applyFont="1" applyBorder="1" applyAlignment="1" applyProtection="1">
      <alignment horizontal="left" vertical="center" wrapText="1"/>
    </xf>
    <xf numFmtId="4" fontId="44" fillId="0" borderId="5" xfId="0" applyNumberFormat="1" applyFont="1" applyBorder="1" applyAlignment="1" applyProtection="1">
      <alignment horizontal="right" vertical="center" wrapText="1"/>
    </xf>
    <xf numFmtId="0" fontId="44" fillId="0" borderId="5" xfId="0" applyNumberFormat="1" applyFont="1" applyBorder="1" applyAlignment="1" applyProtection="1">
      <alignment horizontal="right" vertical="center" wrapText="1"/>
    </xf>
    <xf numFmtId="4" fontId="44" fillId="15" borderId="5" xfId="0" applyNumberFormat="1" applyFont="1" applyFill="1" applyBorder="1" applyAlignment="1" applyProtection="1">
      <alignment horizontal="right" vertical="center" wrapText="1"/>
    </xf>
    <xf numFmtId="10" fontId="44" fillId="0" borderId="5" xfId="0" applyNumberFormat="1" applyFont="1" applyBorder="1" applyAlignment="1" applyProtection="1">
      <alignment horizontal="right" vertical="center" wrapText="1"/>
    </xf>
    <xf numFmtId="0" fontId="44" fillId="15" borderId="5" xfId="0" applyNumberFormat="1" applyFont="1" applyFill="1" applyBorder="1" applyAlignment="1" applyProtection="1">
      <alignment horizontal="right" vertical="center" wrapText="1"/>
    </xf>
    <xf numFmtId="0" fontId="0" fillId="0" borderId="0" xfId="0" applyAlignment="1">
      <alignment horizontal="center" vertical="center" wrapText="1"/>
    </xf>
    <xf numFmtId="0" fontId="52" fillId="0" borderId="0" xfId="0" applyFont="1" applyAlignment="1">
      <alignment wrapText="1"/>
    </xf>
    <xf numFmtId="0" fontId="61" fillId="0" borderId="5" xfId="0" applyFont="1" applyBorder="1" applyAlignment="1" applyProtection="1">
      <alignment horizontal="left" vertical="center" wrapText="1"/>
    </xf>
    <xf numFmtId="0" fontId="151" fillId="13" borderId="1" xfId="0" applyFont="1" applyFill="1" applyBorder="1" applyAlignment="1" applyProtection="1">
      <alignment horizontal="left" vertical="top"/>
    </xf>
    <xf numFmtId="10" fontId="149" fillId="0" borderId="0" xfId="0" applyNumberFormat="1" applyFont="1" applyAlignment="1">
      <alignment horizontal="center"/>
    </xf>
    <xf numFmtId="0" fontId="152" fillId="0" borderId="0" xfId="0" applyFont="1"/>
    <xf numFmtId="0" fontId="149" fillId="16" borderId="0" xfId="0" applyFont="1" applyFill="1"/>
    <xf numFmtId="0" fontId="153" fillId="11" borderId="7" xfId="0" applyFont="1" applyFill="1" applyBorder="1" applyAlignment="1">
      <alignment vertical="center" wrapText="1"/>
    </xf>
    <xf numFmtId="193" fontId="153" fillId="11" borderId="7" xfId="0" applyNumberFormat="1" applyFont="1" applyFill="1" applyBorder="1" applyAlignment="1">
      <alignment vertical="center" wrapText="1"/>
    </xf>
    <xf numFmtId="10" fontId="153" fillId="11" borderId="7" xfId="7" applyNumberFormat="1" applyFont="1" applyFill="1" applyBorder="1" applyAlignment="1">
      <alignment vertical="center" wrapText="1"/>
    </xf>
    <xf numFmtId="0" fontId="154" fillId="17" borderId="1" xfId="0" applyFont="1" applyFill="1" applyBorder="1" applyAlignment="1">
      <alignment horizontal="center" vertical="center" wrapText="1"/>
    </xf>
    <xf numFmtId="10" fontId="154" fillId="17" borderId="1" xfId="0" applyNumberFormat="1" applyFont="1" applyFill="1" applyBorder="1" applyAlignment="1">
      <alignment horizontal="center" vertical="center" wrapText="1"/>
    </xf>
    <xf numFmtId="10" fontId="154" fillId="17" borderId="1" xfId="0" applyNumberFormat="1" applyFont="1" applyFill="1" applyBorder="1" applyAlignment="1">
      <alignment horizontal="left" vertical="center" wrapText="1"/>
    </xf>
    <xf numFmtId="0" fontId="149" fillId="0" borderId="0" xfId="0" applyFont="1" applyFill="1"/>
    <xf numFmtId="0" fontId="154" fillId="13" borderId="1" xfId="148" applyNumberFormat="1" applyFont="1" applyFill="1" applyBorder="1" applyAlignment="1">
      <alignment horizontal="left" vertical="top" wrapText="1"/>
    </xf>
    <xf numFmtId="0" fontId="154" fillId="13" borderId="1" xfId="0" applyFont="1" applyFill="1" applyBorder="1" applyAlignment="1">
      <alignment horizontal="left" vertical="top" wrapText="1"/>
    </xf>
    <xf numFmtId="193" fontId="154" fillId="13" borderId="1" xfId="0" applyNumberFormat="1" applyFont="1" applyFill="1" applyBorder="1" applyAlignment="1">
      <alignment horizontal="left" vertical="top" wrapText="1"/>
    </xf>
    <xf numFmtId="10" fontId="154" fillId="13" borderId="1" xfId="0" applyNumberFormat="1" applyFont="1" applyFill="1" applyBorder="1" applyAlignment="1">
      <alignment horizontal="left" vertical="top" wrapText="1"/>
    </xf>
    <xf numFmtId="0" fontId="154" fillId="13" borderId="1" xfId="0" applyFont="1" applyFill="1" applyBorder="1" applyAlignment="1">
      <alignment horizontal="left" vertical="top"/>
    </xf>
    <xf numFmtId="10" fontId="154" fillId="13" borderId="1" xfId="0" applyNumberFormat="1" applyFont="1" applyFill="1" applyBorder="1" applyAlignment="1">
      <alignment horizontal="left" vertical="top"/>
    </xf>
    <xf numFmtId="0" fontId="154" fillId="13" borderId="0" xfId="0" applyFont="1" applyFill="1" applyAlignment="1">
      <alignment horizontal="left" vertical="top"/>
    </xf>
    <xf numFmtId="0" fontId="154" fillId="18" borderId="1" xfId="148" applyNumberFormat="1" applyFont="1" applyFill="1" applyBorder="1" applyAlignment="1">
      <alignment horizontal="left" vertical="top" wrapText="1"/>
    </xf>
    <xf numFmtId="194" fontId="154" fillId="18" borderId="1" xfId="0" applyNumberFormat="1" applyFont="1" applyFill="1" applyBorder="1" applyAlignment="1">
      <alignment horizontal="left" vertical="top" wrapText="1"/>
    </xf>
    <xf numFmtId="193" fontId="154" fillId="18" borderId="1" xfId="0" applyNumberFormat="1" applyFont="1" applyFill="1" applyBorder="1" applyAlignment="1">
      <alignment horizontal="left" vertical="top" wrapText="1"/>
    </xf>
    <xf numFmtId="10" fontId="154" fillId="18" borderId="1" xfId="0" applyNumberFormat="1" applyFont="1" applyFill="1" applyBorder="1" applyAlignment="1">
      <alignment horizontal="left" vertical="top" wrapText="1"/>
    </xf>
    <xf numFmtId="0" fontId="154" fillId="18" borderId="1" xfId="0" applyFont="1" applyFill="1" applyBorder="1" applyAlignment="1">
      <alignment horizontal="left" vertical="top"/>
    </xf>
    <xf numFmtId="10" fontId="154" fillId="18" borderId="1" xfId="0" applyNumberFormat="1" applyFont="1" applyFill="1" applyBorder="1" applyAlignment="1">
      <alignment horizontal="left" vertical="top"/>
    </xf>
    <xf numFmtId="0" fontId="154" fillId="18" borderId="0" xfId="0" applyFont="1" applyFill="1" applyAlignment="1">
      <alignment horizontal="left" vertical="top"/>
    </xf>
    <xf numFmtId="0" fontId="154" fillId="0" borderId="1" xfId="148" applyNumberFormat="1" applyFont="1" applyFill="1" applyBorder="1" applyAlignment="1">
      <alignment horizontal="left" vertical="top" wrapText="1"/>
    </xf>
    <xf numFmtId="0" fontId="154" fillId="0" borderId="1" xfId="0" applyFont="1" applyFill="1" applyBorder="1" applyAlignment="1">
      <alignment horizontal="left" vertical="top" wrapText="1"/>
    </xf>
    <xf numFmtId="193" fontId="154" fillId="0" borderId="1" xfId="0" applyNumberFormat="1" applyFont="1" applyFill="1" applyBorder="1" applyAlignment="1">
      <alignment horizontal="left" vertical="top" wrapText="1"/>
    </xf>
    <xf numFmtId="10" fontId="154" fillId="0" borderId="1" xfId="0" applyNumberFormat="1" applyFont="1" applyFill="1" applyBorder="1" applyAlignment="1">
      <alignment horizontal="left" vertical="top" wrapText="1"/>
    </xf>
    <xf numFmtId="0" fontId="154" fillId="0" borderId="1" xfId="0" applyFont="1" applyFill="1" applyBorder="1" applyAlignment="1">
      <alignment horizontal="left" vertical="top"/>
    </xf>
    <xf numFmtId="10" fontId="154" fillId="0" borderId="1" xfId="0" applyNumberFormat="1" applyFont="1" applyFill="1" applyBorder="1" applyAlignment="1">
      <alignment horizontal="left" vertical="top"/>
    </xf>
    <xf numFmtId="0" fontId="154" fillId="0" borderId="0" xfId="0" applyFont="1" applyFill="1" applyAlignment="1">
      <alignment horizontal="left" vertical="top"/>
    </xf>
    <xf numFmtId="0" fontId="149" fillId="0" borderId="1" xfId="0" applyFont="1" applyFill="1" applyBorder="1" applyAlignment="1">
      <alignment horizontal="left" vertical="top" wrapText="1"/>
    </xf>
    <xf numFmtId="0" fontId="149" fillId="0" borderId="1" xfId="0" applyFont="1" applyFill="1" applyBorder="1" applyAlignment="1">
      <alignment horizontal="left" vertical="top"/>
    </xf>
    <xf numFmtId="194" fontId="154" fillId="18" borderId="1" xfId="0" applyNumberFormat="1" applyFont="1" applyFill="1" applyBorder="1" applyAlignment="1">
      <alignment horizontal="left" vertical="top"/>
    </xf>
    <xf numFmtId="193" fontId="154" fillId="18" borderId="1" xfId="0" applyNumberFormat="1" applyFont="1" applyFill="1" applyBorder="1" applyAlignment="1">
      <alignment horizontal="left" vertical="top"/>
    </xf>
    <xf numFmtId="193" fontId="154" fillId="13" borderId="1" xfId="0" applyNumberFormat="1" applyFont="1" applyFill="1" applyBorder="1" applyAlignment="1">
      <alignment horizontal="left" vertical="top"/>
    </xf>
    <xf numFmtId="0" fontId="154" fillId="13" borderId="1" xfId="0" applyFont="1" applyFill="1" applyBorder="1" applyAlignment="1">
      <alignment horizontal="center" vertical="top" wrapText="1"/>
    </xf>
    <xf numFmtId="0" fontId="154" fillId="13" borderId="1" xfId="0" applyFont="1" applyFill="1" applyBorder="1" applyAlignment="1" applyProtection="1">
      <alignment horizontal="left" vertical="top" wrapText="1"/>
    </xf>
    <xf numFmtId="192" fontId="154" fillId="13" borderId="1" xfId="0" applyNumberFormat="1" applyFont="1" applyFill="1" applyBorder="1" applyAlignment="1">
      <alignment horizontal="left" vertical="top" wrapText="1"/>
    </xf>
    <xf numFmtId="0" fontId="154" fillId="0" borderId="1" xfId="0" applyFont="1" applyBorder="1" applyAlignment="1">
      <alignment horizontal="left" vertical="top" wrapText="1"/>
    </xf>
    <xf numFmtId="193" fontId="149" fillId="13" borderId="1" xfId="0" applyNumberFormat="1" applyFont="1" applyFill="1" applyBorder="1" applyAlignment="1">
      <alignment horizontal="center" vertical="center"/>
    </xf>
    <xf numFmtId="10" fontId="149" fillId="13" borderId="1" xfId="0" applyNumberFormat="1" applyFont="1" applyFill="1" applyBorder="1" applyAlignment="1">
      <alignment horizontal="center" vertical="center"/>
    </xf>
    <xf numFmtId="193" fontId="154" fillId="0" borderId="1" xfId="0" applyNumberFormat="1" applyFont="1" applyFill="1" applyBorder="1" applyAlignment="1">
      <alignment horizontal="left" vertical="top"/>
    </xf>
    <xf numFmtId="190" fontId="154" fillId="0" borderId="1" xfId="0" applyNumberFormat="1" applyFont="1" applyFill="1" applyBorder="1" applyAlignment="1">
      <alignment horizontal="left" vertical="top"/>
    </xf>
    <xf numFmtId="0" fontId="155" fillId="14" borderId="1" xfId="0" applyFont="1" applyFill="1" applyBorder="1" applyAlignment="1">
      <alignment horizontal="left" vertical="top" wrapText="1"/>
    </xf>
    <xf numFmtId="0" fontId="155" fillId="14" borderId="1" xfId="0" applyFont="1" applyFill="1" applyBorder="1" applyAlignment="1">
      <alignment horizontal="left" vertical="top"/>
    </xf>
    <xf numFmtId="193" fontId="155" fillId="14" borderId="1" xfId="0" applyNumberFormat="1" applyFont="1" applyFill="1" applyBorder="1" applyAlignment="1">
      <alignment horizontal="left" vertical="top"/>
    </xf>
    <xf numFmtId="10" fontId="155" fillId="14" borderId="1" xfId="0" applyNumberFormat="1" applyFont="1" applyFill="1" applyBorder="1" applyAlignment="1">
      <alignment horizontal="left" vertical="top"/>
    </xf>
    <xf numFmtId="0" fontId="154" fillId="14" borderId="1" xfId="0" applyFont="1" applyFill="1" applyBorder="1" applyAlignment="1">
      <alignment horizontal="left" vertical="top"/>
    </xf>
    <xf numFmtId="10" fontId="154" fillId="14" borderId="1" xfId="0" applyNumberFormat="1" applyFont="1" applyFill="1" applyBorder="1" applyAlignment="1">
      <alignment horizontal="left" vertical="top"/>
    </xf>
    <xf numFmtId="0" fontId="154" fillId="14" borderId="1" xfId="0" applyFont="1" applyFill="1" applyBorder="1" applyAlignment="1">
      <alignment horizontal="left" vertical="top" wrapText="1"/>
    </xf>
    <xf numFmtId="0" fontId="154" fillId="14" borderId="0" xfId="0" applyFont="1" applyFill="1" applyAlignment="1">
      <alignment horizontal="left" vertical="top"/>
    </xf>
    <xf numFmtId="190" fontId="154" fillId="0" borderId="1" xfId="159" applyNumberFormat="1" applyFont="1" applyFill="1" applyBorder="1" applyAlignment="1">
      <alignment horizontal="left" vertical="top" wrapText="1"/>
    </xf>
    <xf numFmtId="0" fontId="154" fillId="0" borderId="1" xfId="0" applyNumberFormat="1" applyFont="1" applyFill="1" applyBorder="1" applyAlignment="1">
      <alignment horizontal="left" vertical="top" wrapText="1"/>
    </xf>
    <xf numFmtId="0" fontId="154" fillId="18" borderId="1" xfId="0" applyNumberFormat="1" applyFont="1" applyFill="1" applyBorder="1" applyAlignment="1">
      <alignment horizontal="left" vertical="top" wrapText="1"/>
    </xf>
    <xf numFmtId="0" fontId="154" fillId="0" borderId="1" xfId="0" quotePrefix="1" applyFont="1" applyBorder="1" applyAlignment="1">
      <alignment horizontal="left" vertical="top" wrapText="1"/>
    </xf>
    <xf numFmtId="0" fontId="154" fillId="0" borderId="2" xfId="0" applyFont="1" applyBorder="1" applyAlignment="1">
      <alignment horizontal="left" vertical="top"/>
    </xf>
    <xf numFmtId="10" fontId="154" fillId="0" borderId="2" xfId="0" applyNumberFormat="1" applyFont="1" applyBorder="1" applyAlignment="1">
      <alignment horizontal="left" vertical="top"/>
    </xf>
    <xf numFmtId="0" fontId="154" fillId="0" borderId="1" xfId="0" applyFont="1" applyBorder="1" applyAlignment="1">
      <alignment horizontal="left" vertical="top"/>
    </xf>
    <xf numFmtId="193" fontId="154" fillId="0" borderId="1" xfId="0" applyNumberFormat="1" applyFont="1" applyBorder="1" applyAlignment="1">
      <alignment horizontal="left" vertical="top"/>
    </xf>
    <xf numFmtId="10" fontId="154" fillId="0" borderId="1" xfId="0" applyNumberFormat="1" applyFont="1" applyBorder="1" applyAlignment="1">
      <alignment horizontal="left" vertical="top"/>
    </xf>
    <xf numFmtId="0" fontId="154" fillId="0" borderId="0" xfId="0" applyFont="1" applyAlignment="1">
      <alignment horizontal="left" vertical="top"/>
    </xf>
    <xf numFmtId="193" fontId="154" fillId="0" borderId="1" xfId="0" applyNumberFormat="1" applyFont="1" applyBorder="1" applyAlignment="1">
      <alignment horizontal="left" vertical="top" wrapText="1"/>
    </xf>
    <xf numFmtId="185" fontId="154" fillId="13" borderId="1" xfId="0" applyNumberFormat="1" applyFont="1" applyFill="1" applyBorder="1" applyAlignment="1" applyProtection="1">
      <alignment horizontal="left" vertical="top" wrapText="1"/>
    </xf>
    <xf numFmtId="0" fontId="154" fillId="18" borderId="1" xfId="0" applyFont="1" applyFill="1" applyBorder="1" applyAlignment="1" applyProtection="1">
      <alignment horizontal="left" vertical="top" wrapText="1"/>
    </xf>
    <xf numFmtId="10" fontId="154" fillId="13" borderId="1" xfId="0" applyNumberFormat="1" applyFont="1" applyFill="1" applyBorder="1" applyAlignment="1" applyProtection="1">
      <alignment horizontal="left" vertical="top" wrapText="1"/>
    </xf>
    <xf numFmtId="185" fontId="154" fillId="0" borderId="1" xfId="0" applyNumberFormat="1" applyFont="1" applyFill="1" applyBorder="1" applyAlignment="1" applyProtection="1">
      <alignment horizontal="left" vertical="top" wrapText="1"/>
    </xf>
    <xf numFmtId="0" fontId="154" fillId="0" borderId="1" xfId="0" applyFont="1" applyFill="1" applyBorder="1" applyAlignment="1" applyProtection="1">
      <alignment horizontal="left" vertical="top" wrapText="1"/>
    </xf>
    <xf numFmtId="193" fontId="154" fillId="14" borderId="1" xfId="0" applyNumberFormat="1" applyFont="1" applyFill="1" applyBorder="1" applyAlignment="1">
      <alignment horizontal="left" vertical="top"/>
    </xf>
    <xf numFmtId="0" fontId="154" fillId="14" borderId="1" xfId="148" applyNumberFormat="1" applyFont="1" applyFill="1" applyBorder="1" applyAlignment="1">
      <alignment horizontal="center" vertical="center" wrapText="1"/>
    </xf>
    <xf numFmtId="0" fontId="154" fillId="14" borderId="1" xfId="0" applyFont="1" applyFill="1" applyBorder="1" applyAlignment="1">
      <alignment horizontal="center" vertical="center" wrapText="1"/>
    </xf>
    <xf numFmtId="193" fontId="154" fillId="14" borderId="1" xfId="0" applyNumberFormat="1" applyFont="1" applyFill="1" applyBorder="1" applyAlignment="1">
      <alignment horizontal="center" vertical="center"/>
    </xf>
    <xf numFmtId="193" fontId="154" fillId="14" borderId="1" xfId="0" applyNumberFormat="1" applyFont="1" applyFill="1" applyBorder="1" applyAlignment="1">
      <alignment horizontal="center" vertical="center" wrapText="1"/>
    </xf>
    <xf numFmtId="10" fontId="154" fillId="14" borderId="1" xfId="0" applyNumberFormat="1" applyFont="1" applyFill="1" applyBorder="1" applyAlignment="1">
      <alignment horizontal="center" vertical="center" wrapText="1"/>
    </xf>
    <xf numFmtId="0" fontId="154" fillId="14" borderId="1" xfId="0" applyFont="1" applyFill="1" applyBorder="1" applyAlignment="1">
      <alignment horizontal="center" vertical="center"/>
    </xf>
    <xf numFmtId="10" fontId="154" fillId="14" borderId="1" xfId="0" applyNumberFormat="1" applyFont="1" applyFill="1" applyBorder="1" applyAlignment="1">
      <alignment horizontal="center" vertical="center"/>
    </xf>
    <xf numFmtId="0" fontId="154" fillId="14" borderId="0" xfId="0" applyFont="1" applyFill="1" applyAlignment="1">
      <alignment horizontal="center" vertical="center"/>
    </xf>
    <xf numFmtId="0" fontId="153" fillId="11" borderId="7" xfId="0" applyFont="1" applyFill="1" applyBorder="1" applyAlignment="1">
      <alignment horizontal="center" vertical="center" wrapText="1"/>
    </xf>
    <xf numFmtId="193" fontId="154" fillId="13" borderId="1" xfId="0" applyNumberFormat="1" applyFont="1" applyFill="1" applyBorder="1" applyAlignment="1">
      <alignment horizontal="center" vertical="center" wrapText="1"/>
    </xf>
    <xf numFmtId="0" fontId="154" fillId="0" borderId="1" xfId="0" applyFont="1" applyBorder="1" applyAlignment="1">
      <alignment horizontal="center" vertical="center" wrapText="1"/>
    </xf>
    <xf numFmtId="185" fontId="154" fillId="13" borderId="1" xfId="0" applyNumberFormat="1" applyFont="1" applyFill="1" applyBorder="1" applyAlignment="1" applyProtection="1">
      <alignment horizontal="center" vertical="center" wrapText="1"/>
    </xf>
    <xf numFmtId="193" fontId="149" fillId="0" borderId="0" xfId="0" applyNumberFormat="1" applyFont="1" applyAlignment="1">
      <alignment horizontal="center" vertical="center"/>
    </xf>
    <xf numFmtId="0" fontId="65" fillId="0" borderId="5" xfId="0" applyFont="1" applyBorder="1" applyAlignment="1" applyProtection="1">
      <alignment horizontal="left" vertical="center" wrapText="1"/>
    </xf>
    <xf numFmtId="10" fontId="0" fillId="13" borderId="1" xfId="0" applyNumberFormat="1" applyFill="1" applyBorder="1" applyAlignment="1">
      <alignment horizontal="right" vertical="center"/>
    </xf>
    <xf numFmtId="0" fontId="0" fillId="13" borderId="1" xfId="0" applyFill="1" applyBorder="1" applyAlignment="1">
      <alignment horizontal="right" vertical="center"/>
    </xf>
    <xf numFmtId="0" fontId="0" fillId="0" borderId="1" xfId="0"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center" vertical="center" wrapText="1"/>
    </xf>
    <xf numFmtId="0" fontId="4" fillId="0" borderId="0" xfId="0" applyFont="1" applyAlignment="1">
      <alignment horizontal="center" vertical="center" wrapText="1"/>
    </xf>
    <xf numFmtId="0" fontId="44" fillId="0" borderId="6" xfId="0" applyFont="1" applyBorder="1" applyAlignment="1" applyProtection="1">
      <alignment horizontal="left" vertical="center" wrapText="1"/>
    </xf>
    <xf numFmtId="0" fontId="68" fillId="13" borderId="1" xfId="0" applyFont="1" applyFill="1" applyBorder="1" applyAlignment="1" applyProtection="1">
      <alignment horizontal="left" vertical="center" wrapText="1"/>
    </xf>
    <xf numFmtId="0" fontId="67" fillId="13" borderId="1" xfId="0" applyFont="1" applyFill="1" applyBorder="1" applyAlignment="1">
      <alignment vertical="center"/>
    </xf>
    <xf numFmtId="0" fontId="67" fillId="13" borderId="1" xfId="0" applyFont="1" applyFill="1" applyBorder="1" applyAlignment="1">
      <alignment vertical="center" wrapText="1"/>
    </xf>
    <xf numFmtId="0" fontId="3" fillId="13" borderId="1" xfId="0" applyFont="1" applyFill="1" applyBorder="1" applyAlignment="1">
      <alignment vertical="center" wrapText="1"/>
    </xf>
    <xf numFmtId="0" fontId="44" fillId="0" borderId="8" xfId="0" applyFont="1" applyBorder="1" applyAlignment="1" applyProtection="1">
      <alignment horizontal="left" vertical="center" wrapText="1"/>
    </xf>
    <xf numFmtId="4" fontId="44" fillId="0" borderId="9" xfId="0" applyNumberFormat="1" applyFont="1" applyBorder="1" applyAlignment="1" applyProtection="1">
      <alignment horizontal="right" vertical="center" wrapText="1"/>
    </xf>
    <xf numFmtId="194" fontId="0" fillId="0" borderId="0" xfId="0" applyNumberFormat="1"/>
    <xf numFmtId="205" fontId="0" fillId="0" borderId="0" xfId="0" applyNumberFormat="1"/>
    <xf numFmtId="0" fontId="69" fillId="0" borderId="5" xfId="0" applyFont="1" applyBorder="1" applyAlignment="1" applyProtection="1">
      <alignment horizontal="left" vertical="center" wrapText="1"/>
    </xf>
    <xf numFmtId="0" fontId="70" fillId="0" borderId="0" xfId="0" applyFont="1" applyAlignment="1">
      <alignment horizontal="center" vertical="center" wrapText="1"/>
    </xf>
    <xf numFmtId="185" fontId="69" fillId="0" borderId="5" xfId="0" applyNumberFormat="1" applyFont="1" applyBorder="1" applyAlignment="1" applyProtection="1">
      <alignment horizontal="right" vertical="center" wrapText="1"/>
    </xf>
    <xf numFmtId="0" fontId="70" fillId="0" borderId="1" xfId="0" applyFont="1" applyBorder="1" applyAlignment="1">
      <alignment horizontal="center" vertical="center" wrapText="1"/>
    </xf>
    <xf numFmtId="0" fontId="154" fillId="0" borderId="1" xfId="0" applyFont="1" applyFill="1" applyBorder="1" applyAlignment="1">
      <alignment horizontal="left" vertical="top" wrapText="1"/>
    </xf>
    <xf numFmtId="0" fontId="154" fillId="18" borderId="0" xfId="0" applyFont="1" applyFill="1" applyBorder="1" applyAlignment="1">
      <alignment horizontal="left" vertical="top" wrapText="1"/>
    </xf>
    <xf numFmtId="185" fontId="154" fillId="18" borderId="1" xfId="0" applyNumberFormat="1" applyFont="1" applyFill="1" applyBorder="1" applyAlignment="1" applyProtection="1">
      <alignment horizontal="left" vertical="top" wrapText="1"/>
    </xf>
    <xf numFmtId="10" fontId="154" fillId="18" borderId="1" xfId="0" applyNumberFormat="1" applyFont="1" applyFill="1" applyBorder="1" applyAlignment="1" applyProtection="1">
      <alignment horizontal="left" vertical="top" wrapText="1"/>
    </xf>
    <xf numFmtId="0" fontId="154" fillId="18" borderId="1" xfId="0" applyFont="1" applyFill="1" applyBorder="1" applyAlignment="1">
      <alignment horizontal="left" vertical="top" wrapText="1"/>
    </xf>
    <xf numFmtId="0" fontId="4" fillId="0" borderId="1" xfId="0" applyFont="1" applyBorder="1" applyAlignment="1">
      <alignment horizontal="center" vertical="center" wrapText="1"/>
    </xf>
    <xf numFmtId="10" fontId="46" fillId="11" borderId="1" xfId="0" applyNumberFormat="1" applyFont="1" applyFill="1" applyBorder="1" applyAlignment="1">
      <alignment horizontal="center" vertical="center"/>
    </xf>
    <xf numFmtId="0" fontId="70" fillId="18" borderId="1" xfId="0" applyFont="1" applyFill="1" applyBorder="1" applyAlignment="1">
      <alignment horizontal="center" vertical="center" wrapText="1"/>
    </xf>
    <xf numFmtId="185" fontId="151" fillId="13" borderId="1" xfId="0" applyNumberFormat="1" applyFont="1" applyFill="1" applyBorder="1" applyAlignment="1" applyProtection="1">
      <alignment horizontal="left" vertical="top" wrapText="1"/>
    </xf>
    <xf numFmtId="0" fontId="154" fillId="13" borderId="1" xfId="148" applyNumberFormat="1" applyFont="1" applyFill="1" applyBorder="1" applyAlignment="1">
      <alignment horizontal="left" vertical="top" wrapText="1"/>
    </xf>
    <xf numFmtId="0" fontId="154" fillId="0" borderId="1" xfId="0" applyFont="1" applyFill="1" applyBorder="1" applyAlignment="1">
      <alignment horizontal="left" vertical="top" wrapText="1"/>
    </xf>
    <xf numFmtId="0" fontId="74" fillId="0" borderId="5" xfId="0" applyFont="1" applyBorder="1" applyAlignment="1" applyProtection="1">
      <alignment horizontal="left" vertical="center" wrapText="1"/>
    </xf>
    <xf numFmtId="0" fontId="154" fillId="0" borderId="1" xfId="0" applyNumberFormat="1" applyFont="1" applyFill="1" applyBorder="1" applyAlignment="1">
      <alignment horizontal="left" vertical="top" wrapText="1"/>
    </xf>
    <xf numFmtId="0" fontId="74" fillId="0" borderId="1" xfId="0" applyFont="1" applyBorder="1" applyAlignment="1" applyProtection="1">
      <alignment horizontal="left" vertical="center" wrapText="1"/>
    </xf>
    <xf numFmtId="0" fontId="76" fillId="0" borderId="1" xfId="0" applyFont="1" applyFill="1" applyBorder="1" applyAlignment="1">
      <alignment horizontal="center" vertical="center" wrapText="1"/>
    </xf>
    <xf numFmtId="0" fontId="76" fillId="13" borderId="1" xfId="0" applyFont="1" applyFill="1" applyBorder="1" applyAlignment="1">
      <alignment horizontal="center" vertical="center" wrapText="1"/>
    </xf>
    <xf numFmtId="0" fontId="76" fillId="0" borderId="1" xfId="0" applyFont="1" applyFill="1" applyBorder="1" applyAlignment="1">
      <alignment horizontal="center" vertical="center"/>
    </xf>
    <xf numFmtId="0" fontId="154" fillId="13" borderId="1" xfId="0" applyFont="1" applyFill="1" applyBorder="1" applyAlignment="1">
      <alignment horizontal="left" vertical="top" wrapText="1"/>
    </xf>
    <xf numFmtId="0" fontId="154" fillId="0" borderId="1" xfId="0" applyFont="1" applyFill="1" applyBorder="1" applyAlignment="1">
      <alignment horizontal="center" vertical="center"/>
    </xf>
    <xf numFmtId="0" fontId="154" fillId="13" borderId="1" xfId="0" applyFont="1" applyFill="1" applyBorder="1" applyAlignment="1">
      <alignment horizontal="left" vertical="top"/>
    </xf>
    <xf numFmtId="0" fontId="154" fillId="0" borderId="1" xfId="0" applyFont="1" applyFill="1" applyBorder="1" applyAlignment="1">
      <alignment horizontal="center" vertical="center" wrapText="1"/>
    </xf>
    <xf numFmtId="0" fontId="154" fillId="13" borderId="1" xfId="0" applyFont="1" applyFill="1" applyBorder="1" applyAlignment="1">
      <alignment horizontal="center" vertical="center"/>
    </xf>
    <xf numFmtId="0" fontId="154" fillId="13" borderId="1" xfId="0" applyFont="1" applyFill="1" applyBorder="1" applyAlignment="1">
      <alignment horizontal="center" vertical="center" wrapText="1"/>
    </xf>
    <xf numFmtId="0" fontId="154" fillId="0" borderId="1" xfId="0" applyFont="1" applyFill="1" applyBorder="1" applyAlignment="1">
      <alignment horizontal="left" vertical="top"/>
    </xf>
    <xf numFmtId="0" fontId="154" fillId="0" borderId="1" xfId="0" applyFont="1" applyFill="1" applyBorder="1" applyAlignment="1">
      <alignment horizontal="left" vertical="top" wrapText="1"/>
    </xf>
    <xf numFmtId="0" fontId="150" fillId="0" borderId="1" xfId="0" applyFont="1" applyFill="1" applyBorder="1" applyAlignment="1">
      <alignment horizontal="center" vertical="center" wrapText="1"/>
    </xf>
    <xf numFmtId="0" fontId="76" fillId="0" borderId="1" xfId="0" applyFont="1" applyBorder="1" applyAlignment="1">
      <alignment horizontal="center" vertical="center"/>
    </xf>
    <xf numFmtId="0" fontId="0" fillId="0" borderId="1" xfId="0" applyFont="1" applyBorder="1" applyAlignment="1">
      <alignment horizontal="center" vertical="center" wrapText="1"/>
    </xf>
    <xf numFmtId="185" fontId="154" fillId="13" borderId="1" xfId="0" applyNumberFormat="1" applyFont="1" applyFill="1" applyBorder="1" applyAlignment="1" applyProtection="1">
      <alignment horizontal="left" vertical="top" wrapText="1"/>
    </xf>
    <xf numFmtId="185" fontId="154" fillId="0" borderId="1" xfId="0" applyNumberFormat="1" applyFont="1" applyFill="1" applyBorder="1" applyAlignment="1" applyProtection="1">
      <alignment horizontal="left" vertical="top" wrapText="1"/>
    </xf>
    <xf numFmtId="4" fontId="0" fillId="0" borderId="0" xfId="0" applyNumberFormat="1"/>
    <xf numFmtId="0" fontId="79" fillId="0" borderId="0" xfId="0" applyFont="1" applyAlignment="1">
      <alignment horizontal="center" vertical="center" wrapText="1"/>
    </xf>
    <xf numFmtId="0" fontId="44" fillId="0" borderId="9" xfId="0" applyNumberFormat="1" applyFont="1" applyBorder="1" applyAlignment="1" applyProtection="1">
      <alignment horizontal="right" vertical="center" wrapText="1"/>
    </xf>
    <xf numFmtId="10" fontId="44" fillId="0" borderId="9" xfId="0" applyNumberFormat="1" applyFont="1" applyBorder="1" applyAlignment="1" applyProtection="1">
      <alignment horizontal="right" vertical="center" wrapText="1"/>
    </xf>
    <xf numFmtId="0" fontId="44" fillId="0" borderId="10" xfId="0" applyFont="1" applyBorder="1" applyAlignment="1" applyProtection="1">
      <alignment horizontal="left" vertical="center" wrapText="1"/>
    </xf>
    <xf numFmtId="0" fontId="76" fillId="13" borderId="1" xfId="0" applyFont="1" applyFill="1" applyBorder="1" applyAlignment="1">
      <alignment horizontal="left" vertical="top" wrapText="1"/>
    </xf>
    <xf numFmtId="0" fontId="76" fillId="13" borderId="1" xfId="0" applyFont="1" applyFill="1" applyBorder="1" applyAlignment="1">
      <alignment horizontal="left" vertical="top"/>
    </xf>
    <xf numFmtId="0" fontId="81" fillId="13" borderId="1" xfId="0" applyFont="1" applyFill="1" applyBorder="1" applyAlignment="1">
      <alignment horizontal="left" vertical="top" wrapText="1"/>
    </xf>
    <xf numFmtId="0" fontId="44" fillId="0" borderId="11" xfId="0" applyFont="1" applyBorder="1" applyAlignment="1" applyProtection="1">
      <alignment horizontal="left" vertical="center" wrapText="1"/>
    </xf>
    <xf numFmtId="0" fontId="69" fillId="0" borderId="6" xfId="0" applyFont="1" applyBorder="1" applyAlignment="1" applyProtection="1">
      <alignment horizontal="left" vertical="center" wrapText="1"/>
    </xf>
    <xf numFmtId="0" fontId="69" fillId="0" borderId="9" xfId="0" applyFont="1" applyBorder="1" applyAlignment="1" applyProtection="1">
      <alignment horizontal="left" vertical="center" wrapText="1"/>
    </xf>
    <xf numFmtId="0" fontId="83" fillId="13" borderId="1" xfId="0" applyFont="1" applyFill="1" applyBorder="1" applyAlignment="1">
      <alignment vertical="center" wrapText="1"/>
    </xf>
    <xf numFmtId="0" fontId="154" fillId="13" borderId="1" xfId="0" applyFont="1" applyFill="1" applyBorder="1" applyAlignment="1">
      <alignment horizontal="left" vertical="top" wrapText="1"/>
    </xf>
    <xf numFmtId="0" fontId="154" fillId="13" borderId="1" xfId="0" applyFont="1" applyFill="1" applyBorder="1" applyAlignment="1">
      <alignment horizontal="left" vertical="top"/>
    </xf>
    <xf numFmtId="0" fontId="154" fillId="0" borderId="1" xfId="0" applyFont="1" applyFill="1" applyBorder="1" applyAlignment="1">
      <alignment horizontal="center" vertical="center" wrapText="1"/>
    </xf>
    <xf numFmtId="0" fontId="154" fillId="0" borderId="1" xfId="0" applyFont="1" applyFill="1" applyBorder="1" applyAlignment="1">
      <alignment horizontal="center" vertical="center"/>
    </xf>
    <xf numFmtId="0" fontId="154" fillId="13" borderId="1" xfId="0" applyFont="1" applyFill="1" applyBorder="1" applyAlignment="1">
      <alignment horizontal="center" vertical="center" wrapText="1"/>
    </xf>
    <xf numFmtId="10" fontId="10" fillId="19" borderId="1" xfId="0" applyNumberFormat="1" applyFont="1" applyFill="1" applyBorder="1" applyAlignment="1">
      <alignment vertical="center"/>
    </xf>
    <xf numFmtId="10" fontId="10" fillId="0" borderId="1" xfId="0" applyNumberFormat="1" applyFont="1" applyBorder="1" applyAlignment="1">
      <alignment vertical="center"/>
    </xf>
    <xf numFmtId="190" fontId="154" fillId="14" borderId="1" xfId="0" applyNumberFormat="1" applyFont="1" applyFill="1" applyBorder="1" applyAlignment="1">
      <alignment horizontal="left" vertical="top"/>
    </xf>
    <xf numFmtId="0" fontId="4" fillId="13" borderId="1" xfId="0" applyFont="1" applyFill="1" applyBorder="1" applyAlignment="1">
      <alignment horizontal="center" vertical="center" wrapText="1"/>
    </xf>
    <xf numFmtId="0" fontId="44" fillId="0" borderId="5" xfId="161" applyFont="1" applyBorder="1" applyAlignment="1" applyProtection="1">
      <alignment horizontal="left" vertical="center" wrapText="1"/>
    </xf>
    <xf numFmtId="0" fontId="44" fillId="0" borderId="5" xfId="161" applyNumberFormat="1" applyFont="1" applyBorder="1" applyAlignment="1" applyProtection="1">
      <alignment horizontal="right" vertical="center" wrapText="1"/>
    </xf>
    <xf numFmtId="4" fontId="44" fillId="0" borderId="5" xfId="161" applyNumberFormat="1" applyFont="1" applyBorder="1" applyAlignment="1" applyProtection="1">
      <alignment horizontal="right" vertical="center" wrapText="1"/>
    </xf>
    <xf numFmtId="10" fontId="44" fillId="0" borderId="5" xfId="161" applyNumberFormat="1" applyFont="1" applyBorder="1" applyAlignment="1" applyProtection="1">
      <alignment horizontal="right" vertical="center" wrapText="1"/>
    </xf>
    <xf numFmtId="0" fontId="44" fillId="0" borderId="3" xfId="161" applyFont="1" applyBorder="1" applyAlignment="1" applyProtection="1">
      <alignment horizontal="left" vertical="center" wrapText="1"/>
    </xf>
    <xf numFmtId="0" fontId="44" fillId="0" borderId="5" xfId="162" applyFont="1" applyBorder="1" applyAlignment="1" applyProtection="1">
      <alignment horizontal="left" vertical="center" wrapText="1"/>
    </xf>
    <xf numFmtId="0" fontId="44" fillId="0" borderId="5" xfId="162" applyNumberFormat="1" applyFont="1" applyBorder="1" applyAlignment="1" applyProtection="1">
      <alignment horizontal="right" vertical="center" wrapText="1"/>
    </xf>
    <xf numFmtId="4" fontId="44" fillId="0" borderId="5" xfId="162" applyNumberFormat="1" applyFont="1" applyBorder="1" applyAlignment="1" applyProtection="1">
      <alignment horizontal="right" vertical="center" wrapText="1"/>
    </xf>
    <xf numFmtId="10" fontId="44" fillId="0" borderId="5" xfId="162" applyNumberFormat="1" applyFont="1" applyBorder="1" applyAlignment="1" applyProtection="1">
      <alignment horizontal="right" vertical="center" wrapText="1"/>
    </xf>
    <xf numFmtId="0" fontId="44" fillId="0" borderId="3" xfId="162" applyFont="1" applyBorder="1" applyAlignment="1" applyProtection="1">
      <alignment horizontal="left" vertical="center" wrapText="1"/>
    </xf>
    <xf numFmtId="0" fontId="44" fillId="0" borderId="5" xfId="163" applyFont="1" applyBorder="1" applyAlignment="1" applyProtection="1">
      <alignment horizontal="left" vertical="center" wrapText="1"/>
    </xf>
    <xf numFmtId="0" fontId="44" fillId="0" borderId="5" xfId="163" applyNumberFormat="1" applyFont="1" applyBorder="1" applyAlignment="1" applyProtection="1">
      <alignment horizontal="right" vertical="center" wrapText="1"/>
    </xf>
    <xf numFmtId="4" fontId="44" fillId="0" borderId="5" xfId="163" applyNumberFormat="1" applyFont="1" applyBorder="1" applyAlignment="1" applyProtection="1">
      <alignment horizontal="right" vertical="center" wrapText="1"/>
    </xf>
    <xf numFmtId="10" fontId="44" fillId="0" borderId="5" xfId="163" applyNumberFormat="1" applyFont="1" applyBorder="1" applyAlignment="1" applyProtection="1">
      <alignment horizontal="right" vertical="center" wrapText="1"/>
    </xf>
    <xf numFmtId="0" fontId="44" fillId="0" borderId="5" xfId="164" applyFont="1" applyBorder="1" applyAlignment="1" applyProtection="1">
      <alignment horizontal="left" vertical="center" wrapText="1"/>
    </xf>
    <xf numFmtId="0" fontId="44" fillId="0" borderId="5" xfId="164" applyNumberFormat="1" applyFont="1" applyBorder="1" applyAlignment="1" applyProtection="1">
      <alignment horizontal="right" vertical="center" wrapText="1"/>
    </xf>
    <xf numFmtId="4" fontId="44" fillId="0" borderId="5" xfId="164" applyNumberFormat="1" applyFont="1" applyBorder="1" applyAlignment="1" applyProtection="1">
      <alignment horizontal="right" vertical="center" wrapText="1"/>
    </xf>
    <xf numFmtId="10" fontId="44" fillId="0" borderId="5" xfId="164" applyNumberFormat="1" applyFont="1" applyBorder="1" applyAlignment="1" applyProtection="1">
      <alignment horizontal="right" vertical="center" wrapText="1"/>
    </xf>
    <xf numFmtId="0" fontId="44" fillId="0" borderId="3" xfId="164" applyFont="1" applyBorder="1" applyAlignment="1" applyProtection="1">
      <alignment horizontal="left" vertical="center" wrapText="1"/>
    </xf>
    <xf numFmtId="0" fontId="44" fillId="0" borderId="5" xfId="176" applyFont="1" applyBorder="1" applyAlignment="1" applyProtection="1">
      <alignment horizontal="left" vertical="center" wrapText="1"/>
    </xf>
    <xf numFmtId="0" fontId="44" fillId="0" borderId="5" xfId="176" applyNumberFormat="1" applyFont="1" applyBorder="1" applyAlignment="1" applyProtection="1">
      <alignment horizontal="right" vertical="center" wrapText="1"/>
    </xf>
    <xf numFmtId="4" fontId="44" fillId="0" borderId="5" xfId="176" applyNumberFormat="1" applyFont="1" applyBorder="1" applyAlignment="1" applyProtection="1">
      <alignment horizontal="right" vertical="center" wrapText="1"/>
    </xf>
    <xf numFmtId="10" fontId="44" fillId="0" borderId="5" xfId="176" applyNumberFormat="1" applyFont="1" applyBorder="1" applyAlignment="1" applyProtection="1">
      <alignment horizontal="right" vertical="center" wrapText="1"/>
    </xf>
    <xf numFmtId="0" fontId="44" fillId="0" borderId="3" xfId="176" applyFont="1" applyBorder="1" applyAlignment="1" applyProtection="1">
      <alignment horizontal="left" vertical="center" wrapText="1"/>
    </xf>
    <xf numFmtId="0" fontId="44" fillId="0" borderId="12" xfId="176" applyFont="1" applyBorder="1" applyAlignment="1" applyProtection="1">
      <alignment horizontal="left" vertical="center" wrapText="1"/>
    </xf>
    <xf numFmtId="0" fontId="44" fillId="0" borderId="6" xfId="176" applyFont="1" applyBorder="1" applyAlignment="1" applyProtection="1">
      <alignment horizontal="left" vertical="center" wrapText="1"/>
    </xf>
    <xf numFmtId="4" fontId="44" fillId="0" borderId="6" xfId="176" applyNumberFormat="1" applyFont="1" applyBorder="1" applyAlignment="1" applyProtection="1">
      <alignment horizontal="right" vertical="center" wrapText="1"/>
    </xf>
    <xf numFmtId="0" fontId="44" fillId="0" borderId="6" xfId="176" applyNumberFormat="1" applyFont="1" applyBorder="1" applyAlignment="1" applyProtection="1">
      <alignment horizontal="right" vertical="center" wrapText="1"/>
    </xf>
    <xf numFmtId="10" fontId="44" fillId="0" borderId="6" xfId="176" applyNumberFormat="1" applyFont="1" applyBorder="1" applyAlignment="1" applyProtection="1">
      <alignment horizontal="right" vertical="center" wrapText="1"/>
    </xf>
    <xf numFmtId="0" fontId="44" fillId="0" borderId="1" xfId="176" applyFont="1" applyBorder="1" applyAlignment="1" applyProtection="1">
      <alignment horizontal="left" vertical="center" wrapText="1"/>
    </xf>
    <xf numFmtId="4" fontId="44" fillId="0" borderId="1" xfId="176" applyNumberFormat="1" applyFont="1" applyBorder="1" applyAlignment="1" applyProtection="1">
      <alignment horizontal="right" vertical="center" wrapText="1"/>
    </xf>
    <xf numFmtId="0" fontId="44" fillId="0" borderId="1" xfId="176" applyNumberFormat="1" applyFont="1" applyBorder="1" applyAlignment="1" applyProtection="1">
      <alignment horizontal="right" vertical="center" wrapText="1"/>
    </xf>
    <xf numFmtId="10" fontId="44" fillId="0" borderId="1" xfId="176" applyNumberFormat="1" applyFont="1" applyBorder="1" applyAlignment="1" applyProtection="1">
      <alignment horizontal="right" vertical="center" wrapText="1"/>
    </xf>
    <xf numFmtId="0" fontId="90" fillId="0" borderId="1" xfId="176" applyFont="1" applyBorder="1" applyAlignment="1" applyProtection="1">
      <alignment horizontal="left" vertical="center" wrapText="1"/>
    </xf>
    <xf numFmtId="193" fontId="154" fillId="0" borderId="1" xfId="0" applyNumberFormat="1" applyFont="1" applyFill="1" applyBorder="1" applyAlignment="1">
      <alignment horizontal="center" vertical="center" wrapText="1"/>
    </xf>
    <xf numFmtId="193" fontId="154" fillId="18" borderId="1" xfId="0" applyNumberFormat="1" applyFont="1" applyFill="1" applyBorder="1" applyAlignment="1">
      <alignment horizontal="center" vertical="center" wrapText="1"/>
    </xf>
    <xf numFmtId="193" fontId="154" fillId="18" borderId="1" xfId="0" applyNumberFormat="1" applyFont="1" applyFill="1" applyBorder="1" applyAlignment="1">
      <alignment horizontal="center" vertical="center"/>
    </xf>
    <xf numFmtId="193" fontId="154" fillId="13" borderId="1" xfId="0" applyNumberFormat="1" applyFont="1" applyFill="1" applyBorder="1" applyAlignment="1">
      <alignment horizontal="center" vertical="center" wrapText="1"/>
    </xf>
    <xf numFmtId="0" fontId="154" fillId="13" borderId="1" xfId="0" applyFont="1" applyFill="1" applyBorder="1" applyAlignment="1">
      <alignment horizontal="center" vertical="center" wrapText="1"/>
    </xf>
    <xf numFmtId="4" fontId="91" fillId="0" borderId="5" xfId="163" applyNumberFormat="1" applyFont="1" applyBorder="1" applyAlignment="1" applyProtection="1">
      <alignment horizontal="center" vertical="center" wrapText="1"/>
    </xf>
    <xf numFmtId="10" fontId="154" fillId="0" borderId="1" xfId="0" applyNumberFormat="1" applyFont="1" applyFill="1" applyBorder="1" applyAlignment="1">
      <alignment horizontal="center" vertical="center" wrapText="1"/>
    </xf>
    <xf numFmtId="0" fontId="154" fillId="13" borderId="1" xfId="0" applyFont="1" applyFill="1" applyBorder="1" applyAlignment="1">
      <alignment horizontal="center" vertical="center"/>
    </xf>
    <xf numFmtId="10" fontId="154" fillId="13" borderId="1" xfId="0" applyNumberFormat="1" applyFont="1" applyFill="1" applyBorder="1" applyAlignment="1">
      <alignment horizontal="center" vertical="center"/>
    </xf>
    <xf numFmtId="0" fontId="91" fillId="0" borderId="3" xfId="164" applyFont="1" applyBorder="1" applyAlignment="1" applyProtection="1">
      <alignment horizontal="center" vertical="center" wrapText="1"/>
    </xf>
    <xf numFmtId="0" fontId="91" fillId="0" borderId="5" xfId="164" applyFont="1" applyBorder="1" applyAlignment="1" applyProtection="1">
      <alignment horizontal="center" vertical="center" wrapText="1"/>
    </xf>
    <xf numFmtId="0" fontId="154" fillId="18" borderId="1" xfId="148" applyNumberFormat="1" applyFont="1" applyFill="1" applyBorder="1" applyAlignment="1">
      <alignment horizontal="center" vertical="center" wrapText="1"/>
    </xf>
    <xf numFmtId="0" fontId="154" fillId="18" borderId="1" xfId="0" applyFont="1" applyFill="1" applyBorder="1" applyAlignment="1">
      <alignment horizontal="center" vertical="center" wrapText="1"/>
    </xf>
    <xf numFmtId="194" fontId="154" fillId="18" borderId="1" xfId="0" applyNumberFormat="1" applyFont="1" applyFill="1" applyBorder="1" applyAlignment="1">
      <alignment horizontal="center" vertical="center" wrapText="1"/>
    </xf>
    <xf numFmtId="10" fontId="154" fillId="18" borderId="1" xfId="0" applyNumberFormat="1" applyFont="1" applyFill="1" applyBorder="1" applyAlignment="1">
      <alignment horizontal="center" vertical="center" wrapText="1"/>
    </xf>
    <xf numFmtId="10" fontId="154" fillId="18" borderId="1" xfId="0" applyNumberFormat="1" applyFont="1" applyFill="1" applyBorder="1" applyAlignment="1">
      <alignment horizontal="center" vertical="center"/>
    </xf>
    <xf numFmtId="0" fontId="91" fillId="0" borderId="1" xfId="176" applyFont="1" applyBorder="1" applyAlignment="1" applyProtection="1">
      <alignment horizontal="center" vertical="center" wrapText="1"/>
    </xf>
    <xf numFmtId="0" fontId="154" fillId="0" borderId="1" xfId="0" applyFont="1" applyFill="1" applyBorder="1" applyAlignment="1">
      <alignment horizontal="center" vertical="center" wrapText="1"/>
    </xf>
    <xf numFmtId="0" fontId="154" fillId="0" borderId="1" xfId="0" applyFont="1" applyFill="1" applyBorder="1" applyAlignment="1">
      <alignment horizontal="center" vertical="center"/>
    </xf>
    <xf numFmtId="194" fontId="154" fillId="18" borderId="1" xfId="0" applyNumberFormat="1" applyFont="1" applyFill="1" applyBorder="1" applyAlignment="1">
      <alignment horizontal="center" vertical="center"/>
    </xf>
    <xf numFmtId="193" fontId="154" fillId="13" borderId="1" xfId="0" applyNumberFormat="1" applyFont="1" applyFill="1" applyBorder="1" applyAlignment="1">
      <alignment horizontal="center" vertical="center"/>
    </xf>
    <xf numFmtId="10" fontId="154" fillId="13" borderId="1" xfId="0" applyNumberFormat="1" applyFont="1" applyFill="1" applyBorder="1" applyAlignment="1">
      <alignment horizontal="center" vertical="center" wrapText="1"/>
    </xf>
    <xf numFmtId="0" fontId="88" fillId="0" borderId="1" xfId="177" applyFont="1" applyBorder="1" applyAlignment="1">
      <alignment horizontal="center" vertical="center" wrapText="1"/>
    </xf>
    <xf numFmtId="0" fontId="0" fillId="13" borderId="1" xfId="0" applyFont="1" applyFill="1" applyBorder="1" applyAlignment="1">
      <alignment horizontal="center" vertical="center"/>
    </xf>
    <xf numFmtId="0" fontId="149" fillId="0" borderId="1" xfId="0" applyFont="1" applyBorder="1"/>
    <xf numFmtId="10" fontId="149" fillId="0" borderId="1" xfId="0" applyNumberFormat="1" applyFont="1" applyBorder="1"/>
    <xf numFmtId="0" fontId="149" fillId="0" borderId="1" xfId="0" applyFont="1" applyBorder="1" applyAlignment="1">
      <alignment wrapText="1"/>
    </xf>
    <xf numFmtId="0" fontId="149" fillId="18" borderId="1" xfId="0" applyFont="1" applyFill="1" applyBorder="1"/>
    <xf numFmtId="10" fontId="149" fillId="18" borderId="1" xfId="0" applyNumberFormat="1" applyFont="1" applyFill="1" applyBorder="1"/>
    <xf numFmtId="0" fontId="149" fillId="18" borderId="1" xfId="0" applyFont="1" applyFill="1" applyBorder="1" applyAlignment="1">
      <alignment wrapText="1"/>
    </xf>
    <xf numFmtId="0" fontId="149" fillId="18" borderId="0" xfId="0" applyFont="1" applyFill="1"/>
    <xf numFmtId="0" fontId="154" fillId="13" borderId="1" xfId="0" applyFont="1" applyFill="1" applyBorder="1" applyAlignment="1">
      <alignment horizontal="left" vertical="center" wrapText="1"/>
    </xf>
    <xf numFmtId="0" fontId="92" fillId="0" borderId="0" xfId="0" applyFont="1" applyAlignment="1">
      <alignment horizontal="center" vertical="center" wrapText="1"/>
    </xf>
    <xf numFmtId="0" fontId="57" fillId="15" borderId="5" xfId="0" applyFont="1" applyFill="1" applyBorder="1" applyAlignment="1" applyProtection="1">
      <alignment horizontal="center" vertical="center" wrapText="1"/>
    </xf>
    <xf numFmtId="185" fontId="0" fillId="15" borderId="0" xfId="0" applyNumberFormat="1" applyFill="1"/>
    <xf numFmtId="0" fontId="0" fillId="15" borderId="0" xfId="0" applyFill="1"/>
    <xf numFmtId="0" fontId="57" fillId="15" borderId="6" xfId="0" applyFont="1" applyFill="1" applyBorder="1" applyAlignment="1" applyProtection="1">
      <alignment horizontal="center" vertical="center" wrapText="1"/>
    </xf>
    <xf numFmtId="0" fontId="93" fillId="0" borderId="5" xfId="0" applyFont="1" applyBorder="1" applyAlignment="1" applyProtection="1">
      <alignment horizontal="left" vertical="center" wrapText="1"/>
    </xf>
    <xf numFmtId="0" fontId="93" fillId="0" borderId="1" xfId="0" applyFont="1" applyBorder="1" applyAlignment="1" applyProtection="1">
      <alignment horizontal="left" vertical="center" wrapText="1"/>
    </xf>
    <xf numFmtId="0" fontId="92" fillId="0" borderId="1" xfId="177" applyFont="1" applyBorder="1" applyAlignment="1">
      <alignment wrapText="1"/>
    </xf>
    <xf numFmtId="0" fontId="93" fillId="0" borderId="1" xfId="176" applyFont="1" applyBorder="1" applyAlignment="1" applyProtection="1">
      <alignment horizontal="left" vertical="center" wrapText="1"/>
    </xf>
    <xf numFmtId="194" fontId="0" fillId="15" borderId="0" xfId="0" applyNumberFormat="1" applyFill="1"/>
    <xf numFmtId="0" fontId="93" fillId="0" borderId="3" xfId="163" applyFont="1" applyBorder="1" applyAlignment="1" applyProtection="1">
      <alignment horizontal="left" vertical="center" wrapText="1"/>
    </xf>
    <xf numFmtId="0" fontId="92" fillId="0" borderId="1" xfId="177" applyFont="1" applyBorder="1" applyAlignment="1">
      <alignment horizontal="center" vertical="center" wrapText="1"/>
    </xf>
    <xf numFmtId="0" fontId="94" fillId="0" borderId="1" xfId="176" applyFont="1" applyBorder="1" applyAlignment="1" applyProtection="1">
      <alignment horizontal="center" vertical="center" wrapText="1"/>
    </xf>
    <xf numFmtId="193" fontId="154" fillId="13" borderId="1" xfId="0" applyNumberFormat="1" applyFont="1" applyFill="1" applyBorder="1" applyAlignment="1">
      <alignment horizontal="center" vertical="center" wrapText="1"/>
    </xf>
    <xf numFmtId="0" fontId="154" fillId="13" borderId="1" xfId="0" applyFont="1" applyFill="1" applyBorder="1" applyAlignment="1" applyProtection="1">
      <alignment horizontal="left" vertical="center" wrapText="1"/>
    </xf>
    <xf numFmtId="0" fontId="151" fillId="13" borderId="1" xfId="0" applyFont="1" applyFill="1" applyBorder="1" applyAlignment="1" applyProtection="1">
      <alignment horizontal="left" vertical="top" wrapText="1"/>
    </xf>
    <xf numFmtId="0" fontId="97" fillId="0" borderId="5" xfId="0" applyFont="1" applyBorder="1" applyAlignment="1" applyProtection="1">
      <alignment horizontal="left" vertical="center" wrapText="1"/>
    </xf>
    <xf numFmtId="0" fontId="98" fillId="0" borderId="5" xfId="0" applyFont="1" applyBorder="1" applyAlignment="1" applyProtection="1">
      <alignment horizontal="left" vertical="center" wrapText="1"/>
    </xf>
    <xf numFmtId="0" fontId="99" fillId="0" borderId="1" xfId="0" applyFont="1" applyFill="1" applyBorder="1" applyAlignment="1">
      <alignment horizontal="center" vertical="center" wrapText="1"/>
    </xf>
    <xf numFmtId="194" fontId="15" fillId="13" borderId="1" xfId="0" applyNumberFormat="1" applyFont="1" applyFill="1" applyBorder="1" applyAlignment="1" applyProtection="1">
      <alignment horizontal="right" vertical="center" wrapText="1"/>
    </xf>
    <xf numFmtId="0" fontId="0" fillId="0" borderId="1" xfId="0" applyBorder="1" applyAlignment="1">
      <alignment horizontal="left"/>
    </xf>
    <xf numFmtId="0" fontId="139" fillId="0" borderId="0" xfId="76" applyAlignment="1" applyProtection="1"/>
    <xf numFmtId="0" fontId="7" fillId="0" borderId="1" xfId="76" applyFont="1" applyFill="1" applyBorder="1" applyAlignment="1" applyProtection="1">
      <alignment horizontal="center" vertical="center" wrapText="1"/>
    </xf>
    <xf numFmtId="10" fontId="7" fillId="0" borderId="1" xfId="76" applyNumberFormat="1" applyFont="1" applyFill="1" applyBorder="1" applyAlignment="1" applyProtection="1">
      <alignment horizontal="center" vertical="center" wrapText="1"/>
    </xf>
    <xf numFmtId="0" fontId="4" fillId="0" borderId="1" xfId="76" applyFont="1" applyFill="1" applyBorder="1" applyAlignment="1" applyProtection="1">
      <alignment horizontal="center" vertical="center" wrapText="1"/>
    </xf>
    <xf numFmtId="10" fontId="4" fillId="0" borderId="1" xfId="76" applyNumberFormat="1" applyFont="1" applyFill="1" applyBorder="1" applyAlignment="1" applyProtection="1">
      <alignment horizontal="center" vertical="center" wrapText="1"/>
    </xf>
    <xf numFmtId="0" fontId="4" fillId="20" borderId="1" xfId="76" applyFont="1" applyFill="1" applyBorder="1" applyAlignment="1" applyProtection="1">
      <alignment horizontal="center" vertical="center" wrapText="1"/>
    </xf>
    <xf numFmtId="0" fontId="139" fillId="0" borderId="0" xfId="76" applyFill="1" applyAlignment="1" applyProtection="1"/>
    <xf numFmtId="185" fontId="154" fillId="13" borderId="1" xfId="76" applyNumberFormat="1" applyFont="1" applyFill="1" applyBorder="1" applyAlignment="1" applyProtection="1">
      <alignment horizontal="left" vertical="top" wrapText="1"/>
    </xf>
    <xf numFmtId="10" fontId="154" fillId="13" borderId="1" xfId="76" applyNumberFormat="1" applyFont="1" applyFill="1" applyBorder="1" applyAlignment="1" applyProtection="1">
      <alignment horizontal="left" vertical="top" wrapText="1"/>
    </xf>
    <xf numFmtId="185" fontId="154" fillId="13" borderId="1" xfId="76" applyNumberFormat="1" applyFont="1" applyFill="1" applyBorder="1" applyAlignment="1" applyProtection="1">
      <alignment horizontal="center" vertical="center" wrapText="1"/>
    </xf>
    <xf numFmtId="10" fontId="154" fillId="13" borderId="1" xfId="76" applyNumberFormat="1" applyFont="1" applyFill="1" applyBorder="1" applyAlignment="1" applyProtection="1">
      <alignment horizontal="left" vertical="top"/>
    </xf>
    <xf numFmtId="190" fontId="154" fillId="13" borderId="1" xfId="76" applyNumberFormat="1" applyFont="1" applyFill="1" applyBorder="1" applyAlignment="1" applyProtection="1">
      <alignment horizontal="center" vertical="top"/>
    </xf>
    <xf numFmtId="190" fontId="154" fillId="13" borderId="1" xfId="76" applyNumberFormat="1" applyFont="1" applyFill="1" applyBorder="1" applyAlignment="1" applyProtection="1">
      <alignment horizontal="left" vertical="center" wrapText="1"/>
    </xf>
    <xf numFmtId="0" fontId="154" fillId="13" borderId="0" xfId="76" applyFont="1" applyFill="1" applyAlignment="1" applyProtection="1">
      <alignment horizontal="left" vertical="top"/>
    </xf>
    <xf numFmtId="0" fontId="154" fillId="13" borderId="0" xfId="76" applyFont="1" applyFill="1" applyAlignment="1" applyProtection="1">
      <alignment horizontal="left" vertical="top" wrapText="1"/>
    </xf>
    <xf numFmtId="185" fontId="154" fillId="13" borderId="1" xfId="76" applyNumberFormat="1" applyFont="1" applyFill="1" applyBorder="1" applyAlignment="1" applyProtection="1">
      <alignment horizontal="left" vertical="top"/>
    </xf>
    <xf numFmtId="192" fontId="154" fillId="13" borderId="1" xfId="76" applyNumberFormat="1" applyFont="1" applyFill="1" applyBorder="1" applyAlignment="1" applyProtection="1">
      <alignment horizontal="left" vertical="top"/>
    </xf>
    <xf numFmtId="190" fontId="154" fillId="13" borderId="1" xfId="76" applyNumberFormat="1" applyFont="1" applyFill="1" applyBorder="1" applyAlignment="1" applyProtection="1">
      <alignment horizontal="left" vertical="top"/>
    </xf>
    <xf numFmtId="0" fontId="154" fillId="13" borderId="1" xfId="76" applyFont="1" applyFill="1" applyBorder="1" applyAlignment="1">
      <alignment horizontal="left" vertical="top" wrapText="1"/>
    </xf>
    <xf numFmtId="0" fontId="154" fillId="13" borderId="1" xfId="76" applyFont="1" applyFill="1" applyBorder="1" applyAlignment="1">
      <alignment horizontal="left" vertical="top"/>
    </xf>
    <xf numFmtId="193" fontId="154" fillId="13" borderId="1" xfId="76" applyNumberFormat="1" applyFont="1" applyFill="1" applyBorder="1" applyAlignment="1">
      <alignment horizontal="left" vertical="top" wrapText="1"/>
    </xf>
    <xf numFmtId="0" fontId="154" fillId="13" borderId="1" xfId="76" applyFont="1" applyFill="1" applyBorder="1" applyAlignment="1" applyProtection="1">
      <alignment horizontal="center" vertical="center" wrapText="1"/>
    </xf>
    <xf numFmtId="0" fontId="154" fillId="13" borderId="1" xfId="76" applyFont="1" applyFill="1" applyBorder="1" applyAlignment="1" applyProtection="1">
      <alignment horizontal="center" vertical="center"/>
    </xf>
    <xf numFmtId="0" fontId="154" fillId="13" borderId="1" xfId="76" applyFont="1" applyFill="1" applyBorder="1" applyAlignment="1" applyProtection="1">
      <alignment horizontal="left" vertical="center" wrapText="1"/>
    </xf>
    <xf numFmtId="0" fontId="156" fillId="13" borderId="1" xfId="76" applyFont="1" applyFill="1" applyBorder="1" applyAlignment="1" applyProtection="1">
      <alignment horizontal="left" vertical="center" wrapText="1"/>
    </xf>
    <xf numFmtId="0" fontId="157" fillId="13" borderId="1" xfId="76" applyFont="1" applyFill="1" applyBorder="1" applyAlignment="1" applyProtection="1">
      <alignment horizontal="center" vertical="center" wrapText="1"/>
    </xf>
    <xf numFmtId="49" fontId="154" fillId="13" borderId="1" xfId="76" applyNumberFormat="1" applyFont="1" applyFill="1" applyBorder="1" applyAlignment="1" applyProtection="1">
      <alignment horizontal="left" vertical="top" wrapText="1"/>
    </xf>
    <xf numFmtId="0" fontId="154" fillId="13" borderId="1" xfId="76" applyFont="1" applyFill="1" applyBorder="1" applyAlignment="1" applyProtection="1">
      <alignment wrapText="1"/>
    </xf>
    <xf numFmtId="0" fontId="154" fillId="13" borderId="1" xfId="76" applyFont="1" applyFill="1" applyBorder="1" applyAlignment="1" applyProtection="1"/>
    <xf numFmtId="0" fontId="4" fillId="13" borderId="1" xfId="76" applyFont="1" applyFill="1" applyBorder="1" applyAlignment="1" applyProtection="1">
      <alignment horizontal="left" vertical="top"/>
    </xf>
    <xf numFmtId="10" fontId="4" fillId="13" borderId="1" xfId="76" applyNumberFormat="1" applyFont="1" applyFill="1" applyBorder="1" applyAlignment="1" applyProtection="1">
      <alignment horizontal="left" vertical="top"/>
    </xf>
    <xf numFmtId="0" fontId="4" fillId="13" borderId="1" xfId="76" applyFont="1" applyFill="1" applyBorder="1" applyAlignment="1" applyProtection="1">
      <alignment horizontal="left" vertical="top" wrapText="1"/>
    </xf>
    <xf numFmtId="0" fontId="154" fillId="13" borderId="1" xfId="76" applyNumberFormat="1" applyFont="1" applyFill="1" applyBorder="1" applyAlignment="1">
      <alignment horizontal="left" vertical="top" wrapText="1"/>
    </xf>
    <xf numFmtId="0" fontId="154" fillId="13" borderId="0" xfId="76" applyFont="1" applyFill="1" applyAlignment="1">
      <alignment horizontal="left" vertical="top" wrapText="1"/>
    </xf>
    <xf numFmtId="4" fontId="154" fillId="13" borderId="1" xfId="76" applyNumberFormat="1" applyFont="1" applyFill="1" applyBorder="1" applyAlignment="1" applyProtection="1">
      <alignment horizontal="left" vertical="top"/>
    </xf>
    <xf numFmtId="0" fontId="20" fillId="13" borderId="1" xfId="76" applyFont="1" applyFill="1" applyBorder="1" applyAlignment="1" applyProtection="1">
      <alignment horizontal="left" vertical="center" wrapText="1"/>
    </xf>
    <xf numFmtId="0" fontId="20" fillId="13" borderId="1" xfId="76" applyFont="1" applyFill="1" applyBorder="1" applyAlignment="1" applyProtection="1">
      <alignment horizontal="center" vertical="center" wrapText="1"/>
    </xf>
    <xf numFmtId="0" fontId="20" fillId="13" borderId="1" xfId="76" applyFont="1" applyFill="1" applyBorder="1" applyAlignment="1" applyProtection="1">
      <alignment horizontal="center" vertical="center"/>
    </xf>
    <xf numFmtId="201" fontId="154" fillId="13" borderId="1" xfId="76" applyNumberFormat="1" applyFont="1" applyFill="1" applyBorder="1" applyAlignment="1" applyProtection="1">
      <alignment horizontal="left" vertical="top"/>
    </xf>
    <xf numFmtId="7" fontId="154" fillId="13" borderId="1" xfId="76" quotePrefix="1" applyNumberFormat="1" applyFont="1" applyFill="1" applyBorder="1" applyAlignment="1" applyProtection="1">
      <alignment horizontal="left" vertical="top" wrapText="1"/>
    </xf>
    <xf numFmtId="0" fontId="4" fillId="13" borderId="1" xfId="76" applyFont="1" applyFill="1" applyBorder="1" applyAlignment="1" applyProtection="1">
      <alignment vertical="top" wrapText="1"/>
    </xf>
    <xf numFmtId="0" fontId="4" fillId="13" borderId="1" xfId="76" applyFont="1" applyFill="1" applyBorder="1" applyAlignment="1" applyProtection="1"/>
    <xf numFmtId="0" fontId="5" fillId="13" borderId="3" xfId="153" applyFont="1" applyFill="1" applyBorder="1" applyAlignment="1" applyProtection="1">
      <alignment horizontal="left" vertical="center" wrapText="1"/>
    </xf>
    <xf numFmtId="0" fontId="5" fillId="13" borderId="5" xfId="154" applyFont="1" applyFill="1" applyBorder="1" applyAlignment="1" applyProtection="1">
      <alignment horizontal="left" vertical="center" wrapText="1"/>
    </xf>
    <xf numFmtId="0" fontId="5" fillId="13" borderId="12" xfId="167" applyFont="1" applyFill="1" applyBorder="1" applyAlignment="1" applyProtection="1">
      <alignment horizontal="left" vertical="center" wrapText="1"/>
    </xf>
    <xf numFmtId="0" fontId="5" fillId="13" borderId="6" xfId="168" applyFont="1" applyFill="1" applyBorder="1" applyAlignment="1" applyProtection="1">
      <alignment horizontal="left" vertical="center" wrapText="1"/>
    </xf>
    <xf numFmtId="0" fontId="5" fillId="13" borderId="1" xfId="168" applyFont="1" applyFill="1" applyBorder="1" applyAlignment="1" applyProtection="1">
      <alignment horizontal="left" vertical="center" wrapText="1"/>
    </xf>
    <xf numFmtId="10" fontId="154" fillId="13" borderId="0" xfId="76" applyNumberFormat="1" applyFont="1" applyFill="1" applyBorder="1" applyAlignment="1" applyProtection="1">
      <alignment horizontal="left" vertical="top"/>
    </xf>
    <xf numFmtId="0" fontId="139" fillId="0" borderId="0" xfId="76" applyAlignment="1" applyProtection="1">
      <alignment horizontal="left" vertical="center"/>
    </xf>
    <xf numFmtId="0" fontId="139" fillId="0" borderId="0" xfId="76" applyAlignment="1" applyProtection="1">
      <alignment horizontal="center" wrapText="1"/>
    </xf>
    <xf numFmtId="190" fontId="139" fillId="0" borderId="0" xfId="76" applyNumberFormat="1" applyAlignment="1" applyProtection="1">
      <alignment vertical="center"/>
    </xf>
    <xf numFmtId="0" fontId="139" fillId="0" borderId="0" xfId="76" applyAlignment="1" applyProtection="1">
      <alignment vertical="center"/>
    </xf>
    <xf numFmtId="10" fontId="139" fillId="0" borderId="0" xfId="76" applyNumberFormat="1" applyAlignment="1" applyProtection="1">
      <alignment vertical="center"/>
    </xf>
    <xf numFmtId="10" fontId="139" fillId="0" borderId="0" xfId="76" applyNumberFormat="1" applyAlignment="1" applyProtection="1"/>
    <xf numFmtId="194" fontId="139" fillId="0" borderId="0" xfId="76" applyNumberFormat="1" applyAlignment="1" applyProtection="1">
      <alignment horizontal="center"/>
    </xf>
    <xf numFmtId="0" fontId="139" fillId="0" borderId="0" xfId="76" applyAlignment="1" applyProtection="1">
      <alignment wrapText="1"/>
    </xf>
    <xf numFmtId="190" fontId="139" fillId="0" borderId="0" xfId="76" applyNumberFormat="1" applyAlignment="1" applyProtection="1">
      <alignment vertical="center" wrapText="1"/>
    </xf>
    <xf numFmtId="190" fontId="139" fillId="0" borderId="0" xfId="76" applyNumberFormat="1" applyAlignment="1" applyProtection="1">
      <alignment horizontal="center"/>
    </xf>
    <xf numFmtId="194" fontId="0" fillId="0" borderId="0" xfId="232" applyNumberFormat="1" applyFont="1" applyAlignment="1" applyProtection="1">
      <alignment horizontal="center"/>
    </xf>
    <xf numFmtId="10" fontId="139" fillId="0" borderId="0" xfId="76" applyNumberFormat="1" applyAlignment="1" applyProtection="1">
      <alignment horizontal="center"/>
    </xf>
    <xf numFmtId="0" fontId="4" fillId="0" borderId="0" xfId="76" applyFont="1" applyAlignment="1" applyProtection="1">
      <alignment horizontal="left" vertical="center"/>
    </xf>
    <xf numFmtId="0" fontId="139" fillId="0" borderId="0" xfId="76" applyAlignment="1" applyProtection="1">
      <alignment horizontal="left" wrapText="1"/>
    </xf>
    <xf numFmtId="185" fontId="139" fillId="0" borderId="0" xfId="76" applyNumberFormat="1" applyAlignment="1" applyProtection="1">
      <alignment vertical="center"/>
    </xf>
    <xf numFmtId="10" fontId="154" fillId="13" borderId="1" xfId="0" applyNumberFormat="1" applyFont="1" applyFill="1" applyBorder="1" applyAlignment="1" applyProtection="1">
      <alignment horizontal="left" vertical="top"/>
    </xf>
    <xf numFmtId="0" fontId="154" fillId="13" borderId="1" xfId="0" applyFont="1" applyFill="1" applyBorder="1" applyAlignment="1" applyProtection="1">
      <alignment horizontal="left" vertical="top"/>
    </xf>
    <xf numFmtId="190" fontId="154" fillId="13" borderId="1" xfId="0" applyNumberFormat="1" applyFont="1" applyFill="1" applyBorder="1" applyAlignment="1" applyProtection="1">
      <alignment horizontal="center" vertical="top"/>
    </xf>
    <xf numFmtId="0" fontId="154" fillId="13" borderId="1" xfId="0" quotePrefix="1" applyFont="1" applyFill="1" applyBorder="1" applyAlignment="1" applyProtection="1">
      <alignment horizontal="left" vertical="top" wrapText="1"/>
    </xf>
    <xf numFmtId="0" fontId="93" fillId="0" borderId="8" xfId="176" applyFont="1" applyBorder="1" applyAlignment="1" applyProtection="1">
      <alignment horizontal="left" vertical="center" wrapText="1"/>
    </xf>
    <xf numFmtId="0" fontId="44" fillId="0" borderId="8" xfId="176" applyFont="1" applyBorder="1" applyAlignment="1" applyProtection="1">
      <alignment horizontal="left" vertical="center" wrapText="1"/>
    </xf>
    <xf numFmtId="0" fontId="90" fillId="0" borderId="8" xfId="176" applyFont="1" applyBorder="1" applyAlignment="1" applyProtection="1">
      <alignment horizontal="left" vertical="center" wrapText="1"/>
    </xf>
    <xf numFmtId="4" fontId="44" fillId="0" borderId="8" xfId="176" applyNumberFormat="1" applyFont="1" applyBorder="1" applyAlignment="1" applyProtection="1">
      <alignment horizontal="right" vertical="center" wrapText="1"/>
    </xf>
    <xf numFmtId="0" fontId="44" fillId="0" borderId="8" xfId="176" applyNumberFormat="1" applyFont="1" applyBorder="1" applyAlignment="1" applyProtection="1">
      <alignment horizontal="right" vertical="center" wrapText="1"/>
    </xf>
    <xf numFmtId="10" fontId="44" fillId="0" borderId="8" xfId="176" applyNumberFormat="1" applyFont="1" applyBorder="1" applyAlignment="1" applyProtection="1">
      <alignment horizontal="right" vertical="center" wrapText="1"/>
    </xf>
    <xf numFmtId="4" fontId="44" fillId="15" borderId="1" xfId="0" applyNumberFormat="1" applyFont="1" applyFill="1" applyBorder="1" applyAlignment="1" applyProtection="1">
      <alignment horizontal="right" vertical="center" wrapText="1"/>
    </xf>
    <xf numFmtId="4" fontId="44" fillId="0" borderId="1" xfId="0" applyNumberFormat="1" applyFont="1" applyBorder="1" applyAlignment="1" applyProtection="1">
      <alignment horizontal="right" vertical="center" wrapText="1"/>
    </xf>
    <xf numFmtId="0" fontId="100" fillId="13" borderId="1" xfId="167" applyFont="1" applyFill="1" applyBorder="1" applyAlignment="1" applyProtection="1">
      <alignment horizontal="left" vertical="center" wrapText="1"/>
    </xf>
    <xf numFmtId="0" fontId="154" fillId="13" borderId="1" xfId="0" applyFont="1" applyFill="1" applyBorder="1" applyAlignment="1" applyProtection="1">
      <alignment horizontal="left" vertical="top" wrapText="1"/>
    </xf>
    <xf numFmtId="0" fontId="154" fillId="13" borderId="1" xfId="76" applyFont="1" applyFill="1" applyBorder="1" applyAlignment="1" applyProtection="1">
      <alignment horizontal="left" vertical="top" wrapText="1"/>
    </xf>
    <xf numFmtId="0" fontId="101" fillId="0" borderId="1" xfId="0" applyFont="1" applyBorder="1" applyAlignment="1" applyProtection="1">
      <alignment vertical="center" wrapText="1"/>
    </xf>
    <xf numFmtId="4" fontId="5" fillId="13" borderId="1" xfId="174" applyNumberFormat="1" applyFont="1" applyFill="1" applyBorder="1" applyAlignment="1" applyProtection="1">
      <alignment horizontal="right" vertical="center" wrapText="1"/>
    </xf>
    <xf numFmtId="0" fontId="101" fillId="0" borderId="1" xfId="176" applyFont="1" applyBorder="1" applyAlignment="1" applyProtection="1">
      <alignment horizontal="left" vertical="center" wrapText="1"/>
    </xf>
    <xf numFmtId="0" fontId="154" fillId="13" borderId="1" xfId="76" applyFont="1" applyFill="1" applyBorder="1" applyAlignment="1" applyProtection="1">
      <alignment horizontal="left" vertical="top"/>
    </xf>
    <xf numFmtId="0" fontId="154" fillId="13" borderId="1" xfId="76" quotePrefix="1" applyFont="1" applyFill="1" applyBorder="1" applyAlignment="1" applyProtection="1">
      <alignment horizontal="left" vertical="top" wrapText="1"/>
    </xf>
    <xf numFmtId="0" fontId="103" fillId="13" borderId="13" xfId="0" applyFont="1" applyFill="1" applyBorder="1" applyAlignment="1" applyProtection="1">
      <alignment vertical="center" wrapText="1"/>
    </xf>
    <xf numFmtId="0" fontId="103" fillId="13" borderId="1" xfId="0" applyFont="1" applyFill="1" applyBorder="1" applyAlignment="1" applyProtection="1">
      <alignment vertical="center" wrapText="1"/>
    </xf>
    <xf numFmtId="0" fontId="154" fillId="13" borderId="1" xfId="76" applyFont="1" applyFill="1" applyBorder="1" applyAlignment="1" applyProtection="1">
      <alignment horizontal="left" vertical="top" wrapText="1"/>
    </xf>
    <xf numFmtId="0" fontId="103" fillId="0" borderId="1" xfId="0" applyFont="1" applyBorder="1" applyAlignment="1" applyProtection="1">
      <alignment vertical="center" wrapText="1"/>
    </xf>
    <xf numFmtId="9" fontId="48" fillId="4" borderId="1" xfId="7" applyNumberFormat="1" applyFont="1" applyFill="1" applyBorder="1" applyAlignment="1" applyProtection="1">
      <alignment horizontal="right" vertical="center" wrapText="1"/>
    </xf>
    <xf numFmtId="9" fontId="50" fillId="5" borderId="1" xfId="7" applyNumberFormat="1" applyFont="1" applyFill="1" applyBorder="1" applyAlignment="1" applyProtection="1">
      <alignment horizontal="right" vertical="center" wrapText="1"/>
    </xf>
    <xf numFmtId="9" fontId="50" fillId="0" borderId="1" xfId="0" applyNumberFormat="1" applyFont="1" applyBorder="1" applyAlignment="1">
      <alignment horizontal="right" vertical="center"/>
    </xf>
    <xf numFmtId="9" fontId="50" fillId="12" borderId="1" xfId="0" applyNumberFormat="1" applyFont="1" applyFill="1" applyBorder="1" applyAlignment="1">
      <alignment horizontal="right" vertical="center"/>
    </xf>
    <xf numFmtId="9" fontId="52" fillId="0" borderId="1" xfId="7" applyNumberFormat="1" applyFont="1" applyBorder="1" applyAlignment="1">
      <alignment horizontal="right" vertical="center"/>
    </xf>
    <xf numFmtId="9" fontId="52" fillId="13" borderId="1" xfId="7" applyNumberFormat="1" applyFont="1" applyFill="1" applyBorder="1" applyAlignment="1">
      <alignment horizontal="right" vertical="center"/>
    </xf>
    <xf numFmtId="9" fontId="50" fillId="14" borderId="1" xfId="7" applyNumberFormat="1" applyFont="1" applyFill="1" applyBorder="1" applyAlignment="1">
      <alignment horizontal="right" vertical="center"/>
    </xf>
    <xf numFmtId="9" fontId="50" fillId="14" borderId="1" xfId="7" applyNumberFormat="1" applyFont="1" applyFill="1" applyBorder="1" applyAlignment="1" applyProtection="1">
      <alignment vertical="center" wrapText="1"/>
    </xf>
    <xf numFmtId="9" fontId="50" fillId="13" borderId="1" xfId="7" applyNumberFormat="1" applyFont="1" applyFill="1" applyBorder="1" applyAlignment="1">
      <alignment vertical="center" wrapText="1"/>
    </xf>
    <xf numFmtId="9" fontId="50" fillId="13" borderId="1" xfId="0" applyNumberFormat="1" applyFont="1" applyFill="1" applyBorder="1" applyAlignment="1">
      <alignment vertical="center" wrapText="1"/>
    </xf>
    <xf numFmtId="9" fontId="0" fillId="0" borderId="1" xfId="0" applyNumberFormat="1" applyBorder="1"/>
    <xf numFmtId="9" fontId="0" fillId="0" borderId="0" xfId="0" applyNumberFormat="1"/>
    <xf numFmtId="9" fontId="56" fillId="11" borderId="1" xfId="0" applyNumberFormat="1" applyFont="1" applyFill="1" applyBorder="1" applyAlignment="1" applyProtection="1">
      <alignment horizontal="center" vertical="center" wrapText="1"/>
    </xf>
    <xf numFmtId="0" fontId="0" fillId="13" borderId="0" xfId="0" applyFill="1"/>
    <xf numFmtId="190" fontId="4" fillId="13" borderId="1" xfId="76" applyNumberFormat="1" applyFont="1" applyFill="1" applyBorder="1" applyAlignment="1" applyProtection="1">
      <alignment horizontal="center" vertical="top"/>
    </xf>
    <xf numFmtId="0" fontId="154" fillId="13" borderId="1" xfId="76" applyFont="1" applyFill="1" applyBorder="1" applyAlignment="1" applyProtection="1">
      <alignment vertical="center" wrapText="1"/>
    </xf>
    <xf numFmtId="0" fontId="154" fillId="13" borderId="1" xfId="76" applyFont="1" applyFill="1" applyBorder="1" applyAlignment="1" applyProtection="1">
      <alignment vertical="center"/>
    </xf>
    <xf numFmtId="185" fontId="4" fillId="13" borderId="1" xfId="76" applyNumberFormat="1" applyFont="1" applyFill="1" applyBorder="1" applyAlignment="1" applyProtection="1">
      <alignment horizontal="left" vertical="top" wrapText="1"/>
    </xf>
    <xf numFmtId="0" fontId="4" fillId="13" borderId="5" xfId="180" applyFont="1" applyFill="1" applyBorder="1" applyAlignment="1">
      <alignment horizontal="left" vertical="center" wrapText="1"/>
    </xf>
    <xf numFmtId="0" fontId="4" fillId="13" borderId="0" xfId="76" applyFont="1" applyFill="1" applyAlignment="1" applyProtection="1">
      <alignment horizontal="left" vertical="top" wrapText="1"/>
    </xf>
    <xf numFmtId="0" fontId="158" fillId="13" borderId="1" xfId="76" applyFont="1" applyFill="1" applyBorder="1" applyAlignment="1" applyProtection="1">
      <alignment horizontal="left" vertical="top"/>
    </xf>
    <xf numFmtId="0" fontId="4" fillId="13" borderId="1" xfId="76" applyFont="1" applyFill="1" applyBorder="1" applyAlignment="1" applyProtection="1">
      <alignment horizontal="left" vertical="center" wrapText="1"/>
    </xf>
    <xf numFmtId="0" fontId="4" fillId="13" borderId="1" xfId="76" applyFont="1" applyFill="1" applyBorder="1" applyAlignment="1" applyProtection="1">
      <alignment horizontal="center" vertical="center" wrapText="1"/>
    </xf>
    <xf numFmtId="0" fontId="159" fillId="13" borderId="1" xfId="76" applyFont="1" applyFill="1" applyBorder="1" applyAlignment="1" applyProtection="1">
      <alignment horizontal="left" vertical="top"/>
    </xf>
    <xf numFmtId="0" fontId="139" fillId="13" borderId="1" xfId="76" applyFill="1" applyBorder="1" applyAlignment="1" applyProtection="1">
      <alignment horizontal="center" vertical="center"/>
    </xf>
    <xf numFmtId="10" fontId="139" fillId="13" borderId="1" xfId="76" applyNumberFormat="1" applyFill="1" applyBorder="1" applyAlignment="1" applyProtection="1">
      <alignment horizontal="center" vertical="center"/>
    </xf>
    <xf numFmtId="0" fontId="4" fillId="13" borderId="1" xfId="76" applyFont="1" applyFill="1" applyBorder="1" applyAlignment="1" applyProtection="1">
      <alignment horizontal="center" vertical="center"/>
    </xf>
    <xf numFmtId="10" fontId="154" fillId="13" borderId="1" xfId="76" applyNumberFormat="1" applyFont="1" applyFill="1" applyBorder="1" applyAlignment="1" applyProtection="1">
      <alignment horizontal="center" vertical="center"/>
    </xf>
    <xf numFmtId="0" fontId="139" fillId="13" borderId="0" xfId="76" applyFill="1" applyAlignment="1" applyProtection="1"/>
    <xf numFmtId="0" fontId="139" fillId="13" borderId="0" xfId="76" applyFill="1" applyAlignment="1" applyProtection="1">
      <alignment horizontal="center" vertical="center"/>
    </xf>
    <xf numFmtId="0" fontId="4" fillId="13" borderId="0" xfId="76" applyFont="1" applyFill="1" applyAlignment="1" applyProtection="1">
      <alignment horizontal="left" vertical="center"/>
    </xf>
    <xf numFmtId="185" fontId="154" fillId="13" borderId="1" xfId="0" applyNumberFormat="1" applyFont="1" applyFill="1" applyBorder="1" applyAlignment="1" applyProtection="1">
      <alignment horizontal="left" vertical="top"/>
    </xf>
    <xf numFmtId="192" fontId="154" fillId="13" borderId="1" xfId="0" applyNumberFormat="1" applyFont="1" applyFill="1" applyBorder="1" applyAlignment="1" applyProtection="1">
      <alignment horizontal="left" vertical="top"/>
    </xf>
    <xf numFmtId="0" fontId="139" fillId="13" borderId="1" xfId="76" applyFill="1" applyBorder="1" applyAlignment="1" applyProtection="1">
      <alignment horizontal="center" wrapText="1"/>
    </xf>
    <xf numFmtId="0" fontId="93" fillId="13" borderId="1" xfId="176" applyFont="1" applyFill="1" applyBorder="1" applyAlignment="1" applyProtection="1">
      <alignment horizontal="left" vertical="center" wrapText="1"/>
    </xf>
    <xf numFmtId="0" fontId="154" fillId="0" borderId="1" xfId="0" applyFont="1" applyFill="1" applyBorder="1" applyAlignment="1">
      <alignment horizontal="center" vertical="center" wrapText="1"/>
    </xf>
    <xf numFmtId="0" fontId="108" fillId="14" borderId="1" xfId="0" applyFont="1" applyFill="1" applyBorder="1" applyAlignment="1">
      <alignment horizontal="center" vertical="center"/>
    </xf>
    <xf numFmtId="194" fontId="109" fillId="14" borderId="1" xfId="0" applyNumberFormat="1" applyFont="1" applyFill="1" applyBorder="1" applyAlignment="1">
      <alignment horizontal="center" vertical="center"/>
    </xf>
    <xf numFmtId="9" fontId="109" fillId="14" borderId="1" xfId="7" applyNumberFormat="1" applyFont="1" applyFill="1" applyBorder="1" applyAlignment="1">
      <alignment horizontal="center" vertical="center"/>
    </xf>
    <xf numFmtId="10" fontId="109" fillId="14" borderId="1" xfId="7" applyNumberFormat="1" applyFont="1" applyFill="1" applyBorder="1" applyAlignment="1">
      <alignment horizontal="center" vertical="center" wrapText="1"/>
    </xf>
    <xf numFmtId="10" fontId="109" fillId="14" borderId="1" xfId="7" applyNumberFormat="1" applyFont="1" applyFill="1" applyBorder="1" applyAlignment="1">
      <alignment horizontal="center" vertical="center"/>
    </xf>
    <xf numFmtId="10" fontId="110" fillId="14" borderId="1" xfId="0" applyNumberFormat="1" applyFont="1" applyFill="1" applyBorder="1" applyAlignment="1" applyProtection="1">
      <alignment horizontal="center" vertical="center" wrapText="1"/>
    </xf>
    <xf numFmtId="0" fontId="108" fillId="19" borderId="1" xfId="0" applyFont="1" applyFill="1" applyBorder="1" applyAlignment="1" applyProtection="1">
      <alignment horizontal="left" vertical="center" wrapText="1"/>
    </xf>
    <xf numFmtId="194" fontId="109" fillId="19" borderId="1" xfId="0" applyNumberFormat="1" applyFont="1" applyFill="1" applyBorder="1" applyAlignment="1">
      <alignment horizontal="center" vertical="center"/>
    </xf>
    <xf numFmtId="9" fontId="109" fillId="19" borderId="1" xfId="7" applyNumberFormat="1" applyFont="1" applyFill="1" applyBorder="1" applyAlignment="1">
      <alignment horizontal="center" vertical="center"/>
    </xf>
    <xf numFmtId="10" fontId="109" fillId="19" borderId="1" xfId="7" applyNumberFormat="1" applyFont="1" applyFill="1" applyBorder="1" applyAlignment="1">
      <alignment horizontal="center" vertical="center"/>
    </xf>
    <xf numFmtId="0" fontId="108" fillId="6" borderId="1" xfId="0" applyFont="1" applyFill="1" applyBorder="1" applyAlignment="1" applyProtection="1">
      <alignment vertical="center" wrapText="1"/>
    </xf>
    <xf numFmtId="194" fontId="109" fillId="0" borderId="1" xfId="0" applyNumberFormat="1" applyFont="1" applyBorder="1" applyAlignment="1">
      <alignment horizontal="center" vertical="center"/>
    </xf>
    <xf numFmtId="9" fontId="109" fillId="0" borderId="1" xfId="7" applyNumberFormat="1" applyFont="1" applyBorder="1" applyAlignment="1">
      <alignment horizontal="center" vertical="center"/>
    </xf>
    <xf numFmtId="10" fontId="109" fillId="0" borderId="1" xfId="7" applyNumberFormat="1" applyFont="1" applyBorder="1" applyAlignment="1">
      <alignment horizontal="center" vertical="center"/>
    </xf>
    <xf numFmtId="0" fontId="108" fillId="6" borderId="1" xfId="0" applyFont="1" applyFill="1" applyBorder="1" applyAlignment="1" applyProtection="1">
      <alignment horizontal="left" vertical="center" wrapText="1"/>
    </xf>
    <xf numFmtId="10" fontId="160" fillId="0" borderId="1" xfId="7" applyNumberFormat="1" applyFont="1" applyBorder="1" applyAlignment="1">
      <alignment horizontal="center" vertical="center"/>
    </xf>
    <xf numFmtId="0" fontId="161" fillId="6" borderId="1" xfId="0" applyFont="1" applyFill="1" applyBorder="1" applyAlignment="1" applyProtection="1">
      <alignment horizontal="left" vertical="center" wrapText="1"/>
    </xf>
    <xf numFmtId="194" fontId="162" fillId="0" borderId="1" xfId="0" applyNumberFormat="1" applyFont="1" applyBorder="1" applyAlignment="1">
      <alignment horizontal="center" vertical="center"/>
    </xf>
    <xf numFmtId="10" fontId="109" fillId="6" borderId="1" xfId="7" applyNumberFormat="1" applyFont="1" applyFill="1" applyBorder="1" applyAlignment="1" applyProtection="1">
      <alignment horizontal="center" vertical="center" wrapText="1"/>
    </xf>
    <xf numFmtId="9" fontId="109" fillId="6" borderId="1" xfId="7" applyNumberFormat="1" applyFont="1" applyFill="1" applyBorder="1" applyAlignment="1" applyProtection="1">
      <alignment horizontal="center" vertical="center" wrapText="1"/>
    </xf>
    <xf numFmtId="0" fontId="108" fillId="19" borderId="1" xfId="0" applyFont="1" applyFill="1" applyBorder="1" applyAlignment="1" applyProtection="1">
      <alignment vertical="center" wrapText="1"/>
    </xf>
    <xf numFmtId="194" fontId="162" fillId="19" borderId="1" xfId="0" applyNumberFormat="1" applyFont="1" applyFill="1" applyBorder="1" applyAlignment="1">
      <alignment horizontal="center" vertical="center"/>
    </xf>
    <xf numFmtId="10" fontId="109" fillId="19" borderId="1" xfId="7" applyNumberFormat="1" applyFont="1" applyFill="1" applyBorder="1" applyAlignment="1" applyProtection="1">
      <alignment horizontal="center" vertical="center" wrapText="1"/>
    </xf>
    <xf numFmtId="9" fontId="109" fillId="19" borderId="1" xfId="7" applyNumberFormat="1" applyFont="1" applyFill="1" applyBorder="1" applyAlignment="1" applyProtection="1">
      <alignment horizontal="center" vertical="center" wrapText="1"/>
    </xf>
    <xf numFmtId="10" fontId="109" fillId="19" borderId="1" xfId="0" applyNumberFormat="1" applyFont="1" applyFill="1" applyBorder="1" applyAlignment="1">
      <alignment vertical="center" wrapText="1"/>
    </xf>
    <xf numFmtId="9" fontId="109" fillId="19" borderId="1" xfId="7" applyFont="1" applyFill="1" applyBorder="1" applyAlignment="1" applyProtection="1">
      <alignment horizontal="center" vertical="center" wrapText="1"/>
    </xf>
    <xf numFmtId="0" fontId="66" fillId="0" borderId="0" xfId="0" applyFont="1"/>
    <xf numFmtId="0" fontId="10" fillId="0" borderId="0" xfId="0" applyFont="1" applyAlignment="1">
      <alignment horizontal="center" vertical="center"/>
    </xf>
    <xf numFmtId="194" fontId="10" fillId="0" borderId="0" xfId="0" applyNumberFormat="1" applyFont="1" applyAlignment="1">
      <alignment horizontal="center" vertical="center"/>
    </xf>
    <xf numFmtId="10" fontId="10" fillId="0" borderId="0" xfId="0" applyNumberFormat="1" applyFont="1" applyAlignment="1">
      <alignment horizontal="center" vertical="center"/>
    </xf>
    <xf numFmtId="9" fontId="10" fillId="0" borderId="0" xfId="0" applyNumberFormat="1" applyFont="1" applyAlignment="1">
      <alignment horizontal="center" vertical="center"/>
    </xf>
    <xf numFmtId="9" fontId="10" fillId="0" borderId="0" xfId="0" applyNumberFormat="1" applyFont="1"/>
    <xf numFmtId="10" fontId="10" fillId="0" borderId="1" xfId="0" applyNumberFormat="1" applyFont="1" applyBorder="1"/>
    <xf numFmtId="0" fontId="108" fillId="19" borderId="1" xfId="0" applyFont="1" applyFill="1" applyBorder="1" applyAlignment="1">
      <alignment horizontal="center" vertical="center"/>
    </xf>
    <xf numFmtId="10" fontId="109" fillId="19" borderId="1" xfId="0" applyNumberFormat="1" applyFont="1" applyFill="1" applyBorder="1" applyAlignment="1">
      <alignment wrapText="1"/>
    </xf>
    <xf numFmtId="194" fontId="10" fillId="14" borderId="1" xfId="0" applyNumberFormat="1" applyFont="1" applyFill="1" applyBorder="1" applyAlignment="1">
      <alignment horizontal="center" vertical="center"/>
    </xf>
    <xf numFmtId="10" fontId="10" fillId="14" borderId="1" xfId="7" applyNumberFormat="1" applyFont="1" applyFill="1" applyBorder="1" applyAlignment="1">
      <alignment horizontal="center" vertical="center" wrapText="1"/>
    </xf>
    <xf numFmtId="9" fontId="10" fillId="14" borderId="1" xfId="7" applyNumberFormat="1" applyFont="1" applyFill="1" applyBorder="1" applyAlignment="1">
      <alignment horizontal="center" vertical="center" wrapText="1"/>
    </xf>
    <xf numFmtId="10" fontId="10" fillId="14" borderId="1" xfId="0" applyNumberFormat="1" applyFont="1" applyFill="1" applyBorder="1"/>
    <xf numFmtId="0" fontId="158" fillId="18" borderId="1" xfId="0" applyFont="1" applyFill="1" applyBorder="1" applyAlignment="1">
      <alignment horizontal="left" vertical="top" wrapText="1"/>
    </xf>
    <xf numFmtId="10" fontId="158" fillId="18" borderId="1" xfId="0" applyNumberFormat="1" applyFont="1" applyFill="1" applyBorder="1" applyAlignment="1">
      <alignment horizontal="left" vertical="top"/>
    </xf>
    <xf numFmtId="0" fontId="158" fillId="18" borderId="1" xfId="0" applyFont="1" applyFill="1" applyBorder="1" applyAlignment="1">
      <alignment horizontal="left" vertical="top"/>
    </xf>
    <xf numFmtId="0" fontId="158" fillId="18" borderId="0" xfId="0" applyFont="1" applyFill="1" applyAlignment="1">
      <alignment horizontal="left" vertical="top"/>
    </xf>
    <xf numFmtId="0" fontId="158" fillId="13" borderId="1" xfId="148" applyNumberFormat="1" applyFont="1" applyFill="1" applyBorder="1" applyAlignment="1">
      <alignment horizontal="left" vertical="center" wrapText="1"/>
    </xf>
    <xf numFmtId="0" fontId="158" fillId="13" borderId="1" xfId="0" applyFont="1" applyFill="1" applyBorder="1" applyAlignment="1">
      <alignment horizontal="center" vertical="center" wrapText="1"/>
    </xf>
    <xf numFmtId="0" fontId="163" fillId="13" borderId="1" xfId="0" applyFont="1" applyFill="1" applyBorder="1" applyAlignment="1">
      <alignment vertical="center" wrapText="1"/>
    </xf>
    <xf numFmtId="193" fontId="158" fillId="13" borderId="1" xfId="0" applyNumberFormat="1" applyFont="1" applyFill="1" applyBorder="1" applyAlignment="1">
      <alignment horizontal="center" vertical="center"/>
    </xf>
    <xf numFmtId="193" fontId="163" fillId="13" borderId="1" xfId="0" applyNumberFormat="1" applyFont="1" applyFill="1" applyBorder="1" applyAlignment="1">
      <alignment horizontal="center" vertical="center"/>
    </xf>
    <xf numFmtId="10" fontId="163" fillId="13" borderId="1" xfId="0" applyNumberFormat="1" applyFont="1" applyFill="1" applyBorder="1" applyAlignment="1">
      <alignment horizontal="center" vertical="center"/>
    </xf>
    <xf numFmtId="0" fontId="163" fillId="13" borderId="1" xfId="0" applyFont="1" applyFill="1" applyBorder="1"/>
    <xf numFmtId="10" fontId="163" fillId="13" borderId="1" xfId="0" applyNumberFormat="1" applyFont="1" applyFill="1" applyBorder="1"/>
    <xf numFmtId="0" fontId="158" fillId="13" borderId="1" xfId="0" applyFont="1" applyFill="1" applyBorder="1" applyAlignment="1">
      <alignment wrapText="1"/>
    </xf>
    <xf numFmtId="0" fontId="158" fillId="13" borderId="1" xfId="0" applyFont="1" applyFill="1" applyBorder="1" applyAlignment="1">
      <alignment horizontal="left" vertical="top" wrapText="1"/>
    </xf>
    <xf numFmtId="0" fontId="158" fillId="13" borderId="0" xfId="0" applyFont="1" applyFill="1" applyAlignment="1">
      <alignment horizontal="left" vertical="top"/>
    </xf>
    <xf numFmtId="0" fontId="158" fillId="13" borderId="1" xfId="148" applyNumberFormat="1" applyFont="1" applyFill="1" applyBorder="1" applyAlignment="1">
      <alignment horizontal="left" vertical="top" wrapText="1"/>
    </xf>
    <xf numFmtId="193" fontId="158" fillId="13" borderId="1" xfId="0" applyNumberFormat="1" applyFont="1" applyFill="1" applyBorder="1" applyAlignment="1">
      <alignment horizontal="left" vertical="top"/>
    </xf>
    <xf numFmtId="0" fontId="158" fillId="0" borderId="1" xfId="0" applyFont="1" applyBorder="1" applyAlignment="1">
      <alignment horizontal="left" vertical="top" wrapText="1"/>
    </xf>
    <xf numFmtId="0" fontId="158" fillId="13" borderId="1" xfId="0" applyFont="1" applyFill="1" applyBorder="1" applyAlignment="1">
      <alignment horizontal="left" vertical="top"/>
    </xf>
    <xf numFmtId="10" fontId="158" fillId="13" borderId="1" xfId="0" applyNumberFormat="1" applyFont="1" applyFill="1" applyBorder="1" applyAlignment="1">
      <alignment horizontal="left" vertical="top"/>
    </xf>
    <xf numFmtId="10" fontId="158" fillId="0" borderId="1" xfId="0" applyNumberFormat="1" applyFont="1" applyFill="1" applyBorder="1" applyAlignment="1">
      <alignment horizontal="left" vertical="top"/>
    </xf>
    <xf numFmtId="0" fontId="158" fillId="0" borderId="1" xfId="0" applyFont="1" applyFill="1" applyBorder="1" applyAlignment="1">
      <alignment horizontal="left" vertical="top" wrapText="1"/>
    </xf>
    <xf numFmtId="0" fontId="158" fillId="0" borderId="1" xfId="0" applyFont="1" applyFill="1" applyBorder="1" applyAlignment="1">
      <alignment horizontal="left" vertical="top"/>
    </xf>
    <xf numFmtId="0" fontId="158" fillId="0" borderId="0" xfId="0" applyFont="1" applyFill="1" applyAlignment="1">
      <alignment horizontal="left" vertical="top"/>
    </xf>
    <xf numFmtId="10" fontId="154" fillId="13" borderId="1" xfId="0" applyNumberFormat="1" applyFont="1" applyFill="1" applyBorder="1" applyAlignment="1" applyProtection="1">
      <alignment horizontal="left" vertical="top" wrapText="1"/>
    </xf>
    <xf numFmtId="0" fontId="154" fillId="13" borderId="1" xfId="76" applyFont="1" applyFill="1" applyBorder="1" applyAlignment="1" applyProtection="1">
      <alignment horizontal="left" vertical="top" wrapText="1"/>
    </xf>
    <xf numFmtId="0" fontId="114" fillId="0" borderId="5" xfId="0" applyFont="1" applyBorder="1" applyAlignment="1" applyProtection="1">
      <alignment horizontal="left" vertical="center" wrapText="1"/>
    </xf>
    <xf numFmtId="0" fontId="154" fillId="13" borderId="1" xfId="76" applyFont="1" applyFill="1" applyBorder="1" applyAlignment="1" applyProtection="1">
      <alignment horizontal="left" vertical="top" wrapText="1"/>
    </xf>
    <xf numFmtId="190" fontId="154" fillId="13" borderId="1" xfId="76" applyNumberFormat="1" applyFont="1" applyFill="1" applyBorder="1" applyAlignment="1" applyProtection="1">
      <alignment horizontal="center" vertical="center" wrapText="1"/>
    </xf>
    <xf numFmtId="185" fontId="154" fillId="15" borderId="1" xfId="76" applyNumberFormat="1" applyFont="1" applyFill="1" applyBorder="1" applyAlignment="1" applyProtection="1">
      <alignment horizontal="center" vertical="center"/>
    </xf>
    <xf numFmtId="185" fontId="154" fillId="13" borderId="1" xfId="76" applyNumberFormat="1" applyFont="1" applyFill="1" applyBorder="1" applyAlignment="1" applyProtection="1">
      <alignment horizontal="center" vertical="center"/>
    </xf>
    <xf numFmtId="10" fontId="154" fillId="13" borderId="1" xfId="76" applyNumberFormat="1" applyFont="1" applyFill="1" applyBorder="1" applyAlignment="1" applyProtection="1">
      <alignment horizontal="center" vertical="center" wrapText="1"/>
    </xf>
    <xf numFmtId="190" fontId="154" fillId="13" borderId="1" xfId="76" applyNumberFormat="1" applyFont="1" applyFill="1" applyBorder="1" applyAlignment="1" applyProtection="1">
      <alignment horizontal="center" vertical="center"/>
    </xf>
    <xf numFmtId="0" fontId="154" fillId="13" borderId="0" xfId="76" applyFont="1" applyFill="1" applyAlignment="1" applyProtection="1">
      <alignment horizontal="center" vertical="center"/>
    </xf>
    <xf numFmtId="0" fontId="0" fillId="13" borderId="0" xfId="0" applyFill="1" applyAlignment="1">
      <alignment horizontal="center" vertical="center"/>
    </xf>
    <xf numFmtId="0" fontId="158" fillId="0" borderId="1" xfId="0" applyFont="1" applyFill="1" applyBorder="1" applyAlignment="1">
      <alignment horizontal="left" vertical="top" wrapText="1"/>
    </xf>
    <xf numFmtId="0" fontId="118" fillId="0" borderId="1" xfId="0" applyFont="1" applyFill="1" applyBorder="1" applyAlignment="1">
      <alignment horizontal="left" vertical="top" wrapText="1"/>
    </xf>
    <xf numFmtId="0" fontId="158" fillId="0" borderId="1" xfId="0" applyFont="1" applyFill="1" applyBorder="1" applyAlignment="1">
      <alignment horizontal="left" vertical="top" wrapText="1"/>
    </xf>
    <xf numFmtId="0" fontId="158" fillId="0" borderId="1" xfId="0" applyFont="1" applyFill="1" applyBorder="1" applyAlignment="1">
      <alignment horizontal="left" vertical="top" wrapText="1"/>
    </xf>
    <xf numFmtId="0" fontId="158" fillId="0" borderId="1" xfId="0" applyFont="1" applyFill="1" applyBorder="1" applyAlignment="1">
      <alignment horizontal="left" vertical="top"/>
    </xf>
    <xf numFmtId="0" fontId="158" fillId="0" borderId="1" xfId="0" applyFont="1" applyFill="1" applyBorder="1" applyAlignment="1">
      <alignment horizontal="left" vertical="top" wrapText="1"/>
    </xf>
    <xf numFmtId="0" fontId="158" fillId="0" borderId="1" xfId="0" applyFont="1" applyFill="1" applyBorder="1" applyAlignment="1">
      <alignment horizontal="left" vertical="top"/>
    </xf>
    <xf numFmtId="0" fontId="158" fillId="0" borderId="1" xfId="0" applyFont="1" applyFill="1" applyBorder="1" applyAlignment="1">
      <alignment horizontal="left" vertical="top" wrapText="1"/>
    </xf>
    <xf numFmtId="0" fontId="158" fillId="0" borderId="1" xfId="0" applyFont="1" applyFill="1" applyBorder="1" applyAlignment="1">
      <alignment horizontal="left" vertical="top" wrapText="1"/>
    </xf>
    <xf numFmtId="0" fontId="47" fillId="5" borderId="14" xfId="0" applyFont="1" applyFill="1" applyBorder="1" applyAlignment="1" applyProtection="1">
      <alignment horizontal="center" vertical="center" wrapText="1"/>
    </xf>
    <xf numFmtId="0" fontId="0" fillId="5" borderId="7" xfId="0" applyFont="1" applyFill="1" applyBorder="1"/>
    <xf numFmtId="0" fontId="4" fillId="0" borderId="1" xfId="0" applyFont="1" applyBorder="1"/>
    <xf numFmtId="0" fontId="47" fillId="21" borderId="1" xfId="0" applyFont="1" applyFill="1" applyBorder="1" applyAlignment="1" applyProtection="1">
      <alignment vertical="center" wrapText="1"/>
    </xf>
    <xf numFmtId="201" fontId="45" fillId="21" borderId="1" xfId="0" applyNumberFormat="1" applyFont="1" applyFill="1" applyBorder="1" applyAlignment="1" applyProtection="1">
      <alignment horizontal="center" vertical="center" wrapText="1"/>
    </xf>
    <xf numFmtId="201" fontId="45" fillId="21" borderId="1" xfId="0" applyNumberFormat="1" applyFont="1" applyFill="1" applyBorder="1" applyAlignment="1" applyProtection="1">
      <alignment horizontal="right" vertical="center" wrapText="1"/>
    </xf>
    <xf numFmtId="0" fontId="46" fillId="21" borderId="1" xfId="0" applyFont="1" applyFill="1" applyBorder="1" applyAlignment="1">
      <alignment horizontal="right" vertical="center"/>
    </xf>
    <xf numFmtId="10" fontId="46" fillId="21" borderId="1" xfId="0" applyNumberFormat="1" applyFont="1" applyFill="1" applyBorder="1" applyAlignment="1">
      <alignment horizontal="right" vertical="center"/>
    </xf>
    <xf numFmtId="9" fontId="46" fillId="21" borderId="1" xfId="0" applyNumberFormat="1" applyFont="1" applyFill="1" applyBorder="1" applyAlignment="1">
      <alignment horizontal="right" vertical="center"/>
    </xf>
    <xf numFmtId="9" fontId="0" fillId="0" borderId="1" xfId="0" applyNumberFormat="1" applyBorder="1" applyAlignment="1">
      <alignment horizontal="right" vertical="center"/>
    </xf>
    <xf numFmtId="0" fontId="128" fillId="14" borderId="1" xfId="0" applyFont="1" applyFill="1" applyBorder="1"/>
    <xf numFmtId="9" fontId="128" fillId="14" borderId="1" xfId="0" applyNumberFormat="1" applyFont="1" applyFill="1" applyBorder="1" applyAlignment="1">
      <alignment horizontal="right" vertical="center"/>
    </xf>
    <xf numFmtId="194" fontId="48" fillId="14" borderId="1" xfId="229" applyNumberFormat="1" applyFont="1" applyFill="1" applyBorder="1" applyAlignment="1" applyProtection="1">
      <alignment horizontal="right" vertical="center" wrapText="1"/>
    </xf>
    <xf numFmtId="10" fontId="50" fillId="14" borderId="1" xfId="0" applyNumberFormat="1" applyFont="1" applyFill="1" applyBorder="1" applyAlignment="1">
      <alignment horizontal="right" vertical="center"/>
    </xf>
    <xf numFmtId="9" fontId="50" fillId="14" borderId="1" xfId="0" applyNumberFormat="1" applyFont="1" applyFill="1" applyBorder="1" applyAlignment="1">
      <alignment horizontal="right" vertical="center"/>
    </xf>
    <xf numFmtId="0" fontId="51" fillId="0" borderId="6" xfId="0" applyFont="1" applyBorder="1" applyAlignment="1" applyProtection="1">
      <alignment horizontal="center" vertical="center" wrapText="1"/>
    </xf>
    <xf numFmtId="0" fontId="51" fillId="6" borderId="12" xfId="0" applyFont="1" applyFill="1" applyBorder="1" applyAlignment="1" applyProtection="1">
      <alignment vertical="center" wrapText="1"/>
    </xf>
    <xf numFmtId="0" fontId="51" fillId="0" borderId="12" xfId="0" applyNumberFormat="1" applyFont="1" applyBorder="1" applyAlignment="1" applyProtection="1">
      <alignment horizontal="center" vertical="center" wrapText="1"/>
    </xf>
    <xf numFmtId="194" fontId="48" fillId="0" borderId="8" xfId="229" applyNumberFormat="1" applyFont="1" applyBorder="1" applyAlignment="1" applyProtection="1">
      <alignment horizontal="right" vertical="center" wrapText="1"/>
    </xf>
    <xf numFmtId="10" fontId="50" fillId="0" borderId="8" xfId="0" applyNumberFormat="1" applyFont="1" applyBorder="1" applyAlignment="1">
      <alignment horizontal="right" vertical="center"/>
    </xf>
    <xf numFmtId="9" fontId="50" fillId="0" borderId="8" xfId="0" applyNumberFormat="1" applyFont="1" applyBorder="1" applyAlignment="1">
      <alignment horizontal="right" vertical="center"/>
    </xf>
    <xf numFmtId="0" fontId="51" fillId="14" borderId="1" xfId="0" applyNumberFormat="1" applyFont="1" applyFill="1" applyBorder="1" applyAlignment="1" applyProtection="1">
      <alignment horizontal="center" vertical="center" wrapText="1"/>
    </xf>
    <xf numFmtId="0" fontId="0" fillId="14" borderId="15" xfId="0" applyFill="1" applyBorder="1"/>
    <xf numFmtId="4" fontId="50" fillId="14" borderId="7" xfId="0" applyNumberFormat="1" applyFont="1" applyFill="1" applyBorder="1" applyAlignment="1" applyProtection="1">
      <alignment horizontal="right" vertical="center" wrapText="1"/>
    </xf>
    <xf numFmtId="9" fontId="50" fillId="14" borderId="7" xfId="7" applyNumberFormat="1" applyFont="1" applyFill="1" applyBorder="1" applyAlignment="1" applyProtection="1">
      <alignment horizontal="right" vertical="center" wrapText="1"/>
    </xf>
    <xf numFmtId="10" fontId="50" fillId="14" borderId="7" xfId="7" applyNumberFormat="1" applyFont="1" applyFill="1" applyBorder="1" applyAlignment="1" applyProtection="1">
      <alignment vertical="center" wrapText="1"/>
    </xf>
    <xf numFmtId="9" fontId="50" fillId="14" borderId="7" xfId="7" applyNumberFormat="1" applyFont="1" applyFill="1" applyBorder="1" applyAlignment="1" applyProtection="1">
      <alignment vertical="center" wrapText="1"/>
    </xf>
    <xf numFmtId="0" fontId="4" fillId="0" borderId="1" xfId="177" applyFont="1" applyBorder="1" applyAlignment="1">
      <alignment horizontal="left" vertical="center" wrapText="1"/>
    </xf>
    <xf numFmtId="0" fontId="0" fillId="0" borderId="1" xfId="0" applyFont="1" applyBorder="1" applyAlignment="1">
      <alignment vertical="center"/>
    </xf>
    <xf numFmtId="10" fontId="0" fillId="0" borderId="1" xfId="0" applyNumberFormat="1" applyFont="1" applyBorder="1" applyAlignment="1">
      <alignment vertical="center"/>
    </xf>
    <xf numFmtId="9" fontId="0" fillId="0" borderId="1" xfId="0" applyNumberFormat="1" applyFont="1" applyBorder="1" applyAlignment="1">
      <alignment vertical="center"/>
    </xf>
    <xf numFmtId="9" fontId="0" fillId="0" borderId="1" xfId="0" applyNumberFormat="1" applyFont="1" applyBorder="1" applyAlignment="1">
      <alignment horizontal="right" vertical="center"/>
    </xf>
    <xf numFmtId="185" fontId="0" fillId="0" borderId="1" xfId="0" applyNumberFormat="1" applyFont="1" applyFill="1" applyBorder="1" applyAlignment="1">
      <alignment vertical="center"/>
    </xf>
    <xf numFmtId="10" fontId="43" fillId="0" borderId="0" xfId="0" applyNumberFormat="1" applyFont="1" applyAlignment="1">
      <alignment vertical="center"/>
    </xf>
    <xf numFmtId="10" fontId="45" fillId="21" borderId="1" xfId="0" applyNumberFormat="1" applyFont="1" applyFill="1" applyBorder="1" applyAlignment="1" applyProtection="1">
      <alignment horizontal="right" vertical="center" wrapText="1"/>
    </xf>
    <xf numFmtId="10" fontId="48" fillId="0" borderId="8" xfId="7" applyNumberFormat="1" applyFont="1" applyBorder="1" applyAlignment="1" applyProtection="1">
      <alignment horizontal="right" vertical="center" wrapText="1"/>
    </xf>
    <xf numFmtId="10" fontId="15" fillId="13" borderId="1" xfId="7" applyNumberFormat="1" applyFont="1" applyFill="1" applyBorder="1" applyAlignment="1" applyProtection="1">
      <alignment horizontal="right" vertical="center" wrapText="1"/>
    </xf>
    <xf numFmtId="10" fontId="55" fillId="11" borderId="1" xfId="0" applyNumberFormat="1" applyFont="1" applyFill="1" applyBorder="1" applyAlignment="1">
      <alignment horizontal="center" vertical="center" wrapText="1"/>
    </xf>
    <xf numFmtId="10" fontId="162" fillId="0" borderId="1" xfId="7" applyNumberFormat="1" applyFont="1" applyBorder="1" applyAlignment="1">
      <alignment horizontal="center" vertical="center"/>
    </xf>
    <xf numFmtId="10" fontId="162" fillId="19" borderId="1" xfId="7" applyNumberFormat="1" applyFont="1" applyFill="1" applyBorder="1" applyAlignment="1">
      <alignment horizontal="center" vertical="center"/>
    </xf>
    <xf numFmtId="10" fontId="10" fillId="0" borderId="0" xfId="7" applyNumberFormat="1" applyFont="1" applyAlignment="1">
      <alignment horizontal="center" vertical="center"/>
    </xf>
    <xf numFmtId="10" fontId="10" fillId="14" borderId="1" xfId="7" applyNumberFormat="1" applyFont="1" applyFill="1" applyBorder="1" applyAlignment="1">
      <alignment horizontal="center" vertical="center"/>
    </xf>
    <xf numFmtId="194" fontId="48" fillId="13" borderId="1" xfId="0" applyNumberFormat="1" applyFont="1" applyFill="1" applyBorder="1" applyAlignment="1" applyProtection="1">
      <alignment horizontal="right" vertical="center" wrapText="1"/>
    </xf>
    <xf numFmtId="185" fontId="0" fillId="0" borderId="1" xfId="0" applyNumberFormat="1" applyBorder="1" applyAlignment="1">
      <alignment horizontal="right" vertical="center"/>
    </xf>
    <xf numFmtId="10" fontId="48" fillId="13" borderId="1" xfId="7" applyNumberFormat="1" applyFont="1" applyFill="1" applyBorder="1" applyAlignment="1" applyProtection="1">
      <alignment horizontal="right" vertical="center" wrapText="1"/>
    </xf>
    <xf numFmtId="9" fontId="50" fillId="13" borderId="1" xfId="7" applyNumberFormat="1" applyFont="1" applyFill="1" applyBorder="1" applyAlignment="1">
      <alignment horizontal="right" vertical="center" wrapText="1"/>
    </xf>
    <xf numFmtId="9" fontId="50" fillId="13" borderId="1" xfId="0" applyNumberFormat="1" applyFont="1" applyFill="1" applyBorder="1" applyAlignment="1">
      <alignment horizontal="right" vertical="center" wrapText="1"/>
    </xf>
    <xf numFmtId="194" fontId="72" fillId="13" borderId="1" xfId="0" applyNumberFormat="1" applyFont="1" applyFill="1" applyBorder="1" applyAlignment="1" applyProtection="1">
      <alignment horizontal="right" vertical="center" wrapText="1"/>
    </xf>
    <xf numFmtId="10" fontId="0" fillId="0" borderId="1" xfId="0" applyNumberFormat="1" applyBorder="1" applyAlignment="1">
      <alignment horizontal="right" vertical="center"/>
    </xf>
    <xf numFmtId="0" fontId="128" fillId="14" borderId="1" xfId="0" applyFont="1" applyFill="1" applyBorder="1" applyAlignment="1">
      <alignment horizontal="right" vertical="center"/>
    </xf>
    <xf numFmtId="10" fontId="128" fillId="14" borderId="1" xfId="0" applyNumberFormat="1" applyFont="1" applyFill="1" applyBorder="1" applyAlignment="1">
      <alignment horizontal="right" vertical="center"/>
    </xf>
    <xf numFmtId="194" fontId="45" fillId="14" borderId="1" xfId="0" applyNumberFormat="1" applyFont="1" applyFill="1" applyBorder="1" applyAlignment="1" applyProtection="1">
      <alignment horizontal="right" vertical="center" wrapText="1"/>
    </xf>
    <xf numFmtId="185" fontId="10" fillId="0" borderId="0" xfId="0" applyNumberFormat="1" applyFont="1" applyAlignment="1">
      <alignment vertical="center"/>
    </xf>
    <xf numFmtId="0" fontId="155" fillId="14" borderId="1" xfId="148" applyNumberFormat="1" applyFont="1" applyFill="1" applyBorder="1" applyAlignment="1">
      <alignment horizontal="center" vertical="center" wrapText="1"/>
    </xf>
    <xf numFmtId="0" fontId="155" fillId="14" borderId="1" xfId="0" applyFont="1" applyFill="1" applyBorder="1" applyAlignment="1">
      <alignment horizontal="center" vertical="center" wrapText="1"/>
    </xf>
    <xf numFmtId="0" fontId="129" fillId="14" borderId="1" xfId="176" applyFont="1" applyFill="1" applyBorder="1" applyAlignment="1" applyProtection="1">
      <alignment horizontal="center" vertical="center" wrapText="1"/>
    </xf>
    <xf numFmtId="193" fontId="155" fillId="14" borderId="1" xfId="0" applyNumberFormat="1" applyFont="1" applyFill="1" applyBorder="1" applyAlignment="1">
      <alignment horizontal="center" vertical="center"/>
    </xf>
    <xf numFmtId="193" fontId="155" fillId="14" borderId="1" xfId="0" applyNumberFormat="1" applyFont="1" applyFill="1" applyBorder="1" applyAlignment="1">
      <alignment horizontal="center" vertical="center" wrapText="1"/>
    </xf>
    <xf numFmtId="10" fontId="155" fillId="14" borderId="1" xfId="0" applyNumberFormat="1" applyFont="1" applyFill="1" applyBorder="1" applyAlignment="1">
      <alignment horizontal="left" vertical="top"/>
    </xf>
    <xf numFmtId="193" fontId="155" fillId="14" borderId="1" xfId="0" applyNumberFormat="1" applyFont="1" applyFill="1" applyBorder="1" applyAlignment="1">
      <alignment horizontal="left" vertical="top"/>
    </xf>
    <xf numFmtId="0" fontId="155" fillId="14" borderId="1" xfId="0" applyFont="1" applyFill="1" applyBorder="1" applyAlignment="1">
      <alignment horizontal="center" vertical="center"/>
    </xf>
    <xf numFmtId="0" fontId="155" fillId="14" borderId="0" xfId="0" applyFont="1" applyFill="1" applyAlignment="1">
      <alignment horizontal="center" vertical="center"/>
    </xf>
    <xf numFmtId="9" fontId="0" fillId="13" borderId="1" xfId="0" applyNumberFormat="1" applyFill="1" applyBorder="1"/>
    <xf numFmtId="9" fontId="128" fillId="14" borderId="1" xfId="0" applyNumberFormat="1" applyFont="1" applyFill="1" applyBorder="1" applyAlignment="1">
      <alignment horizontal="center" vertical="center"/>
    </xf>
    <xf numFmtId="0" fontId="46" fillId="21" borderId="1" xfId="0" applyFont="1" applyFill="1" applyBorder="1" applyAlignment="1">
      <alignment horizontal="center" vertical="center"/>
    </xf>
    <xf numFmtId="0" fontId="46" fillId="21" borderId="2" xfId="0" applyFont="1" applyFill="1" applyBorder="1" applyAlignment="1">
      <alignment horizontal="center" vertical="center"/>
    </xf>
    <xf numFmtId="0" fontId="130" fillId="0" borderId="5" xfId="0" applyFont="1" applyBorder="1" applyAlignment="1" applyProtection="1">
      <alignment horizontal="left" vertical="center" wrapText="1"/>
    </xf>
    <xf numFmtId="185" fontId="131" fillId="0" borderId="0" xfId="0" applyNumberFormat="1" applyFont="1"/>
    <xf numFmtId="0" fontId="132" fillId="0" borderId="5" xfId="0" applyFont="1" applyBorder="1" applyAlignment="1" applyProtection="1">
      <alignment horizontal="left" vertical="center" wrapText="1"/>
    </xf>
    <xf numFmtId="0" fontId="132" fillId="0" borderId="0" xfId="0" applyFont="1" applyBorder="1" applyAlignment="1" applyProtection="1">
      <alignment horizontal="left" vertical="center" wrapText="1"/>
    </xf>
    <xf numFmtId="0" fontId="154" fillId="13" borderId="1" xfId="76" applyFont="1" applyFill="1" applyBorder="1" applyAlignment="1" applyProtection="1">
      <alignment horizontal="left" vertical="top" wrapText="1"/>
    </xf>
    <xf numFmtId="10" fontId="154" fillId="13" borderId="1" xfId="0" applyNumberFormat="1" applyFont="1" applyFill="1" applyBorder="1" applyAlignment="1" applyProtection="1">
      <alignment horizontal="left" vertical="top" wrapText="1"/>
    </xf>
    <xf numFmtId="0" fontId="134" fillId="0" borderId="0" xfId="0" applyFont="1" applyAlignment="1">
      <alignment horizontal="center" vertical="center" wrapText="1"/>
    </xf>
    <xf numFmtId="4" fontId="44" fillId="13" borderId="1" xfId="0" applyNumberFormat="1" applyFont="1" applyFill="1" applyBorder="1" applyAlignment="1" applyProtection="1">
      <alignment horizontal="right" vertical="center" wrapText="1"/>
    </xf>
    <xf numFmtId="0" fontId="154" fillId="0" borderId="1" xfId="148" applyNumberFormat="1" applyFont="1" applyFill="1" applyBorder="1" applyAlignment="1">
      <alignment horizontal="left" vertical="top" wrapText="1"/>
    </xf>
    <xf numFmtId="0" fontId="154" fillId="0" borderId="1" xfId="0" applyFont="1" applyFill="1" applyBorder="1" applyAlignment="1">
      <alignment horizontal="center" vertical="center" wrapText="1"/>
    </xf>
    <xf numFmtId="185" fontId="0" fillId="13" borderId="1" xfId="0" applyNumberFormat="1" applyFill="1" applyBorder="1" applyAlignment="1">
      <alignment horizontal="right" vertical="center"/>
    </xf>
    <xf numFmtId="185" fontId="0" fillId="13" borderId="0" xfId="0" applyNumberFormat="1" applyFill="1"/>
    <xf numFmtId="9" fontId="2" fillId="13" borderId="0" xfId="7" applyFont="1" applyFill="1"/>
    <xf numFmtId="10" fontId="0" fillId="13" borderId="0" xfId="0" applyNumberFormat="1" applyFill="1"/>
    <xf numFmtId="185" fontId="163" fillId="13" borderId="0" xfId="0" applyNumberFormat="1" applyFont="1" applyFill="1"/>
    <xf numFmtId="185" fontId="0" fillId="13" borderId="0" xfId="0" applyNumberFormat="1" applyFill="1" applyAlignment="1">
      <alignment wrapText="1"/>
    </xf>
    <xf numFmtId="10" fontId="50" fillId="14" borderId="7" xfId="7" applyNumberFormat="1" applyFont="1" applyFill="1" applyBorder="1" applyAlignment="1" applyProtection="1">
      <alignment horizontal="right" vertical="center" wrapText="1"/>
    </xf>
    <xf numFmtId="0" fontId="0" fillId="13" borderId="1" xfId="0" applyFill="1" applyBorder="1" applyAlignment="1">
      <alignment horizontal="left"/>
    </xf>
    <xf numFmtId="0" fontId="0" fillId="13" borderId="1" xfId="0" applyFill="1" applyBorder="1"/>
    <xf numFmtId="9" fontId="0" fillId="13" borderId="1" xfId="0" applyNumberFormat="1" applyFill="1" applyBorder="1" applyAlignment="1">
      <alignment horizontal="right" vertical="center"/>
    </xf>
    <xf numFmtId="0" fontId="4" fillId="13" borderId="1" xfId="0" applyFont="1" applyFill="1" applyBorder="1" applyAlignment="1">
      <alignment horizontal="left"/>
    </xf>
    <xf numFmtId="10" fontId="50" fillId="21" borderId="1" xfId="7" applyNumberFormat="1" applyFont="1" applyFill="1" applyBorder="1" applyAlignment="1" applyProtection="1">
      <alignment horizontal="right" vertical="center" wrapText="1"/>
    </xf>
    <xf numFmtId="9" fontId="2" fillId="13" borderId="0" xfId="7" applyFont="1" applyFill="1"/>
    <xf numFmtId="9" fontId="105" fillId="13" borderId="1" xfId="7" applyNumberFormat="1" applyFont="1" applyFill="1" applyBorder="1" applyAlignment="1">
      <alignment horizontal="right" vertical="center"/>
    </xf>
    <xf numFmtId="0" fontId="39" fillId="5" borderId="16" xfId="0" applyFont="1" applyFill="1" applyBorder="1" applyAlignment="1" applyProtection="1">
      <alignment horizontal="left" vertical="center" wrapText="1"/>
    </xf>
    <xf numFmtId="0" fontId="152" fillId="0" borderId="0" xfId="0" applyFont="1" applyBorder="1"/>
    <xf numFmtId="0" fontId="149" fillId="16" borderId="0" xfId="0" applyFont="1" applyFill="1" applyBorder="1"/>
    <xf numFmtId="0" fontId="149" fillId="0" borderId="0" xfId="0" applyFont="1" applyFill="1" applyBorder="1"/>
    <xf numFmtId="0" fontId="154" fillId="13" borderId="0" xfId="0" applyFont="1" applyFill="1" applyBorder="1" applyAlignment="1">
      <alignment horizontal="left" vertical="top"/>
    </xf>
    <xf numFmtId="0" fontId="154" fillId="18" borderId="0" xfId="0" applyFont="1" applyFill="1" applyBorder="1" applyAlignment="1">
      <alignment horizontal="left" vertical="top"/>
    </xf>
    <xf numFmtId="0" fontId="154" fillId="0" borderId="0" xfId="0" applyFont="1" applyFill="1" applyBorder="1" applyAlignment="1">
      <alignment horizontal="left" vertical="top"/>
    </xf>
    <xf numFmtId="0" fontId="158" fillId="18" borderId="0" xfId="0" applyFont="1" applyFill="1" applyBorder="1" applyAlignment="1">
      <alignment horizontal="left" vertical="top"/>
    </xf>
    <xf numFmtId="0" fontId="158" fillId="13" borderId="0" xfId="0" applyFont="1" applyFill="1" applyBorder="1" applyAlignment="1">
      <alignment horizontal="left" vertical="top"/>
    </xf>
    <xf numFmtId="0" fontId="154" fillId="14" borderId="0" xfId="0" applyFont="1" applyFill="1" applyBorder="1" applyAlignment="1">
      <alignment horizontal="center" vertical="center"/>
    </xf>
    <xf numFmtId="0" fontId="155" fillId="14" borderId="0" xfId="0" applyFont="1" applyFill="1" applyBorder="1" applyAlignment="1">
      <alignment horizontal="center" vertical="center"/>
    </xf>
    <xf numFmtId="0" fontId="149" fillId="0" borderId="0" xfId="0" applyFont="1" applyBorder="1"/>
    <xf numFmtId="0" fontId="154" fillId="14" borderId="0" xfId="0" applyFont="1" applyFill="1" applyBorder="1" applyAlignment="1">
      <alignment horizontal="left" vertical="top"/>
    </xf>
    <xf numFmtId="0" fontId="154" fillId="0" borderId="0" xfId="0" applyFont="1" applyBorder="1" applyAlignment="1">
      <alignment horizontal="left" vertical="top"/>
    </xf>
    <xf numFmtId="0" fontId="149" fillId="18" borderId="0" xfId="0" applyFont="1" applyFill="1" applyBorder="1"/>
    <xf numFmtId="10" fontId="154" fillId="0" borderId="1" xfId="0" applyNumberFormat="1" applyFont="1" applyBorder="1" applyAlignment="1">
      <alignment horizontal="left" vertical="top" wrapText="1"/>
    </xf>
    <xf numFmtId="0" fontId="154" fillId="0" borderId="2" xfId="0" applyFont="1" applyBorder="1" applyAlignment="1">
      <alignment horizontal="center" vertical="center"/>
    </xf>
    <xf numFmtId="0" fontId="154" fillId="13" borderId="1" xfId="0" applyNumberFormat="1" applyFont="1" applyFill="1" applyBorder="1" applyAlignment="1">
      <alignment horizontal="left" vertical="center" wrapText="1"/>
    </xf>
    <xf numFmtId="0" fontId="149" fillId="0" borderId="1" xfId="0" applyFont="1" applyBorder="1" applyAlignment="1">
      <alignment horizontal="center" vertical="center"/>
    </xf>
    <xf numFmtId="0" fontId="149" fillId="0" borderId="1" xfId="0" applyFont="1" applyBorder="1" applyAlignment="1">
      <alignment horizontal="center" vertical="center" wrapText="1"/>
    </xf>
    <xf numFmtId="193" fontId="149" fillId="0" borderId="1" xfId="0" applyNumberFormat="1" applyFont="1" applyBorder="1" applyAlignment="1">
      <alignment wrapText="1"/>
    </xf>
    <xf numFmtId="0" fontId="149" fillId="13" borderId="1" xfId="0" applyFont="1" applyFill="1" applyBorder="1" applyAlignment="1">
      <alignment horizontal="center" vertical="center" wrapText="1"/>
    </xf>
    <xf numFmtId="211" fontId="0" fillId="0" borderId="0" xfId="0" applyNumberFormat="1"/>
    <xf numFmtId="212" fontId="0" fillId="0" borderId="0" xfId="0" applyNumberFormat="1"/>
    <xf numFmtId="213" fontId="0" fillId="0" borderId="0" xfId="0" applyNumberFormat="1"/>
    <xf numFmtId="214" fontId="0" fillId="13" borderId="0" xfId="0" applyNumberFormat="1" applyFill="1"/>
    <xf numFmtId="213" fontId="0" fillId="13" borderId="0" xfId="0" applyNumberFormat="1" applyFill="1"/>
    <xf numFmtId="0" fontId="0" fillId="22" borderId="1" xfId="0" applyFill="1" applyBorder="1"/>
    <xf numFmtId="4" fontId="48" fillId="22" borderId="1" xfId="0" applyNumberFormat="1" applyFont="1" applyFill="1" applyBorder="1" applyAlignment="1" applyProtection="1">
      <alignment horizontal="right" vertical="center" wrapText="1"/>
    </xf>
    <xf numFmtId="10" fontId="48" fillId="22" borderId="1" xfId="7" applyNumberFormat="1" applyFont="1" applyFill="1" applyBorder="1" applyAlignment="1" applyProtection="1">
      <alignment horizontal="right" vertical="center" wrapText="1"/>
    </xf>
    <xf numFmtId="10" fontId="50" fillId="22" borderId="1" xfId="7" applyNumberFormat="1" applyFont="1" applyFill="1" applyBorder="1" applyAlignment="1" applyProtection="1">
      <alignment horizontal="right" vertical="center" wrapText="1"/>
    </xf>
    <xf numFmtId="9" fontId="50" fillId="22" borderId="1" xfId="0" applyNumberFormat="1" applyFont="1" applyFill="1" applyBorder="1" applyAlignment="1">
      <alignment horizontal="right" vertical="center"/>
    </xf>
    <xf numFmtId="0" fontId="138" fillId="13" borderId="1" xfId="148" applyNumberFormat="1" applyFont="1" applyFill="1" applyBorder="1" applyAlignment="1">
      <alignment horizontal="left" vertical="center" wrapText="1"/>
    </xf>
    <xf numFmtId="194" fontId="48" fillId="13" borderId="8" xfId="229" applyNumberFormat="1" applyFont="1" applyFill="1" applyBorder="1" applyAlignment="1" applyProtection="1">
      <alignment horizontal="right" vertical="center" wrapText="1"/>
    </xf>
    <xf numFmtId="185" fontId="0" fillId="13" borderId="1" xfId="0" applyNumberFormat="1" applyFont="1" applyFill="1" applyBorder="1" applyAlignment="1">
      <alignment vertical="center"/>
    </xf>
    <xf numFmtId="0" fontId="53" fillId="0" borderId="0" xfId="0" applyFont="1" applyAlignment="1">
      <alignment horizontal="center" vertical="center"/>
    </xf>
    <xf numFmtId="0" fontId="39" fillId="14" borderId="2" xfId="0" applyFont="1" applyFill="1" applyBorder="1" applyAlignment="1">
      <alignment horizontal="left" vertical="center"/>
    </xf>
    <xf numFmtId="0" fontId="39" fillId="14" borderId="19" xfId="0" applyFont="1" applyFill="1" applyBorder="1" applyAlignment="1">
      <alignment horizontal="left" vertical="center"/>
    </xf>
    <xf numFmtId="0" fontId="47" fillId="4" borderId="1" xfId="0" applyFont="1" applyFill="1" applyBorder="1" applyAlignment="1" applyProtection="1">
      <alignment horizontal="center" vertical="center" wrapText="1"/>
    </xf>
    <xf numFmtId="0" fontId="47" fillId="22" borderId="3" xfId="0" applyFont="1" applyFill="1" applyBorder="1" applyAlignment="1" applyProtection="1">
      <alignment horizontal="center" vertical="center" wrapText="1"/>
    </xf>
    <xf numFmtId="0" fontId="47" fillId="22" borderId="4" xfId="0" applyFont="1" applyFill="1" applyBorder="1" applyAlignment="1" applyProtection="1">
      <alignment horizontal="center" vertical="center" wrapText="1"/>
    </xf>
    <xf numFmtId="0" fontId="47" fillId="14" borderId="3" xfId="0" applyFont="1" applyFill="1" applyBorder="1" applyAlignment="1" applyProtection="1">
      <alignment horizontal="center" vertical="center" wrapText="1"/>
    </xf>
    <xf numFmtId="0" fontId="47" fillId="14" borderId="20" xfId="0" applyFont="1" applyFill="1" applyBorder="1" applyAlignment="1" applyProtection="1">
      <alignment horizontal="center" vertical="center" wrapText="1"/>
    </xf>
    <xf numFmtId="0" fontId="47" fillId="14" borderId="18" xfId="0" applyFont="1" applyFill="1" applyBorder="1" applyAlignment="1" applyProtection="1">
      <alignment horizontal="left" vertical="center" wrapText="1"/>
    </xf>
    <xf numFmtId="0" fontId="47" fillId="14" borderId="0" xfId="0" applyFont="1" applyFill="1" applyBorder="1" applyAlignment="1" applyProtection="1">
      <alignment horizontal="left" vertical="center" wrapText="1"/>
    </xf>
    <xf numFmtId="0" fontId="4" fillId="0" borderId="0" xfId="0" applyFont="1" applyAlignment="1">
      <alignment horizontal="center" wrapText="1"/>
    </xf>
    <xf numFmtId="0" fontId="0" fillId="0" borderId="0" xfId="0" applyAlignment="1">
      <alignment horizontal="center" wrapText="1"/>
    </xf>
    <xf numFmtId="0" fontId="45" fillId="11" borderId="1" xfId="0" applyFont="1" applyFill="1" applyBorder="1" applyAlignment="1" applyProtection="1">
      <alignment horizontal="center" vertical="center" wrapText="1"/>
    </xf>
    <xf numFmtId="0" fontId="45" fillId="11" borderId="2" xfId="0" applyFont="1" applyFill="1" applyBorder="1" applyAlignment="1" applyProtection="1">
      <alignment horizontal="center" vertical="center" wrapText="1"/>
    </xf>
    <xf numFmtId="0" fontId="45" fillId="11" borderId="21" xfId="0" applyFont="1" applyFill="1" applyBorder="1" applyAlignment="1" applyProtection="1">
      <alignment horizontal="center" vertical="center" wrapText="1"/>
    </xf>
    <xf numFmtId="0" fontId="45" fillId="11" borderId="19" xfId="0" applyFont="1" applyFill="1" applyBorder="1" applyAlignment="1" applyProtection="1">
      <alignment horizontal="center" vertical="center" wrapText="1"/>
    </xf>
    <xf numFmtId="0" fontId="47" fillId="14" borderId="1" xfId="0" applyFont="1" applyFill="1" applyBorder="1" applyAlignment="1" applyProtection="1">
      <alignment horizontal="center" vertical="center" wrapText="1"/>
    </xf>
    <xf numFmtId="0" fontId="44" fillId="0" borderId="17" xfId="0" applyFont="1" applyBorder="1" applyAlignment="1" applyProtection="1">
      <alignment horizontal="center" vertical="center" wrapText="1"/>
    </xf>
    <xf numFmtId="0" fontId="47" fillId="21" borderId="1" xfId="0" applyFont="1" applyFill="1" applyBorder="1" applyAlignment="1" applyProtection="1">
      <alignment horizontal="center" vertical="center" wrapText="1"/>
    </xf>
    <xf numFmtId="0" fontId="127" fillId="0" borderId="0" xfId="0" applyFont="1" applyBorder="1" applyAlignment="1" applyProtection="1">
      <alignment horizontal="center" vertical="center" wrapText="1"/>
    </xf>
    <xf numFmtId="0" fontId="41" fillId="0" borderId="0" xfId="0" applyFont="1" applyBorder="1" applyAlignment="1" applyProtection="1">
      <alignment horizontal="center" vertical="center" wrapText="1"/>
    </xf>
    <xf numFmtId="0" fontId="45" fillId="11" borderId="12" xfId="0" applyFont="1" applyFill="1" applyBorder="1" applyAlignment="1" applyProtection="1">
      <alignment horizontal="center" vertical="center" wrapText="1"/>
    </xf>
    <xf numFmtId="0" fontId="45" fillId="11" borderId="18" xfId="0" applyFont="1" applyFill="1" applyBorder="1" applyAlignment="1" applyProtection="1">
      <alignment horizontal="center" vertical="center" wrapText="1"/>
    </xf>
    <xf numFmtId="0" fontId="45" fillId="11" borderId="8" xfId="0" applyFont="1" applyFill="1" applyBorder="1" applyAlignment="1" applyProtection="1">
      <alignment horizontal="center" vertical="center" wrapText="1"/>
    </xf>
    <xf numFmtId="10" fontId="45" fillId="11" borderId="1" xfId="0" applyNumberFormat="1" applyFont="1" applyFill="1" applyBorder="1" applyAlignment="1" applyProtection="1">
      <alignment horizontal="center" vertical="center" wrapText="1"/>
    </xf>
    <xf numFmtId="190" fontId="39" fillId="0" borderId="1" xfId="76" applyNumberFormat="1" applyFont="1" applyFill="1" applyBorder="1" applyAlignment="1">
      <alignment horizontal="center" vertical="center" wrapText="1"/>
    </xf>
    <xf numFmtId="190" fontId="4" fillId="0" borderId="1" xfId="76" applyNumberFormat="1" applyFont="1" applyFill="1" applyBorder="1" applyAlignment="1">
      <alignment horizontal="center" vertical="center" wrapText="1"/>
    </xf>
    <xf numFmtId="0" fontId="32" fillId="0" borderId="1" xfId="76" applyFont="1" applyFill="1" applyBorder="1" applyAlignment="1" applyProtection="1">
      <alignment horizontal="center" vertical="center" wrapText="1"/>
    </xf>
    <xf numFmtId="0" fontId="0" fillId="0" borderId="2" xfId="76" applyFont="1" applyFill="1" applyBorder="1" applyAlignment="1" applyProtection="1">
      <alignment horizontal="center" vertical="center"/>
    </xf>
    <xf numFmtId="0" fontId="0" fillId="0" borderId="21" xfId="76" applyFont="1" applyFill="1" applyBorder="1" applyAlignment="1" applyProtection="1">
      <alignment horizontal="center" vertical="center"/>
    </xf>
    <xf numFmtId="0" fontId="0" fillId="0" borderId="19" xfId="76" applyFont="1" applyFill="1" applyBorder="1" applyAlignment="1" applyProtection="1">
      <alignment horizontal="center" vertical="center"/>
    </xf>
    <xf numFmtId="0" fontId="32" fillId="0" borderId="2" xfId="76" applyFont="1" applyFill="1" applyBorder="1" applyAlignment="1" applyProtection="1">
      <alignment horizontal="center" vertical="center" wrapText="1"/>
    </xf>
    <xf numFmtId="0" fontId="32" fillId="0" borderId="21" xfId="76" applyFont="1" applyFill="1" applyBorder="1" applyAlignment="1" applyProtection="1">
      <alignment horizontal="center" vertical="center" wrapText="1"/>
    </xf>
    <xf numFmtId="0" fontId="32" fillId="0" borderId="19" xfId="76" applyFont="1" applyFill="1" applyBorder="1" applyAlignment="1" applyProtection="1">
      <alignment horizontal="center" vertical="center" wrapText="1"/>
    </xf>
    <xf numFmtId="0" fontId="10" fillId="0" borderId="1" xfId="76" applyFont="1" applyFill="1" applyBorder="1" applyAlignment="1" applyProtection="1">
      <alignment horizontal="center" vertical="center"/>
    </xf>
    <xf numFmtId="0" fontId="164" fillId="11" borderId="1" xfId="76" applyFont="1" applyFill="1" applyBorder="1" applyAlignment="1">
      <alignment horizontal="center" vertical="center" wrapText="1"/>
    </xf>
    <xf numFmtId="9" fontId="32" fillId="0" borderId="1" xfId="76" applyNumberFormat="1" applyFont="1" applyFill="1" applyBorder="1" applyAlignment="1" applyProtection="1">
      <alignment horizontal="center" vertical="center" wrapText="1"/>
    </xf>
    <xf numFmtId="0" fontId="0" fillId="0" borderId="1" xfId="76" applyFont="1" applyFill="1" applyBorder="1" applyAlignment="1" applyProtection="1">
      <alignment horizontal="center" vertical="center"/>
    </xf>
    <xf numFmtId="0" fontId="154" fillId="13" borderId="1" xfId="76" applyFont="1" applyFill="1" applyBorder="1" applyAlignment="1" applyProtection="1">
      <alignment horizontal="center" vertical="center"/>
    </xf>
    <xf numFmtId="0" fontId="164" fillId="11" borderId="1" xfId="76" applyFont="1" applyFill="1" applyBorder="1" applyAlignment="1" applyProtection="1">
      <alignment horizontal="center" vertical="center" wrapText="1"/>
    </xf>
    <xf numFmtId="0" fontId="165" fillId="0" borderId="2" xfId="76" applyFont="1" applyFill="1" applyBorder="1" applyAlignment="1" applyProtection="1">
      <alignment horizontal="center" vertical="center"/>
    </xf>
    <xf numFmtId="0" fontId="165" fillId="0" borderId="21" xfId="76" applyFont="1" applyFill="1" applyBorder="1" applyAlignment="1" applyProtection="1">
      <alignment horizontal="center" vertical="center"/>
    </xf>
    <xf numFmtId="0" fontId="165" fillId="0" borderId="19" xfId="76" applyFont="1" applyFill="1" applyBorder="1" applyAlignment="1" applyProtection="1">
      <alignment horizontal="center" vertical="center"/>
    </xf>
    <xf numFmtId="0" fontId="164" fillId="11" borderId="8" xfId="76" applyFont="1" applyFill="1" applyBorder="1" applyAlignment="1" applyProtection="1">
      <alignment horizontal="center" vertical="center" wrapText="1"/>
    </xf>
    <xf numFmtId="0" fontId="164" fillId="11" borderId="22" xfId="76" applyFont="1" applyFill="1" applyBorder="1" applyAlignment="1" applyProtection="1">
      <alignment horizontal="center" vertical="center" wrapText="1"/>
    </xf>
    <xf numFmtId="0" fontId="164" fillId="11" borderId="7" xfId="76" applyFont="1" applyFill="1" applyBorder="1" applyAlignment="1" applyProtection="1">
      <alignment horizontal="center" vertical="center" wrapText="1"/>
    </xf>
    <xf numFmtId="10" fontId="164" fillId="11" borderId="1" xfId="8" applyNumberFormat="1" applyFont="1" applyFill="1" applyBorder="1" applyAlignment="1">
      <alignment horizontal="center" vertical="center" wrapText="1"/>
    </xf>
    <xf numFmtId="0" fontId="4" fillId="20" borderId="1" xfId="76" applyFont="1" applyFill="1" applyBorder="1" applyAlignment="1">
      <alignment horizontal="center" vertical="center" wrapText="1"/>
    </xf>
    <xf numFmtId="0" fontId="2" fillId="20" borderId="1" xfId="76" applyFont="1" applyFill="1" applyBorder="1" applyAlignment="1">
      <alignment horizontal="center" vertical="center" wrapText="1"/>
    </xf>
    <xf numFmtId="9" fontId="10" fillId="0" borderId="1" xfId="76" applyNumberFormat="1" applyFont="1" applyFill="1" applyBorder="1" applyAlignment="1" applyProtection="1">
      <alignment horizontal="center" vertical="center"/>
    </xf>
    <xf numFmtId="0" fontId="4" fillId="15" borderId="1" xfId="76" applyFont="1" applyFill="1" applyBorder="1" applyAlignment="1">
      <alignment horizontal="center" vertical="center" wrapText="1"/>
    </xf>
    <xf numFmtId="0" fontId="2" fillId="8" borderId="1" xfId="76" applyFont="1" applyFill="1" applyBorder="1" applyAlignment="1">
      <alignment horizontal="center" vertical="center" wrapText="1"/>
    </xf>
    <xf numFmtId="0" fontId="154" fillId="13" borderId="1" xfId="0" applyFont="1" applyFill="1" applyBorder="1" applyAlignment="1">
      <alignment horizontal="center" vertical="top" wrapText="1"/>
    </xf>
    <xf numFmtId="0" fontId="167" fillId="17" borderId="1" xfId="0" applyFont="1" applyFill="1" applyBorder="1" applyAlignment="1">
      <alignment horizontal="center" vertical="center"/>
    </xf>
    <xf numFmtId="0" fontId="149" fillId="17" borderId="1" xfId="0" applyFont="1" applyFill="1" applyBorder="1" applyAlignment="1">
      <alignment horizontal="center" vertical="center"/>
    </xf>
    <xf numFmtId="58" fontId="149" fillId="17" borderId="1" xfId="0" applyNumberFormat="1" applyFont="1" applyFill="1" applyBorder="1" applyAlignment="1">
      <alignment horizontal="center" vertical="center"/>
    </xf>
    <xf numFmtId="0" fontId="166" fillId="17" borderId="1" xfId="0" applyFont="1" applyFill="1" applyBorder="1" applyAlignment="1">
      <alignment horizontal="center" vertical="center" wrapText="1"/>
    </xf>
    <xf numFmtId="0" fontId="153" fillId="11" borderId="8" xfId="0" applyFont="1" applyFill="1" applyBorder="1" applyAlignment="1">
      <alignment horizontal="center" vertical="center" wrapText="1"/>
    </xf>
    <xf numFmtId="0" fontId="153" fillId="11" borderId="22" xfId="0" applyFont="1" applyFill="1" applyBorder="1" applyAlignment="1">
      <alignment horizontal="center" vertical="center" wrapText="1"/>
    </xf>
    <xf numFmtId="210" fontId="4" fillId="23" borderId="1" xfId="229" applyNumberFormat="1" applyFont="1" applyFill="1" applyBorder="1" applyAlignment="1">
      <alignment horizontal="center" vertical="center" wrapText="1"/>
    </xf>
    <xf numFmtId="193" fontId="153" fillId="11" borderId="8" xfId="0" applyNumberFormat="1" applyFont="1" applyFill="1" applyBorder="1" applyAlignment="1">
      <alignment horizontal="center" vertical="center" wrapText="1"/>
    </xf>
    <xf numFmtId="193" fontId="153" fillId="11" borderId="22" xfId="0" applyNumberFormat="1" applyFont="1" applyFill="1" applyBorder="1" applyAlignment="1">
      <alignment horizontal="center" vertical="center" wrapText="1"/>
    </xf>
    <xf numFmtId="0" fontId="4" fillId="23" borderId="1" xfId="0" applyFont="1" applyFill="1" applyBorder="1" applyAlignment="1">
      <alignment horizontal="center" vertical="center" wrapText="1"/>
    </xf>
    <xf numFmtId="0" fontId="149" fillId="13" borderId="8" xfId="0" applyFont="1" applyFill="1" applyBorder="1" applyAlignment="1">
      <alignment horizontal="left" vertical="center" wrapText="1"/>
    </xf>
    <xf numFmtId="0" fontId="149" fillId="13" borderId="7" xfId="0" applyFont="1" applyFill="1" applyBorder="1" applyAlignment="1">
      <alignment horizontal="left" vertical="center"/>
    </xf>
    <xf numFmtId="10" fontId="153" fillId="11" borderId="8" xfId="7" applyNumberFormat="1" applyFont="1" applyFill="1" applyBorder="1" applyAlignment="1">
      <alignment horizontal="center" vertical="center" wrapText="1"/>
    </xf>
    <xf numFmtId="10" fontId="153" fillId="11" borderId="22" xfId="7" applyNumberFormat="1" applyFont="1" applyFill="1" applyBorder="1" applyAlignment="1">
      <alignment horizontal="center" vertical="center" wrapText="1"/>
    </xf>
    <xf numFmtId="0" fontId="59" fillId="0" borderId="1" xfId="0" applyFont="1" applyBorder="1" applyAlignment="1" applyProtection="1">
      <alignment horizontal="center" vertical="center" wrapText="1"/>
    </xf>
  </cellXfs>
  <cellStyles count="284">
    <cellStyle name="_■201007奖金(由本校财务发放的）" xfId="1"/>
    <cellStyle name="_2013年局属技校学生分类测算表(工贸121105)" xfId="2"/>
    <cellStyle name="_ET_STYLE_NoName_00_" xfId="3"/>
    <cellStyle name="0,0_x000d__x000a_NA_x000d__x000a_" xfId="4"/>
    <cellStyle name="no dec" xfId="5"/>
    <cellStyle name="Normal_APR" xfId="6"/>
    <cellStyle name="百分比" xfId="7" builtinId="5"/>
    <cellStyle name="百分比 2" xfId="8"/>
    <cellStyle name="标题 1 2" xfId="9"/>
    <cellStyle name="标题 1 2 2" xfId="10"/>
    <cellStyle name="标题 2 2" xfId="11"/>
    <cellStyle name="标题 2 2 2" xfId="12"/>
    <cellStyle name="标题 3 2" xfId="13"/>
    <cellStyle name="标题 3 2 2" xfId="14"/>
    <cellStyle name="标题 4 2" xfId="15"/>
    <cellStyle name="标题 4 2 2" xfId="16"/>
    <cellStyle name="标题 5" xfId="17"/>
    <cellStyle name="标题 5 2" xfId="18"/>
    <cellStyle name="差_2008年预算" xfId="19"/>
    <cellStyle name="差_2008年预算 2" xfId="20"/>
    <cellStyle name="差_2009报人大财经委" xfId="21"/>
    <cellStyle name="差_2009报人大财经委 2" xfId="22"/>
    <cellStyle name="差_2013年局属技校学生分类测算表(工贸121105)" xfId="23"/>
    <cellStyle name="差_2013年局属技校学生分类测算表(工贸121105) 2" xfId="24"/>
    <cellStyle name="差_Book1" xfId="25"/>
    <cellStyle name="差_Book1 2" xfId="26"/>
    <cellStyle name="差_报人大财经委2009" xfId="27"/>
    <cellStyle name="差_报人大财经委2009 2" xfId="28"/>
    <cellStyle name="差_部门预算一下控制数核定表" xfId="29"/>
    <cellStyle name="差_部门预算一下控制数核定表 2" xfId="30"/>
    <cellStyle name="差_工贸 2010年一般预算支出情况等表（工贸处、以此为准）" xfId="31"/>
    <cellStyle name="差_工贸 2010年一般预算支出情况等表（工贸处、以此为准） 2" xfId="32"/>
    <cellStyle name="差_民生投入" xfId="33"/>
    <cellStyle name="差_民生投入 2" xfId="34"/>
    <cellStyle name="差_卫生投入" xfId="35"/>
    <cellStyle name="差_卫生投入 2" xfId="36"/>
    <cellStyle name="差_无厘头" xfId="37"/>
    <cellStyle name="差_无厘头 2" xfId="38"/>
    <cellStyle name="差_一般预算收入(11.28)" xfId="39"/>
    <cellStyle name="差_一般预算收入(11.28) 2" xfId="40"/>
    <cellStyle name="差_原劳动保障局2011年部门预算项目汇总表（一上）" xfId="41"/>
    <cellStyle name="差_原劳动保障局2011年部门预算项目汇总表（一上） 2" xfId="42"/>
    <cellStyle name="常规" xfId="0" builtinId="0"/>
    <cellStyle name="常规 10" xfId="43"/>
    <cellStyle name="常规 10 2" xfId="44"/>
    <cellStyle name="常规 11" xfId="45"/>
    <cellStyle name="常规 11 2" xfId="46"/>
    <cellStyle name="常规 11 2 2" xfId="47"/>
    <cellStyle name="常规 11 3" xfId="48"/>
    <cellStyle name="常规 11 4" xfId="49"/>
    <cellStyle name="常规 11_2013年局属技校学生分类测算表(工贸121105)" xfId="50"/>
    <cellStyle name="常规 12" xfId="51"/>
    <cellStyle name="常规 12 2" xfId="52"/>
    <cellStyle name="常规 13" xfId="53"/>
    <cellStyle name="常规 13 2" xfId="54"/>
    <cellStyle name="常规 14" xfId="55"/>
    <cellStyle name="常规 14 2" xfId="56"/>
    <cellStyle name="常规 14 2 2" xfId="57"/>
    <cellStyle name="常规 14 3" xfId="58"/>
    <cellStyle name="常规 15" xfId="59"/>
    <cellStyle name="常规 15 2" xfId="60"/>
    <cellStyle name="常规 16" xfId="61"/>
    <cellStyle name="常规 17" xfId="62"/>
    <cellStyle name="常规 17 2" xfId="63"/>
    <cellStyle name="常规 17 2 2" xfId="64"/>
    <cellStyle name="常规 17 3" xfId="65"/>
    <cellStyle name="常规 18" xfId="66"/>
    <cellStyle name="常规 18 2" xfId="67"/>
    <cellStyle name="常规 18 2 2" xfId="68"/>
    <cellStyle name="常规 18 2 2 2" xfId="69"/>
    <cellStyle name="常规 18 2 3" xfId="70"/>
    <cellStyle name="常规 18 2 3 2" xfId="71"/>
    <cellStyle name="常规 18 2 4" xfId="72"/>
    <cellStyle name="常规 18 3" xfId="73"/>
    <cellStyle name="常规 19" xfId="74"/>
    <cellStyle name="常规 19 2" xfId="75"/>
    <cellStyle name="常规 2" xfId="76"/>
    <cellStyle name="常规 2 2" xfId="77"/>
    <cellStyle name="常规 2 2 2" xfId="78"/>
    <cellStyle name="常规 2 2 2 2" xfId="79"/>
    <cellStyle name="常规 2 2 3" xfId="80"/>
    <cellStyle name="常规 2 3" xfId="81"/>
    <cellStyle name="常规 2 3 2" xfId="82"/>
    <cellStyle name="常规 2 4" xfId="83"/>
    <cellStyle name="常规 2 4 2" xfId="84"/>
    <cellStyle name="常规 2 5" xfId="85"/>
    <cellStyle name="常规 2 5 2" xfId="86"/>
    <cellStyle name="常规 2 6" xfId="87"/>
    <cellStyle name="常规 2 7" xfId="88"/>
    <cellStyle name="常规 2_2012年7-12月校内预算支出二上（待班子讨论，未下达，暂登记120628）" xfId="89"/>
    <cellStyle name="常规 20" xfId="90"/>
    <cellStyle name="常规 20 2" xfId="91"/>
    <cellStyle name="常规 21" xfId="92"/>
    <cellStyle name="常规 21 2" xfId="93"/>
    <cellStyle name="常规 22" xfId="94"/>
    <cellStyle name="常规 22 2" xfId="95"/>
    <cellStyle name="常规 23" xfId="96"/>
    <cellStyle name="常规 23 2" xfId="97"/>
    <cellStyle name="常规 24" xfId="98"/>
    <cellStyle name="常规 24 2" xfId="99"/>
    <cellStyle name="常规 25" xfId="100"/>
    <cellStyle name="常规 25 2" xfId="101"/>
    <cellStyle name="常规 25 3" xfId="102"/>
    <cellStyle name="常规 26" xfId="103"/>
    <cellStyle name="常规 26 2" xfId="104"/>
    <cellStyle name="常规 27" xfId="105"/>
    <cellStyle name="常规 27 2" xfId="106"/>
    <cellStyle name="常规 28" xfId="107"/>
    <cellStyle name="常规 28 2" xfId="108"/>
    <cellStyle name="常规 29" xfId="109"/>
    <cellStyle name="常规 29 2" xfId="110"/>
    <cellStyle name="常规 3" xfId="111"/>
    <cellStyle name="常规 3 2" xfId="112"/>
    <cellStyle name="常规 3 2 2" xfId="113"/>
    <cellStyle name="常规 3 3" xfId="114"/>
    <cellStyle name="常规 3_2011年局属技工学校学生人数统计表" xfId="115"/>
    <cellStyle name="常规 30" xfId="116"/>
    <cellStyle name="常规 30 2" xfId="117"/>
    <cellStyle name="常规 31" xfId="118"/>
    <cellStyle name="常规 31 2" xfId="119"/>
    <cellStyle name="常规 32" xfId="120"/>
    <cellStyle name="常规 32 2" xfId="121"/>
    <cellStyle name="常规 33" xfId="122"/>
    <cellStyle name="常规 33 2" xfId="123"/>
    <cellStyle name="常规 34" xfId="124"/>
    <cellStyle name="常规 34 2" xfId="125"/>
    <cellStyle name="常规 35" xfId="126"/>
    <cellStyle name="常规 35 2" xfId="127"/>
    <cellStyle name="常规 36" xfId="128"/>
    <cellStyle name="常规 36 2" xfId="129"/>
    <cellStyle name="常规 37" xfId="130"/>
    <cellStyle name="常规 37 2" xfId="131"/>
    <cellStyle name="常规 38" xfId="132"/>
    <cellStyle name="常规 38 2" xfId="133"/>
    <cellStyle name="常规 39" xfId="134"/>
    <cellStyle name="常规 4" xfId="135"/>
    <cellStyle name="常规 4 2" xfId="136"/>
    <cellStyle name="常规 4 2 2" xfId="137"/>
    <cellStyle name="常规 4 3" xfId="138"/>
    <cellStyle name="常规 4 3 2" xfId="139"/>
    <cellStyle name="常规 4_2012年7-12月校内预算支出二上（待班子讨论，未下达，暂登记120628）" xfId="140"/>
    <cellStyle name="常规 40" xfId="141"/>
    <cellStyle name="常规 40 2" xfId="142"/>
    <cellStyle name="常规 41" xfId="143"/>
    <cellStyle name="常规 41 2" xfId="144"/>
    <cellStyle name="常规 42" xfId="145"/>
    <cellStyle name="常规 43" xfId="146"/>
    <cellStyle name="常规 43 2" xfId="147"/>
    <cellStyle name="常规 44" xfId="148"/>
    <cellStyle name="常规 45" xfId="149"/>
    <cellStyle name="常规 45 2" xfId="150"/>
    <cellStyle name="常规 46" xfId="151"/>
    <cellStyle name="常规 46 2" xfId="152"/>
    <cellStyle name="常规 47" xfId="153"/>
    <cellStyle name="常规 48" xfId="154"/>
    <cellStyle name="常规 49" xfId="155"/>
    <cellStyle name="常规 5" xfId="156"/>
    <cellStyle name="常规 5 2" xfId="157"/>
    <cellStyle name="常规 50" xfId="158"/>
    <cellStyle name="常规 51" xfId="159"/>
    <cellStyle name="常规 51 2" xfId="160"/>
    <cellStyle name="常规 52" xfId="161"/>
    <cellStyle name="常规 53" xfId="162"/>
    <cellStyle name="常规 54" xfId="163"/>
    <cellStyle name="常规 55" xfId="164"/>
    <cellStyle name="常规 56" xfId="165"/>
    <cellStyle name="常规 57" xfId="166"/>
    <cellStyle name="常规 58" xfId="167"/>
    <cellStyle name="常规 59" xfId="168"/>
    <cellStyle name="常规 6" xfId="169"/>
    <cellStyle name="常规 6 2" xfId="170"/>
    <cellStyle name="常规 6 2 2" xfId="171"/>
    <cellStyle name="常规 6 3" xfId="172"/>
    <cellStyle name="常规 6_2013年局属技校学生分类测算表(工贸121105)" xfId="173"/>
    <cellStyle name="常规 60" xfId="174"/>
    <cellStyle name="常规 61" xfId="175"/>
    <cellStyle name="常规 62" xfId="176"/>
    <cellStyle name="常规 63" xfId="177"/>
    <cellStyle name="常规 64" xfId="178"/>
    <cellStyle name="常规 65" xfId="179"/>
    <cellStyle name="常规 67" xfId="180"/>
    <cellStyle name="常规 7" xfId="181"/>
    <cellStyle name="常规 7 2" xfId="182"/>
    <cellStyle name="常规 7 2 2" xfId="183"/>
    <cellStyle name="常规 7 3" xfId="184"/>
    <cellStyle name="常规 8" xfId="185"/>
    <cellStyle name="常规 8 2" xfId="186"/>
    <cellStyle name="常规 9" xfId="187"/>
    <cellStyle name="常规 9 2" xfId="188"/>
    <cellStyle name="常规 9 2 2" xfId="189"/>
    <cellStyle name="常规 9 3" xfId="190"/>
    <cellStyle name="常规 9 3 2" xfId="191"/>
    <cellStyle name="常规 9 4" xfId="192"/>
    <cellStyle name="常规 9_2013年局属技校学生分类测算表(工贸121105)" xfId="193"/>
    <cellStyle name="超链接 2" xfId="194"/>
    <cellStyle name="超链接 2 2" xfId="195"/>
    <cellStyle name="好_2008年预算" xfId="196"/>
    <cellStyle name="好_2008年预算 2" xfId="197"/>
    <cellStyle name="好_2009报人大财经委" xfId="198"/>
    <cellStyle name="好_2009报人大财经委 2" xfId="199"/>
    <cellStyle name="好_2013年局属技校学生分类测算表(工贸121105)" xfId="200"/>
    <cellStyle name="好_2013年局属技校学生分类测算表(工贸121105) 2" xfId="201"/>
    <cellStyle name="好_Book1" xfId="202"/>
    <cellStyle name="好_Book1 2" xfId="203"/>
    <cellStyle name="好_报人大财经委2009" xfId="204"/>
    <cellStyle name="好_报人大财经委2009 2" xfId="205"/>
    <cellStyle name="好_部门预算一下控制数核定表" xfId="206"/>
    <cellStyle name="好_部门预算一下控制数核定表 2" xfId="207"/>
    <cellStyle name="好_工贸 2010年一般预算支出情况等表（工贸处、以此为准）" xfId="208"/>
    <cellStyle name="好_工贸 2010年一般预算支出情况等表（工贸处、以此为准） 2" xfId="209"/>
    <cellStyle name="好_民生投入" xfId="210"/>
    <cellStyle name="好_民生投入 2" xfId="211"/>
    <cellStyle name="好_卫生投入" xfId="212"/>
    <cellStyle name="好_卫生投入 2" xfId="213"/>
    <cellStyle name="好_无厘头" xfId="214"/>
    <cellStyle name="好_无厘头 2" xfId="215"/>
    <cellStyle name="好_一般预算收入(11.28)" xfId="216"/>
    <cellStyle name="好_一般预算收入(11.28) 2" xfId="217"/>
    <cellStyle name="好_原劳动保障局2011年部门预算项目汇总表（一上）" xfId="218"/>
    <cellStyle name="好_原劳动保障局2011年部门预算项目汇总表（一上） 2" xfId="219"/>
    <cellStyle name="汇总 2" xfId="220"/>
    <cellStyle name="汇总 2 2" xfId="221"/>
    <cellStyle name="计算 2" xfId="222"/>
    <cellStyle name="计算 2 2" xfId="223"/>
    <cellStyle name="普通_97-917" xfId="224"/>
    <cellStyle name="千分位[0]_laroux" xfId="225"/>
    <cellStyle name="千分位_97-917" xfId="226"/>
    <cellStyle name="千位[0]_1" xfId="227"/>
    <cellStyle name="千位_1" xfId="228"/>
    <cellStyle name="千位分隔" xfId="229" builtinId="3"/>
    <cellStyle name="千位分隔 10" xfId="230"/>
    <cellStyle name="千位分隔 10 2" xfId="231"/>
    <cellStyle name="千位分隔 11" xfId="232"/>
    <cellStyle name="千位分隔 2" xfId="233"/>
    <cellStyle name="千位分隔 2 2" xfId="234"/>
    <cellStyle name="千位分隔 3" xfId="235"/>
    <cellStyle name="千位分隔 4" xfId="236"/>
    <cellStyle name="千位分隔 4 2" xfId="237"/>
    <cellStyle name="千位分隔 5" xfId="238"/>
    <cellStyle name="千位分隔 5 2" xfId="239"/>
    <cellStyle name="千位分隔 6" xfId="240"/>
    <cellStyle name="千位分隔 6 2" xfId="241"/>
    <cellStyle name="千位分隔 6 2 2" xfId="242"/>
    <cellStyle name="千位分隔 6 3" xfId="243"/>
    <cellStyle name="千位分隔 7" xfId="244"/>
    <cellStyle name="千位分隔 7 2" xfId="245"/>
    <cellStyle name="千位分隔 7 2 2" xfId="246"/>
    <cellStyle name="千位分隔 7 2 2 2" xfId="247"/>
    <cellStyle name="千位分隔 7 2 3" xfId="248"/>
    <cellStyle name="千位分隔 7 3" xfId="249"/>
    <cellStyle name="千位分隔 8" xfId="250"/>
    <cellStyle name="千位分隔 8 2" xfId="251"/>
    <cellStyle name="千位分隔 8 2 2" xfId="252"/>
    <cellStyle name="千位分隔 8 3" xfId="253"/>
    <cellStyle name="千位分隔 9" xfId="254"/>
    <cellStyle name="千位分隔 9 2" xfId="255"/>
    <cellStyle name="千位分隔 9 2 2" xfId="256"/>
    <cellStyle name="千位分隔 9 3" xfId="257"/>
    <cellStyle name="千位分隔[0] 2" xfId="258"/>
    <cellStyle name="千位分隔[0] 2 2" xfId="259"/>
    <cellStyle name="千位分隔[0] 3" xfId="260"/>
    <cellStyle name="千位分隔[0] 3 2" xfId="261"/>
    <cellStyle name="千位分隔[0] 4" xfId="262"/>
    <cellStyle name="千位分隔[0] 4 2" xfId="263"/>
    <cellStyle name="千位分隔[0] 4 2 2" xfId="264"/>
    <cellStyle name="千位分隔[0] 4 3" xfId="265"/>
    <cellStyle name="千位分隔[0] 5" xfId="266"/>
    <cellStyle name="千位分隔[0] 5 2" xfId="267"/>
    <cellStyle name="千位分隔[0] 5 2 2" xfId="268"/>
    <cellStyle name="千位分隔[0] 5 2 2 2" xfId="269"/>
    <cellStyle name="千位分隔[0] 5 2 3" xfId="270"/>
    <cellStyle name="千位分隔[0] 5 2 3 2" xfId="271"/>
    <cellStyle name="千位分隔[0] 5 2 4" xfId="272"/>
    <cellStyle name="千位分隔[0] 5 3" xfId="273"/>
    <cellStyle name="千位分隔[0] 5 3 2" xfId="274"/>
    <cellStyle name="千位分隔[0] 5 4" xfId="275"/>
    <cellStyle name="千位分隔[0] 6" xfId="276"/>
    <cellStyle name="千位分隔[0] 6 2" xfId="277"/>
    <cellStyle name="输出 2" xfId="278"/>
    <cellStyle name="输出 2 2" xfId="279"/>
    <cellStyle name="未定义" xfId="280"/>
    <cellStyle name="样式 1" xfId="281"/>
    <cellStyle name="注释 2" xfId="282"/>
    <cellStyle name="注释 2 2" xfId="2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135</xdr:row>
      <xdr:rowOff>0</xdr:rowOff>
    </xdr:from>
    <xdr:to>
      <xdr:col>2</xdr:col>
      <xdr:colOff>571500</xdr:colOff>
      <xdr:row>135</xdr:row>
      <xdr:rowOff>0</xdr:rowOff>
    </xdr:to>
    <xdr:pic>
      <xdr:nvPicPr>
        <xdr:cNvPr id="72684" name="图片 1">
          <a:extLst>
            <a:ext uri="{FF2B5EF4-FFF2-40B4-BE49-F238E27FC236}">
              <a16:creationId xmlns:a16="http://schemas.microsoft.com/office/drawing/2014/main" id="{CBC81D81-17D7-4BEC-8748-2949BE4DA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3675" y="95497650"/>
          <a:ext cx="5715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135</xdr:row>
      <xdr:rowOff>0</xdr:rowOff>
    </xdr:from>
    <xdr:to>
      <xdr:col>2</xdr:col>
      <xdr:colOff>314325</xdr:colOff>
      <xdr:row>135</xdr:row>
      <xdr:rowOff>0</xdr:rowOff>
    </xdr:to>
    <xdr:pic>
      <xdr:nvPicPr>
        <xdr:cNvPr id="72685" name="图片 2">
          <a:extLst>
            <a:ext uri="{FF2B5EF4-FFF2-40B4-BE49-F238E27FC236}">
              <a16:creationId xmlns:a16="http://schemas.microsoft.com/office/drawing/2014/main" id="{A9926C90-0343-459D-85F4-5FFDD59FFD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3675" y="95497650"/>
          <a:ext cx="314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135</xdr:row>
      <xdr:rowOff>0</xdr:rowOff>
    </xdr:from>
    <xdr:to>
      <xdr:col>2</xdr:col>
      <xdr:colOff>609600</xdr:colOff>
      <xdr:row>135</xdr:row>
      <xdr:rowOff>0</xdr:rowOff>
    </xdr:to>
    <xdr:pic>
      <xdr:nvPicPr>
        <xdr:cNvPr id="72686" name="图片 4">
          <a:extLst>
            <a:ext uri="{FF2B5EF4-FFF2-40B4-BE49-F238E27FC236}">
              <a16:creationId xmlns:a16="http://schemas.microsoft.com/office/drawing/2014/main" id="{3409C915-64E5-4FEB-8B8B-3E2E846700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33675" y="954976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file:///F:\GUANGZHOU_LF\&#38472;&#25996;&#24080;&#25143;\&#39044;&#31639;&#20915;&#31639;&#22823;&#26194;\2001&#24180;&#20805;&#23454;&#39044;&#31639;&#20915;&#31639;\2001&#24180;&#39044;&#31639;&#25191;&#34892;&#24773;&#2091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9969;&#19969;/&#39044;&#31639;/&#19987;&#39033;/2018/&#39044;&#31639;&#25191;&#34892;/&#39033;&#30446;&#25903;&#20986;/12/&#21333;&#20301;&#20869;&#37096;&#39044;&#31639;&#25191;&#34892;&#36827;&#24230;&#26126;&#32454;&#34920;.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file:///M:\&#25105;&#30340;&#25991;&#26723;\&#37096;&#38376;&#39044;&#31639;\2011&#39044;&#31639;\&#19968;&#19979;\&#19968;&#19979;&#25209;&#22797;\&#32534;&#21046;07&#24180;&#39044;&#31639;\&#22522;&#25968;&#35843;&#25972;\1107\&#25171;&#19981;&#24320;&#30005;&#33041;&#21448;&#22914;&#20309;\&#39044;&#31639;&#20915;&#31639;&#22823;&#26194;\2001&#24180;&#20805;&#23454;&#39044;&#31639;&#20915;&#31639;\2001&#24180;&#39044;&#31639;&#25191;&#34892;&#24773;&#20917;.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file:///M:\&#25105;&#30340;&#25991;&#26723;\&#37096;&#38376;&#39044;&#31639;\2011&#39044;&#31639;\&#19968;&#19979;\&#19968;&#19979;&#25209;&#22797;\&#25171;&#19981;&#24320;&#30005;&#33041;&#21448;&#22914;&#20309;\&#39044;&#31639;&#20915;&#31639;&#22823;&#26194;\2003&#24180;&#36824;&#35201;&#39044;&#31639;&#20915;&#31639;\2001&#24180;&#39044;&#31639;&#25191;&#34892;&#24773;&#20917;.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file:///F:\&#23398;&#26657;\&#26085;&#24120;&#24037;&#20316;\&#21517;&#21333;&#12289;&#24231;&#20301;\08-09&#31532;&#19968;&#23398;&#26399;&#25945;&#24037;&#21517;&#21333;\&#22806;&#32856;&#20154;&#21592;&#36164;&#2600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file:///M:\&#25105;&#30340;&#25991;&#26723;\&#37096;&#38376;&#39044;&#31639;\2011&#39044;&#31639;\&#19968;&#19979;\&#19968;&#19979;&#25209;&#22797;\&#23721;\&#39044;&#31639;&#22788;&#26032;&#22825;&#22320;\&#38472;&#25996;&#23494;&#19981;&#31034;&#20154;\&#25253;&#20154;&#22823;&#36130;&#32463;&#22996;\&#21508;&#21475;&#25237;&#20837;&#27719;&#24635;.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Startup" Target="file:///M:\&#25105;&#30340;&#25991;&#26723;\&#37096;&#38376;&#39044;&#31639;\2011&#39044;&#31639;\&#19968;&#19979;\&#19968;&#19979;&#25209;&#22797;\Documents%2520and%2520Settings\Administrator\&#26700;&#38754;\&#25171;&#19981;&#24320;&#30005;&#33041;&#21448;&#22914;&#20309;\&#39044;&#31639;&#20915;&#31639;&#22823;&#26194;\2001&#24180;&#20805;&#23454;&#39044;&#31639;&#20915;&#31639;\2001&#24180;&#39044;&#31639;&#25191;&#34892;&#24773;&#20917;.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Startup" Target="file:///M:\&#25105;&#30340;&#25991;&#26723;\&#37096;&#38376;&#39044;&#31639;\2011&#39044;&#31639;\&#19968;&#19979;\&#19968;&#19979;&#25209;&#22797;\&#25171;&#19981;&#24320;&#30005;&#33041;&#21448;&#22914;&#20309;\&#39044;&#31639;&#20915;&#31639;&#22823;&#26194;\2001&#24180;&#20805;&#23454;&#39044;&#31639;&#20915;&#31639;\2001&#24180;&#39044;&#31639;&#25191;&#34892;&#24773;&#20917;.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file:///F:\&#25171;&#19981;&#24320;&#30005;&#33041;&#21448;&#22914;&#20309;\&#39044;&#31639;&#20915;&#31639;&#22823;&#26194;\2001&#24180;&#20805;&#23454;&#39044;&#31639;&#20915;&#31639;\2001&#24180;&#39044;&#31639;&#25191;&#34892;&#24773;&#20917;.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file:///F:\GUANGZHOU_LF\&#38472;&#25996;&#24080;&#25143;\&#39044;&#31639;&#20915;&#31639;&#22823;&#26194;\&#20154;&#22823;&#20195;&#34920;&#30340;&#24378;&#28872;&#35201;&#27714;\&#24314;&#35774;&#24615;&#12289;&#32463;&#24120;&#24615;&#25903;&#2098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旧资金平衡表"/>
      <sheetName val="新资金平衡表"/>
      <sheetName val="三费计算"/>
      <sheetName val="机动指标"/>
      <sheetName val="一般结转"/>
      <sheetName val="基金结转"/>
      <sheetName val="人数统计"/>
      <sheetName val="工改补贴"/>
      <sheetName val="工改补贴2"/>
      <sheetName val="奖励工资明细"/>
      <sheetName val="三费计算2"/>
      <sheetName val="工改翘尾"/>
      <sheetName val="本级预计"/>
      <sheetName val="教育科技附加"/>
      <sheetName val="资金平衡表"/>
      <sheetName val="结转下年"/>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weinbyszxjdmxb"/>
    </sheetNames>
    <sheetDataSet>
      <sheetData sheetId="0">
        <row r="1">
          <cell r="A1" t="str">
            <v>指标名称</v>
          </cell>
          <cell r="B1" t="str">
            <v>预算事项</v>
          </cell>
          <cell r="C1" t="str">
            <v>所属部门</v>
          </cell>
          <cell r="D1" t="str">
            <v>期初批复金额</v>
          </cell>
          <cell r="E1" t="str">
            <v>预算调整金额</v>
          </cell>
          <cell r="F1" t="str">
            <v>预算总额</v>
          </cell>
          <cell r="G1" t="str">
            <v>发布金额</v>
          </cell>
          <cell r="H1" t="str">
            <v>发布率(%)</v>
          </cell>
          <cell r="I1" t="str">
            <v>指标占用额度</v>
          </cell>
          <cell r="J1" t="str">
            <v>其中:借款数</v>
          </cell>
          <cell r="K1" t="str">
            <v>实际支出
（资金系统数）</v>
          </cell>
        </row>
        <row r="2">
          <cell r="A2" t="str">
            <v>专1市工贸学院国家助学金</v>
          </cell>
          <cell r="B2" t="str">
            <v>技工学校国家助学金</v>
          </cell>
          <cell r="C2" t="str">
            <v>学生处</v>
          </cell>
          <cell r="D2">
            <v>1062000</v>
          </cell>
          <cell r="E2">
            <v>-106980</v>
          </cell>
          <cell r="F2">
            <v>955020</v>
          </cell>
          <cell r="G2">
            <v>955020</v>
          </cell>
          <cell r="H2">
            <v>1</v>
          </cell>
          <cell r="I2">
            <v>955000</v>
          </cell>
          <cell r="J2">
            <v>0</v>
          </cell>
          <cell r="K2">
            <v>955000</v>
          </cell>
        </row>
        <row r="3">
          <cell r="A3" t="str">
            <v>专3-1市工贸学院教研教改项目（专业建设）</v>
          </cell>
          <cell r="B3" t="str">
            <v>课题研究管理</v>
          </cell>
          <cell r="C3" t="str">
            <v>教研室</v>
          </cell>
          <cell r="D3">
            <v>60000</v>
          </cell>
          <cell r="E3">
            <v>0</v>
          </cell>
          <cell r="F3">
            <v>60000</v>
          </cell>
          <cell r="G3">
            <v>60000</v>
          </cell>
          <cell r="H3">
            <v>1</v>
          </cell>
          <cell r="I3">
            <v>60000</v>
          </cell>
          <cell r="J3">
            <v>0</v>
          </cell>
          <cell r="K3">
            <v>60000</v>
          </cell>
        </row>
        <row r="4">
          <cell r="A4" t="str">
            <v>专3-2市工贸学院教研教改项目（教研教改）</v>
          </cell>
          <cell r="B4" t="str">
            <v>课题研究管理</v>
          </cell>
          <cell r="C4" t="str">
            <v>教研室</v>
          </cell>
          <cell r="D4">
            <v>770000</v>
          </cell>
          <cell r="E4">
            <v>0</v>
          </cell>
          <cell r="F4">
            <v>770000</v>
          </cell>
          <cell r="G4">
            <v>770000</v>
          </cell>
          <cell r="H4">
            <v>1</v>
          </cell>
          <cell r="I4">
            <v>770000</v>
          </cell>
          <cell r="J4">
            <v>0</v>
          </cell>
          <cell r="K4">
            <v>770000</v>
          </cell>
        </row>
        <row r="5">
          <cell r="A5" t="str">
            <v>专3-3市工贸学院教研教改项目（世界技能人才培养研究 ）</v>
          </cell>
          <cell r="B5" t="str">
            <v>课题研究管理</v>
          </cell>
          <cell r="C5" t="str">
            <v>教研室</v>
          </cell>
          <cell r="D5">
            <v>40000</v>
          </cell>
          <cell r="E5">
            <v>0</v>
          </cell>
          <cell r="F5">
            <v>40000</v>
          </cell>
          <cell r="G5">
            <v>40000</v>
          </cell>
          <cell r="H5">
            <v>1</v>
          </cell>
          <cell r="I5">
            <v>40000</v>
          </cell>
          <cell r="J5">
            <v>0</v>
          </cell>
          <cell r="K5">
            <v>40000</v>
          </cell>
        </row>
        <row r="6">
          <cell r="A6" t="str">
            <v>专4市工贸学院学生宿舍及土地租赁项目</v>
          </cell>
          <cell r="B6" t="str">
            <v>场地运行管理</v>
          </cell>
          <cell r="C6" t="str">
            <v>总务处</v>
          </cell>
          <cell r="D6">
            <v>4383600</v>
          </cell>
          <cell r="E6">
            <v>-28547.56</v>
          </cell>
          <cell r="F6">
            <v>4355052.4400000004</v>
          </cell>
          <cell r="G6">
            <v>4355052.4400000004</v>
          </cell>
          <cell r="H6">
            <v>1</v>
          </cell>
          <cell r="I6">
            <v>4355052.4400000004</v>
          </cell>
          <cell r="J6">
            <v>0</v>
          </cell>
          <cell r="K6">
            <v>4355052.4400000004</v>
          </cell>
        </row>
        <row r="7">
          <cell r="A7" t="str">
            <v>专5-1市工贸学院设备维修、维护、拆装调试项目（设备维修、维护、拆装、调试）</v>
          </cell>
          <cell r="B7" t="str">
            <v>日常维修维护管理</v>
          </cell>
          <cell r="C7" t="str">
            <v>设备采购与管理处</v>
          </cell>
          <cell r="D7">
            <v>1150800</v>
          </cell>
          <cell r="E7">
            <v>-30800</v>
          </cell>
          <cell r="F7">
            <v>1120000</v>
          </cell>
          <cell r="G7">
            <v>1120000</v>
          </cell>
          <cell r="H7">
            <v>1</v>
          </cell>
          <cell r="I7">
            <v>1120000</v>
          </cell>
          <cell r="J7">
            <v>0</v>
          </cell>
          <cell r="K7">
            <v>1120000</v>
          </cell>
        </row>
        <row r="8">
          <cell r="A8" t="str">
            <v>专5-2市工贸学院设备维修、维护、拆装调试项目（空调、电梯维修和保养服务）</v>
          </cell>
          <cell r="B8" t="str">
            <v>日常维修维护管理</v>
          </cell>
          <cell r="C8" t="str">
            <v>总务处</v>
          </cell>
          <cell r="D8">
            <v>300000</v>
          </cell>
          <cell r="E8">
            <v>-600</v>
          </cell>
          <cell r="F8">
            <v>299400</v>
          </cell>
          <cell r="G8">
            <v>299400</v>
          </cell>
          <cell r="H8">
            <v>1</v>
          </cell>
          <cell r="I8">
            <v>299400</v>
          </cell>
          <cell r="J8">
            <v>0</v>
          </cell>
          <cell r="K8">
            <v>299400</v>
          </cell>
        </row>
        <row r="9">
          <cell r="A9" t="str">
            <v>专6-1市工贸学院教学场地管理维护项目（设备维修（护）费）</v>
          </cell>
          <cell r="B9" t="str">
            <v>日常维修维护管理</v>
          </cell>
          <cell r="C9" t="str">
            <v>总务处</v>
          </cell>
          <cell r="D9">
            <v>1050000</v>
          </cell>
          <cell r="E9">
            <v>0</v>
          </cell>
          <cell r="F9">
            <v>1050000</v>
          </cell>
          <cell r="G9">
            <v>1050000</v>
          </cell>
          <cell r="H9">
            <v>1</v>
          </cell>
          <cell r="I9">
            <v>1050000</v>
          </cell>
          <cell r="J9">
            <v>0</v>
          </cell>
          <cell r="K9">
            <v>1050000</v>
          </cell>
        </row>
        <row r="10">
          <cell r="A10" t="str">
            <v>专6-2市工贸学院教学场地管理维护项目（校园环境保障）</v>
          </cell>
          <cell r="B10" t="str">
            <v>环境卫生管理</v>
          </cell>
          <cell r="C10" t="str">
            <v>总务处</v>
          </cell>
          <cell r="D10">
            <v>250000</v>
          </cell>
          <cell r="E10">
            <v>-203.76</v>
          </cell>
          <cell r="F10">
            <v>249796.24</v>
          </cell>
          <cell r="G10">
            <v>249796.24</v>
          </cell>
          <cell r="H10">
            <v>1</v>
          </cell>
          <cell r="I10">
            <v>249796.24</v>
          </cell>
          <cell r="J10">
            <v>0</v>
          </cell>
          <cell r="K10">
            <v>249796.24</v>
          </cell>
        </row>
        <row r="11">
          <cell r="A11" t="str">
            <v>专8-1市工贸学院世行贷款农村劳动力培训项目配套培训课程开发、实施、监测和评估（聘请企业兼职教师来学校任课、组织教学一线企业专家听课评课）</v>
          </cell>
          <cell r="B11" t="str">
            <v>课题研究管理</v>
          </cell>
          <cell r="C11" t="str">
            <v>教务处</v>
          </cell>
          <cell r="D11">
            <v>830000</v>
          </cell>
          <cell r="E11">
            <v>-500188.25</v>
          </cell>
          <cell r="F11">
            <v>329811.75</v>
          </cell>
          <cell r="G11">
            <v>329811.75</v>
          </cell>
          <cell r="H11">
            <v>1</v>
          </cell>
          <cell r="I11">
            <v>329811.75</v>
          </cell>
          <cell r="J11">
            <v>0</v>
          </cell>
          <cell r="K11">
            <v>329811.75</v>
          </cell>
        </row>
        <row r="12">
          <cell r="A12" t="str">
            <v>专8-2市工贸学院世行贷款农村劳动力培训项目配套培训课程开发、实施、监测和评估（世行项目配套培训课程实施、监测和评估）</v>
          </cell>
          <cell r="B12" t="str">
            <v>课题研究管理</v>
          </cell>
          <cell r="C12" t="str">
            <v>对外交流与培训中心</v>
          </cell>
          <cell r="D12">
            <v>31000</v>
          </cell>
          <cell r="E12">
            <v>21563.81</v>
          </cell>
          <cell r="F12">
            <v>52563.81</v>
          </cell>
          <cell r="G12">
            <v>52563.81</v>
          </cell>
          <cell r="H12">
            <v>1</v>
          </cell>
          <cell r="I12">
            <v>51600.08</v>
          </cell>
          <cell r="J12">
            <v>0</v>
          </cell>
          <cell r="K12">
            <v>51500.08</v>
          </cell>
        </row>
        <row r="13">
          <cell r="A13" t="str">
            <v>专8-3市工贸学院世行贷款农村劳动力培训项目配套培训课程开发、实施、监测和评估（世行项目配套培训宣传推广）</v>
          </cell>
          <cell r="B13" t="str">
            <v>课题研究管理</v>
          </cell>
          <cell r="C13" t="str">
            <v>对外交流与培训中心</v>
          </cell>
          <cell r="D13">
            <v>230000</v>
          </cell>
          <cell r="E13">
            <v>-92880</v>
          </cell>
          <cell r="F13">
            <v>137120</v>
          </cell>
          <cell r="G13">
            <v>137120</v>
          </cell>
          <cell r="H13">
            <v>1</v>
          </cell>
          <cell r="I13">
            <v>137120</v>
          </cell>
          <cell r="J13">
            <v>0</v>
          </cell>
          <cell r="K13">
            <v>137120</v>
          </cell>
        </row>
        <row r="14">
          <cell r="A14" t="str">
            <v>专9市工贸学院世行贷款农村劳动力培训项目配套归还贷款利息及采购服务费</v>
          </cell>
          <cell r="B14" t="str">
            <v>工程相关费用管理</v>
          </cell>
          <cell r="C14" t="str">
            <v>对外交流与培训中心</v>
          </cell>
          <cell r="D14">
            <v>2339000</v>
          </cell>
          <cell r="E14">
            <v>0</v>
          </cell>
          <cell r="F14">
            <v>2339000</v>
          </cell>
          <cell r="G14">
            <v>2339000</v>
          </cell>
          <cell r="H14">
            <v>1</v>
          </cell>
          <cell r="I14">
            <v>2339000</v>
          </cell>
          <cell r="J14">
            <v>0</v>
          </cell>
          <cell r="K14">
            <v>2339000</v>
          </cell>
        </row>
        <row r="15">
          <cell r="A15" t="str">
            <v>专10 2018年广州市工贸技师学院信息化运维项目</v>
          </cell>
          <cell r="B15" t="str">
            <v>信息化系统运行维护管理（内部）</v>
          </cell>
          <cell r="C15" t="str">
            <v>信息中心</v>
          </cell>
          <cell r="D15">
            <v>1980000</v>
          </cell>
          <cell r="E15">
            <v>0</v>
          </cell>
          <cell r="F15">
            <v>1980000</v>
          </cell>
          <cell r="G15">
            <v>1980000</v>
          </cell>
          <cell r="H15">
            <v>1</v>
          </cell>
          <cell r="I15">
            <v>1980000</v>
          </cell>
          <cell r="J15">
            <v>0</v>
          </cell>
          <cell r="K15">
            <v>1980000</v>
          </cell>
        </row>
        <row r="16">
          <cell r="A16" t="str">
            <v>专11市工贸学院2017年宿舍教学场地维修项目</v>
          </cell>
          <cell r="B16" t="str">
            <v>零星维修维护管理</v>
          </cell>
          <cell r="C16" t="str">
            <v>总务处</v>
          </cell>
          <cell r="D16">
            <v>140300</v>
          </cell>
          <cell r="E16">
            <v>0</v>
          </cell>
          <cell r="F16">
            <v>140300</v>
          </cell>
          <cell r="G16">
            <v>140300</v>
          </cell>
          <cell r="H16">
            <v>1</v>
          </cell>
          <cell r="I16">
            <v>48829.15</v>
          </cell>
          <cell r="J16">
            <v>0</v>
          </cell>
          <cell r="K16">
            <v>48829.15</v>
          </cell>
        </row>
        <row r="17">
          <cell r="A17" t="str">
            <v>专12市工贸学院学生宿舍维修工程项目</v>
          </cell>
          <cell r="B17" t="str">
            <v>零星维修维护管理</v>
          </cell>
          <cell r="C17" t="str">
            <v>总务处</v>
          </cell>
          <cell r="D17">
            <v>1200000</v>
          </cell>
          <cell r="E17">
            <v>0</v>
          </cell>
          <cell r="F17">
            <v>1200000</v>
          </cell>
          <cell r="G17">
            <v>1200000</v>
          </cell>
          <cell r="H17">
            <v>1</v>
          </cell>
          <cell r="I17">
            <v>1186788.19</v>
          </cell>
          <cell r="J17">
            <v>0</v>
          </cell>
          <cell r="K17">
            <v>1186788.19</v>
          </cell>
        </row>
        <row r="18">
          <cell r="A18" t="str">
            <v>专13市工贸学院节能改造维修工程项目</v>
          </cell>
          <cell r="B18" t="str">
            <v>房屋装修改造管理</v>
          </cell>
          <cell r="C18" t="str">
            <v>总务处</v>
          </cell>
          <cell r="D18">
            <v>1610000</v>
          </cell>
          <cell r="E18">
            <v>0</v>
          </cell>
          <cell r="F18">
            <v>1610000</v>
          </cell>
          <cell r="G18">
            <v>1610000</v>
          </cell>
          <cell r="H18">
            <v>1</v>
          </cell>
          <cell r="I18">
            <v>1585598.09</v>
          </cell>
          <cell r="J18">
            <v>0</v>
          </cell>
          <cell r="K18">
            <v>1585598.09</v>
          </cell>
        </row>
        <row r="19">
          <cell r="A19" t="str">
            <v>专14市工贸技师学院教学实习材料及办公用品购置经费</v>
          </cell>
          <cell r="B19" t="str">
            <v>教学实习材料购置管理</v>
          </cell>
          <cell r="C19" t="str">
            <v>设备采购与管理处</v>
          </cell>
          <cell r="D19">
            <v>2240700</v>
          </cell>
          <cell r="E19">
            <v>-33.5</v>
          </cell>
          <cell r="F19">
            <v>2240666.5</v>
          </cell>
          <cell r="G19">
            <v>2240666.5</v>
          </cell>
          <cell r="H19">
            <v>1</v>
          </cell>
          <cell r="I19">
            <v>1276708.5</v>
          </cell>
          <cell r="J19">
            <v>0</v>
          </cell>
          <cell r="K19">
            <v>2240666.5</v>
          </cell>
        </row>
        <row r="20">
          <cell r="A20" t="str">
            <v>专15-1市工贸学院学习工作站配套设施设备及图书购置经费（空调机）</v>
          </cell>
          <cell r="B20" t="str">
            <v>办公设备购置管理（业务）</v>
          </cell>
          <cell r="C20" t="str">
            <v>总务处</v>
          </cell>
          <cell r="D20">
            <v>596000</v>
          </cell>
          <cell r="E20">
            <v>-250750</v>
          </cell>
          <cell r="F20">
            <v>345250</v>
          </cell>
          <cell r="G20">
            <v>345250</v>
          </cell>
          <cell r="H20">
            <v>1</v>
          </cell>
          <cell r="I20">
            <v>344885</v>
          </cell>
          <cell r="J20">
            <v>0</v>
          </cell>
          <cell r="K20">
            <v>344885</v>
          </cell>
        </row>
        <row r="21">
          <cell r="A21" t="str">
            <v>专15-2市工贸学院学习工作站配套设施设备及图书购置经费（综合家具）</v>
          </cell>
          <cell r="B21" t="str">
            <v>办公家具购置管理</v>
          </cell>
          <cell r="C21" t="str">
            <v>总务处</v>
          </cell>
          <cell r="D21">
            <v>686300</v>
          </cell>
          <cell r="E21">
            <v>0</v>
          </cell>
          <cell r="F21">
            <v>686300</v>
          </cell>
          <cell r="G21">
            <v>686300</v>
          </cell>
          <cell r="H21">
            <v>1</v>
          </cell>
          <cell r="I21">
            <v>685630</v>
          </cell>
          <cell r="J21">
            <v>0</v>
          </cell>
          <cell r="K21">
            <v>685630</v>
          </cell>
        </row>
        <row r="22">
          <cell r="A22" t="str">
            <v>专15-3市工贸学院学习工作站配套设施设备及图书购置经费（办公设备）</v>
          </cell>
          <cell r="B22" t="str">
            <v>办公设备购置管理（行政办公）</v>
          </cell>
          <cell r="C22" t="str">
            <v>设备采购与管理处</v>
          </cell>
          <cell r="D22">
            <v>200000</v>
          </cell>
          <cell r="E22">
            <v>0</v>
          </cell>
          <cell r="F22">
            <v>200000</v>
          </cell>
          <cell r="G22">
            <v>200000</v>
          </cell>
          <cell r="H22">
            <v>1</v>
          </cell>
          <cell r="I22">
            <v>198190</v>
          </cell>
          <cell r="J22">
            <v>0</v>
          </cell>
          <cell r="K22">
            <v>198190</v>
          </cell>
        </row>
        <row r="23">
          <cell r="A23" t="str">
            <v>专15-4市工贸学院学习工作站配套设施设备及图书购置经费（图书）</v>
          </cell>
          <cell r="B23" t="str">
            <v>图书购置管理</v>
          </cell>
          <cell r="C23" t="str">
            <v>教务处</v>
          </cell>
          <cell r="D23">
            <v>350000</v>
          </cell>
          <cell r="E23">
            <v>0</v>
          </cell>
          <cell r="F23">
            <v>350000</v>
          </cell>
          <cell r="G23">
            <v>350000</v>
          </cell>
          <cell r="H23">
            <v>1</v>
          </cell>
          <cell r="I23">
            <v>350000</v>
          </cell>
          <cell r="J23">
            <v>0</v>
          </cell>
          <cell r="K23">
            <v>350000</v>
          </cell>
        </row>
        <row r="24">
          <cell r="A24" t="str">
            <v>专19 2018年广州市工贸技师学院信息化建设项目</v>
          </cell>
          <cell r="B24" t="str">
            <v>信息化系统硬件建设管理</v>
          </cell>
          <cell r="C24" t="str">
            <v>信息中心</v>
          </cell>
          <cell r="D24">
            <v>3745500</v>
          </cell>
          <cell r="E24">
            <v>0</v>
          </cell>
          <cell r="F24">
            <v>3745500</v>
          </cell>
          <cell r="G24">
            <v>3745500</v>
          </cell>
          <cell r="H24">
            <v>1</v>
          </cell>
          <cell r="I24">
            <v>3536270</v>
          </cell>
          <cell r="J24">
            <v>0</v>
          </cell>
          <cell r="K24">
            <v>3453650.8</v>
          </cell>
        </row>
        <row r="25">
          <cell r="A25" t="str">
            <v>行政办公费-办公室</v>
          </cell>
          <cell r="B25" t="str">
            <v>综合办公管理</v>
          </cell>
          <cell r="C25" t="str">
            <v>办公室</v>
          </cell>
          <cell r="D25">
            <v>350420</v>
          </cell>
          <cell r="E25">
            <v>-77420</v>
          </cell>
          <cell r="F25">
            <v>273000</v>
          </cell>
          <cell r="G25">
            <v>273000</v>
          </cell>
          <cell r="H25">
            <v>1</v>
          </cell>
          <cell r="I25">
            <v>271730.56</v>
          </cell>
          <cell r="J25">
            <v>0</v>
          </cell>
          <cell r="K25">
            <v>271410.56</v>
          </cell>
        </row>
        <row r="26">
          <cell r="A26" t="str">
            <v>公务接待费用</v>
          </cell>
          <cell r="B26" t="str">
            <v>公务接待管理（经费拨款）</v>
          </cell>
          <cell r="C26" t="str">
            <v>办公室</v>
          </cell>
          <cell r="D26">
            <v>70000</v>
          </cell>
          <cell r="E26">
            <v>0</v>
          </cell>
          <cell r="F26">
            <v>70000</v>
          </cell>
          <cell r="G26">
            <v>70000</v>
          </cell>
          <cell r="H26">
            <v>1</v>
          </cell>
          <cell r="I26">
            <v>56097.2</v>
          </cell>
          <cell r="J26">
            <v>0</v>
          </cell>
          <cell r="K26">
            <v>55777.2</v>
          </cell>
        </row>
        <row r="27">
          <cell r="A27" t="str">
            <v>编内车辆运维管理</v>
          </cell>
          <cell r="B27" t="str">
            <v>定编车辆运维管理</v>
          </cell>
          <cell r="C27" t="str">
            <v>办公室</v>
          </cell>
          <cell r="D27">
            <v>380200</v>
          </cell>
          <cell r="E27">
            <v>0</v>
          </cell>
          <cell r="F27">
            <v>380200</v>
          </cell>
          <cell r="G27">
            <v>380200</v>
          </cell>
          <cell r="H27">
            <v>1</v>
          </cell>
          <cell r="I27">
            <v>241259.19</v>
          </cell>
          <cell r="J27">
            <v>0</v>
          </cell>
          <cell r="K27">
            <v>227759.3</v>
          </cell>
        </row>
        <row r="28">
          <cell r="A28" t="str">
            <v>编外车辆运维管理</v>
          </cell>
          <cell r="B28" t="str">
            <v>非定编车辆运维管理</v>
          </cell>
          <cell r="C28" t="str">
            <v>办公室</v>
          </cell>
          <cell r="D28">
            <v>400000</v>
          </cell>
          <cell r="E28">
            <v>0</v>
          </cell>
          <cell r="F28">
            <v>400000</v>
          </cell>
          <cell r="G28">
            <v>400000</v>
          </cell>
          <cell r="H28">
            <v>1</v>
          </cell>
          <cell r="I28">
            <v>390506.36</v>
          </cell>
          <cell r="J28">
            <v>0</v>
          </cell>
          <cell r="K28">
            <v>363654.55</v>
          </cell>
        </row>
        <row r="29">
          <cell r="A29" t="str">
            <v>会议、学习考察费</v>
          </cell>
          <cell r="B29" t="str">
            <v>会议、学习考察管理</v>
          </cell>
          <cell r="C29" t="str">
            <v>办公室</v>
          </cell>
          <cell r="D29">
            <v>50000</v>
          </cell>
          <cell r="E29">
            <v>25000</v>
          </cell>
          <cell r="F29">
            <v>75000</v>
          </cell>
          <cell r="G29">
            <v>75000</v>
          </cell>
          <cell r="H29">
            <v>1</v>
          </cell>
          <cell r="I29">
            <v>74159</v>
          </cell>
          <cell r="J29">
            <v>0</v>
          </cell>
          <cell r="K29">
            <v>60649</v>
          </cell>
        </row>
        <row r="30">
          <cell r="A30" t="str">
            <v>学院品牌宣传</v>
          </cell>
          <cell r="B30" t="str">
            <v>综合办公管理</v>
          </cell>
          <cell r="C30" t="str">
            <v>办公室</v>
          </cell>
          <cell r="D30">
            <v>447100</v>
          </cell>
          <cell r="E30">
            <v>41237.699999999997</v>
          </cell>
          <cell r="F30">
            <v>488337.7</v>
          </cell>
          <cell r="G30">
            <v>488337.7</v>
          </cell>
          <cell r="H30">
            <v>1</v>
          </cell>
          <cell r="I30">
            <v>487178.34</v>
          </cell>
          <cell r="J30">
            <v>0</v>
          </cell>
          <cell r="K30">
            <v>487178.34</v>
          </cell>
        </row>
        <row r="31">
          <cell r="A31" t="str">
            <v>银行财税业务经费</v>
          </cell>
          <cell r="B31" t="str">
            <v>银行财税事务管理</v>
          </cell>
          <cell r="C31" t="str">
            <v>财务处</v>
          </cell>
          <cell r="D31">
            <v>165000</v>
          </cell>
          <cell r="E31">
            <v>-64966.36</v>
          </cell>
          <cell r="F31">
            <v>100033.64</v>
          </cell>
          <cell r="G31">
            <v>100033.64</v>
          </cell>
          <cell r="H31">
            <v>1</v>
          </cell>
          <cell r="I31">
            <v>100033.64</v>
          </cell>
          <cell r="J31">
            <v>0</v>
          </cell>
          <cell r="K31">
            <v>100033.64</v>
          </cell>
        </row>
        <row r="32">
          <cell r="A32" t="str">
            <v>审计业务费</v>
          </cell>
          <cell r="B32" t="str">
            <v>审计事务管理</v>
          </cell>
          <cell r="C32" t="str">
            <v>财务处</v>
          </cell>
          <cell r="D32">
            <v>72000</v>
          </cell>
          <cell r="E32">
            <v>1614</v>
          </cell>
          <cell r="F32">
            <v>73614</v>
          </cell>
          <cell r="G32">
            <v>73614</v>
          </cell>
          <cell r="H32">
            <v>1</v>
          </cell>
          <cell r="I32">
            <v>73614</v>
          </cell>
          <cell r="J32">
            <v>0</v>
          </cell>
          <cell r="K32">
            <v>73614</v>
          </cell>
        </row>
        <row r="33">
          <cell r="A33" t="str">
            <v>行政办公费-财务处</v>
          </cell>
          <cell r="B33" t="str">
            <v>综合办公管理</v>
          </cell>
          <cell r="C33" t="str">
            <v>财务处</v>
          </cell>
          <cell r="D33">
            <v>12000</v>
          </cell>
          <cell r="E33">
            <v>-7208.11</v>
          </cell>
          <cell r="F33">
            <v>4791.8900000000003</v>
          </cell>
          <cell r="G33">
            <v>4791.8900000000003</v>
          </cell>
          <cell r="H33">
            <v>1</v>
          </cell>
          <cell r="I33">
            <v>4791.8900000000003</v>
          </cell>
          <cell r="J33">
            <v>0</v>
          </cell>
          <cell r="K33">
            <v>4791.8900000000003</v>
          </cell>
        </row>
        <row r="34">
          <cell r="A34" t="str">
            <v>固定电话费</v>
          </cell>
          <cell r="B34" t="str">
            <v>综合办公管理</v>
          </cell>
          <cell r="C34" t="str">
            <v>总务处</v>
          </cell>
          <cell r="D34">
            <v>130000</v>
          </cell>
          <cell r="E34">
            <v>0</v>
          </cell>
          <cell r="F34">
            <v>130000</v>
          </cell>
          <cell r="G34">
            <v>130000</v>
          </cell>
          <cell r="H34">
            <v>1</v>
          </cell>
          <cell r="I34">
            <v>107713.76</v>
          </cell>
          <cell r="J34">
            <v>0</v>
          </cell>
          <cell r="K34">
            <v>107713.76</v>
          </cell>
        </row>
        <row r="35">
          <cell r="A35" t="str">
            <v>水费</v>
          </cell>
          <cell r="B35" t="str">
            <v>场地运行管理</v>
          </cell>
          <cell r="C35" t="str">
            <v>总务处</v>
          </cell>
          <cell r="D35">
            <v>480000</v>
          </cell>
          <cell r="E35">
            <v>100000</v>
          </cell>
          <cell r="F35">
            <v>580000</v>
          </cell>
          <cell r="G35">
            <v>580000</v>
          </cell>
          <cell r="H35">
            <v>1</v>
          </cell>
          <cell r="I35">
            <v>549071.89</v>
          </cell>
          <cell r="J35">
            <v>0</v>
          </cell>
          <cell r="K35">
            <v>549071.89</v>
          </cell>
        </row>
        <row r="36">
          <cell r="A36" t="str">
            <v>电费</v>
          </cell>
          <cell r="B36" t="str">
            <v>场地运行管理</v>
          </cell>
          <cell r="C36" t="str">
            <v>总务处</v>
          </cell>
          <cell r="D36">
            <v>3500000</v>
          </cell>
          <cell r="E36">
            <v>-100000</v>
          </cell>
          <cell r="F36">
            <v>3400000</v>
          </cell>
          <cell r="G36">
            <v>3400000</v>
          </cell>
          <cell r="H36">
            <v>1</v>
          </cell>
          <cell r="I36">
            <v>2767417.93</v>
          </cell>
          <cell r="J36">
            <v>0</v>
          </cell>
          <cell r="K36">
            <v>2767417.93</v>
          </cell>
        </row>
        <row r="37">
          <cell r="A37" t="str">
            <v>办公饮用水</v>
          </cell>
          <cell r="B37" t="str">
            <v>其他后勤保障管理</v>
          </cell>
          <cell r="C37" t="str">
            <v>总务处</v>
          </cell>
          <cell r="D37">
            <v>80000</v>
          </cell>
          <cell r="E37">
            <v>0</v>
          </cell>
          <cell r="F37">
            <v>80000</v>
          </cell>
          <cell r="G37">
            <v>80000</v>
          </cell>
          <cell r="H37">
            <v>1</v>
          </cell>
          <cell r="I37">
            <v>79970</v>
          </cell>
          <cell r="J37">
            <v>0</v>
          </cell>
          <cell r="K37">
            <v>75730</v>
          </cell>
        </row>
        <row r="38">
          <cell r="A38" t="str">
            <v>行政办公费-总务处</v>
          </cell>
          <cell r="B38" t="str">
            <v>综合办公管理</v>
          </cell>
          <cell r="C38" t="str">
            <v>总务处</v>
          </cell>
          <cell r="D38">
            <v>1000</v>
          </cell>
          <cell r="E38">
            <v>-640</v>
          </cell>
          <cell r="F38">
            <v>360</v>
          </cell>
          <cell r="G38">
            <v>360</v>
          </cell>
          <cell r="H38">
            <v>1</v>
          </cell>
          <cell r="I38">
            <v>358</v>
          </cell>
          <cell r="J38">
            <v>0</v>
          </cell>
          <cell r="K38">
            <v>358</v>
          </cell>
        </row>
        <row r="39">
          <cell r="A39" t="str">
            <v>劳保用品费</v>
          </cell>
          <cell r="B39" t="str">
            <v>办公劳保用品购置管理</v>
          </cell>
          <cell r="C39" t="str">
            <v>总务处</v>
          </cell>
          <cell r="D39">
            <v>250000</v>
          </cell>
          <cell r="E39">
            <v>-250000</v>
          </cell>
          <cell r="F39">
            <v>0</v>
          </cell>
          <cell r="G39">
            <v>0</v>
          </cell>
          <cell r="H39">
            <v>0</v>
          </cell>
          <cell r="I39">
            <v>0</v>
          </cell>
          <cell r="J39">
            <v>0</v>
          </cell>
          <cell r="K39">
            <v>0</v>
          </cell>
        </row>
        <row r="40">
          <cell r="A40" t="str">
            <v>后勤服务社活动经费</v>
          </cell>
          <cell r="B40" t="str">
            <v>学生活动管理</v>
          </cell>
          <cell r="C40" t="str">
            <v>总务处</v>
          </cell>
          <cell r="D40">
            <v>2000</v>
          </cell>
          <cell r="E40">
            <v>-500</v>
          </cell>
          <cell r="F40">
            <v>1500</v>
          </cell>
          <cell r="G40">
            <v>1500</v>
          </cell>
          <cell r="H40">
            <v>1</v>
          </cell>
          <cell r="I40">
            <v>1499.1</v>
          </cell>
          <cell r="J40">
            <v>0</v>
          </cell>
          <cell r="K40">
            <v>1499.1</v>
          </cell>
        </row>
        <row r="41">
          <cell r="A41" t="str">
            <v>办公用品</v>
          </cell>
          <cell r="B41" t="str">
            <v>办公劳保用品购置管理</v>
          </cell>
          <cell r="C41" t="str">
            <v>总务处</v>
          </cell>
          <cell r="D41">
            <v>300000</v>
          </cell>
          <cell r="E41">
            <v>-13.5</v>
          </cell>
          <cell r="F41">
            <v>299986.5</v>
          </cell>
          <cell r="G41">
            <v>299986.5</v>
          </cell>
          <cell r="H41">
            <v>1</v>
          </cell>
          <cell r="I41">
            <v>299986.5</v>
          </cell>
          <cell r="J41">
            <v>0</v>
          </cell>
          <cell r="K41">
            <v>299986.5</v>
          </cell>
        </row>
        <row r="42">
          <cell r="A42" t="str">
            <v>学生宿舍租赁</v>
          </cell>
          <cell r="B42" t="str">
            <v>场地运行管理</v>
          </cell>
          <cell r="C42" t="str">
            <v>总务处</v>
          </cell>
          <cell r="D42">
            <v>206682</v>
          </cell>
          <cell r="E42">
            <v>0</v>
          </cell>
          <cell r="F42">
            <v>206682</v>
          </cell>
          <cell r="G42">
            <v>206682</v>
          </cell>
          <cell r="H42">
            <v>1</v>
          </cell>
          <cell r="I42">
            <v>206682</v>
          </cell>
          <cell r="J42">
            <v>0</v>
          </cell>
          <cell r="K42">
            <v>206682</v>
          </cell>
        </row>
        <row r="43">
          <cell r="A43" t="str">
            <v>综合家具购置</v>
          </cell>
          <cell r="B43" t="str">
            <v>办公家具购置管理</v>
          </cell>
          <cell r="C43" t="str">
            <v>总务处</v>
          </cell>
          <cell r="D43">
            <v>300000</v>
          </cell>
          <cell r="E43">
            <v>-20000</v>
          </cell>
          <cell r="F43">
            <v>280000</v>
          </cell>
          <cell r="G43">
            <v>280000</v>
          </cell>
          <cell r="H43">
            <v>1</v>
          </cell>
          <cell r="I43">
            <v>72002</v>
          </cell>
          <cell r="J43">
            <v>0</v>
          </cell>
          <cell r="K43">
            <v>72002</v>
          </cell>
        </row>
        <row r="44">
          <cell r="A44" t="str">
            <v>日常零星修缮</v>
          </cell>
          <cell r="B44" t="str">
            <v>零星维修维护管理</v>
          </cell>
          <cell r="C44" t="str">
            <v>总务处</v>
          </cell>
          <cell r="D44">
            <v>500000</v>
          </cell>
          <cell r="E44">
            <v>0</v>
          </cell>
          <cell r="F44">
            <v>500000</v>
          </cell>
          <cell r="G44">
            <v>500000</v>
          </cell>
          <cell r="H44">
            <v>1</v>
          </cell>
          <cell r="I44">
            <v>499895.7</v>
          </cell>
          <cell r="J44">
            <v>0</v>
          </cell>
          <cell r="K44">
            <v>499895.7</v>
          </cell>
        </row>
        <row r="45">
          <cell r="A45" t="str">
            <v>南校区电梯采购</v>
          </cell>
          <cell r="B45" t="str">
            <v>专用设备购置管理</v>
          </cell>
          <cell r="C45" t="str">
            <v>总务处</v>
          </cell>
          <cell r="D45">
            <v>81800</v>
          </cell>
          <cell r="E45">
            <v>0</v>
          </cell>
          <cell r="F45">
            <v>81800</v>
          </cell>
          <cell r="G45">
            <v>81800</v>
          </cell>
          <cell r="H45">
            <v>1</v>
          </cell>
          <cell r="I45">
            <v>81800</v>
          </cell>
          <cell r="J45">
            <v>0</v>
          </cell>
          <cell r="K45">
            <v>81800</v>
          </cell>
        </row>
        <row r="46">
          <cell r="A46" t="str">
            <v>历年场地维护项目质保金-总务处</v>
          </cell>
          <cell r="B46" t="str">
            <v>日常维修维护管理</v>
          </cell>
          <cell r="C46" t="str">
            <v>总务处</v>
          </cell>
          <cell r="D46">
            <v>97510</v>
          </cell>
          <cell r="E46">
            <v>-73040</v>
          </cell>
          <cell r="F46">
            <v>24470</v>
          </cell>
          <cell r="G46">
            <v>24470</v>
          </cell>
          <cell r="H46">
            <v>1</v>
          </cell>
          <cell r="I46">
            <v>8910</v>
          </cell>
          <cell r="J46">
            <v>0</v>
          </cell>
          <cell r="K46">
            <v>8910</v>
          </cell>
        </row>
        <row r="47">
          <cell r="A47" t="str">
            <v>基本支出-世行贷款项目配套工作经费</v>
          </cell>
          <cell r="B47" t="str">
            <v>综合办公管理</v>
          </cell>
          <cell r="C47" t="str">
            <v>对外交流与培训中心</v>
          </cell>
          <cell r="D47">
            <v>20000</v>
          </cell>
          <cell r="E47">
            <v>-5556</v>
          </cell>
          <cell r="F47">
            <v>14444</v>
          </cell>
          <cell r="G47">
            <v>14444</v>
          </cell>
          <cell r="H47">
            <v>1</v>
          </cell>
          <cell r="I47">
            <v>14437</v>
          </cell>
          <cell r="J47">
            <v>0</v>
          </cell>
          <cell r="K47">
            <v>14185</v>
          </cell>
        </row>
        <row r="48">
          <cell r="A48" t="str">
            <v>计生工作经费</v>
          </cell>
          <cell r="B48" t="str">
            <v>其他政工管理</v>
          </cell>
          <cell r="C48" t="str">
            <v>政工处</v>
          </cell>
          <cell r="D48">
            <v>30000</v>
          </cell>
          <cell r="E48">
            <v>-18500</v>
          </cell>
          <cell r="F48">
            <v>11500</v>
          </cell>
          <cell r="G48">
            <v>11500</v>
          </cell>
          <cell r="H48">
            <v>1</v>
          </cell>
          <cell r="I48">
            <v>10783.77</v>
          </cell>
          <cell r="J48">
            <v>0</v>
          </cell>
          <cell r="K48">
            <v>10783.77</v>
          </cell>
        </row>
        <row r="49">
          <cell r="A49" t="str">
            <v>扶贫工作</v>
          </cell>
          <cell r="B49" t="str">
            <v>党团管理</v>
          </cell>
          <cell r="C49" t="str">
            <v>政工处</v>
          </cell>
          <cell r="D49">
            <v>79480</v>
          </cell>
          <cell r="E49">
            <v>-20567.830000000002</v>
          </cell>
          <cell r="F49">
            <v>58912.17</v>
          </cell>
          <cell r="G49">
            <v>57830.87</v>
          </cell>
          <cell r="H49">
            <v>0.98160000000000003</v>
          </cell>
          <cell r="I49">
            <v>57830.87</v>
          </cell>
          <cell r="J49">
            <v>0</v>
          </cell>
          <cell r="K49">
            <v>57830.87</v>
          </cell>
        </row>
        <row r="50">
          <cell r="A50" t="str">
            <v>三年计划生育达标奖</v>
          </cell>
          <cell r="B50" t="str">
            <v>三年计划生育达标奖</v>
          </cell>
          <cell r="C50" t="str">
            <v>政工处</v>
          </cell>
          <cell r="D50">
            <v>80000</v>
          </cell>
          <cell r="E50">
            <v>0</v>
          </cell>
          <cell r="F50">
            <v>80000</v>
          </cell>
          <cell r="G50">
            <v>80000</v>
          </cell>
          <cell r="H50">
            <v>1</v>
          </cell>
          <cell r="I50">
            <v>0</v>
          </cell>
          <cell r="J50">
            <v>0</v>
          </cell>
          <cell r="K50">
            <v>0</v>
          </cell>
        </row>
        <row r="51">
          <cell r="A51" t="str">
            <v>计提工会经费</v>
          </cell>
          <cell r="B51" t="str">
            <v>工会管理</v>
          </cell>
          <cell r="C51" t="str">
            <v>工会</v>
          </cell>
          <cell r="D51">
            <v>1360000</v>
          </cell>
          <cell r="E51">
            <v>-212069.37</v>
          </cell>
          <cell r="F51">
            <v>1147930.6299999999</v>
          </cell>
          <cell r="G51">
            <v>1147930.6299999999</v>
          </cell>
          <cell r="H51">
            <v>1</v>
          </cell>
          <cell r="I51">
            <v>1147930.6299999999</v>
          </cell>
          <cell r="J51">
            <v>0</v>
          </cell>
          <cell r="K51">
            <v>1147930.6299999999</v>
          </cell>
        </row>
        <row r="52">
          <cell r="A52" t="str">
            <v>在职教职工体检费</v>
          </cell>
          <cell r="B52" t="str">
            <v>其他政工管理</v>
          </cell>
          <cell r="C52" t="str">
            <v>工会</v>
          </cell>
          <cell r="D52">
            <v>450000</v>
          </cell>
          <cell r="E52">
            <v>120000</v>
          </cell>
          <cell r="F52">
            <v>570000</v>
          </cell>
          <cell r="G52">
            <v>570000</v>
          </cell>
          <cell r="H52">
            <v>1</v>
          </cell>
          <cell r="I52">
            <v>569223.55000000005</v>
          </cell>
          <cell r="J52">
            <v>0</v>
          </cell>
          <cell r="K52">
            <v>569223.55000000005</v>
          </cell>
        </row>
        <row r="53">
          <cell r="A53" t="str">
            <v>慰问住院职工</v>
          </cell>
          <cell r="B53" t="str">
            <v>其他政工管理</v>
          </cell>
          <cell r="C53" t="str">
            <v>工会</v>
          </cell>
          <cell r="D53">
            <v>14800</v>
          </cell>
          <cell r="E53">
            <v>0</v>
          </cell>
          <cell r="F53">
            <v>14800</v>
          </cell>
          <cell r="G53">
            <v>14800</v>
          </cell>
          <cell r="H53">
            <v>1</v>
          </cell>
          <cell r="I53">
            <v>7611.66</v>
          </cell>
          <cell r="J53">
            <v>0</v>
          </cell>
          <cell r="K53">
            <v>7611.66</v>
          </cell>
        </row>
        <row r="54">
          <cell r="A54" t="str">
            <v>妇委会活动经费</v>
          </cell>
          <cell r="B54" t="str">
            <v>工会管理</v>
          </cell>
          <cell r="C54" t="str">
            <v>工会</v>
          </cell>
          <cell r="D54">
            <v>87700</v>
          </cell>
          <cell r="E54">
            <v>-72235.399999999994</v>
          </cell>
          <cell r="F54">
            <v>15464.6</v>
          </cell>
          <cell r="G54">
            <v>15464.6</v>
          </cell>
          <cell r="H54">
            <v>1</v>
          </cell>
          <cell r="I54">
            <v>15464.6</v>
          </cell>
          <cell r="J54">
            <v>0</v>
          </cell>
          <cell r="K54">
            <v>15464.6</v>
          </cell>
        </row>
        <row r="55">
          <cell r="A55" t="str">
            <v>行政办公费-学生处</v>
          </cell>
          <cell r="B55" t="str">
            <v>综合办公管理</v>
          </cell>
          <cell r="C55" t="str">
            <v>学生处</v>
          </cell>
          <cell r="D55">
            <v>10000</v>
          </cell>
          <cell r="E55">
            <v>0</v>
          </cell>
          <cell r="F55">
            <v>10000</v>
          </cell>
          <cell r="G55">
            <v>10000</v>
          </cell>
          <cell r="H55">
            <v>1</v>
          </cell>
          <cell r="I55">
            <v>9637.92</v>
          </cell>
          <cell r="J55">
            <v>0</v>
          </cell>
          <cell r="K55">
            <v>9637.92</v>
          </cell>
        </row>
        <row r="56">
          <cell r="A56" t="str">
            <v>安全管理</v>
          </cell>
          <cell r="B56" t="str">
            <v>安全管理</v>
          </cell>
          <cell r="C56" t="str">
            <v>学生处</v>
          </cell>
          <cell r="D56">
            <v>385000</v>
          </cell>
          <cell r="E56">
            <v>73378</v>
          </cell>
          <cell r="F56">
            <v>458378</v>
          </cell>
          <cell r="G56">
            <v>458378</v>
          </cell>
          <cell r="H56">
            <v>1</v>
          </cell>
          <cell r="I56">
            <v>436702</v>
          </cell>
          <cell r="J56">
            <v>0</v>
          </cell>
          <cell r="K56">
            <v>436702</v>
          </cell>
        </row>
        <row r="57">
          <cell r="A57" t="str">
            <v>宿舍文化建设宣传材料</v>
          </cell>
          <cell r="B57" t="str">
            <v>校园文化节</v>
          </cell>
          <cell r="C57" t="str">
            <v>学生处</v>
          </cell>
          <cell r="D57">
            <v>55000</v>
          </cell>
          <cell r="E57">
            <v>0</v>
          </cell>
          <cell r="F57">
            <v>55000</v>
          </cell>
          <cell r="G57">
            <v>55000</v>
          </cell>
          <cell r="H57">
            <v>1</v>
          </cell>
          <cell r="I57">
            <v>55000</v>
          </cell>
          <cell r="J57">
            <v>0</v>
          </cell>
          <cell r="K57">
            <v>55000</v>
          </cell>
        </row>
        <row r="58">
          <cell r="A58" t="str">
            <v>校卫服装、宿管工作服</v>
          </cell>
          <cell r="B58" t="str">
            <v>安全管理</v>
          </cell>
          <cell r="C58" t="str">
            <v>学生处</v>
          </cell>
          <cell r="D58">
            <v>10000</v>
          </cell>
          <cell r="E58">
            <v>0</v>
          </cell>
          <cell r="F58">
            <v>10000</v>
          </cell>
          <cell r="G58">
            <v>10000</v>
          </cell>
          <cell r="H58">
            <v>1</v>
          </cell>
          <cell r="I58">
            <v>9870</v>
          </cell>
          <cell r="J58">
            <v>0</v>
          </cell>
          <cell r="K58">
            <v>9870</v>
          </cell>
        </row>
        <row r="59">
          <cell r="A59" t="str">
            <v>德育顾问劳务费</v>
          </cell>
          <cell r="B59" t="str">
            <v>校园文化节</v>
          </cell>
          <cell r="C59" t="str">
            <v>学生处</v>
          </cell>
          <cell r="D59">
            <v>120000</v>
          </cell>
          <cell r="E59">
            <v>-60000</v>
          </cell>
          <cell r="F59">
            <v>60000</v>
          </cell>
          <cell r="G59">
            <v>60000</v>
          </cell>
          <cell r="H59">
            <v>1</v>
          </cell>
          <cell r="I59">
            <v>60000</v>
          </cell>
          <cell r="J59">
            <v>0</v>
          </cell>
          <cell r="K59">
            <v>60000</v>
          </cell>
        </row>
        <row r="60">
          <cell r="A60" t="str">
            <v>学生医药费</v>
          </cell>
          <cell r="B60" t="str">
            <v>学生业务管理</v>
          </cell>
          <cell r="C60" t="str">
            <v>学生处</v>
          </cell>
          <cell r="D60">
            <v>22000</v>
          </cell>
          <cell r="E60">
            <v>0</v>
          </cell>
          <cell r="F60">
            <v>22000</v>
          </cell>
          <cell r="G60">
            <v>22000</v>
          </cell>
          <cell r="H60">
            <v>1</v>
          </cell>
          <cell r="I60">
            <v>21948.9</v>
          </cell>
          <cell r="J60">
            <v>0</v>
          </cell>
          <cell r="K60">
            <v>21948.9</v>
          </cell>
        </row>
        <row r="61">
          <cell r="A61" t="str">
            <v>医务室宣传</v>
          </cell>
          <cell r="B61" t="str">
            <v>学生业务管理</v>
          </cell>
          <cell r="C61" t="str">
            <v>学生处</v>
          </cell>
          <cell r="D61">
            <v>10180</v>
          </cell>
          <cell r="E61">
            <v>-2783</v>
          </cell>
          <cell r="F61">
            <v>7397</v>
          </cell>
          <cell r="G61">
            <v>7397</v>
          </cell>
          <cell r="H61">
            <v>1</v>
          </cell>
          <cell r="I61">
            <v>7191</v>
          </cell>
          <cell r="J61">
            <v>0</v>
          </cell>
          <cell r="K61">
            <v>7191</v>
          </cell>
        </row>
        <row r="62">
          <cell r="A62" t="str">
            <v>学生奖学金</v>
          </cell>
          <cell r="B62" t="str">
            <v>学生补助</v>
          </cell>
          <cell r="C62" t="str">
            <v>学生处</v>
          </cell>
          <cell r="D62">
            <v>1834550</v>
          </cell>
          <cell r="E62">
            <v>-500285</v>
          </cell>
          <cell r="F62">
            <v>1334265</v>
          </cell>
          <cell r="G62">
            <v>1334265</v>
          </cell>
          <cell r="H62">
            <v>1</v>
          </cell>
          <cell r="I62">
            <v>1125290.3799999999</v>
          </cell>
          <cell r="J62">
            <v>0</v>
          </cell>
          <cell r="K62">
            <v>1125290.3799999999</v>
          </cell>
        </row>
        <row r="63">
          <cell r="A63" t="str">
            <v>学生保险</v>
          </cell>
          <cell r="B63" t="str">
            <v>学生补助</v>
          </cell>
          <cell r="C63" t="str">
            <v>学生处</v>
          </cell>
          <cell r="D63">
            <v>104710</v>
          </cell>
          <cell r="E63">
            <v>-7982.46</v>
          </cell>
          <cell r="F63">
            <v>96727.54</v>
          </cell>
          <cell r="G63">
            <v>96727.54</v>
          </cell>
          <cell r="H63">
            <v>1</v>
          </cell>
          <cell r="I63">
            <v>95502.54</v>
          </cell>
          <cell r="J63">
            <v>0</v>
          </cell>
          <cell r="K63">
            <v>95502.54</v>
          </cell>
        </row>
        <row r="64">
          <cell r="A64" t="str">
            <v>新生业务服务费</v>
          </cell>
          <cell r="B64" t="str">
            <v>学生业务服务</v>
          </cell>
          <cell r="C64" t="str">
            <v>学生处</v>
          </cell>
          <cell r="D64">
            <v>47500</v>
          </cell>
          <cell r="E64">
            <v>-2619</v>
          </cell>
          <cell r="F64">
            <v>44881</v>
          </cell>
          <cell r="G64">
            <v>44881</v>
          </cell>
          <cell r="H64">
            <v>1</v>
          </cell>
          <cell r="I64">
            <v>44881</v>
          </cell>
          <cell r="J64">
            <v>0</v>
          </cell>
          <cell r="K64">
            <v>44881</v>
          </cell>
        </row>
        <row r="65">
          <cell r="A65" t="str">
            <v>国防教育</v>
          </cell>
          <cell r="B65" t="str">
            <v>学生活动管理</v>
          </cell>
          <cell r="C65" t="str">
            <v>学生处</v>
          </cell>
          <cell r="D65">
            <v>464800</v>
          </cell>
          <cell r="E65">
            <v>-30200</v>
          </cell>
          <cell r="F65">
            <v>434600</v>
          </cell>
          <cell r="G65">
            <v>434600</v>
          </cell>
          <cell r="H65">
            <v>1</v>
          </cell>
          <cell r="I65">
            <v>431600</v>
          </cell>
          <cell r="J65">
            <v>0</v>
          </cell>
          <cell r="K65">
            <v>431600</v>
          </cell>
        </row>
        <row r="66">
          <cell r="A66" t="str">
            <v>文明校园</v>
          </cell>
          <cell r="B66" t="str">
            <v>校园文化节</v>
          </cell>
          <cell r="C66" t="str">
            <v>学生处</v>
          </cell>
          <cell r="D66">
            <v>146200</v>
          </cell>
          <cell r="E66">
            <v>-93649.35</v>
          </cell>
          <cell r="F66">
            <v>52550.65</v>
          </cell>
          <cell r="G66">
            <v>52550.65</v>
          </cell>
          <cell r="H66">
            <v>1</v>
          </cell>
          <cell r="I66">
            <v>52550.65</v>
          </cell>
          <cell r="J66">
            <v>0</v>
          </cell>
          <cell r="K66">
            <v>52550.65</v>
          </cell>
        </row>
        <row r="67">
          <cell r="A67" t="str">
            <v>安全校园</v>
          </cell>
          <cell r="B67" t="str">
            <v>安全管理</v>
          </cell>
          <cell r="C67" t="str">
            <v>学生处</v>
          </cell>
          <cell r="D67">
            <v>7000</v>
          </cell>
          <cell r="E67">
            <v>0</v>
          </cell>
          <cell r="F67">
            <v>7000</v>
          </cell>
          <cell r="G67">
            <v>7000</v>
          </cell>
          <cell r="H67">
            <v>1</v>
          </cell>
          <cell r="I67">
            <v>6000</v>
          </cell>
          <cell r="J67">
            <v>0</v>
          </cell>
          <cell r="K67">
            <v>6000</v>
          </cell>
        </row>
        <row r="68">
          <cell r="A68" t="str">
            <v>德育系列活动-制造系</v>
          </cell>
          <cell r="B68" t="str">
            <v>校园文化节</v>
          </cell>
          <cell r="C68" t="str">
            <v>先进制造产业系</v>
          </cell>
          <cell r="D68">
            <v>19950</v>
          </cell>
          <cell r="E68">
            <v>0</v>
          </cell>
          <cell r="F68">
            <v>19950</v>
          </cell>
          <cell r="G68">
            <v>19950</v>
          </cell>
          <cell r="H68">
            <v>1</v>
          </cell>
          <cell r="I68">
            <v>19934.419999999998</v>
          </cell>
          <cell r="J68">
            <v>0</v>
          </cell>
          <cell r="K68">
            <v>19934.419999999998</v>
          </cell>
        </row>
        <row r="69">
          <cell r="A69" t="str">
            <v>德育系列活动-信息系</v>
          </cell>
          <cell r="B69" t="str">
            <v>校园文化节</v>
          </cell>
          <cell r="C69" t="str">
            <v>信息服务产业系</v>
          </cell>
          <cell r="D69">
            <v>24495</v>
          </cell>
          <cell r="E69">
            <v>-1295</v>
          </cell>
          <cell r="F69">
            <v>23200</v>
          </cell>
          <cell r="G69">
            <v>23200</v>
          </cell>
          <cell r="H69">
            <v>1</v>
          </cell>
          <cell r="I69">
            <v>23200</v>
          </cell>
          <cell r="J69">
            <v>0</v>
          </cell>
          <cell r="K69">
            <v>23200</v>
          </cell>
        </row>
        <row r="70">
          <cell r="A70" t="str">
            <v>德育系列活动-新能源系</v>
          </cell>
          <cell r="B70" t="str">
            <v>校园文化节</v>
          </cell>
          <cell r="C70" t="str">
            <v>新能源应用产业系</v>
          </cell>
          <cell r="D70">
            <v>18495</v>
          </cell>
          <cell r="E70">
            <v>0</v>
          </cell>
          <cell r="F70">
            <v>18495</v>
          </cell>
          <cell r="G70">
            <v>18495</v>
          </cell>
          <cell r="H70">
            <v>1</v>
          </cell>
          <cell r="I70">
            <v>18020</v>
          </cell>
          <cell r="J70">
            <v>0</v>
          </cell>
          <cell r="K70">
            <v>18020</v>
          </cell>
        </row>
        <row r="71">
          <cell r="A71" t="str">
            <v>德育系列活动-经贸系</v>
          </cell>
          <cell r="B71" t="str">
            <v>校园文化节</v>
          </cell>
          <cell r="C71" t="str">
            <v>商贸服务产业系</v>
          </cell>
          <cell r="D71">
            <v>19410</v>
          </cell>
          <cell r="E71">
            <v>0</v>
          </cell>
          <cell r="F71">
            <v>19410</v>
          </cell>
          <cell r="G71">
            <v>19410</v>
          </cell>
          <cell r="H71">
            <v>1</v>
          </cell>
          <cell r="I71">
            <v>19409.099999999999</v>
          </cell>
          <cell r="J71">
            <v>0</v>
          </cell>
          <cell r="K71">
            <v>19409.099999999999</v>
          </cell>
        </row>
        <row r="72">
          <cell r="A72" t="str">
            <v>德育系列活动-文创系</v>
          </cell>
          <cell r="B72" t="str">
            <v>校园文化节</v>
          </cell>
          <cell r="C72" t="str">
            <v>文化创意产业系</v>
          </cell>
          <cell r="D72">
            <v>25005</v>
          </cell>
          <cell r="E72">
            <v>0</v>
          </cell>
          <cell r="F72">
            <v>25005</v>
          </cell>
          <cell r="G72">
            <v>25005</v>
          </cell>
          <cell r="H72">
            <v>1</v>
          </cell>
          <cell r="I72">
            <v>25004.959999999999</v>
          </cell>
          <cell r="J72">
            <v>0</v>
          </cell>
          <cell r="K72">
            <v>25004.959999999999</v>
          </cell>
        </row>
        <row r="73">
          <cell r="A73" t="str">
            <v>文明校园-8S课室评比</v>
          </cell>
          <cell r="B73" t="str">
            <v>学生活动管理</v>
          </cell>
          <cell r="C73" t="str">
            <v>教务处</v>
          </cell>
          <cell r="D73">
            <v>10000</v>
          </cell>
          <cell r="E73">
            <v>-3.5</v>
          </cell>
          <cell r="F73">
            <v>9996.5</v>
          </cell>
          <cell r="G73">
            <v>9996.5</v>
          </cell>
          <cell r="H73">
            <v>1</v>
          </cell>
          <cell r="I73">
            <v>9996.5</v>
          </cell>
          <cell r="J73">
            <v>0</v>
          </cell>
          <cell r="K73">
            <v>9996.5</v>
          </cell>
        </row>
        <row r="74">
          <cell r="A74" t="str">
            <v>大专管理</v>
          </cell>
          <cell r="B74" t="str">
            <v>联合办学管理</v>
          </cell>
          <cell r="C74" t="str">
            <v>教务处</v>
          </cell>
          <cell r="D74">
            <v>280560</v>
          </cell>
          <cell r="E74">
            <v>-127740</v>
          </cell>
          <cell r="F74">
            <v>152820</v>
          </cell>
          <cell r="G74">
            <v>152820</v>
          </cell>
          <cell r="H74">
            <v>1</v>
          </cell>
          <cell r="I74">
            <v>152820</v>
          </cell>
          <cell r="J74">
            <v>0</v>
          </cell>
          <cell r="K74">
            <v>152820</v>
          </cell>
        </row>
        <row r="75">
          <cell r="A75" t="str">
            <v>教师工作服购置</v>
          </cell>
          <cell r="B75" t="str">
            <v>专用服装购置管理</v>
          </cell>
          <cell r="C75" t="str">
            <v>教务处</v>
          </cell>
          <cell r="D75">
            <v>10000</v>
          </cell>
          <cell r="E75">
            <v>-110</v>
          </cell>
          <cell r="F75">
            <v>9890</v>
          </cell>
          <cell r="G75">
            <v>9890</v>
          </cell>
          <cell r="H75">
            <v>1</v>
          </cell>
          <cell r="I75">
            <v>9890</v>
          </cell>
          <cell r="J75">
            <v>0</v>
          </cell>
          <cell r="K75">
            <v>9890</v>
          </cell>
        </row>
        <row r="76">
          <cell r="A76" t="str">
            <v>行政办公费-教务处</v>
          </cell>
          <cell r="B76" t="str">
            <v>综合办公管理</v>
          </cell>
          <cell r="C76" t="str">
            <v>教务处</v>
          </cell>
          <cell r="D76">
            <v>10000</v>
          </cell>
          <cell r="E76">
            <v>-1658.47</v>
          </cell>
          <cell r="F76">
            <v>8341.5300000000007</v>
          </cell>
          <cell r="G76">
            <v>8341.5300000000007</v>
          </cell>
          <cell r="H76">
            <v>1</v>
          </cell>
          <cell r="I76">
            <v>8341.5300000000007</v>
          </cell>
          <cell r="J76">
            <v>0</v>
          </cell>
          <cell r="K76">
            <v>8341.5300000000007</v>
          </cell>
        </row>
        <row r="77">
          <cell r="A77" t="str">
            <v>学生竞赛奖励</v>
          </cell>
          <cell r="B77" t="str">
            <v>学生补助</v>
          </cell>
          <cell r="C77" t="str">
            <v>教务处</v>
          </cell>
          <cell r="D77">
            <v>250000</v>
          </cell>
          <cell r="E77">
            <v>-21000</v>
          </cell>
          <cell r="F77">
            <v>229000</v>
          </cell>
          <cell r="G77">
            <v>229000</v>
          </cell>
          <cell r="H77">
            <v>1</v>
          </cell>
          <cell r="I77">
            <v>228999.33</v>
          </cell>
          <cell r="J77">
            <v>0</v>
          </cell>
          <cell r="K77">
            <v>228999.33</v>
          </cell>
        </row>
        <row r="78">
          <cell r="A78" t="str">
            <v>教务助理组活动经费</v>
          </cell>
          <cell r="B78" t="str">
            <v>学生活动管理</v>
          </cell>
          <cell r="C78" t="str">
            <v>教务处</v>
          </cell>
          <cell r="D78">
            <v>6500</v>
          </cell>
          <cell r="E78">
            <v>-10.17</v>
          </cell>
          <cell r="F78">
            <v>6489.83</v>
          </cell>
          <cell r="G78">
            <v>6489.83</v>
          </cell>
          <cell r="H78">
            <v>1</v>
          </cell>
          <cell r="I78">
            <v>6489.83</v>
          </cell>
          <cell r="J78">
            <v>0</v>
          </cell>
          <cell r="K78">
            <v>6489.83</v>
          </cell>
        </row>
        <row r="79">
          <cell r="A79" t="str">
            <v>展厅维护</v>
          </cell>
          <cell r="B79" t="str">
            <v>教学宣传管理</v>
          </cell>
          <cell r="C79" t="str">
            <v>教务处</v>
          </cell>
          <cell r="D79">
            <v>10000</v>
          </cell>
          <cell r="E79">
            <v>11500</v>
          </cell>
          <cell r="F79">
            <v>21500</v>
          </cell>
          <cell r="G79">
            <v>21500</v>
          </cell>
          <cell r="H79">
            <v>1</v>
          </cell>
          <cell r="I79">
            <v>21500</v>
          </cell>
          <cell r="J79">
            <v>0</v>
          </cell>
          <cell r="K79">
            <v>21500</v>
          </cell>
        </row>
        <row r="80">
          <cell r="A80" t="str">
            <v>招生业务拓展</v>
          </cell>
          <cell r="B80" t="str">
            <v>招生业务管理</v>
          </cell>
          <cell r="C80" t="str">
            <v>招生就业处</v>
          </cell>
          <cell r="D80">
            <v>310000</v>
          </cell>
          <cell r="E80">
            <v>-153900.54999999999</v>
          </cell>
          <cell r="F80">
            <v>156099.45000000001</v>
          </cell>
          <cell r="G80">
            <v>156099.45000000001</v>
          </cell>
          <cell r="H80">
            <v>1</v>
          </cell>
          <cell r="I80">
            <v>154835.45000000001</v>
          </cell>
          <cell r="J80">
            <v>0</v>
          </cell>
          <cell r="K80">
            <v>154835.45000000001</v>
          </cell>
        </row>
        <row r="81">
          <cell r="A81" t="str">
            <v>外部人员招生劳务费</v>
          </cell>
          <cell r="B81" t="str">
            <v>招生劳务</v>
          </cell>
          <cell r="C81" t="str">
            <v>招生就业处</v>
          </cell>
          <cell r="D81">
            <v>280000</v>
          </cell>
          <cell r="E81">
            <v>0</v>
          </cell>
          <cell r="F81">
            <v>280000</v>
          </cell>
          <cell r="G81">
            <v>280000</v>
          </cell>
          <cell r="H81">
            <v>1</v>
          </cell>
          <cell r="I81">
            <v>176947.61</v>
          </cell>
          <cell r="J81">
            <v>0</v>
          </cell>
          <cell r="K81">
            <v>176947.61</v>
          </cell>
        </row>
        <row r="82">
          <cell r="A82" t="str">
            <v>招生工作学生奖励</v>
          </cell>
          <cell r="B82" t="str">
            <v>学生补助</v>
          </cell>
          <cell r="C82" t="str">
            <v>招生就业处</v>
          </cell>
          <cell r="D82">
            <v>150000</v>
          </cell>
          <cell r="E82">
            <v>0</v>
          </cell>
          <cell r="F82">
            <v>150000</v>
          </cell>
          <cell r="G82">
            <v>150000</v>
          </cell>
          <cell r="H82">
            <v>1</v>
          </cell>
          <cell r="I82">
            <v>121100</v>
          </cell>
          <cell r="J82">
            <v>0</v>
          </cell>
          <cell r="K82">
            <v>121100</v>
          </cell>
        </row>
        <row r="83">
          <cell r="A83" t="str">
            <v>行政办公费-设备采购与管理处</v>
          </cell>
          <cell r="B83" t="str">
            <v>综合办公管理</v>
          </cell>
          <cell r="C83" t="str">
            <v>设备采购与管理处</v>
          </cell>
          <cell r="D83">
            <v>10000</v>
          </cell>
          <cell r="E83">
            <v>0</v>
          </cell>
          <cell r="F83">
            <v>10000</v>
          </cell>
          <cell r="G83">
            <v>10000</v>
          </cell>
          <cell r="H83">
            <v>1</v>
          </cell>
          <cell r="I83">
            <v>8825</v>
          </cell>
          <cell r="J83">
            <v>0</v>
          </cell>
          <cell r="K83">
            <v>8225</v>
          </cell>
        </row>
        <row r="84">
          <cell r="A84" t="str">
            <v>一卡通业务经费</v>
          </cell>
          <cell r="B84" t="str">
            <v>学生业务服务</v>
          </cell>
          <cell r="C84" t="str">
            <v>信息中心</v>
          </cell>
          <cell r="D84">
            <v>42000</v>
          </cell>
          <cell r="E84">
            <v>-860</v>
          </cell>
          <cell r="F84">
            <v>41140</v>
          </cell>
          <cell r="G84">
            <v>41140</v>
          </cell>
          <cell r="H84">
            <v>1</v>
          </cell>
          <cell r="I84">
            <v>41140</v>
          </cell>
          <cell r="J84">
            <v>0</v>
          </cell>
          <cell r="K84">
            <v>41140</v>
          </cell>
        </row>
        <row r="85">
          <cell r="A85" t="str">
            <v>信息化零星采购经费</v>
          </cell>
          <cell r="B85" t="str">
            <v>信息化系统运行维护管理（内部）</v>
          </cell>
          <cell r="C85" t="str">
            <v>信息中心</v>
          </cell>
          <cell r="D85">
            <v>10000</v>
          </cell>
          <cell r="E85">
            <v>0</v>
          </cell>
          <cell r="F85">
            <v>10000</v>
          </cell>
          <cell r="G85">
            <v>10000</v>
          </cell>
          <cell r="H85">
            <v>1</v>
          </cell>
          <cell r="I85">
            <v>9994.5</v>
          </cell>
          <cell r="J85">
            <v>0</v>
          </cell>
          <cell r="K85">
            <v>9994.5</v>
          </cell>
        </row>
        <row r="86">
          <cell r="A86" t="str">
            <v>设备搬迁-制造系</v>
          </cell>
          <cell r="B86" t="str">
            <v>日常维修维护管理</v>
          </cell>
          <cell r="C86" t="str">
            <v>先进制造产业系</v>
          </cell>
          <cell r="D86">
            <v>50000</v>
          </cell>
          <cell r="E86">
            <v>-18160</v>
          </cell>
          <cell r="F86">
            <v>31840</v>
          </cell>
          <cell r="G86">
            <v>31840</v>
          </cell>
          <cell r="H86">
            <v>1</v>
          </cell>
          <cell r="I86">
            <v>17140</v>
          </cell>
          <cell r="J86">
            <v>0</v>
          </cell>
          <cell r="K86">
            <v>17140</v>
          </cell>
        </row>
        <row r="87">
          <cell r="A87" t="str">
            <v>第30届学生田径运动会-基本支出</v>
          </cell>
          <cell r="B87" t="str">
            <v>校园文化节</v>
          </cell>
          <cell r="C87" t="str">
            <v>通用能力建设中心</v>
          </cell>
          <cell r="D87">
            <v>260000</v>
          </cell>
          <cell r="E87">
            <v>46000</v>
          </cell>
          <cell r="F87">
            <v>306000</v>
          </cell>
          <cell r="G87">
            <v>306000</v>
          </cell>
          <cell r="H87">
            <v>1</v>
          </cell>
          <cell r="I87">
            <v>31594</v>
          </cell>
          <cell r="J87">
            <v>0</v>
          </cell>
          <cell r="K87">
            <v>1594</v>
          </cell>
        </row>
        <row r="88">
          <cell r="A88" t="str">
            <v>学生运动会及比赛-能建中心</v>
          </cell>
          <cell r="B88" t="str">
            <v>校园文化节</v>
          </cell>
          <cell r="C88" t="str">
            <v>通用能力建设中心</v>
          </cell>
          <cell r="D88">
            <v>278000</v>
          </cell>
          <cell r="E88">
            <v>-194927.8</v>
          </cell>
          <cell r="F88">
            <v>83072.2</v>
          </cell>
          <cell r="G88">
            <v>83072.2</v>
          </cell>
          <cell r="H88">
            <v>1</v>
          </cell>
          <cell r="I88">
            <v>83072.2</v>
          </cell>
          <cell r="J88">
            <v>0</v>
          </cell>
          <cell r="K88">
            <v>83072.2</v>
          </cell>
        </row>
        <row r="89">
          <cell r="A89" t="str">
            <v>校运会活动经费-制造系</v>
          </cell>
          <cell r="B89" t="str">
            <v>校园文化节</v>
          </cell>
          <cell r="C89" t="str">
            <v>先进制造产业系</v>
          </cell>
          <cell r="D89">
            <v>20000</v>
          </cell>
          <cell r="E89">
            <v>-76</v>
          </cell>
          <cell r="F89">
            <v>19924</v>
          </cell>
          <cell r="G89">
            <v>19924</v>
          </cell>
          <cell r="H89">
            <v>1</v>
          </cell>
          <cell r="I89">
            <v>19924</v>
          </cell>
          <cell r="J89">
            <v>0</v>
          </cell>
          <cell r="K89">
            <v>19924</v>
          </cell>
        </row>
        <row r="90">
          <cell r="A90" t="str">
            <v>设备搬迁-新能源系</v>
          </cell>
          <cell r="B90" t="str">
            <v>日常维修维护管理</v>
          </cell>
          <cell r="C90" t="str">
            <v>新能源应用产业系</v>
          </cell>
          <cell r="D90">
            <v>20000</v>
          </cell>
          <cell r="E90">
            <v>0</v>
          </cell>
          <cell r="F90">
            <v>20000</v>
          </cell>
          <cell r="G90">
            <v>20000</v>
          </cell>
          <cell r="H90">
            <v>1</v>
          </cell>
          <cell r="I90">
            <v>19945.599999999999</v>
          </cell>
          <cell r="J90">
            <v>0</v>
          </cell>
          <cell r="K90">
            <v>19945.599999999999</v>
          </cell>
        </row>
        <row r="91">
          <cell r="A91" t="str">
            <v>学生文艺活动</v>
          </cell>
          <cell r="B91" t="str">
            <v>校园文化节</v>
          </cell>
          <cell r="C91" t="str">
            <v>校园文化中心</v>
          </cell>
          <cell r="D91">
            <v>253000</v>
          </cell>
          <cell r="E91">
            <v>-76000</v>
          </cell>
          <cell r="F91">
            <v>177000</v>
          </cell>
          <cell r="G91">
            <v>177000</v>
          </cell>
          <cell r="H91">
            <v>1</v>
          </cell>
          <cell r="I91">
            <v>174269.1</v>
          </cell>
          <cell r="J91">
            <v>0</v>
          </cell>
          <cell r="K91">
            <v>169089.1</v>
          </cell>
        </row>
        <row r="92">
          <cell r="A92" t="str">
            <v>招生工作经费（学院招生宣传工作）</v>
          </cell>
          <cell r="B92" t="str">
            <v>招生业务管理</v>
          </cell>
          <cell r="C92" t="str">
            <v>招生就业处</v>
          </cell>
          <cell r="D92">
            <v>470000</v>
          </cell>
          <cell r="E92">
            <v>97831</v>
          </cell>
          <cell r="F92">
            <v>567831</v>
          </cell>
          <cell r="G92">
            <v>567831</v>
          </cell>
          <cell r="H92">
            <v>1</v>
          </cell>
          <cell r="I92">
            <v>567831</v>
          </cell>
          <cell r="J92">
            <v>0</v>
          </cell>
          <cell r="K92">
            <v>517831</v>
          </cell>
        </row>
        <row r="93">
          <cell r="A93" t="str">
            <v>三校区宣传栏设计与制作</v>
          </cell>
          <cell r="B93" t="str">
            <v>招生业务管理</v>
          </cell>
          <cell r="C93" t="str">
            <v>办公室</v>
          </cell>
          <cell r="D93">
            <v>70000</v>
          </cell>
          <cell r="E93">
            <v>-6614</v>
          </cell>
          <cell r="F93">
            <v>63386</v>
          </cell>
          <cell r="G93">
            <v>63386</v>
          </cell>
          <cell r="H93">
            <v>1</v>
          </cell>
          <cell r="I93">
            <v>63386</v>
          </cell>
          <cell r="J93">
            <v>0</v>
          </cell>
          <cell r="K93">
            <v>63386</v>
          </cell>
        </row>
        <row r="94">
          <cell r="A94" t="str">
            <v>学生运动会及比赛（校外）</v>
          </cell>
          <cell r="B94" t="str">
            <v>校园文化节</v>
          </cell>
          <cell r="C94" t="str">
            <v>通用能力建设中心</v>
          </cell>
          <cell r="D94">
            <v>100000</v>
          </cell>
          <cell r="E94">
            <v>0</v>
          </cell>
          <cell r="F94">
            <v>100000</v>
          </cell>
          <cell r="G94">
            <v>100000</v>
          </cell>
          <cell r="H94">
            <v>1</v>
          </cell>
          <cell r="I94">
            <v>100000</v>
          </cell>
          <cell r="J94">
            <v>0</v>
          </cell>
          <cell r="K94">
            <v>96382.83</v>
          </cell>
        </row>
        <row r="95">
          <cell r="A95" t="str">
            <v>学生活动经费-学生处</v>
          </cell>
          <cell r="B95" t="str">
            <v>校园文化节</v>
          </cell>
          <cell r="C95" t="str">
            <v>学生处</v>
          </cell>
          <cell r="D95">
            <v>107000</v>
          </cell>
          <cell r="E95">
            <v>-78101.2</v>
          </cell>
          <cell r="F95">
            <v>28898.799999999999</v>
          </cell>
          <cell r="G95">
            <v>28898.799999999999</v>
          </cell>
          <cell r="H95">
            <v>1</v>
          </cell>
          <cell r="I95">
            <v>28898.799999999999</v>
          </cell>
          <cell r="J95">
            <v>0</v>
          </cell>
          <cell r="K95">
            <v>28898.799999999999</v>
          </cell>
        </row>
        <row r="96">
          <cell r="A96" t="str">
            <v>体育节</v>
          </cell>
          <cell r="B96" t="str">
            <v>校园文化节</v>
          </cell>
          <cell r="C96" t="str">
            <v>学生处</v>
          </cell>
          <cell r="D96">
            <v>50000</v>
          </cell>
          <cell r="E96">
            <v>0</v>
          </cell>
          <cell r="F96">
            <v>50000</v>
          </cell>
          <cell r="G96">
            <v>50000</v>
          </cell>
          <cell r="H96">
            <v>1</v>
          </cell>
          <cell r="I96">
            <v>49040.27</v>
          </cell>
          <cell r="J96">
            <v>0</v>
          </cell>
          <cell r="K96">
            <v>49040.27</v>
          </cell>
        </row>
        <row r="97">
          <cell r="A97" t="str">
            <v>宣传印刷经费</v>
          </cell>
          <cell r="B97" t="str">
            <v>校园文化节</v>
          </cell>
          <cell r="C97" t="str">
            <v>办公室</v>
          </cell>
          <cell r="D97">
            <v>450000</v>
          </cell>
          <cell r="E97">
            <v>0</v>
          </cell>
          <cell r="F97">
            <v>450000</v>
          </cell>
          <cell r="G97">
            <v>450000</v>
          </cell>
          <cell r="H97">
            <v>1</v>
          </cell>
          <cell r="I97">
            <v>342671</v>
          </cell>
          <cell r="J97">
            <v>0</v>
          </cell>
          <cell r="K97">
            <v>342671</v>
          </cell>
        </row>
        <row r="98">
          <cell r="A98" t="str">
            <v>教师用书、教材讲义费</v>
          </cell>
          <cell r="B98" t="str">
            <v>校园文化节</v>
          </cell>
          <cell r="C98" t="str">
            <v>教务处</v>
          </cell>
          <cell r="D98">
            <v>100000</v>
          </cell>
          <cell r="E98">
            <v>16739.3</v>
          </cell>
          <cell r="F98">
            <v>116739.3</v>
          </cell>
          <cell r="G98">
            <v>116739.3</v>
          </cell>
          <cell r="H98">
            <v>1</v>
          </cell>
          <cell r="I98">
            <v>116739.3</v>
          </cell>
          <cell r="J98">
            <v>0</v>
          </cell>
          <cell r="K98">
            <v>85987.1</v>
          </cell>
        </row>
        <row r="99">
          <cell r="A99" t="str">
            <v>绩效评价指导费</v>
          </cell>
          <cell r="B99" t="str">
            <v>审计事务管理</v>
          </cell>
          <cell r="C99" t="str">
            <v>财务处</v>
          </cell>
          <cell r="D99">
            <v>50000</v>
          </cell>
          <cell r="E99">
            <v>-35000</v>
          </cell>
          <cell r="F99">
            <v>15000</v>
          </cell>
          <cell r="G99">
            <v>15000</v>
          </cell>
          <cell r="H99">
            <v>1</v>
          </cell>
          <cell r="I99">
            <v>15000</v>
          </cell>
          <cell r="J99">
            <v>0</v>
          </cell>
          <cell r="K99">
            <v>15000</v>
          </cell>
        </row>
        <row r="100">
          <cell r="A100" t="str">
            <v>第9届技能节</v>
          </cell>
          <cell r="B100" t="str">
            <v>校园文化节</v>
          </cell>
          <cell r="C100" t="str">
            <v>教务处</v>
          </cell>
          <cell r="D100">
            <v>50000</v>
          </cell>
          <cell r="E100">
            <v>101805.9</v>
          </cell>
          <cell r="F100">
            <v>151805.9</v>
          </cell>
          <cell r="G100">
            <v>151805.9</v>
          </cell>
          <cell r="H100">
            <v>1</v>
          </cell>
          <cell r="I100">
            <v>151805.9</v>
          </cell>
          <cell r="J100">
            <v>0</v>
          </cell>
          <cell r="K100">
            <v>151805.9</v>
          </cell>
        </row>
        <row r="101">
          <cell r="A101" t="str">
            <v>报纸杂志征订</v>
          </cell>
          <cell r="B101" t="str">
            <v>图书馆日常管理</v>
          </cell>
          <cell r="C101" t="str">
            <v>教务处</v>
          </cell>
          <cell r="D101">
            <v>100000</v>
          </cell>
          <cell r="E101">
            <v>2342.1999999999998</v>
          </cell>
          <cell r="F101">
            <v>102342.2</v>
          </cell>
          <cell r="G101">
            <v>102342.2</v>
          </cell>
          <cell r="H101">
            <v>1</v>
          </cell>
          <cell r="I101">
            <v>102342.2</v>
          </cell>
          <cell r="J101">
            <v>0</v>
          </cell>
          <cell r="K101">
            <v>102342.2</v>
          </cell>
        </row>
        <row r="102">
          <cell r="A102" t="str">
            <v>教学场地标识更新及学习氛围建设</v>
          </cell>
          <cell r="B102" t="str">
            <v>教学宣传管理</v>
          </cell>
          <cell r="C102" t="str">
            <v>教务处</v>
          </cell>
          <cell r="D102">
            <v>10000</v>
          </cell>
          <cell r="E102">
            <v>0</v>
          </cell>
          <cell r="F102">
            <v>10000</v>
          </cell>
          <cell r="G102">
            <v>10000</v>
          </cell>
          <cell r="H102">
            <v>1</v>
          </cell>
          <cell r="I102">
            <v>10000</v>
          </cell>
          <cell r="J102">
            <v>0</v>
          </cell>
          <cell r="K102">
            <v>10000</v>
          </cell>
        </row>
        <row r="103">
          <cell r="A103" t="str">
            <v>教学辅助用品（扩音器、手机袋盒等）采购费用</v>
          </cell>
          <cell r="B103" t="str">
            <v>办公劳保用品购置管理</v>
          </cell>
          <cell r="C103" t="str">
            <v>教务处</v>
          </cell>
          <cell r="D103">
            <v>10000</v>
          </cell>
          <cell r="E103">
            <v>116.48</v>
          </cell>
          <cell r="F103">
            <v>10116.48</v>
          </cell>
          <cell r="G103">
            <v>10116.48</v>
          </cell>
          <cell r="H103">
            <v>1</v>
          </cell>
          <cell r="I103">
            <v>10116.48</v>
          </cell>
          <cell r="J103">
            <v>0</v>
          </cell>
          <cell r="K103">
            <v>10116.48</v>
          </cell>
        </row>
        <row r="104">
          <cell r="A104" t="str">
            <v>8S学习氛围与标识建设</v>
          </cell>
          <cell r="B104" t="str">
            <v>教学宣传管理</v>
          </cell>
          <cell r="C104" t="str">
            <v>教务处</v>
          </cell>
          <cell r="D104">
            <v>13655.9</v>
          </cell>
          <cell r="E104">
            <v>0</v>
          </cell>
          <cell r="F104">
            <v>13655.9</v>
          </cell>
          <cell r="G104">
            <v>13655.9</v>
          </cell>
          <cell r="H104">
            <v>1</v>
          </cell>
          <cell r="I104">
            <v>13655.9</v>
          </cell>
          <cell r="J104">
            <v>0</v>
          </cell>
          <cell r="K104">
            <v>0</v>
          </cell>
        </row>
        <row r="105">
          <cell r="A105" t="str">
            <v>健身房设备日常维护项目</v>
          </cell>
          <cell r="B105" t="str">
            <v>专业设备维修维护</v>
          </cell>
          <cell r="C105" t="str">
            <v>通用能力建设中心</v>
          </cell>
          <cell r="D105">
            <v>30000</v>
          </cell>
          <cell r="E105">
            <v>-3000</v>
          </cell>
          <cell r="F105">
            <v>27000</v>
          </cell>
          <cell r="G105">
            <v>27000</v>
          </cell>
          <cell r="H105">
            <v>1</v>
          </cell>
          <cell r="I105">
            <v>26598</v>
          </cell>
          <cell r="J105">
            <v>0</v>
          </cell>
          <cell r="K105">
            <v>17348</v>
          </cell>
        </row>
        <row r="106">
          <cell r="A106" t="str">
            <v>学生优秀毕业设计作品留校奖励</v>
          </cell>
          <cell r="B106" t="str">
            <v>学生补助</v>
          </cell>
          <cell r="C106" t="str">
            <v>文化创意产业系</v>
          </cell>
          <cell r="D106">
            <v>20000</v>
          </cell>
          <cell r="E106">
            <v>0</v>
          </cell>
          <cell r="F106">
            <v>20000</v>
          </cell>
          <cell r="G106">
            <v>20000</v>
          </cell>
          <cell r="H106">
            <v>1</v>
          </cell>
          <cell r="I106">
            <v>20000</v>
          </cell>
          <cell r="J106">
            <v>0</v>
          </cell>
          <cell r="K106">
            <v>0</v>
          </cell>
        </row>
        <row r="107">
          <cell r="A107" t="str">
            <v>技能竞赛-制造系</v>
          </cell>
          <cell r="B107" t="str">
            <v>国家级比赛</v>
          </cell>
          <cell r="C107" t="str">
            <v>先进制造产业系</v>
          </cell>
          <cell r="D107">
            <v>14581</v>
          </cell>
          <cell r="E107">
            <v>0</v>
          </cell>
          <cell r="F107">
            <v>14581</v>
          </cell>
          <cell r="G107">
            <v>14581</v>
          </cell>
          <cell r="H107">
            <v>1</v>
          </cell>
          <cell r="I107">
            <v>14455</v>
          </cell>
          <cell r="J107">
            <v>0</v>
          </cell>
          <cell r="K107">
            <v>14455</v>
          </cell>
        </row>
        <row r="108">
          <cell r="A108" t="str">
            <v>基础建设项目前期费</v>
          </cell>
          <cell r="B108" t="str">
            <v>零星维修维护管理</v>
          </cell>
          <cell r="C108" t="str">
            <v>总务处</v>
          </cell>
          <cell r="D108">
            <v>100000</v>
          </cell>
          <cell r="E108">
            <v>-20000</v>
          </cell>
          <cell r="F108">
            <v>80000</v>
          </cell>
          <cell r="G108">
            <v>80000</v>
          </cell>
          <cell r="H108">
            <v>1</v>
          </cell>
          <cell r="I108">
            <v>38000</v>
          </cell>
          <cell r="J108">
            <v>0</v>
          </cell>
          <cell r="K108">
            <v>38000</v>
          </cell>
        </row>
        <row r="109">
          <cell r="A109" t="str">
            <v>固定资产标签材料购置管理</v>
          </cell>
          <cell r="B109" t="str">
            <v>办公劳保用品购置管理</v>
          </cell>
          <cell r="C109" t="str">
            <v>总务处</v>
          </cell>
          <cell r="D109">
            <v>5000</v>
          </cell>
          <cell r="E109">
            <v>-35</v>
          </cell>
          <cell r="F109">
            <v>4965</v>
          </cell>
          <cell r="G109">
            <v>4965</v>
          </cell>
          <cell r="H109">
            <v>1</v>
          </cell>
          <cell r="I109">
            <v>4965</v>
          </cell>
          <cell r="J109">
            <v>0</v>
          </cell>
          <cell r="K109">
            <v>4965</v>
          </cell>
        </row>
        <row r="110">
          <cell r="A110" t="str">
            <v>鹤龙宿舍区宿舍音响系统迁移费</v>
          </cell>
          <cell r="B110" t="str">
            <v>日常维修维护管理</v>
          </cell>
          <cell r="C110" t="str">
            <v>学生处</v>
          </cell>
          <cell r="D110">
            <v>5000</v>
          </cell>
          <cell r="E110">
            <v>-100</v>
          </cell>
          <cell r="F110">
            <v>4900</v>
          </cell>
          <cell r="G110">
            <v>4900</v>
          </cell>
          <cell r="H110">
            <v>1</v>
          </cell>
          <cell r="I110">
            <v>4900</v>
          </cell>
          <cell r="J110">
            <v>0</v>
          </cell>
          <cell r="K110">
            <v>4900</v>
          </cell>
        </row>
        <row r="111">
          <cell r="A111" t="str">
            <v>教职工校服</v>
          </cell>
          <cell r="B111" t="str">
            <v>专用服装购置管理</v>
          </cell>
          <cell r="C111" t="str">
            <v>办公室</v>
          </cell>
          <cell r="D111">
            <v>66680</v>
          </cell>
          <cell r="E111">
            <v>0</v>
          </cell>
          <cell r="F111">
            <v>66680</v>
          </cell>
          <cell r="G111">
            <v>66680</v>
          </cell>
          <cell r="H111">
            <v>1</v>
          </cell>
          <cell r="I111">
            <v>66680</v>
          </cell>
          <cell r="J111">
            <v>0</v>
          </cell>
          <cell r="K111">
            <v>66680</v>
          </cell>
        </row>
        <row r="112">
          <cell r="A112" t="str">
            <v>档案管理</v>
          </cell>
          <cell r="B112" t="str">
            <v>综合办公管理</v>
          </cell>
          <cell r="C112" t="str">
            <v>办公室</v>
          </cell>
          <cell r="D112">
            <v>392220</v>
          </cell>
          <cell r="E112">
            <v>-46075</v>
          </cell>
          <cell r="F112">
            <v>346145</v>
          </cell>
          <cell r="G112">
            <v>346145</v>
          </cell>
          <cell r="H112">
            <v>1</v>
          </cell>
          <cell r="I112">
            <v>329870</v>
          </cell>
          <cell r="J112">
            <v>0</v>
          </cell>
          <cell r="K112">
            <v>274752.5</v>
          </cell>
        </row>
        <row r="113">
          <cell r="A113" t="str">
            <v>海交会</v>
          </cell>
          <cell r="B113" t="str">
            <v>人力资源事务管理</v>
          </cell>
          <cell r="C113" t="str">
            <v>办公室</v>
          </cell>
          <cell r="D113">
            <v>64985</v>
          </cell>
          <cell r="E113">
            <v>320640</v>
          </cell>
          <cell r="F113">
            <v>385625</v>
          </cell>
          <cell r="G113">
            <v>385625</v>
          </cell>
          <cell r="H113">
            <v>1</v>
          </cell>
          <cell r="I113">
            <v>385625</v>
          </cell>
          <cell r="J113">
            <v>0</v>
          </cell>
          <cell r="K113">
            <v>385625</v>
          </cell>
        </row>
        <row r="114">
          <cell r="A114" t="str">
            <v>外聘女职工女性用品</v>
          </cell>
          <cell r="B114" t="str">
            <v>工会管理</v>
          </cell>
          <cell r="C114" t="str">
            <v>工会</v>
          </cell>
          <cell r="D114">
            <v>74000</v>
          </cell>
          <cell r="E114">
            <v>0</v>
          </cell>
          <cell r="F114">
            <v>74000</v>
          </cell>
          <cell r="G114">
            <v>74000</v>
          </cell>
          <cell r="H114">
            <v>1</v>
          </cell>
          <cell r="I114">
            <v>73715.100000000006</v>
          </cell>
          <cell r="J114">
            <v>0</v>
          </cell>
          <cell r="K114">
            <v>70460.100000000006</v>
          </cell>
        </row>
        <row r="115">
          <cell r="A115" t="str">
            <v>外聘教职工节日慰问品</v>
          </cell>
          <cell r="B115" t="str">
            <v>工会管理</v>
          </cell>
          <cell r="C115" t="str">
            <v>工会</v>
          </cell>
          <cell r="D115">
            <v>65160</v>
          </cell>
          <cell r="E115">
            <v>-40562.699999999997</v>
          </cell>
          <cell r="F115">
            <v>24597.3</v>
          </cell>
          <cell r="G115">
            <v>24597.3</v>
          </cell>
          <cell r="H115">
            <v>1</v>
          </cell>
          <cell r="I115">
            <v>24597.3</v>
          </cell>
          <cell r="J115">
            <v>0</v>
          </cell>
          <cell r="K115">
            <v>24597.3</v>
          </cell>
        </row>
        <row r="116">
          <cell r="A116" t="str">
            <v>身体素质提升工程</v>
          </cell>
          <cell r="B116" t="str">
            <v>学生活动管理</v>
          </cell>
          <cell r="C116" t="str">
            <v>学生处</v>
          </cell>
          <cell r="D116">
            <v>35000</v>
          </cell>
          <cell r="E116">
            <v>0</v>
          </cell>
          <cell r="F116">
            <v>35000</v>
          </cell>
          <cell r="G116">
            <v>35000</v>
          </cell>
          <cell r="H116">
            <v>1</v>
          </cell>
          <cell r="I116">
            <v>33999</v>
          </cell>
          <cell r="J116">
            <v>0</v>
          </cell>
          <cell r="K116">
            <v>33999</v>
          </cell>
        </row>
        <row r="117">
          <cell r="A117" t="str">
            <v>行政办公费-信息与网络中心</v>
          </cell>
          <cell r="B117" t="str">
            <v>综合办公管理</v>
          </cell>
          <cell r="C117" t="str">
            <v>信息中心</v>
          </cell>
          <cell r="D117">
            <v>500</v>
          </cell>
          <cell r="E117">
            <v>1010</v>
          </cell>
          <cell r="F117">
            <v>1510</v>
          </cell>
          <cell r="G117">
            <v>1510</v>
          </cell>
          <cell r="H117">
            <v>1</v>
          </cell>
          <cell r="I117">
            <v>1510</v>
          </cell>
          <cell r="J117">
            <v>0</v>
          </cell>
          <cell r="K117">
            <v>1510</v>
          </cell>
        </row>
        <row r="118">
          <cell r="A118" t="str">
            <v>财政投资信息化项目顾问劳务费</v>
          </cell>
          <cell r="B118" t="str">
            <v>信息化项目监理与测评费用</v>
          </cell>
          <cell r="C118" t="str">
            <v>信息中心</v>
          </cell>
          <cell r="D118">
            <v>3000</v>
          </cell>
          <cell r="E118">
            <v>0</v>
          </cell>
          <cell r="F118">
            <v>3000</v>
          </cell>
          <cell r="G118">
            <v>3000</v>
          </cell>
          <cell r="H118">
            <v>1</v>
          </cell>
          <cell r="I118">
            <v>3000</v>
          </cell>
          <cell r="J118">
            <v>0</v>
          </cell>
          <cell r="K118">
            <v>3000</v>
          </cell>
        </row>
        <row r="119">
          <cell r="A119" t="str">
            <v>2017年信息化建设项目－信息安全测评服务</v>
          </cell>
          <cell r="B119" t="str">
            <v>信息化项目监理与测评费用</v>
          </cell>
          <cell r="C119" t="str">
            <v>信息中心</v>
          </cell>
          <cell r="D119">
            <v>61600</v>
          </cell>
          <cell r="E119">
            <v>0</v>
          </cell>
          <cell r="F119">
            <v>61600</v>
          </cell>
          <cell r="G119">
            <v>61600</v>
          </cell>
          <cell r="H119">
            <v>1</v>
          </cell>
          <cell r="I119">
            <v>61600</v>
          </cell>
          <cell r="J119">
            <v>0</v>
          </cell>
          <cell r="K119">
            <v>61600</v>
          </cell>
        </row>
        <row r="120">
          <cell r="A120" t="str">
            <v>信息系统等级保护测评备案</v>
          </cell>
          <cell r="B120" t="str">
            <v>信息化项目监理与测评费用</v>
          </cell>
          <cell r="C120" t="str">
            <v>信息中心</v>
          </cell>
          <cell r="D120">
            <v>200000</v>
          </cell>
          <cell r="E120">
            <v>-102497</v>
          </cell>
          <cell r="F120">
            <v>97503</v>
          </cell>
          <cell r="G120">
            <v>97500</v>
          </cell>
          <cell r="H120">
            <v>1</v>
          </cell>
          <cell r="I120">
            <v>97500</v>
          </cell>
          <cell r="J120">
            <v>0</v>
          </cell>
          <cell r="K120">
            <v>97500</v>
          </cell>
        </row>
        <row r="121">
          <cell r="A121" t="str">
            <v>信息化三年规划咨询服务费</v>
          </cell>
          <cell r="B121" t="str">
            <v>信息化项目管理费</v>
          </cell>
          <cell r="C121" t="str">
            <v>信息中心</v>
          </cell>
          <cell r="D121">
            <v>80000</v>
          </cell>
          <cell r="E121">
            <v>-200</v>
          </cell>
          <cell r="F121">
            <v>79800</v>
          </cell>
          <cell r="G121">
            <v>79800</v>
          </cell>
          <cell r="H121">
            <v>1</v>
          </cell>
          <cell r="I121">
            <v>79800</v>
          </cell>
          <cell r="J121">
            <v>0</v>
          </cell>
          <cell r="K121">
            <v>79800</v>
          </cell>
        </row>
        <row r="122">
          <cell r="A122" t="str">
            <v>德育队伍建设经费</v>
          </cell>
          <cell r="B122" t="str">
            <v>会议、学习考察管理</v>
          </cell>
          <cell r="C122" t="str">
            <v>学生处</v>
          </cell>
          <cell r="D122">
            <v>60400</v>
          </cell>
          <cell r="E122">
            <v>4019</v>
          </cell>
          <cell r="F122">
            <v>64419</v>
          </cell>
          <cell r="G122">
            <v>60400</v>
          </cell>
          <cell r="H122">
            <v>0.93759999999999999</v>
          </cell>
          <cell r="I122">
            <v>59369</v>
          </cell>
          <cell r="J122">
            <v>0</v>
          </cell>
          <cell r="K122">
            <v>59369</v>
          </cell>
        </row>
        <row r="123">
          <cell r="A123" t="str">
            <v>对外培训鉴定业务成本支出</v>
          </cell>
          <cell r="B123" t="str">
            <v>培训业务管理</v>
          </cell>
          <cell r="C123" t="str">
            <v>对外交流与培训中心</v>
          </cell>
          <cell r="D123">
            <v>4623500</v>
          </cell>
          <cell r="E123">
            <v>-403500</v>
          </cell>
          <cell r="F123">
            <v>4220000</v>
          </cell>
          <cell r="G123">
            <v>4220000</v>
          </cell>
          <cell r="H123">
            <v>1</v>
          </cell>
          <cell r="I123">
            <v>3570478.71</v>
          </cell>
          <cell r="J123">
            <v>0</v>
          </cell>
          <cell r="K123">
            <v>3362123.3</v>
          </cell>
        </row>
        <row r="124">
          <cell r="A124" t="str">
            <v>离退休人员管理</v>
          </cell>
          <cell r="B124" t="str">
            <v>离退休人员管理</v>
          </cell>
          <cell r="C124" t="str">
            <v>政工处</v>
          </cell>
          <cell r="D124">
            <v>431300</v>
          </cell>
          <cell r="E124">
            <v>0</v>
          </cell>
          <cell r="F124">
            <v>431300</v>
          </cell>
          <cell r="G124">
            <v>426190.13</v>
          </cell>
          <cell r="H124">
            <v>0.98819999999999997</v>
          </cell>
          <cell r="I124">
            <v>426190.13</v>
          </cell>
          <cell r="J124">
            <v>0</v>
          </cell>
          <cell r="K124">
            <v>426190.13</v>
          </cell>
        </row>
        <row r="125">
          <cell r="A125" t="str">
            <v>行政办公费-政工处</v>
          </cell>
          <cell r="B125" t="str">
            <v>综合办公管理</v>
          </cell>
          <cell r="C125" t="str">
            <v>政工处</v>
          </cell>
          <cell r="D125">
            <v>10000</v>
          </cell>
          <cell r="E125">
            <v>44068</v>
          </cell>
          <cell r="F125">
            <v>54068</v>
          </cell>
          <cell r="G125">
            <v>54068</v>
          </cell>
          <cell r="H125">
            <v>1</v>
          </cell>
          <cell r="I125">
            <v>47206.9</v>
          </cell>
          <cell r="J125">
            <v>0</v>
          </cell>
          <cell r="K125">
            <v>46886.9</v>
          </cell>
        </row>
        <row r="126">
          <cell r="A126" t="str">
            <v>行政办公费-训练中心</v>
          </cell>
          <cell r="B126" t="str">
            <v>综合办公管理</v>
          </cell>
          <cell r="C126" t="str">
            <v>训练中心</v>
          </cell>
          <cell r="D126">
            <v>50000</v>
          </cell>
          <cell r="E126">
            <v>123940</v>
          </cell>
          <cell r="F126">
            <v>173940</v>
          </cell>
          <cell r="G126">
            <v>173940</v>
          </cell>
          <cell r="H126">
            <v>1</v>
          </cell>
          <cell r="I126">
            <v>173940</v>
          </cell>
          <cell r="J126">
            <v>0</v>
          </cell>
          <cell r="K126">
            <v>173940</v>
          </cell>
        </row>
        <row r="127">
          <cell r="A127" t="str">
            <v>世赛竞赛奖励</v>
          </cell>
          <cell r="B127" t="str">
            <v>学生补助</v>
          </cell>
          <cell r="C127" t="str">
            <v>训练中心</v>
          </cell>
          <cell r="D127">
            <v>100000</v>
          </cell>
          <cell r="E127">
            <v>98200</v>
          </cell>
          <cell r="F127">
            <v>198200</v>
          </cell>
          <cell r="G127">
            <v>198200</v>
          </cell>
          <cell r="H127">
            <v>1</v>
          </cell>
          <cell r="I127">
            <v>198200</v>
          </cell>
          <cell r="J127">
            <v>0</v>
          </cell>
          <cell r="K127">
            <v>198200</v>
          </cell>
        </row>
        <row r="128">
          <cell r="A128" t="str">
            <v>设备搬迁-训练中心</v>
          </cell>
          <cell r="B128" t="str">
            <v>日常维修维护管理</v>
          </cell>
          <cell r="C128" t="str">
            <v>训练中心</v>
          </cell>
          <cell r="D128">
            <v>20000</v>
          </cell>
          <cell r="E128">
            <v>-430</v>
          </cell>
          <cell r="F128">
            <v>19570</v>
          </cell>
          <cell r="G128">
            <v>19570</v>
          </cell>
          <cell r="H128">
            <v>1</v>
          </cell>
          <cell r="I128">
            <v>19570</v>
          </cell>
          <cell r="J128">
            <v>0</v>
          </cell>
          <cell r="K128">
            <v>19570</v>
          </cell>
        </row>
        <row r="129">
          <cell r="A129" t="str">
            <v>专7市工贸学院三校区物业管理费</v>
          </cell>
          <cell r="B129" t="str">
            <v>场地运行管理</v>
          </cell>
          <cell r="C129" t="str">
            <v>总务处</v>
          </cell>
          <cell r="D129">
            <v>3770400</v>
          </cell>
          <cell r="E129">
            <v>-51.12</v>
          </cell>
          <cell r="F129">
            <v>3770348.88</v>
          </cell>
          <cell r="G129">
            <v>3770348.88</v>
          </cell>
          <cell r="H129">
            <v>1</v>
          </cell>
          <cell r="I129">
            <v>3770348.88</v>
          </cell>
          <cell r="J129">
            <v>0</v>
          </cell>
          <cell r="K129">
            <v>3770348.88</v>
          </cell>
        </row>
        <row r="130">
          <cell r="A130" t="str">
            <v>2017省补助资金重点专业建设(计算机程序设计重点专业）-教学场地建设</v>
          </cell>
          <cell r="B130" t="str">
            <v>专用设备购置管理</v>
          </cell>
          <cell r="C130" t="str">
            <v>信息服务产业系</v>
          </cell>
          <cell r="D130">
            <v>54690</v>
          </cell>
          <cell r="E130">
            <v>0</v>
          </cell>
          <cell r="F130">
            <v>54690</v>
          </cell>
          <cell r="G130">
            <v>54690</v>
          </cell>
          <cell r="H130">
            <v>1</v>
          </cell>
          <cell r="I130">
            <v>54690</v>
          </cell>
          <cell r="J130">
            <v>0</v>
          </cell>
          <cell r="K130">
            <v>54690</v>
          </cell>
        </row>
        <row r="131">
          <cell r="A131" t="str">
            <v>2017省补助资金重点专业建设(计算机程序设计重点专业）-专业课程建设</v>
          </cell>
          <cell r="B131" t="str">
            <v>课题研究管理</v>
          </cell>
          <cell r="C131" t="str">
            <v>信息服务产业系</v>
          </cell>
          <cell r="D131">
            <v>412.76</v>
          </cell>
          <cell r="E131">
            <v>0</v>
          </cell>
          <cell r="F131">
            <v>412.76</v>
          </cell>
          <cell r="G131">
            <v>412.76</v>
          </cell>
          <cell r="H131">
            <v>1</v>
          </cell>
          <cell r="I131">
            <v>412.76</v>
          </cell>
          <cell r="J131">
            <v>0</v>
          </cell>
          <cell r="K131">
            <v>412.76</v>
          </cell>
        </row>
        <row r="132">
          <cell r="A132" t="str">
            <v xml:space="preserve">2017省补助资金重点专业建设(计算机程序设计重点专业）-校企深度合作 </v>
          </cell>
          <cell r="B132" t="str">
            <v>校企合作业务管理</v>
          </cell>
          <cell r="C132" t="str">
            <v>信息服务产业系</v>
          </cell>
          <cell r="D132">
            <v>1920.71</v>
          </cell>
          <cell r="E132">
            <v>0</v>
          </cell>
          <cell r="F132">
            <v>1920.71</v>
          </cell>
          <cell r="G132">
            <v>1920.71</v>
          </cell>
          <cell r="H132">
            <v>1</v>
          </cell>
          <cell r="I132">
            <v>1920.71</v>
          </cell>
          <cell r="J132">
            <v>0</v>
          </cell>
          <cell r="K132">
            <v>1920.71</v>
          </cell>
        </row>
        <row r="133">
          <cell r="A133" t="str">
            <v>2017省补助资金教师资助项目（高峰）</v>
          </cell>
          <cell r="B133" t="str">
            <v>人员培训</v>
          </cell>
          <cell r="C133" t="str">
            <v>信息服务产业系</v>
          </cell>
          <cell r="D133">
            <v>836</v>
          </cell>
          <cell r="E133">
            <v>0</v>
          </cell>
          <cell r="F133">
            <v>836</v>
          </cell>
          <cell r="G133">
            <v>836</v>
          </cell>
          <cell r="H133">
            <v>1</v>
          </cell>
          <cell r="I133">
            <v>836</v>
          </cell>
          <cell r="J133">
            <v>0</v>
          </cell>
          <cell r="K133">
            <v>836</v>
          </cell>
        </row>
        <row r="134">
          <cell r="A134" t="str">
            <v>世行-111c调研并分析农村劳动力培训的新需求、培训市场的现状与发展趋势</v>
          </cell>
          <cell r="B134" t="str">
            <v>培训业务管理</v>
          </cell>
          <cell r="C134" t="str">
            <v>对外交流与培训中心</v>
          </cell>
          <cell r="D134">
            <v>80990</v>
          </cell>
          <cell r="E134">
            <v>-70980</v>
          </cell>
          <cell r="F134">
            <v>10010</v>
          </cell>
          <cell r="G134">
            <v>10010</v>
          </cell>
          <cell r="H134">
            <v>1</v>
          </cell>
          <cell r="I134">
            <v>9900</v>
          </cell>
          <cell r="J134">
            <v>0</v>
          </cell>
          <cell r="K134">
            <v>9900</v>
          </cell>
        </row>
        <row r="135">
          <cell r="A135" t="str">
            <v>世行-112组建并运行职业教育培训联盟,开拓合作领域与合作项目</v>
          </cell>
          <cell r="B135" t="str">
            <v>培训业务管理</v>
          </cell>
          <cell r="C135" t="str">
            <v>对外交流与培训中心</v>
          </cell>
          <cell r="D135">
            <v>394030</v>
          </cell>
          <cell r="E135">
            <v>1170</v>
          </cell>
          <cell r="F135">
            <v>395200</v>
          </cell>
          <cell r="G135">
            <v>395200</v>
          </cell>
          <cell r="H135">
            <v>1</v>
          </cell>
          <cell r="I135">
            <v>372326</v>
          </cell>
          <cell r="J135">
            <v>0</v>
          </cell>
          <cell r="K135">
            <v>372326</v>
          </cell>
        </row>
        <row r="136">
          <cell r="A136" t="str">
            <v>世行-113组建各专业领域培训专家合作团队</v>
          </cell>
          <cell r="B136" t="str">
            <v>培训业务管理</v>
          </cell>
          <cell r="C136" t="str">
            <v>对外交流与培训中心</v>
          </cell>
          <cell r="D136">
            <v>35100</v>
          </cell>
          <cell r="E136">
            <v>9295</v>
          </cell>
          <cell r="F136">
            <v>44395</v>
          </cell>
          <cell r="G136">
            <v>44395</v>
          </cell>
          <cell r="H136">
            <v>1</v>
          </cell>
          <cell r="I136">
            <v>44371.519999999997</v>
          </cell>
          <cell r="J136">
            <v>0</v>
          </cell>
          <cell r="K136">
            <v>44371.519999999997</v>
          </cell>
        </row>
        <row r="137">
          <cell r="A137" t="str">
            <v>世行-114制作培训宣传手册和简章及多种途径开展宣传</v>
          </cell>
          <cell r="B137" t="str">
            <v>培训业务管理</v>
          </cell>
          <cell r="C137" t="str">
            <v>对外交流与培训中心</v>
          </cell>
          <cell r="D137">
            <v>511680</v>
          </cell>
          <cell r="E137">
            <v>0</v>
          </cell>
          <cell r="F137">
            <v>511680</v>
          </cell>
          <cell r="G137">
            <v>511680</v>
          </cell>
          <cell r="H137">
            <v>1</v>
          </cell>
          <cell r="I137">
            <v>385630</v>
          </cell>
          <cell r="J137">
            <v>0</v>
          </cell>
          <cell r="K137">
            <v>385630</v>
          </cell>
        </row>
        <row r="138">
          <cell r="A138" t="str">
            <v>世行-313监测培训课程的实施过程</v>
          </cell>
          <cell r="B138" t="str">
            <v>课题研究管理</v>
          </cell>
          <cell r="C138" t="str">
            <v>对外交流与培训中心</v>
          </cell>
          <cell r="D138">
            <v>105885</v>
          </cell>
          <cell r="E138">
            <v>148005</v>
          </cell>
          <cell r="F138">
            <v>253890</v>
          </cell>
          <cell r="G138">
            <v>253890</v>
          </cell>
          <cell r="H138">
            <v>1</v>
          </cell>
          <cell r="I138">
            <v>228200.25</v>
          </cell>
          <cell r="J138">
            <v>0</v>
          </cell>
          <cell r="K138">
            <v>181600.25</v>
          </cell>
        </row>
        <row r="139">
          <cell r="A139" t="str">
            <v>世行-321a通过委托、合作的方式，建设培训课程资源包（新能源系）</v>
          </cell>
          <cell r="B139" t="str">
            <v>人员培训</v>
          </cell>
          <cell r="C139" t="str">
            <v>新能源应用产业系</v>
          </cell>
          <cell r="D139">
            <v>652860</v>
          </cell>
          <cell r="E139">
            <v>0</v>
          </cell>
          <cell r="F139">
            <v>652860</v>
          </cell>
          <cell r="G139">
            <v>652860</v>
          </cell>
          <cell r="H139">
            <v>1</v>
          </cell>
          <cell r="I139">
            <v>652800</v>
          </cell>
          <cell r="J139">
            <v>0</v>
          </cell>
          <cell r="K139">
            <v>652800</v>
          </cell>
        </row>
        <row r="140">
          <cell r="A140" t="str">
            <v>世行-321a通过委托、合作的方式，建设培训课程资源包（教研室）</v>
          </cell>
          <cell r="B140" t="str">
            <v>课题研究管理</v>
          </cell>
          <cell r="C140" t="str">
            <v>教研室</v>
          </cell>
          <cell r="D140">
            <v>244855</v>
          </cell>
          <cell r="E140">
            <v>0</v>
          </cell>
          <cell r="F140">
            <v>244855</v>
          </cell>
          <cell r="G140">
            <v>244855</v>
          </cell>
          <cell r="H140">
            <v>1</v>
          </cell>
          <cell r="I140">
            <v>244800</v>
          </cell>
          <cell r="J140">
            <v>0</v>
          </cell>
          <cell r="K140">
            <v>244800</v>
          </cell>
        </row>
        <row r="141">
          <cell r="A141" t="str">
            <v>世行-321a通过委托、合作的方式，建设培训课程资源包（信息系）</v>
          </cell>
          <cell r="B141" t="str">
            <v>课题研究管理</v>
          </cell>
          <cell r="C141" t="str">
            <v>信息服务产业系</v>
          </cell>
          <cell r="D141">
            <v>204035</v>
          </cell>
          <cell r="E141">
            <v>0</v>
          </cell>
          <cell r="F141">
            <v>204035</v>
          </cell>
          <cell r="G141">
            <v>204035</v>
          </cell>
          <cell r="H141">
            <v>1</v>
          </cell>
          <cell r="I141">
            <v>196800</v>
          </cell>
          <cell r="J141">
            <v>0</v>
          </cell>
          <cell r="K141">
            <v>196800</v>
          </cell>
        </row>
        <row r="142">
          <cell r="A142" t="str">
            <v>世行-321a通过委托、合作的方式，建设培训课程资源包（制造系）</v>
          </cell>
          <cell r="B142" t="str">
            <v>课题研究管理</v>
          </cell>
          <cell r="C142" t="str">
            <v>先进制造产业系</v>
          </cell>
          <cell r="D142">
            <v>411580</v>
          </cell>
          <cell r="E142">
            <v>0</v>
          </cell>
          <cell r="F142">
            <v>411580</v>
          </cell>
          <cell r="G142">
            <v>411580</v>
          </cell>
          <cell r="H142">
            <v>1</v>
          </cell>
          <cell r="I142">
            <v>407500</v>
          </cell>
          <cell r="J142">
            <v>0</v>
          </cell>
          <cell r="K142">
            <v>287500</v>
          </cell>
        </row>
        <row r="143">
          <cell r="A143" t="str">
            <v>世行-321a通过委托、合作的方式，建设培训课程资源包（商贸系）</v>
          </cell>
          <cell r="B143" t="str">
            <v>课题研究管理</v>
          </cell>
          <cell r="C143" t="str">
            <v>商贸服务产业系</v>
          </cell>
          <cell r="D143">
            <v>192010</v>
          </cell>
          <cell r="E143">
            <v>0</v>
          </cell>
          <cell r="F143">
            <v>192010</v>
          </cell>
          <cell r="G143">
            <v>192010</v>
          </cell>
          <cell r="H143">
            <v>1</v>
          </cell>
          <cell r="I143">
            <v>192000</v>
          </cell>
          <cell r="J143">
            <v>0</v>
          </cell>
          <cell r="K143">
            <v>192000</v>
          </cell>
        </row>
        <row r="144">
          <cell r="A144" t="str">
            <v>世行-321a通过委托、合作的方式，建设培训课程资源包（ 通用能力）</v>
          </cell>
          <cell r="B144" t="str">
            <v>课题研究管理</v>
          </cell>
          <cell r="C144" t="str">
            <v>通用能力建设中心</v>
          </cell>
          <cell r="D144">
            <v>520000</v>
          </cell>
          <cell r="E144">
            <v>0</v>
          </cell>
          <cell r="F144">
            <v>520000</v>
          </cell>
          <cell r="G144">
            <v>520000</v>
          </cell>
          <cell r="H144">
            <v>1</v>
          </cell>
          <cell r="I144">
            <v>520000</v>
          </cell>
          <cell r="J144">
            <v>0</v>
          </cell>
          <cell r="K144">
            <v>0</v>
          </cell>
        </row>
        <row r="145">
          <cell r="A145" t="str">
            <v>世行-321a通过委托、合作的方式，建设培训课程资源包（文创系）</v>
          </cell>
          <cell r="B145" t="str">
            <v>课题研究管理</v>
          </cell>
          <cell r="C145" t="str">
            <v>文化创意产业系</v>
          </cell>
          <cell r="D145">
            <v>945685</v>
          </cell>
          <cell r="E145">
            <v>0</v>
          </cell>
          <cell r="F145">
            <v>945685</v>
          </cell>
          <cell r="G145">
            <v>945685</v>
          </cell>
          <cell r="H145">
            <v>1</v>
          </cell>
          <cell r="I145">
            <v>945600</v>
          </cell>
          <cell r="J145">
            <v>0</v>
          </cell>
          <cell r="K145">
            <v>945600</v>
          </cell>
        </row>
        <row r="146">
          <cell r="A146" t="str">
            <v>世行-321a通过委托、合作的方式，建设培训课程资源包</v>
          </cell>
          <cell r="B146" t="str">
            <v>课题研究管理</v>
          </cell>
          <cell r="C146" t="str">
            <v>对外交流与培训中心</v>
          </cell>
          <cell r="D146">
            <v>1031810</v>
          </cell>
          <cell r="E146">
            <v>-58695</v>
          </cell>
          <cell r="F146">
            <v>973115</v>
          </cell>
          <cell r="G146">
            <v>973115</v>
          </cell>
          <cell r="H146">
            <v>1</v>
          </cell>
          <cell r="I146">
            <v>321862.67</v>
          </cell>
          <cell r="J146">
            <v>0</v>
          </cell>
          <cell r="K146">
            <v>196742.67</v>
          </cell>
        </row>
        <row r="147">
          <cell r="A147" t="str">
            <v>世行-321b通过自主开发方式，建设培训课程资源包（教研室）</v>
          </cell>
          <cell r="B147" t="str">
            <v>课题研究管理</v>
          </cell>
          <cell r="C147" t="str">
            <v>教研室</v>
          </cell>
          <cell r="D147">
            <v>529620</v>
          </cell>
          <cell r="E147">
            <v>0</v>
          </cell>
          <cell r="F147">
            <v>529620</v>
          </cell>
          <cell r="G147">
            <v>529620</v>
          </cell>
          <cell r="H147">
            <v>1</v>
          </cell>
          <cell r="I147">
            <v>529620</v>
          </cell>
          <cell r="J147">
            <v>0</v>
          </cell>
          <cell r="K147">
            <v>393620</v>
          </cell>
        </row>
        <row r="148">
          <cell r="A148" t="str">
            <v>世行-321b通过自主开发方式，建设培训课程资源包（制造系）</v>
          </cell>
          <cell r="B148" t="str">
            <v>课题研究管理</v>
          </cell>
          <cell r="C148" t="str">
            <v>先进制造产业系</v>
          </cell>
          <cell r="D148">
            <v>434720</v>
          </cell>
          <cell r="E148">
            <v>0</v>
          </cell>
          <cell r="F148">
            <v>434720</v>
          </cell>
          <cell r="G148">
            <v>434720</v>
          </cell>
          <cell r="H148">
            <v>1</v>
          </cell>
          <cell r="I148">
            <v>244304.28</v>
          </cell>
          <cell r="J148">
            <v>0</v>
          </cell>
          <cell r="K148">
            <v>244304.28</v>
          </cell>
        </row>
        <row r="149">
          <cell r="A149" t="str">
            <v>世行-461c工业设计专业教学设备</v>
          </cell>
          <cell r="B149" t="str">
            <v>专用设备购置管理</v>
          </cell>
          <cell r="C149" t="str">
            <v>设备采购与管理处</v>
          </cell>
          <cell r="D149">
            <v>9585030</v>
          </cell>
          <cell r="E149">
            <v>0</v>
          </cell>
          <cell r="F149">
            <v>9585030</v>
          </cell>
          <cell r="G149">
            <v>9585030</v>
          </cell>
          <cell r="H149">
            <v>1</v>
          </cell>
          <cell r="I149">
            <v>9585000</v>
          </cell>
          <cell r="J149">
            <v>0</v>
          </cell>
          <cell r="K149">
            <v>0</v>
          </cell>
        </row>
        <row r="150">
          <cell r="A150" t="str">
            <v>世行-51项目监测评估</v>
          </cell>
          <cell r="B150" t="str">
            <v>课题研究管理</v>
          </cell>
          <cell r="C150" t="str">
            <v>对外交流与培训中心</v>
          </cell>
          <cell r="D150">
            <v>2717</v>
          </cell>
          <cell r="E150">
            <v>0</v>
          </cell>
          <cell r="F150">
            <v>2717</v>
          </cell>
          <cell r="G150">
            <v>2717</v>
          </cell>
          <cell r="H150">
            <v>1</v>
          </cell>
          <cell r="I150">
            <v>1298.7</v>
          </cell>
          <cell r="J150">
            <v>0</v>
          </cell>
          <cell r="K150">
            <v>1298.7</v>
          </cell>
        </row>
        <row r="151">
          <cell r="A151" t="str">
            <v>世行-52加强项目管理及推广</v>
          </cell>
          <cell r="B151" t="str">
            <v>课题研究管理</v>
          </cell>
          <cell r="C151" t="str">
            <v>对外交流与培训中心</v>
          </cell>
          <cell r="D151">
            <v>494585</v>
          </cell>
          <cell r="E151">
            <v>-28795</v>
          </cell>
          <cell r="F151">
            <v>465790</v>
          </cell>
          <cell r="G151">
            <v>465790</v>
          </cell>
          <cell r="H151">
            <v>1</v>
          </cell>
          <cell r="I151">
            <v>434829.8</v>
          </cell>
          <cell r="J151">
            <v>0</v>
          </cell>
          <cell r="K151">
            <v>300119.8</v>
          </cell>
        </row>
        <row r="152">
          <cell r="A152" t="str">
            <v>世行-442d图书馆RFID系统</v>
          </cell>
          <cell r="B152" t="str">
            <v>专用设备购置管理</v>
          </cell>
          <cell r="C152" t="str">
            <v>信息中心</v>
          </cell>
          <cell r="D152">
            <v>94445</v>
          </cell>
          <cell r="E152">
            <v>0</v>
          </cell>
          <cell r="F152">
            <v>94445</v>
          </cell>
          <cell r="G152">
            <v>94445</v>
          </cell>
          <cell r="H152">
            <v>1</v>
          </cell>
          <cell r="I152">
            <v>94400</v>
          </cell>
          <cell r="J152">
            <v>0</v>
          </cell>
          <cell r="K152">
            <v>94400</v>
          </cell>
        </row>
        <row r="153">
          <cell r="A153" t="str">
            <v>世行-411开发、升级满足农村劳动力培训需要的管理软件</v>
          </cell>
          <cell r="B153" t="str">
            <v>专用设备购置管理</v>
          </cell>
          <cell r="C153" t="str">
            <v>信息中心</v>
          </cell>
          <cell r="D153">
            <v>2012465</v>
          </cell>
          <cell r="E153">
            <v>0</v>
          </cell>
          <cell r="F153">
            <v>2012465</v>
          </cell>
          <cell r="G153">
            <v>2012465</v>
          </cell>
          <cell r="H153">
            <v>1</v>
          </cell>
          <cell r="I153">
            <v>2012400</v>
          </cell>
          <cell r="J153">
            <v>0</v>
          </cell>
          <cell r="K153">
            <v>1152000</v>
          </cell>
        </row>
        <row r="154">
          <cell r="A154" t="str">
            <v>2017省补助资金重点专业建设（工业机器人应用与维护重点专业）-技能竞赛</v>
          </cell>
          <cell r="B154" t="str">
            <v>课题研究管理</v>
          </cell>
          <cell r="C154" t="str">
            <v>先进制造产业系</v>
          </cell>
          <cell r="D154">
            <v>767.5</v>
          </cell>
          <cell r="E154">
            <v>0</v>
          </cell>
          <cell r="F154">
            <v>767.5</v>
          </cell>
          <cell r="G154">
            <v>767.5</v>
          </cell>
          <cell r="H154">
            <v>1</v>
          </cell>
          <cell r="I154">
            <v>0</v>
          </cell>
          <cell r="J154">
            <v>0</v>
          </cell>
          <cell r="K154">
            <v>0</v>
          </cell>
        </row>
        <row r="155">
          <cell r="A155" t="str">
            <v>2017省补助资金重点专业建设（工业机器人应用与维护重点专业）-人才培养方案修订与教学设计方案开发</v>
          </cell>
          <cell r="B155" t="str">
            <v>教研教改业务管理</v>
          </cell>
          <cell r="C155" t="str">
            <v>先进制造产业系</v>
          </cell>
          <cell r="D155">
            <v>33024.79</v>
          </cell>
          <cell r="E155">
            <v>0</v>
          </cell>
          <cell r="F155">
            <v>33024.79</v>
          </cell>
          <cell r="G155">
            <v>33024.79</v>
          </cell>
          <cell r="H155">
            <v>1</v>
          </cell>
          <cell r="I155">
            <v>33024.79</v>
          </cell>
          <cell r="J155">
            <v>0</v>
          </cell>
          <cell r="K155">
            <v>16585.71</v>
          </cell>
        </row>
        <row r="156">
          <cell r="A156" t="str">
            <v>2017省补助资金重点专业建设（工业机器人应用与维护重点专业）-师资队伍建设</v>
          </cell>
          <cell r="B156" t="str">
            <v>教研教改业务管理</v>
          </cell>
          <cell r="C156" t="str">
            <v>先进制造产业系</v>
          </cell>
          <cell r="D156">
            <v>29835.09</v>
          </cell>
          <cell r="E156">
            <v>0</v>
          </cell>
          <cell r="F156">
            <v>29835.09</v>
          </cell>
          <cell r="G156">
            <v>29835.09</v>
          </cell>
          <cell r="H156">
            <v>1</v>
          </cell>
          <cell r="I156">
            <v>29835.09</v>
          </cell>
          <cell r="J156">
            <v>0</v>
          </cell>
          <cell r="K156">
            <v>29835.09</v>
          </cell>
        </row>
        <row r="157">
          <cell r="A157" t="str">
            <v>2017省补助资金重点专业建设（工业机器人应用与维护重点专业）-校企合作</v>
          </cell>
          <cell r="B157" t="str">
            <v>课题研究管理</v>
          </cell>
          <cell r="C157" t="str">
            <v>先进制造产业系</v>
          </cell>
          <cell r="D157">
            <v>27884.29</v>
          </cell>
          <cell r="E157">
            <v>0</v>
          </cell>
          <cell r="F157">
            <v>27884.29</v>
          </cell>
          <cell r="G157">
            <v>27884.29</v>
          </cell>
          <cell r="H157">
            <v>1</v>
          </cell>
          <cell r="I157">
            <v>9999.17</v>
          </cell>
          <cell r="J157">
            <v>0</v>
          </cell>
          <cell r="K157">
            <v>6999.17</v>
          </cell>
        </row>
        <row r="158">
          <cell r="A158" t="str">
            <v>2017省补助资金重点专业建设（工业机器人应用与维护重点专业）-课程资源开发与出版</v>
          </cell>
          <cell r="B158" t="str">
            <v>课题研究管理</v>
          </cell>
          <cell r="C158" t="str">
            <v>先进制造产业系</v>
          </cell>
          <cell r="D158">
            <v>550000</v>
          </cell>
          <cell r="E158">
            <v>0</v>
          </cell>
          <cell r="F158">
            <v>550000</v>
          </cell>
          <cell r="G158">
            <v>550000</v>
          </cell>
          <cell r="H158">
            <v>1</v>
          </cell>
          <cell r="I158">
            <v>395000</v>
          </cell>
          <cell r="J158">
            <v>0</v>
          </cell>
          <cell r="K158">
            <v>395000</v>
          </cell>
        </row>
        <row r="159">
          <cell r="A159" t="str">
            <v>2017省补助资金重点专业建设（工业机器人应用与维护重点专业）-设备设施与耗材采购</v>
          </cell>
          <cell r="B159" t="str">
            <v>专用设备购置管理</v>
          </cell>
          <cell r="C159" t="str">
            <v>先进制造产业系</v>
          </cell>
          <cell r="D159">
            <v>630000</v>
          </cell>
          <cell r="E159">
            <v>0</v>
          </cell>
          <cell r="F159">
            <v>630000</v>
          </cell>
          <cell r="G159">
            <v>630000</v>
          </cell>
          <cell r="H159">
            <v>1</v>
          </cell>
          <cell r="I159">
            <v>629960</v>
          </cell>
          <cell r="J159">
            <v>0</v>
          </cell>
          <cell r="K159">
            <v>629960</v>
          </cell>
        </row>
        <row r="160">
          <cell r="A160" t="str">
            <v>2017省补助资金教师资助项目(伍平平）</v>
          </cell>
          <cell r="B160" t="str">
            <v>人员培训</v>
          </cell>
          <cell r="C160" t="str">
            <v>先进制造产业系</v>
          </cell>
          <cell r="D160">
            <v>15514.1</v>
          </cell>
          <cell r="E160">
            <v>0</v>
          </cell>
          <cell r="F160">
            <v>15514.1</v>
          </cell>
          <cell r="G160">
            <v>15514.1</v>
          </cell>
          <cell r="H160">
            <v>1</v>
          </cell>
          <cell r="I160">
            <v>15514.1</v>
          </cell>
          <cell r="J160">
            <v>0</v>
          </cell>
          <cell r="K160">
            <v>15514.1</v>
          </cell>
        </row>
        <row r="161">
          <cell r="A161" t="str">
            <v>工贸学院教师培养项目#粤财社[2016]313号</v>
          </cell>
          <cell r="B161" t="str">
            <v>人员培训</v>
          </cell>
          <cell r="C161" t="str">
            <v>对外交流与培训中心</v>
          </cell>
          <cell r="D161">
            <v>46617.67</v>
          </cell>
          <cell r="E161">
            <v>0</v>
          </cell>
          <cell r="F161">
            <v>46617.67</v>
          </cell>
          <cell r="G161">
            <v>46617.67</v>
          </cell>
          <cell r="H161">
            <v>1</v>
          </cell>
          <cell r="I161">
            <v>46617.67</v>
          </cell>
          <cell r="J161">
            <v>0</v>
          </cell>
          <cell r="K161">
            <v>46617.67</v>
          </cell>
        </row>
        <row r="162">
          <cell r="A162" t="str">
            <v>校内鉴定业务费</v>
          </cell>
          <cell r="B162" t="str">
            <v>鉴定业务管理</v>
          </cell>
          <cell r="C162" t="str">
            <v>教务处</v>
          </cell>
          <cell r="D162">
            <v>3500</v>
          </cell>
          <cell r="E162">
            <v>18.760000000000002</v>
          </cell>
          <cell r="F162">
            <v>3518.76</v>
          </cell>
          <cell r="G162">
            <v>3500</v>
          </cell>
          <cell r="H162">
            <v>0.99470000000000003</v>
          </cell>
          <cell r="I162">
            <v>3499.5</v>
          </cell>
          <cell r="J162">
            <v>0</v>
          </cell>
          <cell r="K162">
            <v>3499.5</v>
          </cell>
        </row>
        <row r="163">
          <cell r="A163" t="str">
            <v>校内鉴定考评考务费</v>
          </cell>
          <cell r="B163" t="str">
            <v>考评考务管理</v>
          </cell>
          <cell r="C163" t="str">
            <v>教务处</v>
          </cell>
          <cell r="D163">
            <v>120000</v>
          </cell>
          <cell r="E163">
            <v>50000</v>
          </cell>
          <cell r="F163">
            <v>170000</v>
          </cell>
          <cell r="G163">
            <v>170000</v>
          </cell>
          <cell r="H163">
            <v>1</v>
          </cell>
          <cell r="I163">
            <v>155550</v>
          </cell>
          <cell r="J163">
            <v>0</v>
          </cell>
          <cell r="K163">
            <v>119560</v>
          </cell>
        </row>
        <row r="164">
          <cell r="A164" t="str">
            <v>校企合作工作经费</v>
          </cell>
          <cell r="B164" t="str">
            <v>校企合作业务管理</v>
          </cell>
          <cell r="C164" t="str">
            <v>对外交流与培训中心</v>
          </cell>
          <cell r="D164">
            <v>10000</v>
          </cell>
          <cell r="E164">
            <v>30749</v>
          </cell>
          <cell r="F164">
            <v>40749</v>
          </cell>
          <cell r="G164">
            <v>40749</v>
          </cell>
          <cell r="H164">
            <v>1</v>
          </cell>
          <cell r="I164">
            <v>40749</v>
          </cell>
          <cell r="J164">
            <v>0</v>
          </cell>
          <cell r="K164">
            <v>40389</v>
          </cell>
        </row>
        <row r="165">
          <cell r="A165" t="str">
            <v>政府采购服务费</v>
          </cell>
          <cell r="B165" t="str">
            <v>综合办公管理</v>
          </cell>
          <cell r="C165" t="str">
            <v>设备采购与管理处</v>
          </cell>
          <cell r="D165">
            <v>310086.64</v>
          </cell>
          <cell r="E165">
            <v>-50000</v>
          </cell>
          <cell r="F165">
            <v>260086.64</v>
          </cell>
          <cell r="G165">
            <v>260086.64</v>
          </cell>
          <cell r="H165">
            <v>1</v>
          </cell>
          <cell r="I165">
            <v>168023.82</v>
          </cell>
          <cell r="J165">
            <v>0</v>
          </cell>
          <cell r="K165">
            <v>168023.82</v>
          </cell>
        </row>
        <row r="166">
          <cell r="A166" t="str">
            <v>2017年实习材料专项尾款</v>
          </cell>
          <cell r="B166" t="str">
            <v>教学实习材料购置管理</v>
          </cell>
          <cell r="C166" t="str">
            <v>设备采购与管理处</v>
          </cell>
          <cell r="D166">
            <v>387148.5</v>
          </cell>
          <cell r="E166">
            <v>-255693.5</v>
          </cell>
          <cell r="F166">
            <v>131455</v>
          </cell>
          <cell r="G166">
            <v>131455</v>
          </cell>
          <cell r="H166">
            <v>1</v>
          </cell>
          <cell r="I166">
            <v>131455</v>
          </cell>
          <cell r="J166">
            <v>0</v>
          </cell>
          <cell r="K166">
            <v>131455</v>
          </cell>
        </row>
        <row r="167">
          <cell r="A167" t="str">
            <v>师德师风建设工作</v>
          </cell>
          <cell r="B167" t="str">
            <v>其他政工管理</v>
          </cell>
          <cell r="C167" t="str">
            <v>政工处</v>
          </cell>
          <cell r="D167">
            <v>5000</v>
          </cell>
          <cell r="E167">
            <v>-5000</v>
          </cell>
          <cell r="F167">
            <v>0</v>
          </cell>
          <cell r="G167">
            <v>0</v>
          </cell>
          <cell r="H167">
            <v>0</v>
          </cell>
          <cell r="I167">
            <v>0</v>
          </cell>
          <cell r="J167">
            <v>0</v>
          </cell>
          <cell r="K167">
            <v>0</v>
          </cell>
        </row>
        <row r="168">
          <cell r="A168" t="str">
            <v>技能竞赛经费-能源系</v>
          </cell>
          <cell r="B168" t="str">
            <v>世界技能大赛</v>
          </cell>
          <cell r="C168" t="str">
            <v>新能源应用产业系</v>
          </cell>
          <cell r="D168">
            <v>20000</v>
          </cell>
          <cell r="E168">
            <v>-20</v>
          </cell>
          <cell r="F168">
            <v>19980</v>
          </cell>
          <cell r="G168">
            <v>19980</v>
          </cell>
          <cell r="H168">
            <v>1</v>
          </cell>
          <cell r="I168">
            <v>19980</v>
          </cell>
          <cell r="J168">
            <v>0</v>
          </cell>
          <cell r="K168">
            <v>19980</v>
          </cell>
        </row>
        <row r="169">
          <cell r="A169" t="str">
            <v>行政办公费—团委</v>
          </cell>
          <cell r="B169" t="str">
            <v>综合办公管理</v>
          </cell>
          <cell r="C169" t="str">
            <v>团委</v>
          </cell>
          <cell r="D169">
            <v>10000</v>
          </cell>
          <cell r="E169">
            <v>-3200</v>
          </cell>
          <cell r="F169">
            <v>6800</v>
          </cell>
          <cell r="G169">
            <v>6800</v>
          </cell>
          <cell r="H169">
            <v>1</v>
          </cell>
          <cell r="I169">
            <v>6794.04</v>
          </cell>
          <cell r="J169">
            <v>0</v>
          </cell>
          <cell r="K169">
            <v>6794.04</v>
          </cell>
        </row>
        <row r="170">
          <cell r="A170" t="str">
            <v>行政办公费-质量监测中心</v>
          </cell>
          <cell r="B170" t="str">
            <v>综合办公管理</v>
          </cell>
          <cell r="C170" t="str">
            <v>质量监测中心</v>
          </cell>
          <cell r="D170">
            <v>62420</v>
          </cell>
          <cell r="E170">
            <v>18490</v>
          </cell>
          <cell r="F170">
            <v>80910</v>
          </cell>
          <cell r="G170">
            <v>80910</v>
          </cell>
          <cell r="H170">
            <v>1</v>
          </cell>
          <cell r="I170">
            <v>80910</v>
          </cell>
          <cell r="J170">
            <v>0</v>
          </cell>
          <cell r="K170">
            <v>80910</v>
          </cell>
        </row>
        <row r="171">
          <cell r="A171" t="str">
            <v>行政办公费-人力资源处</v>
          </cell>
          <cell r="B171" t="str">
            <v>综合办公管理</v>
          </cell>
          <cell r="C171" t="str">
            <v>人力资源处</v>
          </cell>
          <cell r="D171">
            <v>10000</v>
          </cell>
          <cell r="E171">
            <v>0</v>
          </cell>
          <cell r="F171">
            <v>10000</v>
          </cell>
          <cell r="G171">
            <v>10000</v>
          </cell>
          <cell r="H171">
            <v>1</v>
          </cell>
          <cell r="I171">
            <v>5406.5</v>
          </cell>
          <cell r="J171">
            <v>0</v>
          </cell>
          <cell r="K171">
            <v>5406.5</v>
          </cell>
        </row>
        <row r="172">
          <cell r="A172" t="str">
            <v>在编人员统发工资</v>
          </cell>
          <cell r="B172" t="str">
            <v>在职编内人员工资（统发）</v>
          </cell>
          <cell r="C172" t="str">
            <v>人力资源处</v>
          </cell>
          <cell r="D172">
            <v>17629000</v>
          </cell>
          <cell r="E172">
            <v>0</v>
          </cell>
          <cell r="F172">
            <v>17629000</v>
          </cell>
          <cell r="G172">
            <v>17629000</v>
          </cell>
          <cell r="H172">
            <v>1</v>
          </cell>
          <cell r="I172">
            <v>17629000</v>
          </cell>
          <cell r="J172">
            <v>0</v>
          </cell>
          <cell r="K172">
            <v>17629000</v>
          </cell>
        </row>
        <row r="173">
          <cell r="A173" t="str">
            <v>在编人员住房公积金</v>
          </cell>
          <cell r="B173" t="str">
            <v>在职编内人员补助</v>
          </cell>
          <cell r="C173" t="str">
            <v>人力资源处</v>
          </cell>
          <cell r="D173">
            <v>9331700</v>
          </cell>
          <cell r="E173">
            <v>3568811</v>
          </cell>
          <cell r="F173">
            <v>12900511</v>
          </cell>
          <cell r="G173">
            <v>12900511</v>
          </cell>
          <cell r="H173">
            <v>1</v>
          </cell>
          <cell r="I173">
            <v>12892483</v>
          </cell>
          <cell r="J173">
            <v>0</v>
          </cell>
          <cell r="K173">
            <v>12892483</v>
          </cell>
        </row>
        <row r="174">
          <cell r="A174" t="str">
            <v>在编人员非统发</v>
          </cell>
          <cell r="B174" t="str">
            <v>在职编内人员绩效工资</v>
          </cell>
          <cell r="C174" t="str">
            <v>人力资源处</v>
          </cell>
          <cell r="D174">
            <v>40469300</v>
          </cell>
          <cell r="E174">
            <v>0</v>
          </cell>
          <cell r="F174">
            <v>40469300</v>
          </cell>
          <cell r="G174">
            <v>40469300</v>
          </cell>
          <cell r="H174">
            <v>1</v>
          </cell>
          <cell r="I174">
            <v>36677564.670000002</v>
          </cell>
          <cell r="J174">
            <v>0</v>
          </cell>
          <cell r="K174">
            <v>36677564.670000002</v>
          </cell>
        </row>
        <row r="175">
          <cell r="A175" t="str">
            <v>在编人员社会保险费</v>
          </cell>
          <cell r="B175" t="str">
            <v>在职编内人员工资（非统发）</v>
          </cell>
          <cell r="C175" t="str">
            <v>人力资源处</v>
          </cell>
          <cell r="D175">
            <v>841900</v>
          </cell>
          <cell r="E175">
            <v>0</v>
          </cell>
          <cell r="F175">
            <v>841900</v>
          </cell>
          <cell r="G175">
            <v>841900</v>
          </cell>
          <cell r="H175">
            <v>1</v>
          </cell>
          <cell r="I175">
            <v>682620.43</v>
          </cell>
          <cell r="J175">
            <v>0</v>
          </cell>
          <cell r="K175">
            <v>682620.43</v>
          </cell>
        </row>
        <row r="176">
          <cell r="A176" t="str">
            <v>在编住房改革性补贴</v>
          </cell>
          <cell r="B176" t="str">
            <v>在职编内人员补助</v>
          </cell>
          <cell r="C176" t="str">
            <v>人力资源处</v>
          </cell>
          <cell r="D176">
            <v>24761100</v>
          </cell>
          <cell r="E176">
            <v>3062683</v>
          </cell>
          <cell r="F176">
            <v>27823783</v>
          </cell>
          <cell r="G176">
            <v>27823783</v>
          </cell>
          <cell r="H176">
            <v>1</v>
          </cell>
          <cell r="I176">
            <v>27794962</v>
          </cell>
          <cell r="J176">
            <v>0</v>
          </cell>
          <cell r="K176">
            <v>27794962</v>
          </cell>
        </row>
        <row r="177">
          <cell r="A177" t="str">
            <v>劳务派遣人员工资及补贴</v>
          </cell>
          <cell r="B177" t="str">
            <v>在职编外人员工资</v>
          </cell>
          <cell r="C177" t="str">
            <v>人力资源处</v>
          </cell>
          <cell r="D177">
            <v>14010561.32</v>
          </cell>
          <cell r="E177">
            <v>214940.38</v>
          </cell>
          <cell r="F177">
            <v>14225501.699999999</v>
          </cell>
          <cell r="G177">
            <v>14225501.699999999</v>
          </cell>
          <cell r="H177">
            <v>1</v>
          </cell>
          <cell r="I177">
            <v>14225501.699999999</v>
          </cell>
          <cell r="J177">
            <v>2233037.4500000002</v>
          </cell>
          <cell r="K177">
            <v>11992464.25</v>
          </cell>
        </row>
        <row r="178">
          <cell r="A178" t="str">
            <v>劳务派遣人员12月工资</v>
          </cell>
          <cell r="B178" t="str">
            <v>在职编外人员工资</v>
          </cell>
          <cell r="C178" t="str">
            <v>人力资源处</v>
          </cell>
          <cell r="D178">
            <v>1736028.37</v>
          </cell>
          <cell r="E178">
            <v>0</v>
          </cell>
          <cell r="F178">
            <v>1736028.37</v>
          </cell>
          <cell r="G178">
            <v>1736028.37</v>
          </cell>
          <cell r="H178">
            <v>1</v>
          </cell>
          <cell r="I178">
            <v>1736028.37</v>
          </cell>
          <cell r="J178">
            <v>0</v>
          </cell>
          <cell r="K178">
            <v>1736028.37</v>
          </cell>
        </row>
        <row r="179">
          <cell r="A179" t="str">
            <v>离退休人员统发工资</v>
          </cell>
          <cell r="B179" t="str">
            <v>离退休人员工资及补助（统发）</v>
          </cell>
          <cell r="C179" t="str">
            <v>人力资源处</v>
          </cell>
          <cell r="D179">
            <v>5877600</v>
          </cell>
          <cell r="E179">
            <v>0</v>
          </cell>
          <cell r="F179">
            <v>5877600</v>
          </cell>
          <cell r="G179">
            <v>5877600</v>
          </cell>
          <cell r="H179">
            <v>1</v>
          </cell>
          <cell r="I179">
            <v>5333749.47</v>
          </cell>
          <cell r="J179">
            <v>0</v>
          </cell>
          <cell r="K179">
            <v>5333749.47</v>
          </cell>
        </row>
        <row r="180">
          <cell r="A180" t="str">
            <v>职工探亲路费</v>
          </cell>
          <cell r="B180" t="str">
            <v>人力资源事务管理</v>
          </cell>
          <cell r="C180" t="str">
            <v>人力资源处</v>
          </cell>
          <cell r="D180">
            <v>12000</v>
          </cell>
          <cell r="E180">
            <v>0</v>
          </cell>
          <cell r="F180">
            <v>12000</v>
          </cell>
          <cell r="G180">
            <v>12000</v>
          </cell>
          <cell r="H180">
            <v>1</v>
          </cell>
          <cell r="I180">
            <v>10246.700000000001</v>
          </cell>
          <cell r="J180">
            <v>0</v>
          </cell>
          <cell r="K180">
            <v>10246.700000000001</v>
          </cell>
        </row>
        <row r="181">
          <cell r="A181" t="str">
            <v>离退休人员非统发</v>
          </cell>
          <cell r="B181" t="str">
            <v>离退休人员工资及补助（非统发）</v>
          </cell>
          <cell r="C181" t="str">
            <v>人力资源处</v>
          </cell>
          <cell r="D181">
            <v>10932800</v>
          </cell>
          <cell r="E181">
            <v>14173442.210000001</v>
          </cell>
          <cell r="F181">
            <v>25106242.210000001</v>
          </cell>
          <cell r="G181">
            <v>25106242.210000001</v>
          </cell>
          <cell r="H181">
            <v>1</v>
          </cell>
          <cell r="I181">
            <v>25064351.440000001</v>
          </cell>
          <cell r="J181">
            <v>0</v>
          </cell>
          <cell r="K181">
            <v>25064351.440000001</v>
          </cell>
        </row>
        <row r="182">
          <cell r="A182" t="str">
            <v>离退休住房改革性补贴</v>
          </cell>
          <cell r="B182" t="str">
            <v>离退休人员工资及补助（非统发）</v>
          </cell>
          <cell r="C182" t="str">
            <v>人力资源处</v>
          </cell>
          <cell r="D182">
            <v>7450800</v>
          </cell>
          <cell r="E182">
            <v>757117.05</v>
          </cell>
          <cell r="F182">
            <v>8207917.0499999998</v>
          </cell>
          <cell r="G182">
            <v>8207917.0499999998</v>
          </cell>
          <cell r="H182">
            <v>1</v>
          </cell>
          <cell r="I182">
            <v>7808127.2400000002</v>
          </cell>
          <cell r="J182">
            <v>0</v>
          </cell>
          <cell r="K182">
            <v>7808127.2400000002</v>
          </cell>
        </row>
        <row r="183">
          <cell r="A183" t="str">
            <v>兼职教师工资</v>
          </cell>
          <cell r="B183" t="str">
            <v>人力资源事务管理</v>
          </cell>
          <cell r="C183" t="str">
            <v>人力资源处</v>
          </cell>
          <cell r="D183">
            <v>320545.56</v>
          </cell>
          <cell r="E183">
            <v>0</v>
          </cell>
          <cell r="F183">
            <v>320545.56</v>
          </cell>
          <cell r="G183">
            <v>320545.56</v>
          </cell>
          <cell r="H183">
            <v>1</v>
          </cell>
          <cell r="I183">
            <v>137104.57999999999</v>
          </cell>
          <cell r="J183">
            <v>0</v>
          </cell>
          <cell r="K183">
            <v>137104.57999999999</v>
          </cell>
        </row>
        <row r="184">
          <cell r="A184" t="str">
            <v>编外人员工资及补贴</v>
          </cell>
          <cell r="B184" t="str">
            <v>在职编外人员工资</v>
          </cell>
          <cell r="C184" t="str">
            <v>人力资源处</v>
          </cell>
          <cell r="D184">
            <v>514400</v>
          </cell>
          <cell r="E184">
            <v>0</v>
          </cell>
          <cell r="F184">
            <v>514400</v>
          </cell>
          <cell r="G184">
            <v>514400</v>
          </cell>
          <cell r="H184">
            <v>1</v>
          </cell>
          <cell r="I184">
            <v>435688.82</v>
          </cell>
          <cell r="J184">
            <v>0</v>
          </cell>
          <cell r="K184">
            <v>435688.82</v>
          </cell>
        </row>
        <row r="185">
          <cell r="A185" t="str">
            <v>医疗费分摊</v>
          </cell>
          <cell r="B185" t="str">
            <v>公费医疗超支分摊管理</v>
          </cell>
          <cell r="C185" t="str">
            <v>人力资源处</v>
          </cell>
          <cell r="D185">
            <v>2500000</v>
          </cell>
          <cell r="E185">
            <v>180384.32</v>
          </cell>
          <cell r="F185">
            <v>2680384.3199999998</v>
          </cell>
          <cell r="G185">
            <v>2680384.3199999998</v>
          </cell>
          <cell r="H185">
            <v>1</v>
          </cell>
          <cell r="I185">
            <v>2680384.3199999998</v>
          </cell>
          <cell r="J185">
            <v>0</v>
          </cell>
          <cell r="K185">
            <v>2680384.3199999998</v>
          </cell>
        </row>
        <row r="186">
          <cell r="A186" t="str">
            <v>医疗费零星报销</v>
          </cell>
          <cell r="B186" t="str">
            <v>公费医疗超支分摊管理</v>
          </cell>
          <cell r="C186" t="str">
            <v>人力资源处</v>
          </cell>
          <cell r="D186">
            <v>30000</v>
          </cell>
          <cell r="E186">
            <v>0</v>
          </cell>
          <cell r="F186">
            <v>30000</v>
          </cell>
          <cell r="G186">
            <v>30000</v>
          </cell>
          <cell r="H186">
            <v>1</v>
          </cell>
          <cell r="I186">
            <v>3277.08</v>
          </cell>
          <cell r="J186">
            <v>0</v>
          </cell>
          <cell r="K186">
            <v>0</v>
          </cell>
        </row>
        <row r="187">
          <cell r="A187" t="str">
            <v>残疾人就业保障金</v>
          </cell>
          <cell r="B187" t="str">
            <v>行业资质管理</v>
          </cell>
          <cell r="C187" t="str">
            <v>人力资源处</v>
          </cell>
          <cell r="D187">
            <v>250000</v>
          </cell>
          <cell r="E187">
            <v>623301.65</v>
          </cell>
          <cell r="F187">
            <v>873301.65</v>
          </cell>
          <cell r="G187">
            <v>873301.65</v>
          </cell>
          <cell r="H187">
            <v>1</v>
          </cell>
          <cell r="I187">
            <v>873301.65</v>
          </cell>
          <cell r="J187">
            <v>0</v>
          </cell>
          <cell r="K187">
            <v>873301.65</v>
          </cell>
        </row>
        <row r="188">
          <cell r="A188" t="str">
            <v>教职工招聘</v>
          </cell>
          <cell r="B188" t="str">
            <v>人力资源事务管理</v>
          </cell>
          <cell r="C188" t="str">
            <v>人力资源处</v>
          </cell>
          <cell r="D188">
            <v>80000</v>
          </cell>
          <cell r="E188">
            <v>-75000</v>
          </cell>
          <cell r="F188">
            <v>5000</v>
          </cell>
          <cell r="G188">
            <v>5000</v>
          </cell>
          <cell r="H188">
            <v>1</v>
          </cell>
          <cell r="I188">
            <v>4800</v>
          </cell>
          <cell r="J188">
            <v>0</v>
          </cell>
          <cell r="K188">
            <v>4800</v>
          </cell>
        </row>
        <row r="189">
          <cell r="A189" t="str">
            <v>遗属生活补助</v>
          </cell>
          <cell r="B189" t="str">
            <v>抚恤管理</v>
          </cell>
          <cell r="C189" t="str">
            <v>人力资源处</v>
          </cell>
          <cell r="D189">
            <v>15600</v>
          </cell>
          <cell r="E189">
            <v>-390</v>
          </cell>
          <cell r="F189">
            <v>15210</v>
          </cell>
          <cell r="G189">
            <v>15210</v>
          </cell>
          <cell r="H189">
            <v>1</v>
          </cell>
          <cell r="I189">
            <v>14820</v>
          </cell>
          <cell r="J189">
            <v>0</v>
          </cell>
          <cell r="K189">
            <v>14820</v>
          </cell>
        </row>
        <row r="190">
          <cell r="A190" t="str">
            <v>实习生生活补助</v>
          </cell>
          <cell r="B190" t="str">
            <v>学生补助</v>
          </cell>
          <cell r="C190" t="str">
            <v>人力资源处</v>
          </cell>
          <cell r="D190">
            <v>348687.72</v>
          </cell>
          <cell r="E190">
            <v>0</v>
          </cell>
          <cell r="F190">
            <v>348687.72</v>
          </cell>
          <cell r="G190">
            <v>348687.72</v>
          </cell>
          <cell r="H190">
            <v>1</v>
          </cell>
          <cell r="I190">
            <v>244810.35</v>
          </cell>
          <cell r="J190">
            <v>0</v>
          </cell>
          <cell r="K190">
            <v>244810.35</v>
          </cell>
        </row>
        <row r="191">
          <cell r="A191" t="str">
            <v>活力校园</v>
          </cell>
          <cell r="B191" t="str">
            <v>校园文化节</v>
          </cell>
          <cell r="C191" t="str">
            <v>团委</v>
          </cell>
          <cell r="D191">
            <v>33500</v>
          </cell>
          <cell r="E191">
            <v>-6500</v>
          </cell>
          <cell r="F191">
            <v>27000</v>
          </cell>
          <cell r="G191">
            <v>27000</v>
          </cell>
          <cell r="H191">
            <v>1</v>
          </cell>
          <cell r="I191">
            <v>26948.06</v>
          </cell>
          <cell r="J191">
            <v>0</v>
          </cell>
          <cell r="K191">
            <v>26948.06</v>
          </cell>
        </row>
        <row r="192">
          <cell r="A192" t="str">
            <v>德育系列活动-实训基地</v>
          </cell>
          <cell r="B192" t="str">
            <v>校园文化节</v>
          </cell>
          <cell r="C192" t="str">
            <v>学生处</v>
          </cell>
          <cell r="D192">
            <v>5000</v>
          </cell>
          <cell r="E192">
            <v>0</v>
          </cell>
          <cell r="F192">
            <v>5000</v>
          </cell>
          <cell r="G192">
            <v>5000</v>
          </cell>
          <cell r="H192">
            <v>1</v>
          </cell>
          <cell r="I192">
            <v>4864</v>
          </cell>
          <cell r="J192">
            <v>0</v>
          </cell>
          <cell r="K192">
            <v>4864</v>
          </cell>
        </row>
        <row r="193">
          <cell r="A193" t="str">
            <v>德育系列活动-南校区</v>
          </cell>
          <cell r="B193" t="str">
            <v>校园文化节</v>
          </cell>
          <cell r="C193" t="str">
            <v>团委</v>
          </cell>
          <cell r="D193">
            <v>39795</v>
          </cell>
          <cell r="E193">
            <v>-1000</v>
          </cell>
          <cell r="F193">
            <v>38795</v>
          </cell>
          <cell r="G193">
            <v>38795</v>
          </cell>
          <cell r="H193">
            <v>1</v>
          </cell>
          <cell r="I193">
            <v>38720.43</v>
          </cell>
          <cell r="J193">
            <v>0</v>
          </cell>
          <cell r="K193">
            <v>38720.43</v>
          </cell>
        </row>
        <row r="194">
          <cell r="A194" t="str">
            <v>就业工作经费-就业推荐、指导工作</v>
          </cell>
          <cell r="B194" t="str">
            <v>学生就业业务管理</v>
          </cell>
          <cell r="C194" t="str">
            <v>招生就业处</v>
          </cell>
          <cell r="D194">
            <v>150000</v>
          </cell>
          <cell r="E194">
            <v>-40361</v>
          </cell>
          <cell r="F194">
            <v>109639</v>
          </cell>
          <cell r="G194">
            <v>109639</v>
          </cell>
          <cell r="H194">
            <v>1</v>
          </cell>
          <cell r="I194">
            <v>96737</v>
          </cell>
          <cell r="J194">
            <v>0</v>
          </cell>
          <cell r="K194">
            <v>96737</v>
          </cell>
        </row>
        <row r="195">
          <cell r="A195" t="str">
            <v>就业工作经费-顶岗实习工作年度总结</v>
          </cell>
          <cell r="B195" t="str">
            <v>学生就业业务管理</v>
          </cell>
          <cell r="C195" t="str">
            <v>招生就业处</v>
          </cell>
          <cell r="D195">
            <v>30000</v>
          </cell>
          <cell r="E195">
            <v>-30000</v>
          </cell>
          <cell r="F195">
            <v>0</v>
          </cell>
          <cell r="G195">
            <v>0</v>
          </cell>
          <cell r="H195">
            <v>0</v>
          </cell>
          <cell r="I195">
            <v>0</v>
          </cell>
          <cell r="J195">
            <v>0</v>
          </cell>
          <cell r="K195">
            <v>0</v>
          </cell>
        </row>
        <row r="196">
          <cell r="A196" t="str">
            <v>校园文化艺术节</v>
          </cell>
          <cell r="B196" t="str">
            <v>校园文化节</v>
          </cell>
          <cell r="C196" t="str">
            <v>团委</v>
          </cell>
          <cell r="D196">
            <v>60000</v>
          </cell>
          <cell r="E196">
            <v>0</v>
          </cell>
          <cell r="F196">
            <v>60000</v>
          </cell>
          <cell r="G196">
            <v>60000</v>
          </cell>
          <cell r="H196">
            <v>1</v>
          </cell>
          <cell r="I196">
            <v>60000</v>
          </cell>
          <cell r="J196">
            <v>0</v>
          </cell>
          <cell r="K196">
            <v>60000</v>
          </cell>
        </row>
        <row r="197">
          <cell r="A197" t="str">
            <v>学生活动经费-团委</v>
          </cell>
          <cell r="B197" t="str">
            <v>校园文化节</v>
          </cell>
          <cell r="C197" t="str">
            <v>团委</v>
          </cell>
          <cell r="D197">
            <v>58000</v>
          </cell>
          <cell r="E197">
            <v>-4000</v>
          </cell>
          <cell r="F197">
            <v>54000</v>
          </cell>
          <cell r="G197">
            <v>54000</v>
          </cell>
          <cell r="H197">
            <v>1</v>
          </cell>
          <cell r="I197">
            <v>53843.06</v>
          </cell>
          <cell r="J197">
            <v>300</v>
          </cell>
          <cell r="K197">
            <v>53543.06</v>
          </cell>
        </row>
        <row r="198">
          <cell r="A198" t="str">
            <v>行政办公费-创新创业指导中心</v>
          </cell>
          <cell r="B198" t="str">
            <v>综合办公管理</v>
          </cell>
          <cell r="C198" t="str">
            <v>创新创业指导中心</v>
          </cell>
          <cell r="D198">
            <v>10000</v>
          </cell>
          <cell r="E198">
            <v>-10000</v>
          </cell>
          <cell r="F198">
            <v>0</v>
          </cell>
          <cell r="G198">
            <v>0</v>
          </cell>
          <cell r="H198">
            <v>0</v>
          </cell>
          <cell r="I198">
            <v>0</v>
          </cell>
          <cell r="J198">
            <v>0</v>
          </cell>
          <cell r="K198">
            <v>0</v>
          </cell>
        </row>
        <row r="199">
          <cell r="A199" t="str">
            <v>人力资源制度建设经费</v>
          </cell>
          <cell r="B199" t="str">
            <v>人力资源事务管理</v>
          </cell>
          <cell r="C199" t="str">
            <v>人力资源处</v>
          </cell>
          <cell r="D199">
            <v>150000</v>
          </cell>
          <cell r="E199">
            <v>0</v>
          </cell>
          <cell r="F199">
            <v>150000</v>
          </cell>
          <cell r="G199">
            <v>150000</v>
          </cell>
          <cell r="H199">
            <v>1</v>
          </cell>
          <cell r="I199">
            <v>0</v>
          </cell>
          <cell r="J199">
            <v>0</v>
          </cell>
          <cell r="K199">
            <v>0</v>
          </cell>
        </row>
        <row r="200">
          <cell r="A200" t="str">
            <v>技能竞赛经费-信息系</v>
          </cell>
          <cell r="B200" t="str">
            <v>世界技能大赛</v>
          </cell>
          <cell r="C200" t="str">
            <v>信息服务产业系</v>
          </cell>
          <cell r="D200">
            <v>200000</v>
          </cell>
          <cell r="E200">
            <v>-123440</v>
          </cell>
          <cell r="F200">
            <v>76560</v>
          </cell>
          <cell r="G200">
            <v>76560</v>
          </cell>
          <cell r="H200">
            <v>1</v>
          </cell>
          <cell r="I200">
            <v>71958</v>
          </cell>
          <cell r="J200">
            <v>0</v>
          </cell>
          <cell r="K200">
            <v>70373.5</v>
          </cell>
        </row>
        <row r="201">
          <cell r="A201" t="str">
            <v>世行-2211a培训业务考察，与优秀培训机构、技工院校进行交流</v>
          </cell>
          <cell r="B201" t="str">
            <v>人员培训</v>
          </cell>
          <cell r="C201" t="str">
            <v>人力资源处</v>
          </cell>
          <cell r="D201">
            <v>67990</v>
          </cell>
          <cell r="E201">
            <v>0</v>
          </cell>
          <cell r="F201">
            <v>67990</v>
          </cell>
          <cell r="G201">
            <v>67990</v>
          </cell>
          <cell r="H201">
            <v>1</v>
          </cell>
          <cell r="I201">
            <v>44232</v>
          </cell>
          <cell r="J201">
            <v>0</v>
          </cell>
          <cell r="K201">
            <v>44232</v>
          </cell>
        </row>
        <row r="202">
          <cell r="A202" t="str">
            <v>世行-2213a教师下企业生产实践能力提升</v>
          </cell>
          <cell r="B202" t="str">
            <v>人员培训</v>
          </cell>
          <cell r="C202" t="str">
            <v>对外交流与培训中心</v>
          </cell>
          <cell r="D202">
            <v>53690</v>
          </cell>
          <cell r="E202">
            <v>0</v>
          </cell>
          <cell r="F202">
            <v>53690</v>
          </cell>
          <cell r="G202">
            <v>53690</v>
          </cell>
          <cell r="H202">
            <v>1</v>
          </cell>
          <cell r="I202">
            <v>46295.54</v>
          </cell>
          <cell r="J202">
            <v>0</v>
          </cell>
          <cell r="K202">
            <v>46295.54</v>
          </cell>
        </row>
        <row r="203">
          <cell r="A203" t="str">
            <v>世行-2311a建立一套促进受训者的能力提升与转化的机制</v>
          </cell>
          <cell r="B203" t="str">
            <v>人员培训</v>
          </cell>
          <cell r="C203" t="str">
            <v>办公室</v>
          </cell>
          <cell r="D203">
            <v>445445</v>
          </cell>
          <cell r="E203">
            <v>0</v>
          </cell>
          <cell r="F203">
            <v>445445</v>
          </cell>
          <cell r="G203">
            <v>445445</v>
          </cell>
          <cell r="H203">
            <v>1</v>
          </cell>
          <cell r="I203">
            <v>400000</v>
          </cell>
          <cell r="J203">
            <v>0</v>
          </cell>
          <cell r="K203">
            <v>0</v>
          </cell>
        </row>
        <row r="204">
          <cell r="A204" t="str">
            <v>专18市工贸学院音频制作中心及幼教实训基地设备购置经费</v>
          </cell>
          <cell r="B204" t="str">
            <v>专用设备购置管理</v>
          </cell>
          <cell r="C204" t="str">
            <v>设备采购与管理处</v>
          </cell>
          <cell r="D204">
            <v>1639000</v>
          </cell>
          <cell r="E204">
            <v>-12200</v>
          </cell>
          <cell r="F204">
            <v>1626800</v>
          </cell>
          <cell r="G204">
            <v>1626800</v>
          </cell>
          <cell r="H204">
            <v>1</v>
          </cell>
          <cell r="I204">
            <v>-12200</v>
          </cell>
          <cell r="J204">
            <v>0</v>
          </cell>
          <cell r="K204">
            <v>1626800</v>
          </cell>
        </row>
        <row r="205">
          <cell r="A205" t="str">
            <v>专17市工贸学院汽车钣金与制冷空调技术应用示范基地建设购置经费</v>
          </cell>
          <cell r="B205" t="str">
            <v>专用设备购置管理</v>
          </cell>
          <cell r="C205" t="str">
            <v>设备采购与管理处</v>
          </cell>
          <cell r="D205">
            <v>2027300</v>
          </cell>
          <cell r="E205">
            <v>-262700</v>
          </cell>
          <cell r="F205">
            <v>1764600</v>
          </cell>
          <cell r="G205">
            <v>1764600</v>
          </cell>
          <cell r="H205">
            <v>1</v>
          </cell>
          <cell r="I205">
            <v>1764600</v>
          </cell>
          <cell r="J205">
            <v>0</v>
          </cell>
          <cell r="K205">
            <v>1764600</v>
          </cell>
        </row>
        <row r="206">
          <cell r="A206" t="str">
            <v>专16市工贸学院无人机研发与光伏风能技术应用项目设备购置经费</v>
          </cell>
          <cell r="B206" t="str">
            <v>专用设备购置管理</v>
          </cell>
          <cell r="C206" t="str">
            <v>设备采购与管理处</v>
          </cell>
          <cell r="D206">
            <v>1120000</v>
          </cell>
          <cell r="E206">
            <v>-80020</v>
          </cell>
          <cell r="F206">
            <v>1039980</v>
          </cell>
          <cell r="G206">
            <v>1039980</v>
          </cell>
          <cell r="H206">
            <v>1</v>
          </cell>
          <cell r="I206">
            <v>-80020</v>
          </cell>
          <cell r="J206">
            <v>0</v>
          </cell>
          <cell r="K206">
            <v>1039980</v>
          </cell>
        </row>
        <row r="207">
          <cell r="A207" t="str">
            <v>文明校园-团委</v>
          </cell>
          <cell r="B207" t="str">
            <v>校园文化节</v>
          </cell>
          <cell r="C207" t="str">
            <v>团委</v>
          </cell>
          <cell r="D207">
            <v>54000</v>
          </cell>
          <cell r="E207">
            <v>-50000</v>
          </cell>
          <cell r="F207">
            <v>4000</v>
          </cell>
          <cell r="G207">
            <v>4000</v>
          </cell>
          <cell r="H207">
            <v>1</v>
          </cell>
          <cell r="I207">
            <v>3905</v>
          </cell>
          <cell r="J207">
            <v>0</v>
          </cell>
          <cell r="K207">
            <v>3905</v>
          </cell>
        </row>
        <row r="208">
          <cell r="A208" t="str">
            <v>学生社团活动经费</v>
          </cell>
          <cell r="B208" t="str">
            <v>学生活动管理</v>
          </cell>
          <cell r="C208" t="str">
            <v>团委</v>
          </cell>
          <cell r="D208">
            <v>400000</v>
          </cell>
          <cell r="E208">
            <v>-176300</v>
          </cell>
          <cell r="F208">
            <v>223700</v>
          </cell>
          <cell r="G208">
            <v>223700</v>
          </cell>
          <cell r="H208">
            <v>1</v>
          </cell>
          <cell r="I208">
            <v>223215.54</v>
          </cell>
          <cell r="J208">
            <v>0</v>
          </cell>
          <cell r="K208">
            <v>215306.27</v>
          </cell>
        </row>
        <row r="209">
          <cell r="A209" t="str">
            <v>专8-1市工贸学院世行贷款农村劳动力培训项目配套培训课程开发、实施、监测和评估（聘请企业兼职教师来学校任课）-对外交流与培训中心</v>
          </cell>
          <cell r="B209" t="str">
            <v>课题研究管理</v>
          </cell>
          <cell r="C209" t="str">
            <v>对外交流与培训中心</v>
          </cell>
          <cell r="D209">
            <v>500000</v>
          </cell>
          <cell r="E209">
            <v>-112281.55</v>
          </cell>
          <cell r="F209">
            <v>387718.45</v>
          </cell>
          <cell r="G209">
            <v>387718.45</v>
          </cell>
          <cell r="H209">
            <v>1</v>
          </cell>
          <cell r="I209">
            <v>384072.26</v>
          </cell>
          <cell r="J209">
            <v>0</v>
          </cell>
          <cell r="K209">
            <v>366472.26</v>
          </cell>
        </row>
        <row r="210">
          <cell r="A210" t="str">
            <v>世行-2212a项目管理人员国内培训</v>
          </cell>
          <cell r="B210" t="str">
            <v>人员培训</v>
          </cell>
          <cell r="C210" t="str">
            <v>人力资源处</v>
          </cell>
          <cell r="D210">
            <v>20410</v>
          </cell>
          <cell r="E210">
            <v>0</v>
          </cell>
          <cell r="F210">
            <v>20410</v>
          </cell>
          <cell r="G210">
            <v>20410</v>
          </cell>
          <cell r="H210">
            <v>1</v>
          </cell>
          <cell r="I210">
            <v>14330</v>
          </cell>
          <cell r="J210">
            <v>0</v>
          </cell>
          <cell r="K210">
            <v>14330</v>
          </cell>
        </row>
        <row r="211">
          <cell r="A211" t="str">
            <v>世行-2211b 培训业务能力提升培训</v>
          </cell>
          <cell r="B211" t="str">
            <v>人员培训</v>
          </cell>
          <cell r="C211" t="str">
            <v>人力资源处</v>
          </cell>
          <cell r="D211">
            <v>381485</v>
          </cell>
          <cell r="E211">
            <v>0</v>
          </cell>
          <cell r="F211">
            <v>381485</v>
          </cell>
          <cell r="G211">
            <v>381485</v>
          </cell>
          <cell r="H211">
            <v>1</v>
          </cell>
          <cell r="I211">
            <v>281422.74</v>
          </cell>
          <cell r="J211">
            <v>0</v>
          </cell>
          <cell r="K211">
            <v>274202.74</v>
          </cell>
        </row>
        <row r="212">
          <cell r="A212" t="str">
            <v>世行-2213b教师专业技术、技能培训</v>
          </cell>
          <cell r="B212" t="str">
            <v>人员培训</v>
          </cell>
          <cell r="C212" t="str">
            <v>人力资源处</v>
          </cell>
          <cell r="D212">
            <v>405275</v>
          </cell>
          <cell r="E212">
            <v>0</v>
          </cell>
          <cell r="F212">
            <v>405275</v>
          </cell>
          <cell r="G212">
            <v>405275</v>
          </cell>
          <cell r="H212">
            <v>1</v>
          </cell>
          <cell r="I212">
            <v>308707.09999999998</v>
          </cell>
          <cell r="J212">
            <v>0</v>
          </cell>
          <cell r="K212">
            <v>308332.09999999998</v>
          </cell>
        </row>
        <row r="213">
          <cell r="A213" t="str">
            <v>第44届世赛获奖学校奖励金（市级）</v>
          </cell>
          <cell r="B213" t="str">
            <v>世界技能大赛</v>
          </cell>
          <cell r="C213" t="str">
            <v>训练中心</v>
          </cell>
          <cell r="D213">
            <v>600000</v>
          </cell>
          <cell r="E213">
            <v>0</v>
          </cell>
          <cell r="F213">
            <v>600000</v>
          </cell>
          <cell r="G213">
            <v>600000</v>
          </cell>
          <cell r="H213">
            <v>1</v>
          </cell>
          <cell r="I213">
            <v>599583</v>
          </cell>
          <cell r="J213">
            <v>0</v>
          </cell>
          <cell r="K213">
            <v>562843</v>
          </cell>
        </row>
        <row r="214">
          <cell r="A214" t="str">
            <v>世行-311编制培训课程开发的程序文件，并完善、开发或采用七个专业群的培训课程</v>
          </cell>
          <cell r="B214" t="str">
            <v>课题研究管理</v>
          </cell>
          <cell r="C214" t="str">
            <v>对外交流与培训中心</v>
          </cell>
          <cell r="D214">
            <v>7540</v>
          </cell>
          <cell r="E214">
            <v>0</v>
          </cell>
          <cell r="F214">
            <v>7540</v>
          </cell>
          <cell r="G214">
            <v>7540</v>
          </cell>
          <cell r="H214">
            <v>1</v>
          </cell>
          <cell r="I214">
            <v>7500</v>
          </cell>
          <cell r="J214">
            <v>0</v>
          </cell>
          <cell r="K214">
            <v>7500</v>
          </cell>
        </row>
        <row r="215">
          <cell r="A215" t="str">
            <v>2019年广州市工贸技师学院信息化建设项目（虚拟）</v>
          </cell>
          <cell r="B215" t="str">
            <v>信息化系统硬件建设管理</v>
          </cell>
          <cell r="C215" t="str">
            <v>信息中心</v>
          </cell>
          <cell r="D215">
            <v>974500</v>
          </cell>
          <cell r="E215">
            <v>0</v>
          </cell>
          <cell r="F215">
            <v>974500</v>
          </cell>
          <cell r="G215">
            <v>974500</v>
          </cell>
          <cell r="H215">
            <v>1</v>
          </cell>
          <cell r="I215">
            <v>795206</v>
          </cell>
          <cell r="J215">
            <v>0</v>
          </cell>
          <cell r="K215">
            <v>0</v>
          </cell>
        </row>
        <row r="216">
          <cell r="A216" t="str">
            <v>专2市工贸学院教师继续教育与培训项目</v>
          </cell>
          <cell r="B216" t="str">
            <v>人员培训</v>
          </cell>
          <cell r="C216" t="str">
            <v>人力资源处</v>
          </cell>
          <cell r="D216">
            <v>400000</v>
          </cell>
          <cell r="E216">
            <v>-100000</v>
          </cell>
          <cell r="F216">
            <v>300000</v>
          </cell>
          <cell r="G216">
            <v>300000</v>
          </cell>
          <cell r="H216">
            <v>1</v>
          </cell>
          <cell r="I216">
            <v>300000</v>
          </cell>
          <cell r="J216">
            <v>0</v>
          </cell>
          <cell r="K216">
            <v>300000</v>
          </cell>
        </row>
        <row r="217">
          <cell r="A217" t="str">
            <v>2019年广州市工贸技师学院信息化运维项目（虚拟）</v>
          </cell>
          <cell r="B217" t="str">
            <v>信息化系统运行维护管理（内部）</v>
          </cell>
          <cell r="C217" t="str">
            <v>信息中心</v>
          </cell>
          <cell r="D217">
            <v>635000</v>
          </cell>
          <cell r="E217">
            <v>0</v>
          </cell>
          <cell r="F217">
            <v>635000</v>
          </cell>
          <cell r="G217">
            <v>635000</v>
          </cell>
          <cell r="H217">
            <v>1</v>
          </cell>
          <cell r="I217">
            <v>589000</v>
          </cell>
          <cell r="J217">
            <v>0</v>
          </cell>
          <cell r="K217">
            <v>0</v>
          </cell>
        </row>
        <row r="218">
          <cell r="A218" t="str">
            <v>2019年信息化建设项目的咨询服务（虚拟）</v>
          </cell>
          <cell r="B218" t="str">
            <v>信息化项目管理费</v>
          </cell>
          <cell r="C218" t="str">
            <v>信息中心</v>
          </cell>
          <cell r="D218">
            <v>75200</v>
          </cell>
          <cell r="E218">
            <v>1800</v>
          </cell>
          <cell r="F218">
            <v>77000</v>
          </cell>
          <cell r="G218">
            <v>77000</v>
          </cell>
          <cell r="H218">
            <v>1</v>
          </cell>
          <cell r="I218">
            <v>61000</v>
          </cell>
          <cell r="J218">
            <v>0</v>
          </cell>
          <cell r="K218">
            <v>0</v>
          </cell>
        </row>
        <row r="219">
          <cell r="A219" t="str">
            <v>2019年信息化运维项目的咨询服务（虚拟）</v>
          </cell>
          <cell r="B219" t="str">
            <v>信息化项目监理与测评费用</v>
          </cell>
          <cell r="C219" t="str">
            <v>信息中心</v>
          </cell>
          <cell r="D219">
            <v>30000</v>
          </cell>
          <cell r="E219">
            <v>0</v>
          </cell>
          <cell r="F219">
            <v>30000</v>
          </cell>
          <cell r="G219">
            <v>30000</v>
          </cell>
          <cell r="H219">
            <v>1</v>
          </cell>
          <cell r="I219">
            <v>30000</v>
          </cell>
          <cell r="J219">
            <v>0</v>
          </cell>
          <cell r="K219">
            <v>0</v>
          </cell>
        </row>
        <row r="220">
          <cell r="A220" t="str">
            <v>办公场所新增网络布线</v>
          </cell>
          <cell r="B220" t="str">
            <v>其他后勤保障管理</v>
          </cell>
          <cell r="C220" t="str">
            <v>信息中心</v>
          </cell>
          <cell r="D220">
            <v>20000</v>
          </cell>
          <cell r="E220">
            <v>-10510</v>
          </cell>
          <cell r="F220">
            <v>9490</v>
          </cell>
          <cell r="G220">
            <v>9490</v>
          </cell>
          <cell r="H220">
            <v>1</v>
          </cell>
          <cell r="I220">
            <v>9490</v>
          </cell>
          <cell r="J220">
            <v>0</v>
          </cell>
          <cell r="K220">
            <v>9490</v>
          </cell>
        </row>
        <row r="221">
          <cell r="A221" t="str">
            <v>转专1市工贸学院2017年宿舍教学场地维修项目</v>
          </cell>
          <cell r="B221" t="str">
            <v>基础设施及配套设施工程修缮管理</v>
          </cell>
          <cell r="C221" t="str">
            <v>总务处</v>
          </cell>
          <cell r="D221">
            <v>890772.72</v>
          </cell>
          <cell r="E221">
            <v>0</v>
          </cell>
          <cell r="F221">
            <v>890772.72</v>
          </cell>
          <cell r="G221">
            <v>890772.72</v>
          </cell>
          <cell r="H221">
            <v>1</v>
          </cell>
          <cell r="I221">
            <v>890772.72</v>
          </cell>
          <cell r="J221">
            <v>0</v>
          </cell>
          <cell r="K221">
            <v>429791.25</v>
          </cell>
        </row>
        <row r="222">
          <cell r="A222" t="str">
            <v>2016、2017年度技工院校建档立卡贫困家庭生活费补助#粤财社[2017]56号</v>
          </cell>
          <cell r="B222" t="str">
            <v>家庭经济困难学生减免学费经费补助</v>
          </cell>
          <cell r="C222" t="str">
            <v>学生处</v>
          </cell>
          <cell r="D222">
            <v>319500</v>
          </cell>
          <cell r="E222">
            <v>0</v>
          </cell>
          <cell r="F222">
            <v>319500</v>
          </cell>
          <cell r="G222">
            <v>319500</v>
          </cell>
          <cell r="H222">
            <v>1</v>
          </cell>
          <cell r="I222">
            <v>142500</v>
          </cell>
          <cell r="J222">
            <v>0</v>
          </cell>
          <cell r="K222">
            <v>142500</v>
          </cell>
        </row>
        <row r="223">
          <cell r="A223" t="str">
            <v>2019年市工贸学院无人机研发与光伏风能技术应用项目设备购置经费（虚拟）</v>
          </cell>
          <cell r="B223" t="str">
            <v>专用设备购置管理</v>
          </cell>
          <cell r="C223" t="str">
            <v>设备采购与管理处</v>
          </cell>
          <cell r="D223">
            <v>2240000</v>
          </cell>
          <cell r="E223">
            <v>0</v>
          </cell>
          <cell r="F223">
            <v>2240000</v>
          </cell>
          <cell r="G223">
            <v>2240000</v>
          </cell>
          <cell r="H223">
            <v>1</v>
          </cell>
          <cell r="I223">
            <v>-54980</v>
          </cell>
          <cell r="J223">
            <v>0</v>
          </cell>
          <cell r="K223">
            <v>0</v>
          </cell>
        </row>
        <row r="224">
          <cell r="A224" t="str">
            <v>《技工院校毕业生年度就业质量报告》结题</v>
          </cell>
          <cell r="B224" t="str">
            <v>课题研究管理</v>
          </cell>
          <cell r="C224" t="str">
            <v>招生就业处</v>
          </cell>
          <cell r="D224">
            <v>36000</v>
          </cell>
          <cell r="E224">
            <v>0</v>
          </cell>
          <cell r="F224">
            <v>36000</v>
          </cell>
          <cell r="G224">
            <v>36000</v>
          </cell>
          <cell r="H224">
            <v>1</v>
          </cell>
          <cell r="I224">
            <v>34817.86</v>
          </cell>
          <cell r="J224">
            <v>0</v>
          </cell>
          <cell r="K224">
            <v>34817.86</v>
          </cell>
        </row>
        <row r="225">
          <cell r="A225" t="str">
            <v>广州技工院校毕业生就业质量调查项目课题经费</v>
          </cell>
          <cell r="B225" t="str">
            <v>课题研究管理</v>
          </cell>
          <cell r="C225" t="str">
            <v>招生就业处</v>
          </cell>
          <cell r="D225">
            <v>100000</v>
          </cell>
          <cell r="E225">
            <v>0</v>
          </cell>
          <cell r="F225">
            <v>100000</v>
          </cell>
          <cell r="G225">
            <v>100000</v>
          </cell>
          <cell r="H225">
            <v>1</v>
          </cell>
          <cell r="I225">
            <v>55560.82</v>
          </cell>
          <cell r="J225">
            <v>0</v>
          </cell>
          <cell r="K225">
            <v>55560.82</v>
          </cell>
        </row>
        <row r="226">
          <cell r="A226" t="str">
            <v>就业业务拓展</v>
          </cell>
          <cell r="B226" t="str">
            <v>学生就业业务管理</v>
          </cell>
          <cell r="C226" t="str">
            <v>招生就业处</v>
          </cell>
          <cell r="D226">
            <v>100000</v>
          </cell>
          <cell r="E226">
            <v>-17029</v>
          </cell>
          <cell r="F226">
            <v>82971</v>
          </cell>
          <cell r="G226">
            <v>82971</v>
          </cell>
          <cell r="H226">
            <v>1</v>
          </cell>
          <cell r="I226">
            <v>67607</v>
          </cell>
          <cell r="J226">
            <v>0</v>
          </cell>
          <cell r="K226">
            <v>67307</v>
          </cell>
        </row>
        <row r="227">
          <cell r="A227" t="str">
            <v>技能竞赛经费-制造系</v>
          </cell>
          <cell r="B227" t="str">
            <v>世界技能大赛</v>
          </cell>
          <cell r="C227" t="str">
            <v>先进制造产业系</v>
          </cell>
          <cell r="D227">
            <v>250000</v>
          </cell>
          <cell r="E227">
            <v>-148.1</v>
          </cell>
          <cell r="F227">
            <v>249851.9</v>
          </cell>
          <cell r="G227">
            <v>249851.9</v>
          </cell>
          <cell r="H227">
            <v>1</v>
          </cell>
          <cell r="I227">
            <v>249851.9</v>
          </cell>
          <cell r="J227">
            <v>0</v>
          </cell>
          <cell r="K227">
            <v>249851.9</v>
          </cell>
        </row>
        <row r="228">
          <cell r="A228" t="str">
            <v>档案管理（2017年）</v>
          </cell>
          <cell r="B228" t="str">
            <v>人力资源事务管理</v>
          </cell>
          <cell r="C228" t="str">
            <v>人力资源处</v>
          </cell>
          <cell r="D228">
            <v>45320</v>
          </cell>
          <cell r="E228">
            <v>0</v>
          </cell>
          <cell r="F228">
            <v>45320</v>
          </cell>
          <cell r="G228">
            <v>45320</v>
          </cell>
          <cell r="H228">
            <v>1</v>
          </cell>
          <cell r="I228">
            <v>0</v>
          </cell>
          <cell r="J228">
            <v>0</v>
          </cell>
          <cell r="K228">
            <v>0</v>
          </cell>
        </row>
        <row r="229">
          <cell r="A229" t="str">
            <v>深圳国际人才交流大会参展费</v>
          </cell>
          <cell r="B229" t="str">
            <v>综合办公管理</v>
          </cell>
          <cell r="C229" t="str">
            <v>办公室</v>
          </cell>
          <cell r="D229">
            <v>290000</v>
          </cell>
          <cell r="E229">
            <v>-41237.699999999997</v>
          </cell>
          <cell r="F229">
            <v>248762.3</v>
          </cell>
          <cell r="G229">
            <v>248762.3</v>
          </cell>
          <cell r="H229">
            <v>1</v>
          </cell>
          <cell r="I229">
            <v>248762.3</v>
          </cell>
          <cell r="J229">
            <v>0</v>
          </cell>
          <cell r="K229">
            <v>248762.3</v>
          </cell>
        </row>
        <row r="230">
          <cell r="A230" t="str">
            <v>借调人员补助（林小越）</v>
          </cell>
          <cell r="B230" t="str">
            <v>综合办公管理</v>
          </cell>
          <cell r="C230" t="str">
            <v>训练中心</v>
          </cell>
          <cell r="D230">
            <v>83123</v>
          </cell>
          <cell r="E230">
            <v>0</v>
          </cell>
          <cell r="F230">
            <v>83123</v>
          </cell>
          <cell r="G230">
            <v>83123</v>
          </cell>
          <cell r="H230">
            <v>1</v>
          </cell>
          <cell r="I230">
            <v>83123</v>
          </cell>
          <cell r="J230">
            <v>0</v>
          </cell>
          <cell r="K230">
            <v>79445</v>
          </cell>
        </row>
        <row r="231">
          <cell r="A231" t="str">
            <v>2017省补助资金世赛基地建设（制冷与空调基地）</v>
          </cell>
          <cell r="B231" t="str">
            <v>专用设备购置管理</v>
          </cell>
          <cell r="C231" t="str">
            <v>训练中心</v>
          </cell>
          <cell r="D231">
            <v>2501925</v>
          </cell>
          <cell r="E231">
            <v>-986666</v>
          </cell>
          <cell r="F231">
            <v>1515259</v>
          </cell>
          <cell r="G231">
            <v>1515259</v>
          </cell>
          <cell r="H231">
            <v>1</v>
          </cell>
          <cell r="I231">
            <v>1324073</v>
          </cell>
          <cell r="J231">
            <v>0</v>
          </cell>
          <cell r="K231">
            <v>398036.5</v>
          </cell>
        </row>
        <row r="232">
          <cell r="A232" t="str">
            <v>2017省补助资金世赛基地建设(机械设计基地)</v>
          </cell>
          <cell r="B232" t="str">
            <v>专用设备购置管理</v>
          </cell>
          <cell r="C232" t="str">
            <v>训练中心</v>
          </cell>
          <cell r="D232">
            <v>1918574</v>
          </cell>
          <cell r="E232">
            <v>0</v>
          </cell>
          <cell r="F232">
            <v>1918574</v>
          </cell>
          <cell r="G232">
            <v>1918574</v>
          </cell>
          <cell r="H232">
            <v>1</v>
          </cell>
          <cell r="I232">
            <v>1918200</v>
          </cell>
          <cell r="J232">
            <v>0</v>
          </cell>
          <cell r="K232">
            <v>1379580</v>
          </cell>
        </row>
        <row r="233">
          <cell r="A233" t="str">
            <v>2017省补助资金世赛基地建设(商务软件辅基地)</v>
          </cell>
          <cell r="B233" t="str">
            <v>专用设备购置管理</v>
          </cell>
          <cell r="C233" t="str">
            <v>训练中心</v>
          </cell>
          <cell r="D233">
            <v>971082</v>
          </cell>
          <cell r="E233">
            <v>0</v>
          </cell>
          <cell r="F233">
            <v>971082</v>
          </cell>
          <cell r="G233">
            <v>971082</v>
          </cell>
          <cell r="H233">
            <v>1</v>
          </cell>
          <cell r="I233">
            <v>947590.6</v>
          </cell>
          <cell r="J233">
            <v>0</v>
          </cell>
          <cell r="K233">
            <v>916660.3</v>
          </cell>
        </row>
        <row r="234">
          <cell r="A234" t="str">
            <v>2017省补助资金世赛基地建设(网络系统管理基地)</v>
          </cell>
          <cell r="B234" t="str">
            <v>专用设备购置管理</v>
          </cell>
          <cell r="C234" t="str">
            <v>训练中心</v>
          </cell>
          <cell r="D234">
            <v>1878292</v>
          </cell>
          <cell r="E234">
            <v>0</v>
          </cell>
          <cell r="F234">
            <v>1878292</v>
          </cell>
          <cell r="G234">
            <v>1878292</v>
          </cell>
          <cell r="H234">
            <v>1</v>
          </cell>
          <cell r="I234">
            <v>1845021.4</v>
          </cell>
          <cell r="J234">
            <v>0</v>
          </cell>
          <cell r="K234">
            <v>1658177.75</v>
          </cell>
        </row>
        <row r="235">
          <cell r="A235" t="str">
            <v>因公出国境经费</v>
          </cell>
          <cell r="B235" t="str">
            <v>事业单位出国管理（经费拨款）</v>
          </cell>
          <cell r="C235" t="str">
            <v>人力资源处</v>
          </cell>
          <cell r="D235">
            <v>21800</v>
          </cell>
          <cell r="E235">
            <v>398200</v>
          </cell>
          <cell r="F235">
            <v>420000</v>
          </cell>
          <cell r="G235">
            <v>420000</v>
          </cell>
          <cell r="H235">
            <v>1</v>
          </cell>
          <cell r="I235">
            <v>224352.25</v>
          </cell>
          <cell r="J235">
            <v>0</v>
          </cell>
          <cell r="K235">
            <v>155713.23000000001</v>
          </cell>
        </row>
        <row r="236">
          <cell r="A236" t="str">
            <v>丧葬抚恤金</v>
          </cell>
          <cell r="B236" t="str">
            <v>抚恤管理</v>
          </cell>
          <cell r="C236" t="str">
            <v>人力资源处</v>
          </cell>
          <cell r="D236">
            <v>16105</v>
          </cell>
          <cell r="E236">
            <v>208861.8</v>
          </cell>
          <cell r="F236">
            <v>224966.8</v>
          </cell>
          <cell r="G236">
            <v>224966.8</v>
          </cell>
          <cell r="H236">
            <v>1</v>
          </cell>
          <cell r="I236">
            <v>214383.8</v>
          </cell>
          <cell r="J236">
            <v>0</v>
          </cell>
          <cell r="K236">
            <v>214383.8</v>
          </cell>
        </row>
        <row r="237">
          <cell r="A237" t="str">
            <v>2017年就业及技工教育专项资金#粤财社[2017]55号-孵化基地（场地建设）</v>
          </cell>
          <cell r="B237" t="str">
            <v>基础设施及配套设施工程修缮管理</v>
          </cell>
          <cell r="C237" t="str">
            <v>创新创业指导中心</v>
          </cell>
          <cell r="D237">
            <v>2950000</v>
          </cell>
          <cell r="E237">
            <v>0</v>
          </cell>
          <cell r="F237">
            <v>2950000</v>
          </cell>
          <cell r="G237">
            <v>2950000</v>
          </cell>
          <cell r="H237">
            <v>1</v>
          </cell>
          <cell r="I237">
            <v>2940099.14</v>
          </cell>
          <cell r="J237">
            <v>0</v>
          </cell>
          <cell r="K237">
            <v>2195647.54</v>
          </cell>
        </row>
        <row r="238">
          <cell r="A238" t="str">
            <v>2017年就业及技工教育专项资金#粤财社[2017]55号-孵化基地（场地设备、办公用具）</v>
          </cell>
          <cell r="B238" t="str">
            <v>专用设备购置管理</v>
          </cell>
          <cell r="C238" t="str">
            <v>创新创业指导中心</v>
          </cell>
          <cell r="D238">
            <v>1250000</v>
          </cell>
          <cell r="E238">
            <v>0</v>
          </cell>
          <cell r="F238">
            <v>1250000</v>
          </cell>
          <cell r="G238">
            <v>1250000</v>
          </cell>
          <cell r="H238">
            <v>1</v>
          </cell>
          <cell r="I238">
            <v>1250000</v>
          </cell>
          <cell r="J238">
            <v>0</v>
          </cell>
          <cell r="K238">
            <v>1250000</v>
          </cell>
        </row>
        <row r="239">
          <cell r="A239" t="str">
            <v>2017年就业及技工教育专项资金#粤财社[2017]55号-孵化基地（运作管理）</v>
          </cell>
          <cell r="B239" t="str">
            <v>综合办公管理</v>
          </cell>
          <cell r="C239" t="str">
            <v>创新创业指导中心</v>
          </cell>
          <cell r="D239">
            <v>667695.05000000005</v>
          </cell>
          <cell r="E239">
            <v>0</v>
          </cell>
          <cell r="F239">
            <v>667695.05000000005</v>
          </cell>
          <cell r="G239">
            <v>667695.05000000005</v>
          </cell>
          <cell r="H239">
            <v>1</v>
          </cell>
          <cell r="I239">
            <v>612828.5</v>
          </cell>
          <cell r="J239">
            <v>0</v>
          </cell>
          <cell r="K239">
            <v>496488.5</v>
          </cell>
        </row>
        <row r="240">
          <cell r="A240" t="str">
            <v>世行-312实施七个专业群的培训课程</v>
          </cell>
          <cell r="B240" t="str">
            <v>课题研究管理</v>
          </cell>
          <cell r="C240" t="str">
            <v>教研室</v>
          </cell>
          <cell r="D240">
            <v>85670</v>
          </cell>
          <cell r="E240">
            <v>0</v>
          </cell>
          <cell r="F240">
            <v>85670</v>
          </cell>
          <cell r="G240">
            <v>85670</v>
          </cell>
          <cell r="H240">
            <v>1</v>
          </cell>
          <cell r="I240">
            <v>84052.76</v>
          </cell>
          <cell r="J240">
            <v>0</v>
          </cell>
          <cell r="K240">
            <v>84052.76</v>
          </cell>
        </row>
        <row r="241">
          <cell r="A241" t="str">
            <v>车船税费</v>
          </cell>
          <cell r="B241" t="str">
            <v>银行财税事务管理</v>
          </cell>
          <cell r="C241" t="str">
            <v>办公室</v>
          </cell>
          <cell r="D241">
            <v>6000</v>
          </cell>
          <cell r="E241">
            <v>0</v>
          </cell>
          <cell r="F241">
            <v>6000</v>
          </cell>
          <cell r="G241">
            <v>6000</v>
          </cell>
          <cell r="H241">
            <v>1</v>
          </cell>
          <cell r="I241">
            <v>6000</v>
          </cell>
          <cell r="J241">
            <v>0</v>
          </cell>
          <cell r="K241">
            <v>6000</v>
          </cell>
        </row>
        <row r="242">
          <cell r="A242" t="str">
            <v>第45届世界技能大赛保障团队经费</v>
          </cell>
          <cell r="B242" t="str">
            <v>世界技能大赛</v>
          </cell>
          <cell r="C242" t="str">
            <v>训练中心</v>
          </cell>
          <cell r="D242">
            <v>130800</v>
          </cell>
          <cell r="E242">
            <v>-28806</v>
          </cell>
          <cell r="F242">
            <v>101994</v>
          </cell>
          <cell r="G242">
            <v>101994</v>
          </cell>
          <cell r="H242">
            <v>1</v>
          </cell>
          <cell r="I242">
            <v>101994</v>
          </cell>
          <cell r="J242">
            <v>0</v>
          </cell>
          <cell r="K242">
            <v>101994</v>
          </cell>
        </row>
        <row r="243">
          <cell r="A243" t="str">
            <v>林泽生技能大师工作室（中央就业资金）#粤财社【2017】318号（中央）</v>
          </cell>
          <cell r="B243" t="str">
            <v>教研教改业务管理</v>
          </cell>
          <cell r="C243" t="str">
            <v>对外交流与培训中心</v>
          </cell>
          <cell r="D243">
            <v>100000</v>
          </cell>
          <cell r="E243">
            <v>0</v>
          </cell>
          <cell r="F243">
            <v>100000</v>
          </cell>
          <cell r="G243">
            <v>100000</v>
          </cell>
          <cell r="H243">
            <v>1</v>
          </cell>
          <cell r="I243">
            <v>92510.7</v>
          </cell>
          <cell r="J243">
            <v>23070</v>
          </cell>
          <cell r="K243">
            <v>69440.7</v>
          </cell>
        </row>
        <row r="244">
          <cell r="A244" t="str">
            <v>教师资助项目#粤财社[2018]14号-教师资助项目（陈矗）</v>
          </cell>
          <cell r="B244" t="str">
            <v>教研教改业务管理</v>
          </cell>
          <cell r="C244" t="str">
            <v>文化创意产业系</v>
          </cell>
          <cell r="D244">
            <v>50000</v>
          </cell>
          <cell r="E244">
            <v>0</v>
          </cell>
          <cell r="F244">
            <v>50000</v>
          </cell>
          <cell r="G244">
            <v>50000</v>
          </cell>
          <cell r="H244">
            <v>1</v>
          </cell>
          <cell r="I244">
            <v>50000</v>
          </cell>
          <cell r="J244">
            <v>0</v>
          </cell>
          <cell r="K244">
            <v>50000</v>
          </cell>
        </row>
        <row r="245">
          <cell r="A245" t="str">
            <v>教师资助项目#粤财社[2018]14号-教师资助项目（符强）</v>
          </cell>
          <cell r="B245" t="str">
            <v>教研教改业务管理</v>
          </cell>
          <cell r="C245" t="str">
            <v>新能源应用产业系</v>
          </cell>
          <cell r="D245">
            <v>50000</v>
          </cell>
          <cell r="E245">
            <v>0</v>
          </cell>
          <cell r="F245">
            <v>50000</v>
          </cell>
          <cell r="G245">
            <v>50000</v>
          </cell>
          <cell r="H245">
            <v>1</v>
          </cell>
          <cell r="I245">
            <v>50000</v>
          </cell>
          <cell r="J245">
            <v>0</v>
          </cell>
          <cell r="K245">
            <v>50000</v>
          </cell>
        </row>
        <row r="246">
          <cell r="A246" t="str">
            <v>教师资助项目#粤财社[2018]14号-教师资助项目（欧仙群）</v>
          </cell>
          <cell r="B246" t="str">
            <v>教研教改业务管理</v>
          </cell>
          <cell r="C246" t="str">
            <v>信息服务产业系</v>
          </cell>
          <cell r="D246">
            <v>50000</v>
          </cell>
          <cell r="E246">
            <v>0</v>
          </cell>
          <cell r="F246">
            <v>50000</v>
          </cell>
          <cell r="G246">
            <v>50000</v>
          </cell>
          <cell r="H246">
            <v>1</v>
          </cell>
          <cell r="I246">
            <v>50000</v>
          </cell>
          <cell r="J246">
            <v>15400</v>
          </cell>
          <cell r="K246">
            <v>34600</v>
          </cell>
        </row>
        <row r="247">
          <cell r="A247" t="str">
            <v>林泽生技能大师工作室（中央就业资金）#粤财社【2017】318号（省级）</v>
          </cell>
          <cell r="B247" t="str">
            <v>教研教改业务管理</v>
          </cell>
          <cell r="C247" t="str">
            <v>对外交流与培训中心</v>
          </cell>
          <cell r="D247">
            <v>100000</v>
          </cell>
          <cell r="E247">
            <v>0</v>
          </cell>
          <cell r="F247">
            <v>100000</v>
          </cell>
          <cell r="G247">
            <v>100000</v>
          </cell>
          <cell r="H247">
            <v>1</v>
          </cell>
          <cell r="I247">
            <v>99532.81</v>
          </cell>
          <cell r="J247">
            <v>0</v>
          </cell>
          <cell r="K247">
            <v>99532.81</v>
          </cell>
        </row>
        <row r="248">
          <cell r="A248" t="str">
            <v>市工贸学院学生宿舍及土地租赁项目（虚拟）</v>
          </cell>
          <cell r="B248" t="str">
            <v>场地运行管理</v>
          </cell>
          <cell r="C248" t="str">
            <v>总务处</v>
          </cell>
          <cell r="D248">
            <v>3205482.81</v>
          </cell>
          <cell r="E248">
            <v>759875.47</v>
          </cell>
          <cell r="F248">
            <v>3965358.28</v>
          </cell>
          <cell r="G248">
            <v>3965358.28</v>
          </cell>
          <cell r="H248">
            <v>1</v>
          </cell>
          <cell r="I248">
            <v>3965358.28</v>
          </cell>
          <cell r="J248">
            <v>0</v>
          </cell>
          <cell r="K248">
            <v>0</v>
          </cell>
        </row>
        <row r="249">
          <cell r="A249" t="str">
            <v>广州市工贸技师学院北校区实训楼加固工程项目</v>
          </cell>
          <cell r="B249" t="str">
            <v>基础设施及配套设施工程修缮管理</v>
          </cell>
          <cell r="C249" t="str">
            <v>总务处</v>
          </cell>
          <cell r="D249">
            <v>1200000</v>
          </cell>
          <cell r="E249">
            <v>0</v>
          </cell>
          <cell r="F249">
            <v>1200000</v>
          </cell>
          <cell r="G249">
            <v>1200000</v>
          </cell>
          <cell r="H249">
            <v>1</v>
          </cell>
          <cell r="I249">
            <v>174345.4</v>
          </cell>
          <cell r="J249">
            <v>0</v>
          </cell>
          <cell r="K249">
            <v>84145.4</v>
          </cell>
        </row>
        <row r="250">
          <cell r="A250" t="str">
            <v>广州市工贸技师学院南校区维修工程项目</v>
          </cell>
          <cell r="B250" t="str">
            <v>基础设施及配套设施工程修缮管理</v>
          </cell>
          <cell r="C250" t="str">
            <v>总务处</v>
          </cell>
          <cell r="D250">
            <v>1500000</v>
          </cell>
          <cell r="E250">
            <v>0</v>
          </cell>
          <cell r="F250">
            <v>1500000</v>
          </cell>
          <cell r="G250">
            <v>1500000</v>
          </cell>
          <cell r="H250">
            <v>1</v>
          </cell>
          <cell r="I250">
            <v>171621.6</v>
          </cell>
          <cell r="J250">
            <v>0</v>
          </cell>
          <cell r="K250">
            <v>57321.599999999999</v>
          </cell>
        </row>
        <row r="251">
          <cell r="A251" t="str">
            <v>企业实践伙食补助</v>
          </cell>
          <cell r="B251" t="str">
            <v>学生补助</v>
          </cell>
          <cell r="C251" t="str">
            <v>商贸服务产业系</v>
          </cell>
          <cell r="D251">
            <v>55185</v>
          </cell>
          <cell r="E251">
            <v>0</v>
          </cell>
          <cell r="F251">
            <v>55185</v>
          </cell>
          <cell r="G251">
            <v>55185</v>
          </cell>
          <cell r="H251">
            <v>1</v>
          </cell>
          <cell r="I251">
            <v>55185</v>
          </cell>
          <cell r="J251">
            <v>0</v>
          </cell>
          <cell r="K251">
            <v>55185</v>
          </cell>
        </row>
        <row r="252">
          <cell r="A252" t="str">
            <v>国际办学第二阶段英语培训费用</v>
          </cell>
          <cell r="B252" t="str">
            <v>课题研究管理</v>
          </cell>
          <cell r="C252" t="str">
            <v>教研室</v>
          </cell>
          <cell r="D252">
            <v>56578.95</v>
          </cell>
          <cell r="E252">
            <v>0</v>
          </cell>
          <cell r="F252">
            <v>56578.95</v>
          </cell>
          <cell r="G252">
            <v>56578.95</v>
          </cell>
          <cell r="H252">
            <v>1</v>
          </cell>
          <cell r="I252">
            <v>56578.95</v>
          </cell>
          <cell r="J252">
            <v>0</v>
          </cell>
          <cell r="K252">
            <v>56578.95</v>
          </cell>
        </row>
        <row r="253">
          <cell r="A253" t="str">
            <v>教师培养项目补助（粤财社【2018】14号）</v>
          </cell>
          <cell r="B253" t="str">
            <v>人员培训</v>
          </cell>
          <cell r="C253" t="str">
            <v>对外交流与培训中心</v>
          </cell>
          <cell r="D253">
            <v>1000000</v>
          </cell>
          <cell r="E253">
            <v>0</v>
          </cell>
          <cell r="F253">
            <v>1000000</v>
          </cell>
          <cell r="G253">
            <v>1000000</v>
          </cell>
          <cell r="H253">
            <v>1</v>
          </cell>
          <cell r="I253">
            <v>762009.72</v>
          </cell>
          <cell r="J253">
            <v>0</v>
          </cell>
          <cell r="K253">
            <v>743877.82</v>
          </cell>
        </row>
        <row r="254">
          <cell r="A254" t="str">
            <v>备战第八届全国数控技能大赛数控技师班指导费</v>
          </cell>
          <cell r="B254" t="str">
            <v>世界技能大赛</v>
          </cell>
          <cell r="C254" t="str">
            <v>训练中心</v>
          </cell>
          <cell r="D254">
            <v>22471.65</v>
          </cell>
          <cell r="E254">
            <v>0</v>
          </cell>
          <cell r="F254">
            <v>22471.65</v>
          </cell>
          <cell r="G254">
            <v>22471.65</v>
          </cell>
          <cell r="H254">
            <v>1</v>
          </cell>
          <cell r="I254">
            <v>22471.65</v>
          </cell>
          <cell r="J254">
            <v>0</v>
          </cell>
          <cell r="K254">
            <v>22471.65</v>
          </cell>
        </row>
        <row r="255">
          <cell r="A255" t="str">
            <v>2019年市工贸学院学生宿舍维修工程项目（虚拟）</v>
          </cell>
          <cell r="B255" t="str">
            <v>基础设施及配套设施工程修缮管理</v>
          </cell>
          <cell r="C255" t="str">
            <v>总务处</v>
          </cell>
          <cell r="D255">
            <v>2690000</v>
          </cell>
          <cell r="E255">
            <v>0</v>
          </cell>
          <cell r="F255">
            <v>2690000</v>
          </cell>
          <cell r="G255">
            <v>2690000</v>
          </cell>
          <cell r="H255">
            <v>1</v>
          </cell>
          <cell r="I255">
            <v>0.1</v>
          </cell>
          <cell r="J255">
            <v>0</v>
          </cell>
          <cell r="K255">
            <v>0</v>
          </cell>
        </row>
        <row r="256">
          <cell r="A256" t="str">
            <v>子项目1：打造先进制造产业类品牌专业群-其他</v>
          </cell>
          <cell r="B256" t="str">
            <v>教研教改业务管理</v>
          </cell>
          <cell r="C256" t="str">
            <v>先进制造产业系</v>
          </cell>
          <cell r="D256">
            <v>300000</v>
          </cell>
          <cell r="E256">
            <v>0</v>
          </cell>
          <cell r="F256">
            <v>300000</v>
          </cell>
          <cell r="G256">
            <v>300000</v>
          </cell>
          <cell r="H256">
            <v>1</v>
          </cell>
          <cell r="I256">
            <v>300000</v>
          </cell>
          <cell r="J256">
            <v>0</v>
          </cell>
          <cell r="K256">
            <v>300000</v>
          </cell>
        </row>
        <row r="257">
          <cell r="A257" t="str">
            <v>子项目2：打造信息服务产业类品牌专业群-其他</v>
          </cell>
          <cell r="B257" t="str">
            <v>教研教改业务管理</v>
          </cell>
          <cell r="C257" t="str">
            <v>信息服务产业系</v>
          </cell>
          <cell r="D257">
            <v>400000</v>
          </cell>
          <cell r="E257">
            <v>0</v>
          </cell>
          <cell r="F257">
            <v>400000</v>
          </cell>
          <cell r="G257">
            <v>400000</v>
          </cell>
          <cell r="H257">
            <v>1</v>
          </cell>
          <cell r="I257">
            <v>274952.38</v>
          </cell>
          <cell r="J257">
            <v>0</v>
          </cell>
          <cell r="K257">
            <v>146952.38</v>
          </cell>
        </row>
        <row r="258">
          <cell r="A258" t="str">
            <v>子项目3：2打造文化创意产业类品牌专业群-其他</v>
          </cell>
          <cell r="B258" t="str">
            <v>教研教改业务管理</v>
          </cell>
          <cell r="C258" t="str">
            <v>文化创意产业系</v>
          </cell>
          <cell r="D258">
            <v>300000</v>
          </cell>
          <cell r="E258">
            <v>0</v>
          </cell>
          <cell r="F258">
            <v>300000</v>
          </cell>
          <cell r="G258">
            <v>300000</v>
          </cell>
          <cell r="H258">
            <v>1</v>
          </cell>
          <cell r="I258">
            <v>228602</v>
          </cell>
          <cell r="J258">
            <v>0</v>
          </cell>
          <cell r="K258">
            <v>179174.14</v>
          </cell>
        </row>
        <row r="259">
          <cell r="A259" t="str">
            <v>子项目4：打造能源应用产业类品牌专业群-其他</v>
          </cell>
          <cell r="B259" t="str">
            <v>教研教改业务管理</v>
          </cell>
          <cell r="C259" t="str">
            <v>新能源应用产业系</v>
          </cell>
          <cell r="D259">
            <v>100000</v>
          </cell>
          <cell r="E259">
            <v>0</v>
          </cell>
          <cell r="F259">
            <v>100000</v>
          </cell>
          <cell r="G259">
            <v>100000</v>
          </cell>
          <cell r="H259">
            <v>1</v>
          </cell>
          <cell r="I259">
            <v>79317.5</v>
          </cell>
          <cell r="J259">
            <v>0</v>
          </cell>
          <cell r="K259">
            <v>79317.5</v>
          </cell>
        </row>
        <row r="260">
          <cell r="A260" t="str">
            <v>子项目5：打造商贸服务产业类品牌专业群-其他</v>
          </cell>
          <cell r="B260" t="str">
            <v>教研教改业务管理</v>
          </cell>
          <cell r="C260" t="str">
            <v>商贸服务产业系</v>
          </cell>
          <cell r="D260">
            <v>100000</v>
          </cell>
          <cell r="E260">
            <v>0</v>
          </cell>
          <cell r="F260">
            <v>100000</v>
          </cell>
          <cell r="G260">
            <v>100000</v>
          </cell>
          <cell r="H260">
            <v>1</v>
          </cell>
          <cell r="I260">
            <v>99880</v>
          </cell>
          <cell r="J260">
            <v>0</v>
          </cell>
          <cell r="K260">
            <v>99572.5</v>
          </cell>
        </row>
        <row r="261">
          <cell r="A261" t="str">
            <v>子项目6：打造高技能人才质量评价体系-其他</v>
          </cell>
          <cell r="B261" t="str">
            <v>专业系业务管理</v>
          </cell>
          <cell r="C261" t="str">
            <v>质量监测中心</v>
          </cell>
          <cell r="D261">
            <v>170000</v>
          </cell>
          <cell r="E261">
            <v>0</v>
          </cell>
          <cell r="F261">
            <v>170000</v>
          </cell>
          <cell r="G261">
            <v>170000</v>
          </cell>
          <cell r="H261">
            <v>1</v>
          </cell>
          <cell r="I261">
            <v>169530.87</v>
          </cell>
          <cell r="J261">
            <v>0</v>
          </cell>
          <cell r="K261">
            <v>81167.259999999995</v>
          </cell>
        </row>
        <row r="262">
          <cell r="A262" t="str">
            <v>子项目7：打造工贸特色的综合育人体系-设备</v>
          </cell>
          <cell r="B262" t="str">
            <v>专用设备购置管理</v>
          </cell>
          <cell r="C262" t="str">
            <v>学生处</v>
          </cell>
          <cell r="D262">
            <v>260000</v>
          </cell>
          <cell r="E262">
            <v>0</v>
          </cell>
          <cell r="F262">
            <v>260000</v>
          </cell>
          <cell r="G262">
            <v>260000</v>
          </cell>
          <cell r="H262">
            <v>1</v>
          </cell>
          <cell r="I262">
            <v>260000</v>
          </cell>
          <cell r="J262">
            <v>0</v>
          </cell>
          <cell r="K262">
            <v>260000</v>
          </cell>
        </row>
        <row r="263">
          <cell r="A263" t="str">
            <v>子项目7：打造工贸特色的综合育人体系-其他</v>
          </cell>
          <cell r="B263" t="str">
            <v>学生业务管理</v>
          </cell>
          <cell r="C263" t="str">
            <v>学生处</v>
          </cell>
          <cell r="D263">
            <v>840000</v>
          </cell>
          <cell r="E263">
            <v>0</v>
          </cell>
          <cell r="F263">
            <v>840000</v>
          </cell>
          <cell r="G263">
            <v>840000</v>
          </cell>
          <cell r="H263">
            <v>1</v>
          </cell>
          <cell r="I263">
            <v>545479.4</v>
          </cell>
          <cell r="J263">
            <v>0</v>
          </cell>
          <cell r="K263">
            <v>685976.77</v>
          </cell>
        </row>
        <row r="264">
          <cell r="A264" t="str">
            <v>子项目9：打造具有国际影响力的专家教练团队-其他</v>
          </cell>
          <cell r="B264" t="str">
            <v>世界技能大赛</v>
          </cell>
          <cell r="C264" t="str">
            <v>训练中心</v>
          </cell>
          <cell r="D264">
            <v>100000</v>
          </cell>
          <cell r="E264">
            <v>0</v>
          </cell>
          <cell r="F264">
            <v>100000</v>
          </cell>
          <cell r="G264">
            <v>100000</v>
          </cell>
          <cell r="H264">
            <v>1</v>
          </cell>
          <cell r="I264">
            <v>99914</v>
          </cell>
          <cell r="J264">
            <v>0</v>
          </cell>
          <cell r="K264">
            <v>99914</v>
          </cell>
        </row>
        <row r="265">
          <cell r="A265" t="str">
            <v>子项目10：实施对接世赛标准的精英人才培养计划-其他</v>
          </cell>
          <cell r="B265" t="str">
            <v>世界技能大赛</v>
          </cell>
          <cell r="C265" t="str">
            <v>训练中心</v>
          </cell>
          <cell r="D265">
            <v>450000</v>
          </cell>
          <cell r="E265">
            <v>0</v>
          </cell>
          <cell r="F265">
            <v>450000</v>
          </cell>
          <cell r="G265">
            <v>450000</v>
          </cell>
          <cell r="H265">
            <v>1</v>
          </cell>
          <cell r="I265">
            <v>386853.41</v>
          </cell>
          <cell r="J265">
            <v>0</v>
          </cell>
          <cell r="K265">
            <v>383853.41</v>
          </cell>
        </row>
        <row r="266">
          <cell r="A266" t="str">
            <v>子项目11：打造世界技能大赛国际化交流平台-其他</v>
          </cell>
          <cell r="B266" t="str">
            <v>世界技能大赛</v>
          </cell>
          <cell r="C266" t="str">
            <v>训练中心</v>
          </cell>
          <cell r="D266">
            <v>350000</v>
          </cell>
          <cell r="E266">
            <v>0</v>
          </cell>
          <cell r="F266">
            <v>350000</v>
          </cell>
          <cell r="G266">
            <v>350000</v>
          </cell>
          <cell r="H266">
            <v>1</v>
          </cell>
          <cell r="I266">
            <v>60148</v>
          </cell>
          <cell r="J266">
            <v>0</v>
          </cell>
          <cell r="K266">
            <v>20338</v>
          </cell>
        </row>
        <row r="267">
          <cell r="A267" t="str">
            <v>子项目13：实施“技能出海”行动计划-其他</v>
          </cell>
          <cell r="B267" t="str">
            <v>培训业务管理</v>
          </cell>
          <cell r="C267" t="str">
            <v>对外交流与培训中心</v>
          </cell>
          <cell r="D267">
            <v>200000</v>
          </cell>
          <cell r="E267">
            <v>0</v>
          </cell>
          <cell r="F267">
            <v>200000</v>
          </cell>
          <cell r="G267">
            <v>200000</v>
          </cell>
          <cell r="H267">
            <v>1</v>
          </cell>
          <cell r="I267">
            <v>103897.24</v>
          </cell>
          <cell r="J267">
            <v>0</v>
          </cell>
          <cell r="K267">
            <v>103897.24</v>
          </cell>
        </row>
        <row r="268">
          <cell r="A268" t="str">
            <v>子项目14：实施“互联互通”行动计划-其他</v>
          </cell>
          <cell r="B268" t="str">
            <v>培训业务管理</v>
          </cell>
          <cell r="C268" t="str">
            <v>对外交流与培训中心</v>
          </cell>
          <cell r="D268">
            <v>200000</v>
          </cell>
          <cell r="E268">
            <v>0</v>
          </cell>
          <cell r="F268">
            <v>200000</v>
          </cell>
          <cell r="G268">
            <v>200000</v>
          </cell>
          <cell r="H268">
            <v>1</v>
          </cell>
          <cell r="I268">
            <v>40705.9</v>
          </cell>
          <cell r="J268">
            <v>0</v>
          </cell>
          <cell r="K268">
            <v>40705.9</v>
          </cell>
        </row>
        <row r="269">
          <cell r="A269" t="str">
            <v>子项目16：打造“政校企”协同育人平台-其他</v>
          </cell>
          <cell r="B269" t="str">
            <v>校企合作业务管理</v>
          </cell>
          <cell r="C269" t="str">
            <v>对外交流与培训中心</v>
          </cell>
          <cell r="D269">
            <v>400000</v>
          </cell>
          <cell r="E269">
            <v>-119500</v>
          </cell>
          <cell r="F269">
            <v>280500</v>
          </cell>
          <cell r="G269">
            <v>280500</v>
          </cell>
          <cell r="H269">
            <v>1</v>
          </cell>
          <cell r="I269">
            <v>166838.6</v>
          </cell>
          <cell r="J269">
            <v>0</v>
          </cell>
          <cell r="K269">
            <v>166838.6</v>
          </cell>
        </row>
        <row r="270">
          <cell r="A270" t="str">
            <v>子项目18：打造智慧校园管理与应用服务平台-设备</v>
          </cell>
          <cell r="B270" t="str">
            <v>信息化系统硬件建设管理</v>
          </cell>
          <cell r="C270" t="str">
            <v>信息中心</v>
          </cell>
          <cell r="D270">
            <v>1250000</v>
          </cell>
          <cell r="E270">
            <v>950000</v>
          </cell>
          <cell r="F270">
            <v>2200000</v>
          </cell>
          <cell r="G270">
            <v>1250000</v>
          </cell>
          <cell r="H270">
            <v>0.56820000000000004</v>
          </cell>
          <cell r="I270">
            <v>900000</v>
          </cell>
          <cell r="J270">
            <v>0</v>
          </cell>
          <cell r="K270">
            <v>900000</v>
          </cell>
        </row>
        <row r="271">
          <cell r="A271" t="str">
            <v>子项目20：打造人力资源优化平台-其他</v>
          </cell>
          <cell r="B271" t="str">
            <v>人力资源事务管理</v>
          </cell>
          <cell r="C271" t="str">
            <v>人力资源处</v>
          </cell>
          <cell r="D271">
            <v>500000</v>
          </cell>
          <cell r="E271">
            <v>0</v>
          </cell>
          <cell r="F271">
            <v>500000</v>
          </cell>
          <cell r="G271">
            <v>500000</v>
          </cell>
          <cell r="H271">
            <v>1</v>
          </cell>
          <cell r="I271">
            <v>0</v>
          </cell>
          <cell r="J271">
            <v>0</v>
          </cell>
          <cell r="K271">
            <v>0</v>
          </cell>
        </row>
        <row r="272">
          <cell r="A272" t="str">
            <v>子项目21：打造技能交流展示平台-其他</v>
          </cell>
          <cell r="B272" t="str">
            <v>教学业务管理</v>
          </cell>
          <cell r="C272" t="str">
            <v>教务处</v>
          </cell>
          <cell r="D272">
            <v>200000</v>
          </cell>
          <cell r="E272">
            <v>0</v>
          </cell>
          <cell r="F272">
            <v>200000</v>
          </cell>
          <cell r="G272">
            <v>200000</v>
          </cell>
          <cell r="H272">
            <v>1</v>
          </cell>
          <cell r="I272">
            <v>200000</v>
          </cell>
          <cell r="J272">
            <v>0</v>
          </cell>
          <cell r="K272">
            <v>200000</v>
          </cell>
        </row>
        <row r="273">
          <cell r="A273" t="str">
            <v>子项目22：打造后勤综合服务平台-其他</v>
          </cell>
          <cell r="B273" t="str">
            <v>其他后勤保障管理</v>
          </cell>
          <cell r="C273" t="str">
            <v>总务处</v>
          </cell>
          <cell r="D273">
            <v>150000</v>
          </cell>
          <cell r="E273">
            <v>0</v>
          </cell>
          <cell r="F273">
            <v>150000</v>
          </cell>
          <cell r="G273">
            <v>150000</v>
          </cell>
          <cell r="H273">
            <v>1</v>
          </cell>
          <cell r="I273">
            <v>0</v>
          </cell>
          <cell r="J273">
            <v>0</v>
          </cell>
          <cell r="K273">
            <v>0</v>
          </cell>
        </row>
        <row r="274">
          <cell r="A274" t="str">
            <v>子项目22：打造后勤综合服务平台-设备</v>
          </cell>
          <cell r="B274" t="str">
            <v>其他后勤保障管理</v>
          </cell>
          <cell r="C274" t="str">
            <v>总务处</v>
          </cell>
          <cell r="D274">
            <v>2330000</v>
          </cell>
          <cell r="E274">
            <v>0</v>
          </cell>
          <cell r="F274">
            <v>2330000</v>
          </cell>
          <cell r="G274">
            <v>2330000</v>
          </cell>
          <cell r="H274">
            <v>1</v>
          </cell>
          <cell r="I274">
            <v>2330000</v>
          </cell>
          <cell r="J274">
            <v>0</v>
          </cell>
          <cell r="K274">
            <v>0</v>
          </cell>
        </row>
        <row r="275">
          <cell r="A275" t="str">
            <v>子项目23：创建高水平技师学院项目实施与保障-其他</v>
          </cell>
          <cell r="B275" t="str">
            <v>综合办公管理</v>
          </cell>
          <cell r="C275" t="str">
            <v>办公室</v>
          </cell>
          <cell r="D275">
            <v>150000</v>
          </cell>
          <cell r="E275">
            <v>-60000</v>
          </cell>
          <cell r="F275">
            <v>90000</v>
          </cell>
          <cell r="G275">
            <v>90000</v>
          </cell>
          <cell r="H275">
            <v>1</v>
          </cell>
          <cell r="I275">
            <v>87312.5</v>
          </cell>
          <cell r="J275">
            <v>0</v>
          </cell>
          <cell r="K275">
            <v>74812.5</v>
          </cell>
        </row>
        <row r="276">
          <cell r="A276" t="str">
            <v>2019年市工贸学院节能改造维修工程项目（虚拟）</v>
          </cell>
          <cell r="B276" t="str">
            <v>基础设施及配套设施工程修缮管理</v>
          </cell>
          <cell r="C276" t="str">
            <v>总务处</v>
          </cell>
          <cell r="D276">
            <v>680000</v>
          </cell>
          <cell r="E276">
            <v>0</v>
          </cell>
          <cell r="F276">
            <v>680000</v>
          </cell>
          <cell r="G276">
            <v>680000</v>
          </cell>
          <cell r="H276">
            <v>1</v>
          </cell>
          <cell r="I276">
            <v>0</v>
          </cell>
          <cell r="J276">
            <v>0</v>
          </cell>
          <cell r="K276">
            <v>0</v>
          </cell>
        </row>
        <row r="277">
          <cell r="A277" t="str">
            <v>第一届全国技工院校教师职业能力大赛费用</v>
          </cell>
          <cell r="B277" t="str">
            <v>课题研究管理</v>
          </cell>
          <cell r="C277" t="str">
            <v>教研室</v>
          </cell>
          <cell r="D277">
            <v>95560</v>
          </cell>
          <cell r="E277">
            <v>-53610</v>
          </cell>
          <cell r="F277">
            <v>41950</v>
          </cell>
          <cell r="G277">
            <v>41950</v>
          </cell>
          <cell r="H277">
            <v>1</v>
          </cell>
          <cell r="I277">
            <v>41950</v>
          </cell>
          <cell r="J277">
            <v>0</v>
          </cell>
          <cell r="K277">
            <v>41950</v>
          </cell>
        </row>
        <row r="278">
          <cell r="A278" t="str">
            <v>工业设计#粤财社[2018]114号-专业课程开发</v>
          </cell>
          <cell r="B278" t="str">
            <v>教研教改业务管理</v>
          </cell>
          <cell r="C278" t="str">
            <v>先进制造产业系</v>
          </cell>
          <cell r="D278">
            <v>200000</v>
          </cell>
          <cell r="E278">
            <v>0</v>
          </cell>
          <cell r="F278">
            <v>200000</v>
          </cell>
          <cell r="G278">
            <v>200000</v>
          </cell>
          <cell r="H278">
            <v>1</v>
          </cell>
          <cell r="I278">
            <v>19500</v>
          </cell>
          <cell r="J278">
            <v>0</v>
          </cell>
          <cell r="K278">
            <v>3350</v>
          </cell>
        </row>
        <row r="279">
          <cell r="A279" t="str">
            <v>工业设计#粤财社[2018]114号-师资队伍建设</v>
          </cell>
          <cell r="B279" t="str">
            <v>人员培训</v>
          </cell>
          <cell r="C279" t="str">
            <v>先进制造产业系</v>
          </cell>
          <cell r="D279">
            <v>50000</v>
          </cell>
          <cell r="E279">
            <v>0</v>
          </cell>
          <cell r="F279">
            <v>50000</v>
          </cell>
          <cell r="G279">
            <v>50000</v>
          </cell>
          <cell r="H279">
            <v>1</v>
          </cell>
          <cell r="I279">
            <v>29148.9</v>
          </cell>
          <cell r="J279">
            <v>19000</v>
          </cell>
          <cell r="K279">
            <v>9518.9</v>
          </cell>
        </row>
        <row r="280">
          <cell r="A280" t="str">
            <v>工业设计#粤财社[2018]114号-校企深度合作</v>
          </cell>
          <cell r="B280" t="str">
            <v>校企合作业务管理</v>
          </cell>
          <cell r="C280" t="str">
            <v>先进制造产业系</v>
          </cell>
          <cell r="D280">
            <v>50000</v>
          </cell>
          <cell r="E280">
            <v>0</v>
          </cell>
          <cell r="F280">
            <v>50000</v>
          </cell>
          <cell r="G280">
            <v>50000</v>
          </cell>
          <cell r="H280">
            <v>1</v>
          </cell>
          <cell r="I280">
            <v>2300</v>
          </cell>
          <cell r="J280">
            <v>0</v>
          </cell>
          <cell r="K280">
            <v>2300</v>
          </cell>
        </row>
        <row r="281">
          <cell r="A281" t="str">
            <v>工业设计#粤财社[2018]114号-教学场地布置</v>
          </cell>
          <cell r="B281" t="str">
            <v>专业系业务管理</v>
          </cell>
          <cell r="C281" t="str">
            <v>先进制造产业系</v>
          </cell>
          <cell r="D281">
            <v>1200000</v>
          </cell>
          <cell r="E281">
            <v>0</v>
          </cell>
          <cell r="F281">
            <v>1200000</v>
          </cell>
          <cell r="G281">
            <v>0</v>
          </cell>
          <cell r="H281">
            <v>0</v>
          </cell>
          <cell r="I281">
            <v>0</v>
          </cell>
          <cell r="J281">
            <v>0</v>
          </cell>
          <cell r="K281">
            <v>0</v>
          </cell>
        </row>
        <row r="282">
          <cell r="A282" t="str">
            <v>世界技能大赛国家集训基地建设补助#粤财社〔2018〕14号-系统开发咨询、监理、安全测评、验收测评</v>
          </cell>
          <cell r="B282" t="str">
            <v>信息化项目监理与测评费用</v>
          </cell>
          <cell r="C282" t="str">
            <v>训练中心</v>
          </cell>
          <cell r="D282">
            <v>108000</v>
          </cell>
          <cell r="E282">
            <v>0</v>
          </cell>
          <cell r="F282">
            <v>108000</v>
          </cell>
          <cell r="G282">
            <v>108000</v>
          </cell>
          <cell r="H282">
            <v>1</v>
          </cell>
          <cell r="I282">
            <v>500</v>
          </cell>
          <cell r="J282">
            <v>0</v>
          </cell>
          <cell r="K282">
            <v>500</v>
          </cell>
        </row>
        <row r="283">
          <cell r="A283" t="str">
            <v>世界技能大赛国家集训基地建设补助#粤财社〔2018〕14号-信息网络及软件购置更新</v>
          </cell>
          <cell r="B283" t="str">
            <v>信息化系统软件建设管理</v>
          </cell>
          <cell r="C283" t="str">
            <v>训练中心</v>
          </cell>
          <cell r="D283">
            <v>892000</v>
          </cell>
          <cell r="E283">
            <v>0</v>
          </cell>
          <cell r="F283">
            <v>892000</v>
          </cell>
          <cell r="G283">
            <v>892000</v>
          </cell>
          <cell r="H283">
            <v>1</v>
          </cell>
          <cell r="I283">
            <v>0</v>
          </cell>
          <cell r="J283">
            <v>0</v>
          </cell>
          <cell r="K283">
            <v>0</v>
          </cell>
        </row>
        <row r="284">
          <cell r="A284" t="str">
            <v>多媒体制作#粤财社[2018]114号-教研教改课程优化</v>
          </cell>
          <cell r="B284" t="str">
            <v>专业系业务管理</v>
          </cell>
          <cell r="C284" t="str">
            <v>文化创意产业系</v>
          </cell>
          <cell r="D284">
            <v>200000</v>
          </cell>
          <cell r="E284">
            <v>0</v>
          </cell>
          <cell r="F284">
            <v>200000</v>
          </cell>
          <cell r="G284">
            <v>200000</v>
          </cell>
          <cell r="H284">
            <v>1</v>
          </cell>
          <cell r="I284">
            <v>155061</v>
          </cell>
          <cell r="J284">
            <v>0</v>
          </cell>
          <cell r="K284">
            <v>0</v>
          </cell>
        </row>
        <row r="285">
          <cell r="A285" t="str">
            <v>多媒体制作#粤财社[2018]114号-教学场地建设</v>
          </cell>
          <cell r="B285" t="str">
            <v>基础设施及配套设施工程修缮管理</v>
          </cell>
          <cell r="C285" t="str">
            <v>文化创意产业系</v>
          </cell>
          <cell r="D285">
            <v>970000</v>
          </cell>
          <cell r="E285">
            <v>0</v>
          </cell>
          <cell r="F285">
            <v>970000</v>
          </cell>
          <cell r="G285">
            <v>970000</v>
          </cell>
          <cell r="H285">
            <v>1</v>
          </cell>
          <cell r="I285">
            <v>968850</v>
          </cell>
          <cell r="J285">
            <v>0</v>
          </cell>
          <cell r="K285">
            <v>0</v>
          </cell>
        </row>
        <row r="286">
          <cell r="A286" t="str">
            <v>多媒体制作#粤财社[2018]114号-师资队伍建设</v>
          </cell>
          <cell r="B286" t="str">
            <v>人员培训</v>
          </cell>
          <cell r="C286" t="str">
            <v>文化创意产业系</v>
          </cell>
          <cell r="D286">
            <v>130000</v>
          </cell>
          <cell r="E286">
            <v>0</v>
          </cell>
          <cell r="F286">
            <v>130000</v>
          </cell>
          <cell r="G286">
            <v>130000</v>
          </cell>
          <cell r="H286">
            <v>1</v>
          </cell>
          <cell r="I286">
            <v>98100</v>
          </cell>
          <cell r="J286">
            <v>0</v>
          </cell>
          <cell r="K286">
            <v>57290</v>
          </cell>
        </row>
        <row r="287">
          <cell r="A287" t="str">
            <v>多媒体制作#粤财社[2018]114号-校企深度合作</v>
          </cell>
          <cell r="B287" t="str">
            <v>校企合作业务管理</v>
          </cell>
          <cell r="C287" t="str">
            <v>文化创意产业系</v>
          </cell>
          <cell r="D287">
            <v>200000</v>
          </cell>
          <cell r="E287">
            <v>0</v>
          </cell>
          <cell r="F287">
            <v>200000</v>
          </cell>
          <cell r="G287">
            <v>200000</v>
          </cell>
          <cell r="H287">
            <v>1</v>
          </cell>
          <cell r="I287">
            <v>165560</v>
          </cell>
          <cell r="J287">
            <v>0</v>
          </cell>
          <cell r="K287">
            <v>63824</v>
          </cell>
        </row>
        <row r="288">
          <cell r="A288" t="str">
            <v>子项目16：打造“政校企”协同育人平台-其他（教务处）</v>
          </cell>
          <cell r="B288" t="str">
            <v>校企合作业务管理</v>
          </cell>
          <cell r="C288" t="str">
            <v>教务处</v>
          </cell>
          <cell r="D288">
            <v>120000</v>
          </cell>
          <cell r="E288">
            <v>-500</v>
          </cell>
          <cell r="F288">
            <v>119500</v>
          </cell>
          <cell r="G288">
            <v>119500</v>
          </cell>
          <cell r="H288">
            <v>1</v>
          </cell>
          <cell r="I288">
            <v>119500</v>
          </cell>
          <cell r="J288">
            <v>0</v>
          </cell>
          <cell r="K288">
            <v>119500</v>
          </cell>
        </row>
        <row r="289">
          <cell r="A289" t="str">
            <v>子项目15：实施“海外研习”行动计划-其他</v>
          </cell>
          <cell r="B289" t="str">
            <v>课题研究管理</v>
          </cell>
          <cell r="C289" t="str">
            <v>教研室</v>
          </cell>
          <cell r="D289">
            <v>300000</v>
          </cell>
          <cell r="E289">
            <v>0</v>
          </cell>
          <cell r="F289">
            <v>300000</v>
          </cell>
          <cell r="G289">
            <v>300000</v>
          </cell>
          <cell r="H289">
            <v>1</v>
          </cell>
          <cell r="I289">
            <v>198328.55</v>
          </cell>
          <cell r="J289">
            <v>0</v>
          </cell>
          <cell r="K289">
            <v>79966.33</v>
          </cell>
        </row>
        <row r="290">
          <cell r="A290" t="str">
            <v>第一届全国技工院校教师职业能力大赛经费</v>
          </cell>
          <cell r="B290" t="str">
            <v>课题研究管理</v>
          </cell>
          <cell r="C290" t="str">
            <v>教研室</v>
          </cell>
          <cell r="D290">
            <v>1300000</v>
          </cell>
          <cell r="E290">
            <v>0</v>
          </cell>
          <cell r="F290">
            <v>1300000</v>
          </cell>
          <cell r="G290">
            <v>1300000</v>
          </cell>
          <cell r="H290">
            <v>1</v>
          </cell>
          <cell r="I290">
            <v>1242639.6299999999</v>
          </cell>
          <cell r="J290">
            <v>0</v>
          </cell>
          <cell r="K290">
            <v>1242639.6299999999</v>
          </cell>
        </row>
        <row r="291">
          <cell r="A291" t="str">
            <v>对口帮扶工作（金寨技师学院）</v>
          </cell>
          <cell r="B291" t="str">
            <v>综合办公管理</v>
          </cell>
          <cell r="C291" t="str">
            <v>教研室</v>
          </cell>
          <cell r="D291">
            <v>3820</v>
          </cell>
          <cell r="E291">
            <v>-866</v>
          </cell>
          <cell r="F291">
            <v>2954</v>
          </cell>
          <cell r="G291">
            <v>2954</v>
          </cell>
          <cell r="H291">
            <v>1</v>
          </cell>
          <cell r="I291">
            <v>2954</v>
          </cell>
          <cell r="J291">
            <v>0</v>
          </cell>
          <cell r="K291">
            <v>2954</v>
          </cell>
        </row>
        <row r="292">
          <cell r="A292" t="str">
            <v>子项目1：打造先进制造产业类品牌专业群-其他（2020-2021年虚拟）</v>
          </cell>
          <cell r="B292" t="str">
            <v>教研教改业务管理</v>
          </cell>
          <cell r="C292" t="str">
            <v>先进制造产业系</v>
          </cell>
          <cell r="D292">
            <v>360000</v>
          </cell>
          <cell r="E292">
            <v>0</v>
          </cell>
          <cell r="F292">
            <v>360000</v>
          </cell>
          <cell r="G292">
            <v>360000</v>
          </cell>
          <cell r="H292">
            <v>1</v>
          </cell>
          <cell r="I292">
            <v>350000</v>
          </cell>
          <cell r="J292">
            <v>0</v>
          </cell>
          <cell r="K292">
            <v>0</v>
          </cell>
        </row>
        <row r="293">
          <cell r="A293" t="str">
            <v>训练中心选手培养经费</v>
          </cell>
          <cell r="B293" t="str">
            <v>世界技能大赛</v>
          </cell>
          <cell r="C293" t="str">
            <v>训练中心</v>
          </cell>
          <cell r="D293">
            <v>28806</v>
          </cell>
          <cell r="E293">
            <v>0</v>
          </cell>
          <cell r="F293">
            <v>28806</v>
          </cell>
          <cell r="G293">
            <v>28806</v>
          </cell>
          <cell r="H293">
            <v>1</v>
          </cell>
          <cell r="I293">
            <v>28596.5</v>
          </cell>
          <cell r="J293">
            <v>0</v>
          </cell>
          <cell r="K293">
            <v>28596.5</v>
          </cell>
        </row>
        <row r="294">
          <cell r="A294" t="str">
            <v>校讯通项目</v>
          </cell>
          <cell r="B294" t="str">
            <v>综合办公管理</v>
          </cell>
          <cell r="C294" t="str">
            <v>学生处</v>
          </cell>
          <cell r="D294">
            <v>30000</v>
          </cell>
          <cell r="E294">
            <v>0</v>
          </cell>
          <cell r="F294">
            <v>30000</v>
          </cell>
          <cell r="G294">
            <v>30000</v>
          </cell>
          <cell r="H294">
            <v>1</v>
          </cell>
          <cell r="I294">
            <v>30000</v>
          </cell>
          <cell r="J294">
            <v>0</v>
          </cell>
          <cell r="K294">
            <v>30000</v>
          </cell>
        </row>
        <row r="295">
          <cell r="A295" t="str">
            <v>市工贸学院世行贷款农村劳动力培训项目配套归还贷款利息及采购服务费（基本支出）</v>
          </cell>
          <cell r="B295" t="str">
            <v>工程相关费用管理</v>
          </cell>
          <cell r="C295" t="str">
            <v>对外交流与培训中心</v>
          </cell>
          <cell r="D295">
            <v>131040.19</v>
          </cell>
          <cell r="E295">
            <v>0</v>
          </cell>
          <cell r="F295">
            <v>131040.19</v>
          </cell>
          <cell r="G295">
            <v>131040.19</v>
          </cell>
          <cell r="H295">
            <v>1</v>
          </cell>
          <cell r="I295">
            <v>131040.19</v>
          </cell>
          <cell r="J295">
            <v>0</v>
          </cell>
          <cell r="K295">
            <v>131040.19</v>
          </cell>
        </row>
        <row r="296">
          <cell r="A296" t="str">
            <v>数控大赛省选拔赛费用</v>
          </cell>
          <cell r="B296" t="str">
            <v>省级比赛</v>
          </cell>
          <cell r="C296" t="str">
            <v>教务处</v>
          </cell>
          <cell r="D296">
            <v>22558</v>
          </cell>
          <cell r="E296">
            <v>-19408</v>
          </cell>
          <cell r="F296">
            <v>3150</v>
          </cell>
          <cell r="G296">
            <v>3150</v>
          </cell>
          <cell r="H296">
            <v>1</v>
          </cell>
          <cell r="I296">
            <v>0</v>
          </cell>
          <cell r="J296">
            <v>0</v>
          </cell>
          <cell r="K296">
            <v>0</v>
          </cell>
        </row>
        <row r="297">
          <cell r="A297" t="str">
            <v>子项目23：创建高水平技师学院项目实施与保障-其他（质量监测中心）</v>
          </cell>
          <cell r="B297" t="str">
            <v>综合办公管理</v>
          </cell>
          <cell r="C297" t="str">
            <v>质量监测中心</v>
          </cell>
          <cell r="D297">
            <v>60000</v>
          </cell>
          <cell r="E297">
            <v>0</v>
          </cell>
          <cell r="F297">
            <v>60000</v>
          </cell>
          <cell r="G297">
            <v>60000</v>
          </cell>
          <cell r="H297">
            <v>1</v>
          </cell>
          <cell r="I297">
            <v>60000</v>
          </cell>
          <cell r="J297">
            <v>0</v>
          </cell>
          <cell r="K297">
            <v>60000</v>
          </cell>
        </row>
        <row r="298">
          <cell r="A298" t="str">
            <v>2018年第八届全国数控大赛集训及决赛</v>
          </cell>
          <cell r="B298" t="str">
            <v>国家级比赛</v>
          </cell>
          <cell r="C298" t="str">
            <v>先进制造产业系</v>
          </cell>
          <cell r="D298">
            <v>52340</v>
          </cell>
          <cell r="E298">
            <v>0</v>
          </cell>
          <cell r="F298">
            <v>52340</v>
          </cell>
          <cell r="G298">
            <v>52340</v>
          </cell>
          <cell r="H298">
            <v>1</v>
          </cell>
          <cell r="I298">
            <v>52340</v>
          </cell>
          <cell r="J298">
            <v>6790</v>
          </cell>
          <cell r="K298">
            <v>0</v>
          </cell>
        </row>
        <row r="299">
          <cell r="A299" t="str">
            <v>数控大赛省选拔赛费用（先进制造系）</v>
          </cell>
          <cell r="B299" t="str">
            <v>省级比赛</v>
          </cell>
          <cell r="C299" t="str">
            <v>先进制造产业系</v>
          </cell>
          <cell r="D299">
            <v>19408</v>
          </cell>
          <cell r="E299">
            <v>0</v>
          </cell>
          <cell r="F299">
            <v>19408</v>
          </cell>
          <cell r="G299">
            <v>19408</v>
          </cell>
          <cell r="H299">
            <v>1</v>
          </cell>
          <cell r="I299">
            <v>19200</v>
          </cell>
          <cell r="J299">
            <v>0</v>
          </cell>
          <cell r="K299">
            <v>19200</v>
          </cell>
        </row>
        <row r="300">
          <cell r="A300" t="str">
            <v>其他补助支出</v>
          </cell>
          <cell r="B300" t="str">
            <v>在职编内人员绩效工资</v>
          </cell>
          <cell r="C300" t="str">
            <v>人力资源处</v>
          </cell>
          <cell r="D300">
            <v>34125922.600000001</v>
          </cell>
          <cell r="E300">
            <v>0</v>
          </cell>
          <cell r="F300">
            <v>34125922.600000001</v>
          </cell>
          <cell r="G300">
            <v>34125922.600000001</v>
          </cell>
          <cell r="H300">
            <v>1</v>
          </cell>
          <cell r="I300">
            <v>34125922.600000001</v>
          </cell>
          <cell r="J300">
            <v>0</v>
          </cell>
          <cell r="K300">
            <v>34125922.600000001</v>
          </cell>
        </row>
        <row r="301">
          <cell r="A301" t="str">
            <v xml:space="preserve">	2017省补助资金世赛基地建设（制冷与空调基地）教务处</v>
          </cell>
          <cell r="B301" t="str">
            <v>专用设备购置管理</v>
          </cell>
          <cell r="C301" t="str">
            <v>教务处</v>
          </cell>
          <cell r="D301">
            <v>986666</v>
          </cell>
          <cell r="E301">
            <v>0</v>
          </cell>
          <cell r="F301">
            <v>986666</v>
          </cell>
          <cell r="G301">
            <v>986666</v>
          </cell>
          <cell r="H301">
            <v>1</v>
          </cell>
          <cell r="I301">
            <v>986666</v>
          </cell>
          <cell r="J301">
            <v>0</v>
          </cell>
          <cell r="K301">
            <v>295999.8</v>
          </cell>
        </row>
        <row r="302">
          <cell r="A302" t="str">
            <v>人社部第45届世界技能大赛参赛集训补贴资金（制冷与空调）</v>
          </cell>
          <cell r="B302" t="str">
            <v>世界技能大赛</v>
          </cell>
          <cell r="C302" t="str">
            <v>训练中心</v>
          </cell>
          <cell r="D302">
            <v>162500</v>
          </cell>
          <cell r="E302">
            <v>-52500</v>
          </cell>
          <cell r="F302">
            <v>110000</v>
          </cell>
          <cell r="G302">
            <v>110000</v>
          </cell>
          <cell r="H302">
            <v>1</v>
          </cell>
          <cell r="I302">
            <v>37457</v>
          </cell>
          <cell r="J302">
            <v>0</v>
          </cell>
          <cell r="K302">
            <v>36768.5</v>
          </cell>
        </row>
        <row r="303">
          <cell r="A303" t="str">
            <v>人社部第45届世界技能大赛参赛集训补贴资金（CAD机械设计）</v>
          </cell>
          <cell r="B303" t="str">
            <v>世界技能大赛</v>
          </cell>
          <cell r="C303" t="str">
            <v>训练中心</v>
          </cell>
          <cell r="D303">
            <v>152000</v>
          </cell>
          <cell r="E303">
            <v>-42000</v>
          </cell>
          <cell r="F303">
            <v>110000</v>
          </cell>
          <cell r="G303">
            <v>110000</v>
          </cell>
          <cell r="H303">
            <v>1</v>
          </cell>
          <cell r="I303">
            <v>5222</v>
          </cell>
          <cell r="J303">
            <v>0</v>
          </cell>
          <cell r="K303">
            <v>5222</v>
          </cell>
        </row>
        <row r="304">
          <cell r="A304" t="str">
            <v>人社部第45届世界技能大赛参赛集训补贴资金（网络系统管理）</v>
          </cell>
          <cell r="B304" t="str">
            <v>世界技能大赛</v>
          </cell>
          <cell r="C304" t="str">
            <v>训练中心</v>
          </cell>
          <cell r="D304">
            <v>162500</v>
          </cell>
          <cell r="E304">
            <v>-52500</v>
          </cell>
          <cell r="F304">
            <v>110000</v>
          </cell>
          <cell r="G304">
            <v>110000</v>
          </cell>
          <cell r="H304">
            <v>1</v>
          </cell>
          <cell r="I304">
            <v>14490.5</v>
          </cell>
          <cell r="J304">
            <v>0</v>
          </cell>
          <cell r="K304">
            <v>14490.5</v>
          </cell>
        </row>
        <row r="305">
          <cell r="A305" t="str">
            <v>人社部第45届世界技能大赛参赛集训补贴资金（网站设计与开发）</v>
          </cell>
          <cell r="B305" t="str">
            <v>世界技能大赛</v>
          </cell>
          <cell r="C305" t="str">
            <v>训练中心</v>
          </cell>
          <cell r="D305">
            <v>70000</v>
          </cell>
          <cell r="E305">
            <v>-30000</v>
          </cell>
          <cell r="F305">
            <v>40000</v>
          </cell>
          <cell r="G305">
            <v>40000</v>
          </cell>
          <cell r="H305">
            <v>1</v>
          </cell>
          <cell r="I305">
            <v>0</v>
          </cell>
          <cell r="J305">
            <v>0</v>
          </cell>
          <cell r="K305">
            <v>0</v>
          </cell>
        </row>
        <row r="306">
          <cell r="A306" t="str">
            <v>基础建设项目前期费（虚拟）</v>
          </cell>
          <cell r="B306" t="str">
            <v>零星维修维护管理</v>
          </cell>
          <cell r="C306" t="str">
            <v>总务处</v>
          </cell>
          <cell r="D306">
            <v>20000</v>
          </cell>
          <cell r="E306">
            <v>0</v>
          </cell>
          <cell r="F306">
            <v>20000</v>
          </cell>
          <cell r="G306">
            <v>20000</v>
          </cell>
          <cell r="H306">
            <v>1</v>
          </cell>
          <cell r="I306">
            <v>0</v>
          </cell>
          <cell r="J306">
            <v>0</v>
          </cell>
          <cell r="K306">
            <v>0</v>
          </cell>
        </row>
        <row r="307">
          <cell r="A307" t="str">
            <v xml:space="preserve">	人社部第45届世界技能大赛参赛集训补贴资金（CAD机械设计）生活补贴</v>
          </cell>
          <cell r="B307" t="str">
            <v>世界技能大赛</v>
          </cell>
          <cell r="C307" t="str">
            <v>训练中心</v>
          </cell>
          <cell r="D307">
            <v>42000</v>
          </cell>
          <cell r="E307">
            <v>0</v>
          </cell>
          <cell r="F307">
            <v>42000</v>
          </cell>
          <cell r="G307">
            <v>42000</v>
          </cell>
          <cell r="H307">
            <v>1</v>
          </cell>
          <cell r="I307">
            <v>0</v>
          </cell>
          <cell r="J307">
            <v>0</v>
          </cell>
          <cell r="K307">
            <v>0</v>
          </cell>
        </row>
        <row r="308">
          <cell r="A308" t="str">
            <v>人社部第45届世界技能大赛参赛集训补贴资金（网络系统管理）生活补贴</v>
          </cell>
          <cell r="B308" t="str">
            <v>世界技能大赛</v>
          </cell>
          <cell r="C308" t="str">
            <v>训练中心</v>
          </cell>
          <cell r="D308">
            <v>52500</v>
          </cell>
          <cell r="E308">
            <v>0</v>
          </cell>
          <cell r="F308">
            <v>52500</v>
          </cell>
          <cell r="G308">
            <v>52500</v>
          </cell>
          <cell r="H308">
            <v>1</v>
          </cell>
          <cell r="I308">
            <v>2640</v>
          </cell>
          <cell r="J308">
            <v>0</v>
          </cell>
          <cell r="K308">
            <v>2640</v>
          </cell>
        </row>
        <row r="309">
          <cell r="A309" t="str">
            <v xml:space="preserve">	人社部第45届世界技能大赛参赛集训补贴资金（网站设计与开发）生活补贴</v>
          </cell>
          <cell r="B309" t="str">
            <v>世界技能大赛</v>
          </cell>
          <cell r="C309" t="str">
            <v>训练中心</v>
          </cell>
          <cell r="D309">
            <v>30000</v>
          </cell>
          <cell r="E309">
            <v>0</v>
          </cell>
          <cell r="F309">
            <v>30000</v>
          </cell>
          <cell r="G309">
            <v>30000</v>
          </cell>
          <cell r="H309">
            <v>1</v>
          </cell>
          <cell r="I309">
            <v>0</v>
          </cell>
          <cell r="J309">
            <v>0</v>
          </cell>
          <cell r="K309">
            <v>0</v>
          </cell>
        </row>
        <row r="310">
          <cell r="A310" t="str">
            <v>人社部第45届世界技能大赛参赛集训补贴资金（制冷与空调）生活补贴</v>
          </cell>
          <cell r="B310" t="str">
            <v>世界技能大赛</v>
          </cell>
          <cell r="C310" t="str">
            <v>训练中心</v>
          </cell>
          <cell r="D310">
            <v>52500</v>
          </cell>
          <cell r="E310">
            <v>0</v>
          </cell>
          <cell r="F310">
            <v>52500</v>
          </cell>
          <cell r="G310">
            <v>52500</v>
          </cell>
          <cell r="H310">
            <v>1</v>
          </cell>
          <cell r="I310">
            <v>11160</v>
          </cell>
          <cell r="J310">
            <v>0</v>
          </cell>
          <cell r="K310">
            <v>8280</v>
          </cell>
        </row>
        <row r="311">
          <cell r="A311" t="str">
            <v>独生子女父母奖励</v>
          </cell>
          <cell r="B311" t="str">
            <v>独生子女奖励金</v>
          </cell>
          <cell r="C311" t="str">
            <v>人力资源处</v>
          </cell>
          <cell r="D311">
            <v>119700</v>
          </cell>
          <cell r="E311">
            <v>0</v>
          </cell>
          <cell r="F311">
            <v>119700</v>
          </cell>
          <cell r="G311">
            <v>119700</v>
          </cell>
          <cell r="H311">
            <v>1</v>
          </cell>
          <cell r="I311">
            <v>102450</v>
          </cell>
          <cell r="J311">
            <v>0</v>
          </cell>
          <cell r="K311">
            <v>102450</v>
          </cell>
        </row>
        <row r="312">
          <cell r="A312" t="str">
            <v>2017年市工贸学院设备维修、维护、拆装调试项目尾款</v>
          </cell>
          <cell r="B312" t="str">
            <v>日常维修维护管理</v>
          </cell>
          <cell r="C312" t="str">
            <v>设备采购与管理处</v>
          </cell>
          <cell r="D312">
            <v>104800</v>
          </cell>
          <cell r="E312">
            <v>0</v>
          </cell>
          <cell r="F312">
            <v>104800</v>
          </cell>
          <cell r="G312">
            <v>104800</v>
          </cell>
          <cell r="H312">
            <v>1</v>
          </cell>
          <cell r="I312">
            <v>104800</v>
          </cell>
          <cell r="J312">
            <v>0</v>
          </cell>
          <cell r="K312">
            <v>104800</v>
          </cell>
        </row>
        <row r="313">
          <cell r="A313" t="str">
            <v>2019年市工贸学院环境整治维修工程项目</v>
          </cell>
          <cell r="B313" t="str">
            <v>房屋装修改造管理</v>
          </cell>
          <cell r="C313" t="str">
            <v>总务处</v>
          </cell>
          <cell r="D313">
            <v>240000</v>
          </cell>
          <cell r="E313">
            <v>0</v>
          </cell>
          <cell r="F313">
            <v>240000</v>
          </cell>
          <cell r="G313">
            <v>240000</v>
          </cell>
          <cell r="H313">
            <v>1</v>
          </cell>
          <cell r="I313">
            <v>0</v>
          </cell>
          <cell r="J313">
            <v>0</v>
          </cell>
          <cell r="K313">
            <v>0</v>
          </cell>
        </row>
        <row r="314">
          <cell r="A314" t="str">
            <v>年度计生达标奖</v>
          </cell>
          <cell r="B314" t="str">
            <v>年度计划生育达标奖</v>
          </cell>
          <cell r="C314" t="str">
            <v>政工处</v>
          </cell>
          <cell r="D314">
            <v>2472094.7200000002</v>
          </cell>
          <cell r="E314">
            <v>0</v>
          </cell>
          <cell r="F314">
            <v>2472094.7200000002</v>
          </cell>
          <cell r="G314">
            <v>2472094.7200000002</v>
          </cell>
          <cell r="H314">
            <v>1</v>
          </cell>
          <cell r="I314">
            <v>2472074.7999999998</v>
          </cell>
          <cell r="J314">
            <v>0</v>
          </cell>
          <cell r="K314">
            <v>0</v>
          </cell>
        </row>
        <row r="315">
          <cell r="A315" t="str">
            <v>省补助竞赛资金（训练中心）</v>
          </cell>
          <cell r="B315" t="str">
            <v>省级比赛</v>
          </cell>
          <cell r="C315" t="str">
            <v>训练中心</v>
          </cell>
          <cell r="D315">
            <v>1225000</v>
          </cell>
          <cell r="E315">
            <v>52475.199999999997</v>
          </cell>
          <cell r="F315">
            <v>1277475.2</v>
          </cell>
          <cell r="G315">
            <v>1277475.2</v>
          </cell>
          <cell r="H315">
            <v>1</v>
          </cell>
          <cell r="I315">
            <v>96364</v>
          </cell>
          <cell r="J315">
            <v>0</v>
          </cell>
          <cell r="K315">
            <v>96364</v>
          </cell>
        </row>
        <row r="316">
          <cell r="A316" t="str">
            <v>省补助竞赛资金（教务处）</v>
          </cell>
          <cell r="B316" t="str">
            <v>省级比赛</v>
          </cell>
          <cell r="C316" t="str">
            <v>教务处</v>
          </cell>
          <cell r="D316">
            <v>1000000</v>
          </cell>
          <cell r="E316">
            <v>0</v>
          </cell>
          <cell r="F316">
            <v>1000000</v>
          </cell>
          <cell r="G316">
            <v>1000000</v>
          </cell>
          <cell r="H316">
            <v>1</v>
          </cell>
          <cell r="I316">
            <v>879923</v>
          </cell>
          <cell r="J316">
            <v>0</v>
          </cell>
          <cell r="K316">
            <v>51605</v>
          </cell>
        </row>
        <row r="317">
          <cell r="A317" t="str">
            <v>数控大赛省选拔赛费用（教务处）</v>
          </cell>
          <cell r="B317" t="str">
            <v>国家级比赛</v>
          </cell>
          <cell r="C317" t="str">
            <v>教务处</v>
          </cell>
          <cell r="D317">
            <v>119124.8</v>
          </cell>
          <cell r="E317">
            <v>38400</v>
          </cell>
          <cell r="F317">
            <v>157524.79999999999</v>
          </cell>
          <cell r="G317">
            <v>157524.79999999999</v>
          </cell>
          <cell r="H317">
            <v>1</v>
          </cell>
          <cell r="I317">
            <v>134024.79999999999</v>
          </cell>
          <cell r="J317">
            <v>0</v>
          </cell>
          <cell r="K317">
            <v>84672.8</v>
          </cell>
        </row>
        <row r="318">
          <cell r="A318" t="str">
            <v>行政办公费-教研室</v>
          </cell>
          <cell r="B318" t="str">
            <v>综合办公管理</v>
          </cell>
          <cell r="C318" t="str">
            <v>教研室</v>
          </cell>
          <cell r="D318">
            <v>55.57</v>
          </cell>
          <cell r="E318">
            <v>0</v>
          </cell>
          <cell r="F318">
            <v>55.57</v>
          </cell>
          <cell r="G318">
            <v>55.57</v>
          </cell>
          <cell r="H318">
            <v>1</v>
          </cell>
          <cell r="I318">
            <v>55.57</v>
          </cell>
          <cell r="J318">
            <v>0</v>
          </cell>
          <cell r="K318">
            <v>55.57</v>
          </cell>
        </row>
        <row r="319">
          <cell r="A319" t="str">
            <v>子项目20：打造人力资源优化平台-其他（2019年虚拟）</v>
          </cell>
          <cell r="B319" t="str">
            <v>人力资源事务管理</v>
          </cell>
          <cell r="C319" t="str">
            <v>人力资源处</v>
          </cell>
          <cell r="D319">
            <v>250000</v>
          </cell>
          <cell r="E319">
            <v>0</v>
          </cell>
          <cell r="F319">
            <v>250000</v>
          </cell>
          <cell r="G319">
            <v>250000</v>
          </cell>
          <cell r="H319">
            <v>1</v>
          </cell>
          <cell r="I319">
            <v>3760</v>
          </cell>
          <cell r="J319">
            <v>0</v>
          </cell>
          <cell r="K319">
            <v>3760</v>
          </cell>
        </row>
        <row r="320">
          <cell r="A320" t="str">
            <v>2017省补助资金教师资助项目(伍平平）-基本支出</v>
          </cell>
          <cell r="B320" t="str">
            <v>教研教改业务管理</v>
          </cell>
          <cell r="C320" t="str">
            <v>先进制造产业系</v>
          </cell>
          <cell r="D320">
            <v>23.47</v>
          </cell>
          <cell r="E320">
            <v>0</v>
          </cell>
          <cell r="F320">
            <v>23.47</v>
          </cell>
          <cell r="G320">
            <v>23.47</v>
          </cell>
          <cell r="H320">
            <v>1</v>
          </cell>
          <cell r="I320">
            <v>23.47</v>
          </cell>
          <cell r="J320">
            <v>0</v>
          </cell>
          <cell r="K320">
            <v>23.47</v>
          </cell>
        </row>
        <row r="321">
          <cell r="A321" t="str">
            <v>2018年物业管理费（基本支出）</v>
          </cell>
          <cell r="B321" t="str">
            <v>场地运行管理</v>
          </cell>
          <cell r="C321" t="str">
            <v>总务处</v>
          </cell>
          <cell r="D321">
            <v>314195.74</v>
          </cell>
          <cell r="E321">
            <v>0</v>
          </cell>
          <cell r="F321">
            <v>314195.74</v>
          </cell>
          <cell r="G321">
            <v>314195.74</v>
          </cell>
          <cell r="H321">
            <v>1</v>
          </cell>
          <cell r="I321">
            <v>314195.74</v>
          </cell>
          <cell r="J321">
            <v>0</v>
          </cell>
          <cell r="K321">
            <v>314195.74</v>
          </cell>
        </row>
        <row r="322">
          <cell r="A322" t="str">
            <v>合计</v>
          </cell>
          <cell r="D322">
            <v>305697634.19</v>
          </cell>
          <cell r="E322">
            <v>19464042.420000002</v>
          </cell>
          <cell r="F322">
            <v>325161676.61000001</v>
          </cell>
          <cell r="G322">
            <v>323001444.68000001</v>
          </cell>
          <cell r="H322">
            <v>0.99339999999999995</v>
          </cell>
          <cell r="I322">
            <v>293712319.19999999</v>
          </cell>
          <cell r="J322">
            <v>2297597.4500000002</v>
          </cell>
          <cell r="K322">
            <v>265470461.59999999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旧资金平衡表"/>
      <sheetName val="新资金平衡表"/>
      <sheetName val="三费计算"/>
      <sheetName val="一般结转"/>
      <sheetName val="基金结转"/>
      <sheetName val="基金结余"/>
      <sheetName val="人数统计"/>
      <sheetName val="工改补贴"/>
      <sheetName val="奖励工资明细"/>
      <sheetName val="三费计算2"/>
      <sheetName val="工改翘尾"/>
      <sheetName val="本级预计"/>
      <sheetName val="教育科技附加"/>
      <sheetName val="机动指标"/>
      <sheetName val="工改补贴2"/>
      <sheetName val="结转下年"/>
      <sheetName val="资金平衡表"/>
      <sheetName val="基金资金平衡"/>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金平衡表"/>
      <sheetName val="三费计算"/>
      <sheetName val="结转下年"/>
      <sheetName val="机动指标"/>
      <sheetName val="工改补贴"/>
      <sheetName val="本级预计"/>
      <sheetName val="教育科技附加"/>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广州市劳动用工和社会保险增减员表"/>
      <sheetName val="字典代码项"/>
      <sheetName val="打印简化版"/>
    </sheetNames>
    <sheetDataSet>
      <sheetData sheetId="0" refreshError="1"/>
      <sheetData sheetId="1" refreshError="1">
        <row r="2">
          <cell r="G2" t="str">
            <v>10.本市城镇</v>
          </cell>
        </row>
        <row r="3">
          <cell r="G3" t="str">
            <v>11.本市农村</v>
          </cell>
        </row>
        <row r="4">
          <cell r="G4" t="str">
            <v>20.外地城镇</v>
          </cell>
        </row>
        <row r="5">
          <cell r="G5" t="str">
            <v>21.外地农村</v>
          </cell>
        </row>
        <row r="6">
          <cell r="G6" t="str">
            <v>30.本市农场</v>
          </cell>
        </row>
        <row r="7">
          <cell r="G7" t="str">
            <v>31.外地农场</v>
          </cell>
        </row>
        <row r="8">
          <cell r="G8" t="str">
            <v>40.蓝印户口</v>
          </cell>
        </row>
        <row r="9">
          <cell r="G9" t="str">
            <v>50.番禺城镇</v>
          </cell>
        </row>
        <row r="10">
          <cell r="G10" t="str">
            <v>51.番禺农村</v>
          </cell>
        </row>
        <row r="11">
          <cell r="G11" t="str">
            <v>60.花都城镇</v>
          </cell>
        </row>
        <row r="12">
          <cell r="G12" t="str">
            <v>61.花都农村</v>
          </cell>
        </row>
        <row r="13">
          <cell r="G13" t="str">
            <v>70.增城城镇</v>
          </cell>
        </row>
        <row r="14">
          <cell r="G14" t="str">
            <v>71.增城农村</v>
          </cell>
        </row>
        <row r="15">
          <cell r="G15" t="str">
            <v>80.从化城镇</v>
          </cell>
        </row>
        <row r="16">
          <cell r="G16" t="str">
            <v>81.从化农村</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目录2"/>
      <sheetName val="目录3"/>
      <sheetName val="00报人大"/>
      <sheetName val="00汇总"/>
      <sheetName val="01报人大"/>
      <sheetName val="02报人大"/>
      <sheetName val="02预算内外"/>
      <sheetName val="03报人大"/>
      <sheetName val="04报人大"/>
      <sheetName val="04详细"/>
      <sheetName val="05报人大"/>
      <sheetName val="06报人大"/>
      <sheetName val="07报人大"/>
      <sheetName val="08合计"/>
      <sheetName val="08报人大"/>
      <sheetName val="报统计局"/>
      <sheetName val="十五全市"/>
      <sheetName val="十五市本级"/>
      <sheetName val="96-02全市"/>
      <sheetName val="98-02本级"/>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旧资金平衡表"/>
      <sheetName val="新资金平衡表"/>
      <sheetName val="三费计算"/>
      <sheetName val="一般结转"/>
      <sheetName val="基金结转"/>
      <sheetName val="基金结余"/>
      <sheetName val="人数统计"/>
      <sheetName val="工改补贴"/>
      <sheetName val="奖励工资明细"/>
      <sheetName val="三费计算2"/>
      <sheetName val="工改翘尾"/>
      <sheetName val="本级预计"/>
      <sheetName val="教育科技附加"/>
      <sheetName val="机动指标"/>
      <sheetName val="工改补贴2"/>
      <sheetName val="结转下年"/>
      <sheetName val="资金平衡表"/>
      <sheetName val="基金资金平衡"/>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旧资金平衡表"/>
      <sheetName val="新资金平衡表"/>
      <sheetName val="三费计算"/>
      <sheetName val="一般结转"/>
      <sheetName val="基金结转"/>
      <sheetName val="基金结余"/>
      <sheetName val="人数统计"/>
      <sheetName val="工改补贴"/>
      <sheetName val="奖励工资明细"/>
      <sheetName val="三费计算2"/>
      <sheetName val="工改翘尾"/>
      <sheetName val="本级预计"/>
      <sheetName val="教育科技附加"/>
      <sheetName val="机动指标"/>
      <sheetName val="工改补贴2"/>
      <sheetName val="结转下年"/>
      <sheetName val="资金平衡表"/>
      <sheetName val="基金资金平衡"/>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旧资金平衡表"/>
      <sheetName val="新资金平衡表"/>
      <sheetName val="三费计算"/>
      <sheetName val="一般结转"/>
      <sheetName val="基金结转"/>
      <sheetName val="基金结余"/>
      <sheetName val="人数统计"/>
      <sheetName val="工改补贴"/>
      <sheetName val="奖励工资明细"/>
      <sheetName val="三费计算2"/>
      <sheetName val="工改翘尾"/>
      <sheetName val="本级预计"/>
      <sheetName val="教育科技附加"/>
      <sheetName val="机动指标"/>
      <sheetName val="工改补贴2"/>
      <sheetName val="结转下年"/>
      <sheetName val="资金平衡表"/>
      <sheetName val="基金资金平衡"/>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9计划"/>
      <sheetName val="97-99实绩"/>
      <sheetName val="00计划"/>
      <sheetName val="99实绩"/>
      <sheetName val="#REF!"/>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8"/>
  <sheetViews>
    <sheetView workbookViewId="0">
      <selection activeCell="E9" sqref="E9"/>
    </sheetView>
  </sheetViews>
  <sheetFormatPr defaultRowHeight="12.75"/>
  <cols>
    <col min="2" max="2" width="20.7109375" customWidth="1"/>
    <col min="3" max="3" width="12.28515625" customWidth="1"/>
    <col min="4" max="4" width="14.42578125" customWidth="1"/>
    <col min="5" max="5" width="11.42578125" customWidth="1"/>
    <col min="6" max="6" width="9.5703125" style="3" customWidth="1"/>
    <col min="7" max="12" width="9.5703125" hidden="1" customWidth="1"/>
    <col min="13" max="13" width="9.5703125" style="409" hidden="1" customWidth="1"/>
    <col min="14" max="14" width="11.42578125" style="409" hidden="1" customWidth="1"/>
    <col min="15" max="15" width="12.7109375" style="409" hidden="1" customWidth="1"/>
    <col min="16" max="16" width="12.7109375" style="409" customWidth="1"/>
    <col min="17" max="17" width="6.140625" customWidth="1"/>
    <col min="18" max="20" width="9.140625" hidden="1" customWidth="1"/>
    <col min="21" max="21" width="12.42578125" hidden="1" customWidth="1"/>
    <col min="22" max="27" width="13.140625" hidden="1" customWidth="1"/>
    <col min="28" max="30" width="9.140625" hidden="1" customWidth="1"/>
    <col min="31" max="41" width="9.140625" customWidth="1"/>
  </cols>
  <sheetData>
    <row r="1" spans="2:34" ht="30.6" customHeight="1">
      <c r="B1" s="642" t="s">
        <v>660</v>
      </c>
      <c r="C1" s="642"/>
      <c r="D1" s="642"/>
      <c r="E1" s="642"/>
      <c r="F1" s="642"/>
      <c r="G1" s="642"/>
      <c r="H1" s="642"/>
      <c r="I1" s="642"/>
      <c r="J1" s="642"/>
      <c r="K1" s="642"/>
      <c r="L1" s="642"/>
      <c r="M1" s="642"/>
      <c r="N1" s="642"/>
      <c r="O1" s="642"/>
      <c r="P1" s="642"/>
      <c r="Q1" s="642"/>
      <c r="S1">
        <v>10000</v>
      </c>
    </row>
    <row r="2" spans="2:34" ht="16.5" customHeight="1">
      <c r="C2" s="47"/>
      <c r="Q2" s="48" t="s">
        <v>583</v>
      </c>
      <c r="R2">
        <v>3</v>
      </c>
      <c r="S2">
        <v>4</v>
      </c>
      <c r="T2">
        <v>5</v>
      </c>
      <c r="U2">
        <v>6</v>
      </c>
      <c r="V2">
        <v>7</v>
      </c>
      <c r="W2">
        <v>8</v>
      </c>
      <c r="X2">
        <v>9</v>
      </c>
      <c r="Y2">
        <v>10</v>
      </c>
      <c r="Z2">
        <v>11</v>
      </c>
      <c r="AA2">
        <v>12</v>
      </c>
    </row>
    <row r="3" spans="2:34" ht="61.5" customHeight="1">
      <c r="B3" s="49" t="s">
        <v>646</v>
      </c>
      <c r="C3" s="49" t="s">
        <v>587</v>
      </c>
      <c r="D3" s="50" t="s">
        <v>588</v>
      </c>
      <c r="E3" s="50" t="s">
        <v>580</v>
      </c>
      <c r="F3" s="554" t="s">
        <v>579</v>
      </c>
      <c r="G3" s="51" t="s">
        <v>647</v>
      </c>
      <c r="H3" s="51" t="s">
        <v>648</v>
      </c>
      <c r="I3" s="51" t="s">
        <v>649</v>
      </c>
      <c r="J3" s="51" t="s">
        <v>650</v>
      </c>
      <c r="K3" s="51" t="s">
        <v>651</v>
      </c>
      <c r="L3" s="51" t="s">
        <v>652</v>
      </c>
      <c r="M3" s="410" t="s">
        <v>653</v>
      </c>
      <c r="N3" s="410" t="s">
        <v>654</v>
      </c>
      <c r="O3" s="410" t="s">
        <v>655</v>
      </c>
      <c r="P3" s="410" t="s">
        <v>656</v>
      </c>
      <c r="Q3" s="52" t="s">
        <v>657</v>
      </c>
    </row>
    <row r="4" spans="2:34" ht="25.5" customHeight="1">
      <c r="B4" s="434" t="s">
        <v>658</v>
      </c>
      <c r="C4" s="435">
        <v>8588.3823190000003</v>
      </c>
      <c r="D4" s="435">
        <v>5487.1364259999991</v>
      </c>
      <c r="E4" s="435">
        <v>3101.2458930000012</v>
      </c>
      <c r="F4" s="438">
        <v>0.63890220791182728</v>
      </c>
      <c r="G4" s="437">
        <v>2.5681226380279334E-2</v>
      </c>
      <c r="H4" s="437">
        <v>6.9727456592893228E-2</v>
      </c>
      <c r="I4" s="438">
        <v>9.4162527874817756E-2</v>
      </c>
      <c r="J4" s="438">
        <v>0.14385147886996777</v>
      </c>
      <c r="K4" s="438">
        <v>0.27797565480454239</v>
      </c>
      <c r="L4" s="438">
        <v>0.40042320631569173</v>
      </c>
      <c r="M4" s="436">
        <v>0.51837164282412984</v>
      </c>
      <c r="N4" s="436">
        <v>0.65635264233164137</v>
      </c>
      <c r="O4" s="436">
        <v>0.78615117567321902</v>
      </c>
      <c r="P4" s="436">
        <v>0.90070068817405768</v>
      </c>
      <c r="Q4" s="439"/>
      <c r="R4" s="3">
        <v>2.5681226380279334E-2</v>
      </c>
      <c r="S4" s="3">
        <v>6.9727456592893228E-2</v>
      </c>
      <c r="T4" s="3">
        <v>9.4162527874817756E-2</v>
      </c>
      <c r="U4" s="3">
        <v>0.14385147886996777</v>
      </c>
      <c r="V4" s="3">
        <v>0.27797565480454239</v>
      </c>
      <c r="W4" s="3">
        <v>0.40042320631569173</v>
      </c>
      <c r="X4" s="3">
        <v>0.51837164282412984</v>
      </c>
      <c r="Y4" s="3">
        <v>0.65635264233164137</v>
      </c>
      <c r="Z4" s="3">
        <v>0.78615117567321902</v>
      </c>
      <c r="AA4" s="3">
        <v>0.90070068817405768</v>
      </c>
    </row>
    <row r="5" spans="2:34" ht="33.75" customHeight="1">
      <c r="B5" s="440" t="s">
        <v>600</v>
      </c>
      <c r="C5" s="441">
        <v>3673.3592720000001</v>
      </c>
      <c r="D5" s="441">
        <v>3329.2673540000001</v>
      </c>
      <c r="E5" s="441">
        <v>344.09191800000008</v>
      </c>
      <c r="F5" s="443">
        <v>0.9063277255173966</v>
      </c>
      <c r="G5" s="443">
        <v>5.8351700372421399E-2</v>
      </c>
      <c r="H5" s="443">
        <v>0.12123819043863616</v>
      </c>
      <c r="I5" s="443">
        <v>0.15412516062307083</v>
      </c>
      <c r="J5" s="443">
        <v>0.18476390604463586</v>
      </c>
      <c r="K5" s="443">
        <v>0.2271802986107698</v>
      </c>
      <c r="L5" s="443">
        <v>0.37870596462517758</v>
      </c>
      <c r="M5" s="442">
        <v>0.50601865446936334</v>
      </c>
      <c r="N5" s="442">
        <v>0.62768439013715938</v>
      </c>
      <c r="O5" s="442">
        <v>0.84656374907398391</v>
      </c>
      <c r="P5" s="442">
        <v>0.91008390757809865</v>
      </c>
      <c r="Q5" s="220"/>
      <c r="R5" s="3">
        <v>5.8351700372421399E-2</v>
      </c>
      <c r="S5" s="3">
        <v>0.12123819043863616</v>
      </c>
      <c r="T5" s="3">
        <v>0.15412516062307083</v>
      </c>
      <c r="U5" s="3">
        <v>0.18476390604463586</v>
      </c>
      <c r="V5" s="3">
        <v>0.2271802986107698</v>
      </c>
      <c r="W5" s="3">
        <v>0.37870596462517758</v>
      </c>
      <c r="X5" s="3">
        <v>0.50601865446936334</v>
      </c>
      <c r="Y5" s="3">
        <v>0.62768439013715938</v>
      </c>
      <c r="Z5" s="3">
        <v>0.84656374907398391</v>
      </c>
      <c r="AA5" s="3">
        <v>0.91008390757809865</v>
      </c>
    </row>
    <row r="6" spans="2:34" ht="25.5" customHeight="1">
      <c r="B6" s="444" t="s">
        <v>601</v>
      </c>
      <c r="C6" s="445">
        <v>3314.2820000000002</v>
      </c>
      <c r="D6" s="445">
        <v>3272.1415290000004</v>
      </c>
      <c r="E6" s="445">
        <v>42.140470999999707</v>
      </c>
      <c r="F6" s="447">
        <v>0.98728518846615954</v>
      </c>
      <c r="G6" s="447">
        <v>6.4673663737726608E-2</v>
      </c>
      <c r="H6" s="447">
        <v>0.13437342717616241</v>
      </c>
      <c r="I6" s="447">
        <v>0.1708234506970881</v>
      </c>
      <c r="J6" s="447">
        <v>0.20478167138463171</v>
      </c>
      <c r="K6" s="447">
        <v>0.25143609644562531</v>
      </c>
      <c r="L6" s="447">
        <v>0.41937841704477774</v>
      </c>
      <c r="M6" s="446">
        <v>0.53396513760748177</v>
      </c>
      <c r="N6" s="446">
        <v>0.66881243128979362</v>
      </c>
      <c r="O6" s="446">
        <v>0.91140570567018742</v>
      </c>
      <c r="P6" s="446">
        <v>0.98180779070700674</v>
      </c>
      <c r="Q6" s="221"/>
      <c r="R6" s="3">
        <v>6.4673663737726608E-2</v>
      </c>
      <c r="S6" s="3">
        <v>0.13437342717616241</v>
      </c>
      <c r="T6" s="3">
        <v>0.1708234506970881</v>
      </c>
      <c r="U6" s="3">
        <v>0.20478167138463171</v>
      </c>
      <c r="V6" s="3">
        <v>0.25143609644562531</v>
      </c>
      <c r="W6" s="3">
        <v>0.41937841704477774</v>
      </c>
      <c r="X6" s="3">
        <v>0.53396513760748177</v>
      </c>
      <c r="Y6" s="3">
        <v>0.66881243128979362</v>
      </c>
      <c r="Z6" s="3">
        <v>0.91140570567018742</v>
      </c>
      <c r="AA6" s="3">
        <v>0.98180779070700674</v>
      </c>
      <c r="AH6" s="167">
        <v>8318.3823190000003</v>
      </c>
    </row>
    <row r="7" spans="2:34" ht="37.5" customHeight="1">
      <c r="B7" s="448" t="s">
        <v>602</v>
      </c>
      <c r="C7" s="445">
        <v>1819.5820000000001</v>
      </c>
      <c r="D7" s="445">
        <v>1819.5797560000001</v>
      </c>
      <c r="E7" s="445">
        <v>2.2440000000187865E-3</v>
      </c>
      <c r="F7" s="447">
        <v>0.99999876674972599</v>
      </c>
      <c r="G7" s="449">
        <v>0.1178</v>
      </c>
      <c r="H7" s="447">
        <v>0.24475480136001887</v>
      </c>
      <c r="I7" s="447">
        <v>0.30885750530922196</v>
      </c>
      <c r="J7" s="447">
        <v>0.37069999999999997</v>
      </c>
      <c r="K7" s="447">
        <v>0.44729999999999998</v>
      </c>
      <c r="L7" s="447">
        <v>0.54339999999999999</v>
      </c>
      <c r="M7" s="446">
        <v>0.75309999999999999</v>
      </c>
      <c r="N7" s="446">
        <v>0.87319999999999998</v>
      </c>
      <c r="O7" s="446">
        <v>0.92249999999999999</v>
      </c>
      <c r="P7" s="446">
        <v>0.98509999999999998</v>
      </c>
      <c r="Q7" s="221"/>
      <c r="R7" s="57">
        <v>214.34675960000001</v>
      </c>
      <c r="S7" s="57">
        <v>445.3514309682659</v>
      </c>
      <c r="T7" s="57">
        <v>561.99155722556475</v>
      </c>
      <c r="U7" s="57">
        <v>674.51904739999998</v>
      </c>
      <c r="V7" s="57">
        <v>813.89902859999995</v>
      </c>
      <c r="W7" s="57">
        <v>988.76085880000005</v>
      </c>
      <c r="X7" s="57">
        <v>1370.3272042000001</v>
      </c>
      <c r="Y7" s="57">
        <v>1588.8590024</v>
      </c>
      <c r="Z7" s="57">
        <v>1678.5643950000001</v>
      </c>
      <c r="AA7" s="57">
        <v>1792.4702282000001</v>
      </c>
    </row>
    <row r="8" spans="2:34" ht="27.75" customHeight="1">
      <c r="B8" s="450" t="s">
        <v>1696</v>
      </c>
      <c r="C8" s="451">
        <v>1494.6999999999998</v>
      </c>
      <c r="D8" s="451">
        <v>1452.5617730000001</v>
      </c>
      <c r="E8" s="451">
        <v>42.138226999999688</v>
      </c>
      <c r="F8" s="555">
        <v>0.97180823777346648</v>
      </c>
      <c r="G8" s="449">
        <v>0</v>
      </c>
      <c r="H8" s="449">
        <v>0</v>
      </c>
      <c r="I8" s="447">
        <v>2.7868673296860837E-3</v>
      </c>
      <c r="J8" s="447">
        <v>2.8E-3</v>
      </c>
      <c r="K8" s="447">
        <v>1.2999999999999999E-2</v>
      </c>
      <c r="L8" s="447">
        <v>0.26840000000000003</v>
      </c>
      <c r="M8" s="446">
        <v>0.26719999999999999</v>
      </c>
      <c r="N8" s="446">
        <v>0.42</v>
      </c>
      <c r="O8" s="446">
        <v>0.89790000000000003</v>
      </c>
      <c r="P8" s="446">
        <v>0.9778</v>
      </c>
      <c r="Q8" s="221"/>
      <c r="R8" s="57">
        <v>0</v>
      </c>
      <c r="S8" s="57">
        <v>0</v>
      </c>
      <c r="T8" s="57">
        <v>4.1655305976817889</v>
      </c>
      <c r="U8" s="57">
        <v>4.1851599999999998</v>
      </c>
      <c r="V8" s="57">
        <v>19.431099999999997</v>
      </c>
      <c r="W8" s="57">
        <v>401.17748</v>
      </c>
      <c r="X8" s="57">
        <v>399.38383999999996</v>
      </c>
      <c r="Y8" s="57">
        <v>627.77399999999989</v>
      </c>
      <c r="Z8" s="57">
        <v>1342.0911299999998</v>
      </c>
      <c r="AA8" s="57">
        <v>1461.5176599999998</v>
      </c>
    </row>
    <row r="9" spans="2:34" ht="24" customHeight="1">
      <c r="B9" s="444" t="s">
        <v>604</v>
      </c>
      <c r="C9" s="445">
        <v>89.077271999999994</v>
      </c>
      <c r="D9" s="445">
        <v>42.979125000000003</v>
      </c>
      <c r="E9" s="445">
        <v>46.09814699999999</v>
      </c>
      <c r="F9" s="555">
        <v>0.48249260484762047</v>
      </c>
      <c r="G9" s="452">
        <v>0</v>
      </c>
      <c r="H9" s="452">
        <v>0</v>
      </c>
      <c r="I9" s="452">
        <v>0</v>
      </c>
      <c r="J9" s="452">
        <v>0</v>
      </c>
      <c r="K9" s="452">
        <v>1.3299999999999999E-2</v>
      </c>
      <c r="L9" s="452">
        <v>1.3299999999999999E-2</v>
      </c>
      <c r="M9" s="453">
        <v>1</v>
      </c>
      <c r="N9" s="453">
        <v>1</v>
      </c>
      <c r="O9" s="453">
        <v>1</v>
      </c>
      <c r="P9" s="453">
        <v>1</v>
      </c>
      <c r="Q9" s="221"/>
      <c r="R9" s="57">
        <v>0</v>
      </c>
      <c r="S9" s="57">
        <v>0</v>
      </c>
      <c r="T9" s="57">
        <v>0</v>
      </c>
      <c r="U9" s="57">
        <v>0</v>
      </c>
      <c r="V9" s="57">
        <v>1.1847277176</v>
      </c>
      <c r="W9" s="57">
        <v>1.1847277176</v>
      </c>
      <c r="X9" s="57">
        <v>89.077271999999994</v>
      </c>
      <c r="Y9" s="57">
        <v>89.077271999999994</v>
      </c>
      <c r="Z9" s="57">
        <v>89.077271999999994</v>
      </c>
      <c r="AA9" s="57">
        <v>89.077271999999994</v>
      </c>
    </row>
    <row r="10" spans="2:34" ht="24" customHeight="1">
      <c r="B10" s="444" t="s">
        <v>1740</v>
      </c>
      <c r="C10" s="445">
        <v>270</v>
      </c>
      <c r="D10" s="445">
        <v>14.146699999999999</v>
      </c>
      <c r="E10" s="445">
        <v>255.85329999999999</v>
      </c>
      <c r="F10" s="555">
        <v>5.2395185185185184E-2</v>
      </c>
      <c r="G10" s="452"/>
      <c r="H10" s="452"/>
      <c r="I10" s="452"/>
      <c r="J10" s="452"/>
      <c r="K10" s="452"/>
      <c r="L10" s="452"/>
      <c r="M10" s="453"/>
      <c r="N10" s="453">
        <v>0.04</v>
      </c>
      <c r="O10" s="453">
        <v>0.12</v>
      </c>
      <c r="P10" s="453">
        <v>1</v>
      </c>
      <c r="Q10" s="221"/>
      <c r="R10" s="57"/>
      <c r="S10" s="57"/>
      <c r="T10" s="57"/>
      <c r="U10" s="57"/>
      <c r="V10" s="57"/>
      <c r="W10" s="57"/>
      <c r="X10" s="57"/>
      <c r="Y10" s="57"/>
      <c r="Z10" s="57"/>
      <c r="AA10" s="57"/>
    </row>
    <row r="11" spans="2:34" ht="23.25" customHeight="1">
      <c r="B11" s="454" t="s">
        <v>605</v>
      </c>
      <c r="C11" s="455">
        <v>2919.8623470000002</v>
      </c>
      <c r="D11" s="441">
        <v>1490.3932359999999</v>
      </c>
      <c r="E11" s="441">
        <v>1429.4691110000003</v>
      </c>
      <c r="F11" s="556">
        <v>0.51043270499765092</v>
      </c>
      <c r="G11" s="456">
        <v>2.1279876364758555E-3</v>
      </c>
      <c r="H11" s="456">
        <v>7.5392370039621967E-3</v>
      </c>
      <c r="I11" s="456">
        <v>1.6650470423420594E-2</v>
      </c>
      <c r="J11" s="456">
        <v>1.9615889546190837E-2</v>
      </c>
      <c r="K11" s="456">
        <v>7.3048905794249552E-2</v>
      </c>
      <c r="L11" s="456">
        <v>0.18749982795725806</v>
      </c>
      <c r="M11" s="457">
        <v>0.25354168920406989</v>
      </c>
      <c r="N11" s="457">
        <v>0.49</v>
      </c>
      <c r="O11" s="457">
        <v>0.59324524595917105</v>
      </c>
      <c r="P11" s="457">
        <v>0.82957989554334632</v>
      </c>
      <c r="Q11" s="458"/>
      <c r="R11" s="57">
        <v>6.213430974627375</v>
      </c>
      <c r="S11" s="57">
        <v>22.01353425297831</v>
      </c>
      <c r="T11" s="57">
        <v>48.617081649182943</v>
      </c>
      <c r="U11" s="57">
        <v>57.275697288833548</v>
      </c>
      <c r="V11" s="57">
        <v>213.29274951817942</v>
      </c>
      <c r="W11" s="57">
        <v>547.47368772137577</v>
      </c>
      <c r="X11" s="57">
        <v>740.30683170174007</v>
      </c>
      <c r="Y11" s="57">
        <v>1430.7325500300001</v>
      </c>
      <c r="Z11" s="57">
        <v>1732.1944562129377</v>
      </c>
      <c r="AA11" s="57">
        <v>2422.2591008252102</v>
      </c>
    </row>
    <row r="12" spans="2:34" ht="28.5" customHeight="1">
      <c r="B12" s="454" t="s">
        <v>661</v>
      </c>
      <c r="C12" s="455">
        <v>1995.1606999999999</v>
      </c>
      <c r="D12" s="441">
        <v>667.47583600000007</v>
      </c>
      <c r="E12" s="441">
        <v>1327.6848639999998</v>
      </c>
      <c r="F12" s="556">
        <v>0.33454740563003277</v>
      </c>
      <c r="G12" s="459"/>
      <c r="H12" s="456">
        <v>6.59E-2</v>
      </c>
      <c r="I12" s="456">
        <v>9.7199999999999995E-2</v>
      </c>
      <c r="J12" s="456">
        <v>0.2503415353961212</v>
      </c>
      <c r="K12" s="456">
        <v>0.67140135278326196</v>
      </c>
      <c r="L12" s="456">
        <v>0.75201502866410708</v>
      </c>
      <c r="M12" s="457">
        <v>0.92868644816430068</v>
      </c>
      <c r="N12" s="457">
        <v>0.95258722969032017</v>
      </c>
      <c r="O12" s="457">
        <v>0.95723597803425053</v>
      </c>
      <c r="P12" s="457">
        <v>0.98750822627971768</v>
      </c>
      <c r="Q12" s="458"/>
      <c r="R12" s="57">
        <v>0</v>
      </c>
      <c r="S12" s="57">
        <v>131.48109012999998</v>
      </c>
      <c r="T12" s="57">
        <v>193.92962003999997</v>
      </c>
      <c r="U12" s="57">
        <v>499.47159299999993</v>
      </c>
      <c r="V12" s="57">
        <v>1339.5535929999999</v>
      </c>
      <c r="W12" s="57">
        <v>1500.3908309999999</v>
      </c>
      <c r="X12" s="57">
        <v>1852.8787039999997</v>
      </c>
      <c r="Y12" s="57">
        <v>1900.5646039999999</v>
      </c>
      <c r="Z12" s="57">
        <v>1909.8396039999998</v>
      </c>
      <c r="AA12" s="57">
        <v>1970.2376039999999</v>
      </c>
    </row>
    <row r="13" spans="2:34" ht="15.75">
      <c r="B13" s="460"/>
      <c r="C13" s="461"/>
      <c r="D13" s="462"/>
      <c r="E13" s="462"/>
      <c r="F13" s="557"/>
      <c r="G13" s="463"/>
      <c r="H13" s="463"/>
      <c r="I13" s="463"/>
      <c r="J13" s="463"/>
      <c r="K13" s="463"/>
      <c r="L13" s="463"/>
      <c r="M13" s="464"/>
      <c r="N13" s="465"/>
      <c r="O13" s="465"/>
      <c r="P13" s="465"/>
      <c r="Q13" s="466"/>
    </row>
    <row r="14" spans="2:34" ht="22.5" customHeight="1">
      <c r="B14" s="467" t="s">
        <v>659</v>
      </c>
      <c r="C14" s="441">
        <v>22228.744383999994</v>
      </c>
      <c r="D14" s="441">
        <v>20846.700507999998</v>
      </c>
      <c r="E14" s="441">
        <v>1382.0438759999961</v>
      </c>
      <c r="F14" s="443">
        <v>0.93782627339964486</v>
      </c>
      <c r="G14" s="443">
        <v>0.16629920840966561</v>
      </c>
      <c r="H14" s="443">
        <v>0.22592157675672858</v>
      </c>
      <c r="I14" s="443">
        <v>0.28858297955544615</v>
      </c>
      <c r="J14" s="443">
        <v>0.35171380167087113</v>
      </c>
      <c r="K14" s="443">
        <v>0.41242318643157339</v>
      </c>
      <c r="L14" s="443">
        <v>0.46863494828236624</v>
      </c>
      <c r="M14" s="442">
        <v>0.67</v>
      </c>
      <c r="N14" s="442">
        <v>0.78</v>
      </c>
      <c r="O14" s="442">
        <v>0.89</v>
      </c>
      <c r="P14" s="442">
        <v>1</v>
      </c>
      <c r="Q14" s="468"/>
      <c r="R14" s="57">
        <v>3696.6225949999989</v>
      </c>
      <c r="S14" s="57">
        <v>1325.3303855555553</v>
      </c>
      <c r="T14" s="57">
        <v>1392.8843055555553</v>
      </c>
      <c r="U14" s="57">
        <v>1403.3189075555551</v>
      </c>
      <c r="V14" s="57">
        <v>1349.4933955555553</v>
      </c>
      <c r="W14" s="57">
        <v>1249.5168855555553</v>
      </c>
      <c r="X14" s="57">
        <v>1962.630340555555</v>
      </c>
      <c r="Y14" s="57">
        <v>1810.4277955555551</v>
      </c>
      <c r="Z14" s="57">
        <v>1653.5055795555552</v>
      </c>
      <c r="AA14" s="57">
        <v>1294.4786845555552</v>
      </c>
    </row>
    <row r="15" spans="2:34" ht="21.75" customHeight="1">
      <c r="B15" s="434" t="s">
        <v>599</v>
      </c>
      <c r="C15" s="469">
        <v>30817.126702999994</v>
      </c>
      <c r="D15" s="469">
        <v>26333.836933999999</v>
      </c>
      <c r="E15" s="469">
        <v>4483.2897689999954</v>
      </c>
      <c r="F15" s="558">
        <v>0.85451953998801733</v>
      </c>
      <c r="G15" s="470">
        <v>0.12711057793695268</v>
      </c>
      <c r="H15" s="470">
        <v>0.1823920539405649</v>
      </c>
      <c r="I15" s="470">
        <v>0.23440021340212547</v>
      </c>
      <c r="J15" s="470">
        <v>0.29378493908954023</v>
      </c>
      <c r="K15" s="470">
        <v>0.41874456071069477</v>
      </c>
      <c r="L15" s="470">
        <v>0.44962511247578052</v>
      </c>
      <c r="M15" s="471">
        <v>0.62774290334142391</v>
      </c>
      <c r="N15" s="471">
        <v>0.74554088930404327</v>
      </c>
      <c r="O15" s="471">
        <v>0.8610585151142518</v>
      </c>
      <c r="P15" s="471">
        <v>0.97232641244611007</v>
      </c>
      <c r="Q15" s="472"/>
      <c r="R15" s="57">
        <v>3917.1827855746265</v>
      </c>
      <c r="S15" s="57">
        <v>5620.7990359067981</v>
      </c>
      <c r="T15" s="57">
        <v>7223.5410756235378</v>
      </c>
      <c r="U15" s="57">
        <v>9053.6076913554971</v>
      </c>
      <c r="V15" s="57">
        <v>12904.504183613553</v>
      </c>
      <c r="W15" s="57">
        <v>13856.154060016752</v>
      </c>
      <c r="X15" s="57">
        <v>19345.232589181738</v>
      </c>
      <c r="Y15" s="57">
        <v>22975.428047949994</v>
      </c>
      <c r="Z15" s="57">
        <v>26535.349358972933</v>
      </c>
      <c r="AA15" s="57">
        <v>29964.306249025205</v>
      </c>
    </row>
    <row r="16" spans="2:34">
      <c r="C16" s="53"/>
      <c r="D16" s="54"/>
      <c r="E16" s="54"/>
      <c r="G16" s="54"/>
      <c r="H16" s="54"/>
      <c r="I16" s="54"/>
      <c r="J16" s="54"/>
      <c r="K16" s="54"/>
      <c r="L16" s="54"/>
    </row>
    <row r="17" spans="2:16">
      <c r="B17" s="55"/>
      <c r="C17" s="47"/>
    </row>
    <row r="18" spans="2:16" hidden="1">
      <c r="C18" s="47"/>
      <c r="G18" s="57">
        <v>3696.6225949999989</v>
      </c>
      <c r="H18" s="57">
        <v>5021.9529805555539</v>
      </c>
      <c r="I18" s="57">
        <v>6414.8372861111084</v>
      </c>
      <c r="J18" s="57">
        <v>7818.156193666664</v>
      </c>
      <c r="K18" s="57">
        <v>9167.6495892222192</v>
      </c>
      <c r="L18" s="57">
        <v>10417.166474777776</v>
      </c>
      <c r="M18" s="409">
        <v>14893.258737279997</v>
      </c>
      <c r="N18" s="409">
        <v>17338.420619519995</v>
      </c>
      <c r="O18" s="409">
        <v>19783.582501759996</v>
      </c>
      <c r="P18" s="409">
        <v>22228.744383999994</v>
      </c>
    </row>
  </sheetData>
  <mergeCells count="1">
    <mergeCell ref="B1:Q1"/>
  </mergeCells>
  <phoneticPr fontId="40"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3"/>
  <sheetViews>
    <sheetView topLeftCell="A2" zoomScaleNormal="100" workbookViewId="0">
      <selection activeCell="Q15" sqref="Q15"/>
    </sheetView>
  </sheetViews>
  <sheetFormatPr defaultRowHeight="12.75"/>
  <cols>
    <col min="2" max="2" width="51" customWidth="1"/>
    <col min="3" max="3" width="11.5703125" customWidth="1"/>
    <col min="4" max="4" width="13" customWidth="1"/>
    <col min="5" max="5" width="17.42578125" customWidth="1"/>
    <col min="6" max="6" width="17.42578125" style="3" customWidth="1"/>
    <col min="7" max="7" width="14.5703125" customWidth="1"/>
    <col min="8" max="8" width="11.140625" hidden="1" customWidth="1"/>
    <col min="9" max="9" width="16.28515625" hidden="1" customWidth="1"/>
    <col min="10" max="10" width="13.28515625" style="3" hidden="1" customWidth="1"/>
    <col min="11" max="14" width="9.140625" hidden="1" customWidth="1"/>
    <col min="15" max="15" width="11.7109375" style="47" hidden="1" customWidth="1"/>
    <col min="16" max="16" width="9.140625" hidden="1" customWidth="1"/>
    <col min="17" max="17" width="10.28515625" customWidth="1"/>
    <col min="18" max="18" width="9" hidden="1" customWidth="1"/>
    <col min="19" max="21" width="9.140625" hidden="1" customWidth="1"/>
    <col min="22" max="23" width="13.140625" hidden="1" customWidth="1"/>
    <col min="24" max="24" width="9.5703125" hidden="1" customWidth="1"/>
    <col min="25" max="27" width="13.140625" style="57" hidden="1" customWidth="1"/>
    <col min="28" max="28" width="9.140625" hidden="1" customWidth="1"/>
    <col min="29" max="29" width="0" hidden="1" customWidth="1"/>
    <col min="30" max="30" width="14.85546875" customWidth="1"/>
    <col min="31" max="31" width="20.5703125" hidden="1" customWidth="1"/>
  </cols>
  <sheetData>
    <row r="1" spans="1:29" s="10" customFormat="1" ht="24.75" customHeight="1">
      <c r="A1" s="661" t="s">
        <v>1739</v>
      </c>
      <c r="B1" s="662"/>
      <c r="C1" s="662"/>
      <c r="D1" s="662"/>
      <c r="E1" s="662"/>
      <c r="F1" s="662"/>
      <c r="G1" s="662"/>
      <c r="H1" s="662"/>
      <c r="I1" s="662"/>
      <c r="J1" s="662"/>
      <c r="K1" s="662"/>
      <c r="L1" s="662"/>
      <c r="M1" s="662"/>
      <c r="N1" s="662"/>
      <c r="O1" s="662"/>
      <c r="P1" s="662"/>
      <c r="Q1" s="662"/>
      <c r="Y1" s="569"/>
      <c r="Z1" s="569"/>
      <c r="AA1" s="569"/>
    </row>
    <row r="2" spans="1:29" s="10" customFormat="1" ht="15" customHeight="1">
      <c r="A2" s="11"/>
      <c r="B2" s="11"/>
      <c r="C2" s="11"/>
      <c r="D2" s="12"/>
      <c r="E2" s="12"/>
      <c r="F2" s="550"/>
      <c r="G2" s="659" t="s">
        <v>583</v>
      </c>
      <c r="H2" s="659"/>
      <c r="I2" s="659"/>
      <c r="J2" s="659"/>
      <c r="K2" s="659"/>
      <c r="L2" s="659"/>
      <c r="M2" s="659"/>
      <c r="N2" s="659"/>
      <c r="O2" s="659"/>
      <c r="P2" s="659"/>
      <c r="Q2" s="659"/>
      <c r="Y2" s="569"/>
      <c r="Z2" s="569"/>
      <c r="AA2" s="569"/>
    </row>
    <row r="3" spans="1:29" ht="13.5">
      <c r="A3" s="663" t="s">
        <v>584</v>
      </c>
      <c r="B3" s="654" t="s">
        <v>585</v>
      </c>
      <c r="C3" s="654" t="s">
        <v>586</v>
      </c>
      <c r="D3" s="654" t="s">
        <v>587</v>
      </c>
      <c r="E3" s="654" t="s">
        <v>588</v>
      </c>
      <c r="F3" s="666" t="s">
        <v>579</v>
      </c>
      <c r="G3" s="654" t="s">
        <v>580</v>
      </c>
      <c r="H3" s="655" t="s">
        <v>936</v>
      </c>
      <c r="I3" s="656"/>
      <c r="J3" s="656"/>
      <c r="K3" s="656"/>
      <c r="L3" s="656"/>
      <c r="M3" s="656"/>
      <c r="N3" s="656"/>
      <c r="O3" s="656"/>
      <c r="P3" s="656"/>
      <c r="Q3" s="657"/>
      <c r="R3" s="652" t="s">
        <v>1733</v>
      </c>
      <c r="X3" s="652" t="s">
        <v>1734</v>
      </c>
      <c r="Y3" s="584" t="s">
        <v>1747</v>
      </c>
      <c r="Z3" s="584" t="s">
        <v>1748</v>
      </c>
      <c r="AA3" s="584" t="s">
        <v>1749</v>
      </c>
    </row>
    <row r="4" spans="1:29" ht="15">
      <c r="A4" s="664"/>
      <c r="B4" s="665"/>
      <c r="C4" s="665"/>
      <c r="D4" s="654"/>
      <c r="E4" s="654"/>
      <c r="F4" s="666"/>
      <c r="G4" s="654"/>
      <c r="H4" s="13" t="s">
        <v>589</v>
      </c>
      <c r="I4" s="13" t="s">
        <v>590</v>
      </c>
      <c r="J4" s="179" t="s">
        <v>591</v>
      </c>
      <c r="K4" s="13" t="s">
        <v>592</v>
      </c>
      <c r="L4" s="13" t="s">
        <v>593</v>
      </c>
      <c r="M4" s="13" t="s">
        <v>594</v>
      </c>
      <c r="N4" s="13" t="s">
        <v>595</v>
      </c>
      <c r="O4" s="13" t="s">
        <v>596</v>
      </c>
      <c r="P4" s="13" t="s">
        <v>597</v>
      </c>
      <c r="Q4" s="14" t="s">
        <v>598</v>
      </c>
      <c r="R4" s="653"/>
      <c r="S4">
        <v>9</v>
      </c>
      <c r="T4">
        <v>10</v>
      </c>
      <c r="U4">
        <v>11</v>
      </c>
      <c r="V4">
        <v>12</v>
      </c>
      <c r="X4" s="653"/>
      <c r="AB4">
        <v>0.83092322021748244</v>
      </c>
      <c r="AC4">
        <v>0.93729493223910065</v>
      </c>
    </row>
    <row r="5" spans="1:29" ht="25.5" customHeight="1">
      <c r="A5" s="660" t="s">
        <v>1737</v>
      </c>
      <c r="B5" s="660"/>
      <c r="C5" s="520"/>
      <c r="D5" s="521">
        <v>8588.3816189999998</v>
      </c>
      <c r="E5" s="521">
        <v>5326.9405899999992</v>
      </c>
      <c r="F5" s="551">
        <v>0.62024963797780674</v>
      </c>
      <c r="G5" s="522">
        <v>3261.4410290000005</v>
      </c>
      <c r="H5" s="523"/>
      <c r="I5" s="523"/>
      <c r="J5" s="524"/>
      <c r="K5" s="523"/>
      <c r="L5" s="523"/>
      <c r="M5" s="523"/>
      <c r="N5" s="523"/>
      <c r="O5" s="525">
        <v>0.66</v>
      </c>
      <c r="P5" s="581">
        <v>83.05</v>
      </c>
      <c r="Q5" s="582">
        <v>93.71</v>
      </c>
      <c r="R5" s="2"/>
      <c r="X5" s="2"/>
      <c r="AB5">
        <v>7136.2857113161153</v>
      </c>
      <c r="AC5">
        <v>8049.8465676241422</v>
      </c>
    </row>
    <row r="6" spans="1:29" ht="27" customHeight="1">
      <c r="A6" s="645" t="s">
        <v>1738</v>
      </c>
      <c r="B6" s="645"/>
      <c r="C6" s="15"/>
      <c r="D6" s="16">
        <v>6593.2216189999999</v>
      </c>
      <c r="E6" s="16">
        <v>4819.6605899999995</v>
      </c>
      <c r="F6" s="17">
        <v>0.73100236402048957</v>
      </c>
      <c r="G6" s="18">
        <v>1773.5610290000004</v>
      </c>
      <c r="H6" s="17">
        <v>4.41E-2</v>
      </c>
      <c r="I6" s="17">
        <v>9.4899090945577136E-2</v>
      </c>
      <c r="J6" s="17">
        <v>0.1229</v>
      </c>
      <c r="K6" s="17">
        <v>0.14717072390803787</v>
      </c>
      <c r="L6" s="17">
        <v>0.20235774085385053</v>
      </c>
      <c r="M6" s="17">
        <v>0.36718136428448123</v>
      </c>
      <c r="N6" s="398">
        <v>0.64988589291482102</v>
      </c>
      <c r="O6" s="398">
        <v>0.28966703142984634</v>
      </c>
      <c r="P6" s="398">
        <v>0.79269999999999996</v>
      </c>
      <c r="Q6" s="398">
        <v>0.92210000000000003</v>
      </c>
      <c r="R6" s="57"/>
      <c r="S6" s="57"/>
      <c r="T6" s="57"/>
      <c r="U6" s="57"/>
      <c r="V6" s="57"/>
      <c r="W6" s="57"/>
      <c r="X6" s="57"/>
      <c r="AB6">
        <v>5226.4467773812994</v>
      </c>
      <c r="AC6">
        <v>6079.6096548799005</v>
      </c>
    </row>
    <row r="7" spans="1:29" ht="28.5" customHeight="1">
      <c r="A7" s="517"/>
      <c r="B7" s="607" t="s">
        <v>1765</v>
      </c>
      <c r="C7" s="518"/>
      <c r="D7" s="19">
        <v>3673.3592720000001</v>
      </c>
      <c r="E7" s="19">
        <v>3329.2673540000001</v>
      </c>
      <c r="F7" s="20">
        <v>0.9063277255173966</v>
      </c>
      <c r="G7" s="19">
        <v>344.09191800000008</v>
      </c>
      <c r="H7" s="20">
        <v>6.2600000000000003E-2</v>
      </c>
      <c r="I7" s="20">
        <v>0.13005251320075115</v>
      </c>
      <c r="J7" s="20">
        <v>0.1653</v>
      </c>
      <c r="K7" s="20">
        <v>0.1982109694379528</v>
      </c>
      <c r="L7" s="20">
        <v>0.24378458940017719</v>
      </c>
      <c r="M7" s="20">
        <v>0.4080601721121912</v>
      </c>
      <c r="N7" s="399">
        <v>0.72300686179254336</v>
      </c>
      <c r="O7" s="399">
        <v>0.63</v>
      </c>
      <c r="P7" s="399">
        <v>0.94681651381496712</v>
      </c>
      <c r="Q7" s="399">
        <v>0.99353708032985633</v>
      </c>
      <c r="R7" s="57"/>
      <c r="S7" s="57"/>
      <c r="T7" s="57"/>
      <c r="U7" s="57"/>
      <c r="V7" s="57"/>
      <c r="W7" s="57"/>
      <c r="X7" s="57"/>
      <c r="AB7">
        <v>1909.8389339348155</v>
      </c>
      <c r="AC7">
        <v>1970.2369127442416</v>
      </c>
    </row>
    <row r="8" spans="1:29" ht="28.5" customHeight="1">
      <c r="A8" s="517"/>
      <c r="B8" s="607" t="s">
        <v>1764</v>
      </c>
      <c r="C8" s="518"/>
      <c r="D8" s="19">
        <v>3403.3592720000001</v>
      </c>
      <c r="E8" s="19">
        <v>3315.1206540000003</v>
      </c>
      <c r="F8" s="20">
        <v>0.97407308163849948</v>
      </c>
      <c r="G8" s="19">
        <v>88.23861799999986</v>
      </c>
      <c r="H8" s="20"/>
      <c r="I8" s="20"/>
      <c r="J8" s="20"/>
      <c r="K8" s="20"/>
      <c r="L8" s="20"/>
      <c r="M8" s="20"/>
      <c r="N8" s="399"/>
      <c r="O8" s="399"/>
      <c r="P8" s="399"/>
      <c r="Q8" s="399"/>
      <c r="R8" s="57"/>
      <c r="S8" s="57"/>
      <c r="T8" s="57"/>
      <c r="U8" s="57"/>
      <c r="V8" s="57"/>
      <c r="W8" s="57"/>
      <c r="X8" s="57"/>
    </row>
    <row r="9" spans="1:29" ht="24.75" customHeight="1">
      <c r="A9" s="646" t="s">
        <v>601</v>
      </c>
      <c r="B9" s="647"/>
      <c r="C9" s="634"/>
      <c r="D9" s="635">
        <v>3314.2820000000002</v>
      </c>
      <c r="E9" s="635">
        <v>3272.1415290000004</v>
      </c>
      <c r="F9" s="636">
        <v>0.98728518846615954</v>
      </c>
      <c r="G9" s="635">
        <v>42.140470999999707</v>
      </c>
      <c r="H9" s="636">
        <v>6.4199999999999993E-2</v>
      </c>
      <c r="I9" s="636">
        <v>0.13343977469087975</v>
      </c>
      <c r="J9" s="637">
        <v>0.16965590011081255</v>
      </c>
      <c r="K9" s="636">
        <v>0.20337328277084021</v>
      </c>
      <c r="L9" s="636">
        <v>0.24978838251676075</v>
      </c>
      <c r="M9" s="636">
        <v>0.41834244705703483</v>
      </c>
      <c r="N9" s="638">
        <v>0.54049791018864113</v>
      </c>
      <c r="O9" s="638">
        <v>0.66464692898704902</v>
      </c>
      <c r="P9" s="638">
        <v>0.87289214220116962</v>
      </c>
      <c r="Q9" s="638">
        <v>0.96084280076250717</v>
      </c>
      <c r="R9" s="57"/>
      <c r="S9" s="57">
        <v>1791.3624947758301</v>
      </c>
      <c r="T9" s="57">
        <v>2202.827353097055</v>
      </c>
      <c r="U9" s="57">
        <v>2893.0107148387769</v>
      </c>
      <c r="V9" s="57">
        <v>3184.5039993967639</v>
      </c>
      <c r="W9" s="57"/>
      <c r="X9" s="57"/>
    </row>
    <row r="10" spans="1:29" ht="25.5" customHeight="1">
      <c r="A10" s="22"/>
      <c r="B10" s="23" t="s">
        <v>602</v>
      </c>
      <c r="C10" s="24"/>
      <c r="D10" s="25">
        <v>1819.5820000000001</v>
      </c>
      <c r="E10" s="25">
        <v>1819.5797560000001</v>
      </c>
      <c r="F10" s="26">
        <v>0.99999876674972599</v>
      </c>
      <c r="G10" s="25">
        <v>2.2440000000187865E-3</v>
      </c>
      <c r="H10" s="26">
        <v>0.1178</v>
      </c>
      <c r="I10" s="26">
        <v>0.24475480136001887</v>
      </c>
      <c r="J10" s="26">
        <v>0.30885750530922196</v>
      </c>
      <c r="K10" s="26">
        <v>0.37070181907887678</v>
      </c>
      <c r="L10" s="26">
        <v>0.44732278621532912</v>
      </c>
      <c r="M10" s="26">
        <v>0.54342931709462206</v>
      </c>
      <c r="N10" s="401">
        <v>0.75765224803412468</v>
      </c>
      <c r="O10" s="401">
        <v>0.87864192137251784</v>
      </c>
      <c r="P10" s="401">
        <v>0.92799321544000346</v>
      </c>
      <c r="Q10" s="401">
        <v>0.99115755697005048</v>
      </c>
      <c r="R10" s="57"/>
      <c r="S10" s="57">
        <v>1378.6103927824288</v>
      </c>
      <c r="T10" s="57">
        <v>1598.7610245748488</v>
      </c>
      <c r="U10" s="57">
        <v>1688.5597509367524</v>
      </c>
      <c r="V10" s="57">
        <v>1803.4924498266785</v>
      </c>
      <c r="W10" s="57"/>
      <c r="X10" s="57"/>
    </row>
    <row r="11" spans="1:29" ht="23.25" customHeight="1">
      <c r="A11" s="22"/>
      <c r="B11" s="23" t="s">
        <v>603</v>
      </c>
      <c r="C11" s="24"/>
      <c r="D11" s="25">
        <v>1494.6999999999998</v>
      </c>
      <c r="E11" s="27">
        <v>1452.5617730000001</v>
      </c>
      <c r="F11" s="604">
        <v>0.97180823777346648</v>
      </c>
      <c r="G11" s="25">
        <v>42.138226999999688</v>
      </c>
      <c r="H11" s="26">
        <v>0</v>
      </c>
      <c r="I11" s="26">
        <v>0</v>
      </c>
      <c r="J11" s="26">
        <v>2.7868673296860837E-3</v>
      </c>
      <c r="K11" s="26">
        <v>2.7868673296860837E-3</v>
      </c>
      <c r="L11" s="26">
        <v>1.2992442992973365E-2</v>
      </c>
      <c r="M11" s="26">
        <v>0.26839356545441689</v>
      </c>
      <c r="N11" s="401">
        <v>0.27614377600414891</v>
      </c>
      <c r="O11" s="401">
        <v>0.40413884292647778</v>
      </c>
      <c r="P11" s="401">
        <v>0.80581452057404457</v>
      </c>
      <c r="Q11" s="401">
        <v>0.92393895067243315</v>
      </c>
      <c r="R11" s="57"/>
      <c r="S11" s="57">
        <v>412.75210199340131</v>
      </c>
      <c r="T11" s="57">
        <v>604.06632852220628</v>
      </c>
      <c r="U11" s="57">
        <v>1204.4509639020243</v>
      </c>
      <c r="V11" s="57">
        <v>1381.0115495700857</v>
      </c>
      <c r="W11" s="57"/>
      <c r="X11" s="57"/>
    </row>
    <row r="12" spans="1:29" ht="28.5" customHeight="1">
      <c r="A12" s="28">
        <v>1</v>
      </c>
      <c r="B12" s="29" t="s">
        <v>624</v>
      </c>
      <c r="C12" s="30" t="s">
        <v>625</v>
      </c>
      <c r="D12" s="31">
        <v>95.50200000000001</v>
      </c>
      <c r="E12" s="593">
        <v>95.5</v>
      </c>
      <c r="F12" s="32">
        <v>0.99997905803019826</v>
      </c>
      <c r="G12" s="31">
        <v>2.0000000000095497E-3</v>
      </c>
      <c r="H12" s="32">
        <v>0</v>
      </c>
      <c r="I12" s="32">
        <v>0</v>
      </c>
      <c r="J12" s="35">
        <v>0.42627118644067796</v>
      </c>
      <c r="K12" s="32">
        <v>0.85254237288135593</v>
      </c>
      <c r="L12" s="32">
        <v>0.85254237288135593</v>
      </c>
      <c r="M12" s="32">
        <v>0.85254237288135593</v>
      </c>
      <c r="N12" s="402">
        <v>0.85254237288135593</v>
      </c>
      <c r="O12" s="402">
        <v>0.85254237288135593</v>
      </c>
      <c r="P12" s="402">
        <v>0.85254237288135593</v>
      </c>
      <c r="Q12" s="402">
        <v>0.85254237288135593</v>
      </c>
      <c r="R12" s="57">
        <v>10.698</v>
      </c>
      <c r="S12" s="57">
        <v>81.419501694915269</v>
      </c>
      <c r="T12" s="57">
        <v>81.419501694915269</v>
      </c>
      <c r="U12" s="57">
        <v>81.419501694915269</v>
      </c>
      <c r="V12" s="57">
        <v>81.419501694915269</v>
      </c>
      <c r="W12" s="57"/>
      <c r="X12" s="57"/>
      <c r="Y12" s="57">
        <v>84.804000000000002</v>
      </c>
      <c r="Z12" s="3">
        <v>1.1261261261261262</v>
      </c>
      <c r="AA12" s="57">
        <v>8.7999999999999995E-2</v>
      </c>
    </row>
    <row r="13" spans="1:29" s="411" customFormat="1" ht="28.5" customHeight="1">
      <c r="A13" s="33">
        <v>2</v>
      </c>
      <c r="B13" s="34" t="s">
        <v>626</v>
      </c>
      <c r="C13" s="38" t="s">
        <v>625</v>
      </c>
      <c r="D13" s="36">
        <v>30</v>
      </c>
      <c r="E13" s="593">
        <v>30</v>
      </c>
      <c r="F13" s="35">
        <v>1</v>
      </c>
      <c r="G13" s="36">
        <v>0</v>
      </c>
      <c r="H13" s="35">
        <v>0.05</v>
      </c>
      <c r="I13" s="35">
        <v>0.05</v>
      </c>
      <c r="J13" s="35">
        <v>0.17499999999999999</v>
      </c>
      <c r="K13" s="35">
        <v>0.55000000000000004</v>
      </c>
      <c r="L13" s="35">
        <v>0.55000000000000004</v>
      </c>
      <c r="M13" s="35">
        <v>0.92500000000000004</v>
      </c>
      <c r="N13" s="403">
        <v>0.17499999999999999</v>
      </c>
      <c r="O13" s="403">
        <v>0.17499999999999999</v>
      </c>
      <c r="P13" s="403">
        <v>1</v>
      </c>
      <c r="Q13" s="403">
        <v>1</v>
      </c>
      <c r="R13" s="594">
        <v>10</v>
      </c>
      <c r="S13" s="594">
        <v>5.25</v>
      </c>
      <c r="T13" s="594">
        <v>5.25</v>
      </c>
      <c r="U13" s="594">
        <v>30</v>
      </c>
      <c r="V13" s="594">
        <v>30</v>
      </c>
      <c r="W13" s="594"/>
      <c r="X13" s="605">
        <v>0.83</v>
      </c>
      <c r="Y13" s="594">
        <v>20</v>
      </c>
      <c r="Z13" s="596">
        <v>1.5</v>
      </c>
      <c r="AA13" s="594"/>
    </row>
    <row r="14" spans="1:29" s="411" customFormat="1" ht="28.5" customHeight="1">
      <c r="A14" s="33">
        <v>3</v>
      </c>
      <c r="B14" s="34" t="s">
        <v>627</v>
      </c>
      <c r="C14" s="38" t="s">
        <v>625</v>
      </c>
      <c r="D14" s="36">
        <v>87</v>
      </c>
      <c r="E14" s="593">
        <v>87</v>
      </c>
      <c r="F14" s="35">
        <v>1</v>
      </c>
      <c r="G14" s="36">
        <v>0</v>
      </c>
      <c r="H14" s="35">
        <v>0</v>
      </c>
      <c r="I14" s="35">
        <v>1.896551724137931E-2</v>
      </c>
      <c r="J14" s="35">
        <v>0.24620689655172415</v>
      </c>
      <c r="K14" s="35">
        <v>0.27666666666666667</v>
      </c>
      <c r="L14" s="35">
        <v>0.3220689655172414</v>
      </c>
      <c r="M14" s="35">
        <v>0.52804597701149425</v>
      </c>
      <c r="N14" s="403">
        <v>0.82298045977011491</v>
      </c>
      <c r="O14" s="403">
        <v>0.89539425287356322</v>
      </c>
      <c r="P14" s="403">
        <v>0.97010689655172411</v>
      </c>
      <c r="Q14" s="403">
        <v>0.97700344827586205</v>
      </c>
      <c r="R14" s="594"/>
      <c r="S14" s="594">
        <v>71.599299999999999</v>
      </c>
      <c r="T14" s="594">
        <v>77.899299999999997</v>
      </c>
      <c r="U14" s="594">
        <v>84.399299999999997</v>
      </c>
      <c r="V14" s="594">
        <v>84.999300000000005</v>
      </c>
      <c r="W14" s="594"/>
      <c r="X14" s="605"/>
      <c r="Y14" s="594">
        <v>87</v>
      </c>
      <c r="Z14" s="596">
        <v>1</v>
      </c>
      <c r="AA14" s="594"/>
    </row>
    <row r="15" spans="1:29" s="411" customFormat="1" ht="28.5" customHeight="1">
      <c r="A15" s="33">
        <v>4</v>
      </c>
      <c r="B15" s="34" t="s">
        <v>628</v>
      </c>
      <c r="C15" s="38" t="s">
        <v>625</v>
      </c>
      <c r="D15" s="36">
        <v>435.51</v>
      </c>
      <c r="E15" s="593">
        <v>435.50524400000006</v>
      </c>
      <c r="F15" s="35">
        <v>0.99998907947004678</v>
      </c>
      <c r="G15" s="36">
        <v>4.7559999999293723E-3</v>
      </c>
      <c r="H15" s="35">
        <v>0.18367155306141073</v>
      </c>
      <c r="I15" s="35">
        <v>0.39175527648508079</v>
      </c>
      <c r="J15" s="35">
        <v>0.41905506889314725</v>
      </c>
      <c r="K15" s="35">
        <v>0.45880249338443296</v>
      </c>
      <c r="L15" s="35">
        <v>0.60812727438634917</v>
      </c>
      <c r="M15" s="35">
        <v>0.6322710854092527</v>
      </c>
      <c r="N15" s="403">
        <v>0.8194931333593769</v>
      </c>
      <c r="O15" s="403">
        <v>0.90087305125538286</v>
      </c>
      <c r="P15" s="403">
        <v>0.92517512601983731</v>
      </c>
      <c r="Q15" s="403">
        <v>1</v>
      </c>
      <c r="R15" s="594">
        <v>2.8547760000000002</v>
      </c>
      <c r="S15" s="594">
        <v>356.89745450934225</v>
      </c>
      <c r="T15" s="594">
        <v>392.33922255223177</v>
      </c>
      <c r="U15" s="594">
        <v>402.92301913289936</v>
      </c>
      <c r="V15" s="594">
        <v>435.51</v>
      </c>
      <c r="W15" s="594"/>
      <c r="X15" s="605"/>
      <c r="Y15" s="594">
        <v>432.65522399999998</v>
      </c>
      <c r="Z15" s="596">
        <v>1.0065872774484288</v>
      </c>
      <c r="AA15" s="594"/>
    </row>
    <row r="16" spans="1:29" s="411" customFormat="1" ht="28.5" customHeight="1">
      <c r="A16" s="37">
        <v>5</v>
      </c>
      <c r="B16" s="34" t="s">
        <v>629</v>
      </c>
      <c r="C16" s="38" t="s">
        <v>625</v>
      </c>
      <c r="D16" s="36">
        <v>141.94</v>
      </c>
      <c r="E16" s="593">
        <v>141.94</v>
      </c>
      <c r="F16" s="35">
        <v>1</v>
      </c>
      <c r="G16" s="36">
        <v>0</v>
      </c>
      <c r="H16" s="35">
        <v>2.3740005514199063E-2</v>
      </c>
      <c r="I16" s="35">
        <v>0</v>
      </c>
      <c r="J16" s="35">
        <v>9.1232423490488004E-3</v>
      </c>
      <c r="K16" s="35">
        <v>1.2431761786600496E-2</v>
      </c>
      <c r="L16" s="35">
        <v>1.2431761786600496E-2</v>
      </c>
      <c r="M16" s="35">
        <v>0.30982899090157157</v>
      </c>
      <c r="N16" s="403">
        <v>0.47710011272368608</v>
      </c>
      <c r="O16" s="403">
        <v>0.79272643370438212</v>
      </c>
      <c r="P16" s="403">
        <v>0.79589678737494707</v>
      </c>
      <c r="Q16" s="403">
        <v>0.99999992954769612</v>
      </c>
      <c r="R16" s="594">
        <v>3.14</v>
      </c>
      <c r="S16" s="594">
        <v>67.719589999999997</v>
      </c>
      <c r="T16" s="594">
        <v>112.51958999999999</v>
      </c>
      <c r="U16" s="594">
        <v>112.96958999999998</v>
      </c>
      <c r="V16" s="594">
        <v>141.93998999999999</v>
      </c>
      <c r="W16" s="594"/>
      <c r="X16" s="595">
        <v>0.8</v>
      </c>
      <c r="Y16" s="594">
        <v>138.80000000000001</v>
      </c>
      <c r="Z16" s="596">
        <v>1.022622478386167</v>
      </c>
      <c r="AA16" s="594"/>
    </row>
    <row r="17" spans="1:27" s="411" customFormat="1" ht="28.5" customHeight="1">
      <c r="A17" s="33">
        <v>6</v>
      </c>
      <c r="B17" s="34" t="s">
        <v>630</v>
      </c>
      <c r="C17" s="38" t="s">
        <v>625</v>
      </c>
      <c r="D17" s="36">
        <v>129.97999999999999</v>
      </c>
      <c r="E17" s="593">
        <v>129.979624</v>
      </c>
      <c r="F17" s="35">
        <v>0.99999710724726887</v>
      </c>
      <c r="G17" s="36">
        <v>3.7599999998860767E-4</v>
      </c>
      <c r="H17" s="35">
        <v>1.0230769230769231E-2</v>
      </c>
      <c r="I17" s="35">
        <v>0.10296932307692307</v>
      </c>
      <c r="J17" s="35">
        <v>0.12820562307692307</v>
      </c>
      <c r="K17" s="35">
        <v>0.15187177692307693</v>
      </c>
      <c r="L17" s="35">
        <v>0.17671793076923076</v>
      </c>
      <c r="M17" s="35">
        <v>0.21085855384615385</v>
      </c>
      <c r="N17" s="403">
        <v>0.81101625590177107</v>
      </c>
      <c r="O17" s="403">
        <v>0.89821684666513568</v>
      </c>
      <c r="P17" s="403">
        <v>0.96322789793575647</v>
      </c>
      <c r="Q17" s="403">
        <v>1</v>
      </c>
      <c r="R17" s="594">
        <v>2.0375999999999998E-2</v>
      </c>
      <c r="S17" s="594">
        <v>105.41589294211219</v>
      </c>
      <c r="T17" s="594">
        <v>116.75022572953432</v>
      </c>
      <c r="U17" s="594">
        <v>125.20036217368961</v>
      </c>
      <c r="V17" s="594">
        <v>129.97999999999999</v>
      </c>
      <c r="W17" s="594"/>
      <c r="X17" s="595"/>
      <c r="Y17" s="594">
        <v>129.95962399999999</v>
      </c>
      <c r="Z17" s="596">
        <v>1.0001538939509398</v>
      </c>
      <c r="AA17" s="597"/>
    </row>
    <row r="18" spans="1:27" s="411" customFormat="1" ht="28.5" customHeight="1">
      <c r="A18" s="33">
        <v>7</v>
      </c>
      <c r="B18" s="29" t="s">
        <v>631</v>
      </c>
      <c r="C18" s="38" t="s">
        <v>625</v>
      </c>
      <c r="D18" s="36">
        <v>377.03</v>
      </c>
      <c r="E18" s="593">
        <v>377.03488799999997</v>
      </c>
      <c r="F18" s="35">
        <v>1.0000129644855846</v>
      </c>
      <c r="G18" s="36">
        <v>-4.8879999999940082E-3</v>
      </c>
      <c r="H18" s="35">
        <v>0.24999661043921068</v>
      </c>
      <c r="I18" s="35">
        <v>0.33332881391894759</v>
      </c>
      <c r="J18" s="35">
        <v>0.4166610173986845</v>
      </c>
      <c r="K18" s="35">
        <v>0.49999322087842135</v>
      </c>
      <c r="L18" s="35">
        <v>0.58332542435815815</v>
      </c>
      <c r="M18" s="35">
        <v>0.66665762783789517</v>
      </c>
      <c r="N18" s="403">
        <v>0.74998983131763208</v>
      </c>
      <c r="O18" s="403">
        <v>0.8333220347973691</v>
      </c>
      <c r="P18" s="403">
        <v>0.91665423827710601</v>
      </c>
      <c r="Q18" s="403">
        <v>0.99998644175684304</v>
      </c>
      <c r="R18" s="594">
        <v>5.1120000000000002E-3</v>
      </c>
      <c r="S18" s="594">
        <v>282.76866610168679</v>
      </c>
      <c r="T18" s="594">
        <v>314.18740677965206</v>
      </c>
      <c r="U18" s="594">
        <v>345.60614745761728</v>
      </c>
      <c r="V18" s="594">
        <v>377.0248881355825</v>
      </c>
      <c r="W18" s="594"/>
      <c r="X18" s="595"/>
      <c r="Y18" s="594">
        <v>377.02488799999998</v>
      </c>
      <c r="Z18" s="596">
        <v>1.0000265234479693</v>
      </c>
      <c r="AA18" s="594"/>
    </row>
    <row r="19" spans="1:27" s="411" customFormat="1" ht="28.5" customHeight="1">
      <c r="A19" s="33">
        <v>8</v>
      </c>
      <c r="B19" s="639" t="s">
        <v>1799</v>
      </c>
      <c r="C19" s="38" t="s">
        <v>625</v>
      </c>
      <c r="D19" s="36">
        <v>90.72</v>
      </c>
      <c r="E19" s="593">
        <v>90.72</v>
      </c>
      <c r="F19" s="35">
        <v>1</v>
      </c>
      <c r="G19" s="36">
        <v>0</v>
      </c>
      <c r="H19" s="35">
        <v>6.1594867094408798E-3</v>
      </c>
      <c r="I19" s="35">
        <v>7.5857011915673692E-2</v>
      </c>
      <c r="J19" s="35">
        <v>7.5857011915673692E-2</v>
      </c>
      <c r="K19" s="35">
        <v>7.5857011915673692E-2</v>
      </c>
      <c r="L19" s="35">
        <v>0.43164069660861593</v>
      </c>
      <c r="M19" s="35">
        <v>0.4563886342804766</v>
      </c>
      <c r="N19" s="403">
        <v>0.69836846929422547</v>
      </c>
      <c r="O19" s="403">
        <v>0.90621448212648947</v>
      </c>
      <c r="P19" s="403">
        <v>0.92744271310724102</v>
      </c>
      <c r="Q19" s="403">
        <v>0.99998644175684304</v>
      </c>
      <c r="R19" s="594">
        <v>18.378599000000001</v>
      </c>
      <c r="S19" s="594">
        <v>63.355987534372133</v>
      </c>
      <c r="T19" s="594">
        <v>82.211777818515131</v>
      </c>
      <c r="U19" s="594">
        <v>84.1376029330889</v>
      </c>
      <c r="V19" s="594">
        <v>90.718769996180797</v>
      </c>
      <c r="W19" s="594"/>
      <c r="X19" s="595">
        <v>0.62</v>
      </c>
      <c r="Y19" s="594">
        <v>72.341400999999991</v>
      </c>
      <c r="Z19" s="596">
        <v>1.2540536780591243</v>
      </c>
      <c r="AA19" s="597"/>
    </row>
    <row r="20" spans="1:27" s="411" customFormat="1" ht="28.5" customHeight="1">
      <c r="A20" s="33">
        <v>9</v>
      </c>
      <c r="B20" s="34" t="s">
        <v>632</v>
      </c>
      <c r="C20" s="38" t="s">
        <v>625</v>
      </c>
      <c r="D20" s="36">
        <v>233.9</v>
      </c>
      <c r="E20" s="593">
        <v>233.9</v>
      </c>
      <c r="F20" s="35">
        <v>1</v>
      </c>
      <c r="G20" s="36">
        <v>0</v>
      </c>
      <c r="H20" s="35">
        <v>0.16793173150919199</v>
      </c>
      <c r="I20" s="35">
        <v>0.34749564771269775</v>
      </c>
      <c r="J20" s="35">
        <v>0.34749564771269775</v>
      </c>
      <c r="K20" s="35">
        <v>0.34749564771269775</v>
      </c>
      <c r="L20" s="35">
        <v>0.34749564771269775</v>
      </c>
      <c r="M20" s="35">
        <v>0.34749564771269775</v>
      </c>
      <c r="N20" s="403">
        <v>1</v>
      </c>
      <c r="O20" s="403">
        <v>1</v>
      </c>
      <c r="P20" s="403">
        <v>1</v>
      </c>
      <c r="Q20" s="403">
        <v>1</v>
      </c>
      <c r="R20" s="594"/>
      <c r="S20" s="594">
        <v>233.9</v>
      </c>
      <c r="T20" s="594">
        <v>233.9</v>
      </c>
      <c r="U20" s="594">
        <v>233.9</v>
      </c>
      <c r="V20" s="594">
        <v>233.9</v>
      </c>
      <c r="W20" s="594"/>
      <c r="X20" s="594"/>
      <c r="Y20" s="594">
        <v>233.9</v>
      </c>
      <c r="Z20" s="596">
        <v>1</v>
      </c>
      <c r="AA20" s="594">
        <v>0</v>
      </c>
    </row>
    <row r="21" spans="1:27" s="411" customFormat="1" ht="28.5" customHeight="1">
      <c r="A21" s="37">
        <v>10</v>
      </c>
      <c r="B21" s="29" t="s">
        <v>633</v>
      </c>
      <c r="C21" s="38" t="s">
        <v>625</v>
      </c>
      <c r="D21" s="36">
        <v>198</v>
      </c>
      <c r="E21" s="593">
        <v>198</v>
      </c>
      <c r="F21" s="35">
        <v>1</v>
      </c>
      <c r="G21" s="36">
        <v>0</v>
      </c>
      <c r="H21" s="35">
        <v>0</v>
      </c>
      <c r="I21" s="35">
        <v>0.26459595959595961</v>
      </c>
      <c r="J21" s="35">
        <v>0.27217171717171718</v>
      </c>
      <c r="K21" s="35">
        <v>0.27217171717171718</v>
      </c>
      <c r="L21" s="35">
        <v>0.27217171717171718</v>
      </c>
      <c r="M21" s="35">
        <v>0.54489898989898988</v>
      </c>
      <c r="N21" s="403">
        <v>0.55698989898989903</v>
      </c>
      <c r="O21" s="403">
        <v>0.92062626262626268</v>
      </c>
      <c r="P21" s="403">
        <v>0.94951630073000948</v>
      </c>
      <c r="Q21" s="403">
        <v>1</v>
      </c>
      <c r="R21" s="598"/>
      <c r="S21" s="594">
        <v>110.28400000000001</v>
      </c>
      <c r="T21" s="594">
        <v>182.28400000000002</v>
      </c>
      <c r="U21" s="594">
        <v>188.00422754454186</v>
      </c>
      <c r="V21" s="594">
        <v>198</v>
      </c>
      <c r="W21" s="594"/>
      <c r="X21" s="594"/>
      <c r="Y21" s="594">
        <v>198</v>
      </c>
      <c r="Z21" s="596">
        <v>1</v>
      </c>
      <c r="AA21" s="594">
        <v>0</v>
      </c>
    </row>
    <row r="22" spans="1:27" s="411" customFormat="1" ht="28.5" customHeight="1">
      <c r="A22" s="37">
        <v>11</v>
      </c>
      <c r="B22" s="29" t="s">
        <v>634</v>
      </c>
      <c r="C22" s="38" t="s">
        <v>635</v>
      </c>
      <c r="D22" s="36">
        <v>14.03</v>
      </c>
      <c r="E22" s="593">
        <v>4.8829150000000006</v>
      </c>
      <c r="F22" s="35">
        <v>0.34803385602280834</v>
      </c>
      <c r="G22" s="36">
        <v>9.1470849999999988</v>
      </c>
      <c r="H22" s="35">
        <v>0</v>
      </c>
      <c r="I22" s="35">
        <v>0</v>
      </c>
      <c r="J22" s="35">
        <v>0</v>
      </c>
      <c r="K22" s="35">
        <v>0</v>
      </c>
      <c r="L22" s="35">
        <v>0</v>
      </c>
      <c r="M22" s="35">
        <v>0</v>
      </c>
      <c r="N22" s="403">
        <v>6.8286352102637712E-2</v>
      </c>
      <c r="O22" s="403">
        <v>6.8286352102637712E-2</v>
      </c>
      <c r="P22" s="403">
        <v>0.99999996578759842</v>
      </c>
      <c r="Q22" s="403">
        <v>0.99999996578759842</v>
      </c>
      <c r="R22" s="594"/>
      <c r="S22" s="594">
        <v>0.9580575200000071</v>
      </c>
      <c r="T22" s="594">
        <v>0.9580575200000071</v>
      </c>
      <c r="U22" s="594">
        <v>14.029999520000006</v>
      </c>
      <c r="V22" s="594">
        <v>14.029999520000006</v>
      </c>
      <c r="W22" s="594"/>
      <c r="X22" s="594"/>
      <c r="Y22" s="594">
        <v>14.03</v>
      </c>
      <c r="Z22" s="596">
        <v>0.34803385602280834</v>
      </c>
      <c r="AA22" s="594">
        <v>9.1470849999999988</v>
      </c>
    </row>
    <row r="23" spans="1:27" s="411" customFormat="1" ht="28.5" customHeight="1">
      <c r="A23" s="37">
        <v>12</v>
      </c>
      <c r="B23" s="29" t="s">
        <v>636</v>
      </c>
      <c r="C23" s="38" t="s">
        <v>635</v>
      </c>
      <c r="D23" s="36">
        <v>120</v>
      </c>
      <c r="E23" s="593">
        <v>118.67881899999999</v>
      </c>
      <c r="F23" s="35">
        <v>0.98899015833333326</v>
      </c>
      <c r="G23" s="36">
        <v>1.3211810000000099</v>
      </c>
      <c r="H23" s="35">
        <v>0</v>
      </c>
      <c r="I23" s="35">
        <v>0</v>
      </c>
      <c r="J23" s="35">
        <v>0</v>
      </c>
      <c r="K23" s="35">
        <v>0</v>
      </c>
      <c r="L23" s="35">
        <v>7.9376666666666665E-2</v>
      </c>
      <c r="M23" s="35">
        <v>7.9376666666666665E-2</v>
      </c>
      <c r="N23" s="403">
        <v>7.9376666666666665E-2</v>
      </c>
      <c r="O23" s="403">
        <v>0.10796617916666668</v>
      </c>
      <c r="P23" s="403">
        <v>1</v>
      </c>
      <c r="Q23" s="403">
        <v>1</v>
      </c>
      <c r="R23" s="594"/>
      <c r="S23" s="594">
        <v>9.5251999999999999</v>
      </c>
      <c r="T23" s="594">
        <v>12.955941500000002</v>
      </c>
      <c r="U23" s="594">
        <v>120</v>
      </c>
      <c r="V23" s="594">
        <v>120</v>
      </c>
      <c r="W23" s="594"/>
      <c r="X23" s="594"/>
      <c r="Y23" s="594">
        <v>120</v>
      </c>
      <c r="Z23" s="596">
        <v>0.98899015833333326</v>
      </c>
      <c r="AA23" s="594">
        <v>1.3211810000000099</v>
      </c>
    </row>
    <row r="24" spans="1:27" s="411" customFormat="1" ht="28.5" customHeight="1">
      <c r="A24" s="33">
        <v>13</v>
      </c>
      <c r="B24" s="34" t="s">
        <v>637</v>
      </c>
      <c r="C24" s="38" t="s">
        <v>635</v>
      </c>
      <c r="D24" s="36">
        <v>161</v>
      </c>
      <c r="E24" s="593">
        <v>158.559809</v>
      </c>
      <c r="F24" s="35">
        <v>0.98484353416149073</v>
      </c>
      <c r="G24" s="36">
        <v>2.4401909999999987</v>
      </c>
      <c r="H24" s="35">
        <v>0</v>
      </c>
      <c r="I24" s="35">
        <v>0</v>
      </c>
      <c r="J24" s="35">
        <v>0</v>
      </c>
      <c r="K24" s="35">
        <v>0</v>
      </c>
      <c r="L24" s="35">
        <v>3.9438975155279506E-2</v>
      </c>
      <c r="M24" s="35">
        <v>3.9438975155279506E-2</v>
      </c>
      <c r="N24" s="403">
        <v>3.9438975155279506E-2</v>
      </c>
      <c r="O24" s="403">
        <v>5.2996416397515525E-2</v>
      </c>
      <c r="P24" s="606">
        <v>1</v>
      </c>
      <c r="Q24" s="403">
        <v>1</v>
      </c>
      <c r="R24" s="594"/>
      <c r="S24" s="594">
        <v>6.3496750000000004</v>
      </c>
      <c r="T24" s="594">
        <v>8.5324230399999994</v>
      </c>
      <c r="U24" s="594">
        <v>161</v>
      </c>
      <c r="V24" s="594">
        <v>161</v>
      </c>
      <c r="W24" s="594"/>
      <c r="X24" s="594"/>
      <c r="Y24" s="594">
        <v>161</v>
      </c>
      <c r="Z24" s="596">
        <v>0.98484353416149073</v>
      </c>
      <c r="AA24" s="594">
        <v>2.4401909999999987</v>
      </c>
    </row>
    <row r="25" spans="1:27" s="411" customFormat="1" ht="28.5" customHeight="1">
      <c r="A25" s="37">
        <v>14</v>
      </c>
      <c r="B25" s="34" t="s">
        <v>638</v>
      </c>
      <c r="C25" s="38" t="s">
        <v>635</v>
      </c>
      <c r="D25" s="36">
        <v>224.07</v>
      </c>
      <c r="E25" s="593">
        <v>224.06665000000001</v>
      </c>
      <c r="F25" s="35">
        <v>0.99998504931494625</v>
      </c>
      <c r="G25" s="36">
        <v>3.3499999999833108E-3</v>
      </c>
      <c r="H25" s="35">
        <v>0</v>
      </c>
      <c r="I25" s="35">
        <v>0</v>
      </c>
      <c r="J25" s="35">
        <v>0</v>
      </c>
      <c r="K25" s="35">
        <v>0</v>
      </c>
      <c r="L25" s="35">
        <v>0</v>
      </c>
      <c r="M25" s="35">
        <v>0.40579999999999999</v>
      </c>
      <c r="N25" s="403">
        <v>0.50951158505739258</v>
      </c>
      <c r="O25" s="403">
        <v>0.62108552968502895</v>
      </c>
      <c r="P25" s="403">
        <v>0.90001345581772207</v>
      </c>
      <c r="Q25" s="403">
        <v>1.0000149509085801</v>
      </c>
      <c r="R25" s="594">
        <v>3.3549999999999999E-3</v>
      </c>
      <c r="S25" s="594">
        <v>114.16626086380995</v>
      </c>
      <c r="T25" s="594">
        <v>139.16663463652444</v>
      </c>
      <c r="U25" s="594">
        <v>201.66601504507699</v>
      </c>
      <c r="V25" s="594">
        <v>224.07335005008554</v>
      </c>
      <c r="W25" s="594"/>
      <c r="X25" s="594"/>
      <c r="Y25" s="594">
        <v>224.06664499999999</v>
      </c>
      <c r="Z25" s="596">
        <v>1.0000000223147896</v>
      </c>
      <c r="AA25" s="597">
        <v>-5.000000015797923E-6</v>
      </c>
    </row>
    <row r="26" spans="1:27" s="411" customFormat="1" ht="28.5" customHeight="1">
      <c r="A26" s="33">
        <v>15</v>
      </c>
      <c r="B26" s="34" t="s">
        <v>639</v>
      </c>
      <c r="C26" s="38" t="s">
        <v>635</v>
      </c>
      <c r="D26" s="36">
        <v>157.91</v>
      </c>
      <c r="E26" s="593">
        <v>157.87049999999999</v>
      </c>
      <c r="F26" s="35">
        <v>0.99974985751377365</v>
      </c>
      <c r="G26" s="36">
        <v>3.9500000000003865E-2</v>
      </c>
      <c r="H26" s="35">
        <v>0</v>
      </c>
      <c r="I26" s="35">
        <v>0</v>
      </c>
      <c r="J26" s="35">
        <v>0</v>
      </c>
      <c r="K26" s="35">
        <v>0</v>
      </c>
      <c r="L26" s="35">
        <v>0</v>
      </c>
      <c r="M26" s="35">
        <v>0.33820335097964305</v>
      </c>
      <c r="N26" s="403">
        <v>0.34253923220143628</v>
      </c>
      <c r="O26" s="403">
        <v>0.68334325484782088</v>
      </c>
      <c r="P26" s="403">
        <v>0.98733423682443988</v>
      </c>
      <c r="Q26" s="403">
        <v>1</v>
      </c>
      <c r="R26" s="594">
        <v>25.324000000000002</v>
      </c>
      <c r="S26" s="594">
        <v>54.090370156928799</v>
      </c>
      <c r="T26" s="594">
        <v>107.90673337301939</v>
      </c>
      <c r="U26" s="594">
        <v>155.90994933694731</v>
      </c>
      <c r="V26" s="594">
        <v>157.91</v>
      </c>
      <c r="W26" s="594"/>
      <c r="X26" s="594"/>
      <c r="Y26" s="594">
        <v>132.58599999999998</v>
      </c>
      <c r="Z26" s="596">
        <v>1.190702638287602</v>
      </c>
      <c r="AA26" s="594">
        <v>-25.284500000000008</v>
      </c>
    </row>
    <row r="27" spans="1:27" s="411" customFormat="1" ht="28.5" customHeight="1">
      <c r="A27" s="33">
        <v>16</v>
      </c>
      <c r="B27" s="34" t="s">
        <v>640</v>
      </c>
      <c r="C27" s="38" t="s">
        <v>635</v>
      </c>
      <c r="D27" s="36">
        <v>104</v>
      </c>
      <c r="E27" s="593">
        <v>103.998</v>
      </c>
      <c r="F27" s="35">
        <v>0.99998076923076928</v>
      </c>
      <c r="G27" s="36">
        <v>1.9999999999953388E-3</v>
      </c>
      <c r="H27" s="35">
        <v>0</v>
      </c>
      <c r="I27" s="35">
        <v>0</v>
      </c>
      <c r="J27" s="35">
        <v>0</v>
      </c>
      <c r="K27" s="35">
        <v>0</v>
      </c>
      <c r="L27" s="35">
        <v>0</v>
      </c>
      <c r="M27" s="35">
        <v>0.71430000000000005</v>
      </c>
      <c r="N27" s="403">
        <v>0.76922633127560147</v>
      </c>
      <c r="O27" s="403">
        <v>0.76922633127560147</v>
      </c>
      <c r="P27" s="403">
        <v>1</v>
      </c>
      <c r="Q27" s="403">
        <v>1</v>
      </c>
      <c r="R27" s="594">
        <v>8.02</v>
      </c>
      <c r="S27" s="594">
        <v>79.999538452662549</v>
      </c>
      <c r="T27" s="594">
        <v>79.999538452662549</v>
      </c>
      <c r="U27" s="594">
        <v>104</v>
      </c>
      <c r="V27" s="594">
        <v>104</v>
      </c>
      <c r="W27" s="594"/>
      <c r="X27" s="594"/>
      <c r="Y27" s="594">
        <v>95.98</v>
      </c>
      <c r="Z27" s="596">
        <v>1.083538237132736</v>
      </c>
      <c r="AA27" s="594"/>
    </row>
    <row r="28" spans="1:27" s="411" customFormat="1" ht="28.5" customHeight="1">
      <c r="A28" s="33">
        <v>17</v>
      </c>
      <c r="B28" s="34" t="s">
        <v>641</v>
      </c>
      <c r="C28" s="38" t="s">
        <v>635</v>
      </c>
      <c r="D28" s="36">
        <v>176.46</v>
      </c>
      <c r="E28" s="593">
        <v>176.46</v>
      </c>
      <c r="F28" s="35">
        <v>1</v>
      </c>
      <c r="G28" s="36">
        <v>0</v>
      </c>
      <c r="H28" s="35">
        <v>0</v>
      </c>
      <c r="I28" s="35">
        <v>0</v>
      </c>
      <c r="J28" s="35">
        <v>0</v>
      </c>
      <c r="K28" s="35">
        <v>0</v>
      </c>
      <c r="L28" s="35">
        <v>0</v>
      </c>
      <c r="M28" s="35">
        <v>9.4500000000000001E-2</v>
      </c>
      <c r="N28" s="403">
        <v>0.3</v>
      </c>
      <c r="O28" s="403">
        <v>0.4447580188144622</v>
      </c>
      <c r="P28" s="403">
        <v>0.80856851411084663</v>
      </c>
      <c r="Q28" s="403">
        <v>1</v>
      </c>
      <c r="R28" s="594">
        <v>26.27</v>
      </c>
      <c r="S28" s="594">
        <v>52.938000000000002</v>
      </c>
      <c r="T28" s="594">
        <v>78.481999999999999</v>
      </c>
      <c r="U28" s="594">
        <v>142.68</v>
      </c>
      <c r="V28" s="594">
        <v>176.46</v>
      </c>
      <c r="W28" s="594"/>
      <c r="X28" s="594"/>
      <c r="Y28" s="594">
        <v>150.19</v>
      </c>
      <c r="Z28" s="596">
        <v>1.1749117784140091</v>
      </c>
      <c r="AA28" s="594">
        <v>-26.27000000000001</v>
      </c>
    </row>
    <row r="29" spans="1:27" s="411" customFormat="1" ht="28.5" customHeight="1">
      <c r="A29" s="33">
        <v>18</v>
      </c>
      <c r="B29" s="34" t="s">
        <v>642</v>
      </c>
      <c r="C29" s="38" t="s">
        <v>635</v>
      </c>
      <c r="D29" s="36">
        <v>162.68</v>
      </c>
      <c r="E29" s="593">
        <v>162.68</v>
      </c>
      <c r="F29" s="35">
        <v>1</v>
      </c>
      <c r="G29" s="36">
        <v>0</v>
      </c>
      <c r="H29" s="35">
        <v>0</v>
      </c>
      <c r="I29" s="35">
        <v>0</v>
      </c>
      <c r="J29" s="35">
        <v>0</v>
      </c>
      <c r="K29" s="35">
        <v>0</v>
      </c>
      <c r="L29" s="35">
        <v>0</v>
      </c>
      <c r="M29" s="35">
        <v>0.49630000000000002</v>
      </c>
      <c r="N29" s="403">
        <v>0.5</v>
      </c>
      <c r="O29" s="403">
        <v>1</v>
      </c>
      <c r="P29" s="403">
        <v>1</v>
      </c>
      <c r="Q29" s="403">
        <v>0.99</v>
      </c>
      <c r="R29" s="594">
        <v>1.22</v>
      </c>
      <c r="S29" s="594">
        <v>81.34</v>
      </c>
      <c r="T29" s="594">
        <v>162.68</v>
      </c>
      <c r="U29" s="594">
        <v>162.68</v>
      </c>
      <c r="V29" s="594">
        <v>161.0532</v>
      </c>
      <c r="W29" s="594"/>
      <c r="X29" s="594"/>
      <c r="Y29" s="594">
        <v>161.46</v>
      </c>
      <c r="Z29" s="596">
        <v>1.007556051034312</v>
      </c>
      <c r="AA29" s="594">
        <v>-1.2199999999999989</v>
      </c>
    </row>
    <row r="30" spans="1:27" s="411" customFormat="1" ht="28.5" customHeight="1">
      <c r="A30" s="33">
        <v>19</v>
      </c>
      <c r="B30" s="34" t="s">
        <v>643</v>
      </c>
      <c r="C30" s="38" t="s">
        <v>635</v>
      </c>
      <c r="D30" s="36">
        <v>374.55</v>
      </c>
      <c r="E30" s="593">
        <v>345.36507999999998</v>
      </c>
      <c r="F30" s="35">
        <v>0.92208004271792809</v>
      </c>
      <c r="G30" s="36">
        <v>29.184920000000034</v>
      </c>
      <c r="H30" s="35">
        <v>0</v>
      </c>
      <c r="I30" s="35">
        <v>0</v>
      </c>
      <c r="J30" s="35">
        <v>1.1573888666399679E-2</v>
      </c>
      <c r="K30" s="35">
        <v>1.1573888666399679E-2</v>
      </c>
      <c r="L30" s="35">
        <v>1.1573888666399679E-2</v>
      </c>
      <c r="M30" s="35">
        <v>0.34397276732078497</v>
      </c>
      <c r="N30" s="403">
        <v>3.5736216793485515E-2</v>
      </c>
      <c r="O30" s="403">
        <v>3.5736216793485515E-2</v>
      </c>
      <c r="P30" s="403">
        <v>0.38041649979975972</v>
      </c>
      <c r="Q30" s="403">
        <v>0.70080096115338408</v>
      </c>
      <c r="R30" s="594">
        <v>0.3</v>
      </c>
      <c r="S30" s="594">
        <v>13.385</v>
      </c>
      <c r="T30" s="594">
        <v>13.385</v>
      </c>
      <c r="U30" s="594">
        <v>142.48500000000001</v>
      </c>
      <c r="V30" s="594">
        <v>262.48500000000001</v>
      </c>
      <c r="W30" s="594"/>
      <c r="X30" s="594"/>
      <c r="Y30" s="594">
        <v>374.25</v>
      </c>
      <c r="Z30" s="596">
        <v>0.9228191850367401</v>
      </c>
      <c r="AA30" s="594">
        <v>28.884920000000022</v>
      </c>
    </row>
    <row r="31" spans="1:27" ht="24" customHeight="1">
      <c r="A31" s="648" t="s">
        <v>604</v>
      </c>
      <c r="B31" s="649"/>
      <c r="C31" s="39"/>
      <c r="D31" s="40">
        <v>89.077271999999994</v>
      </c>
      <c r="E31" s="40">
        <v>42.979125000000003</v>
      </c>
      <c r="F31" s="41">
        <v>0.48249260484762047</v>
      </c>
      <c r="G31" s="40">
        <v>46.09814699999999</v>
      </c>
      <c r="H31" s="41">
        <v>0</v>
      </c>
      <c r="I31" s="41">
        <v>0</v>
      </c>
      <c r="J31" s="41">
        <v>0</v>
      </c>
      <c r="K31" s="41">
        <v>0</v>
      </c>
      <c r="L31" s="41">
        <v>1.3264359959294668E-2</v>
      </c>
      <c r="M31" s="41">
        <v>1.3264359959294668E-2</v>
      </c>
      <c r="N31" s="404">
        <v>1</v>
      </c>
      <c r="O31" s="404">
        <v>1</v>
      </c>
      <c r="P31" s="404">
        <v>1</v>
      </c>
      <c r="Q31" s="404">
        <v>1</v>
      </c>
      <c r="R31" s="57"/>
      <c r="S31" s="57"/>
      <c r="T31" s="57"/>
      <c r="U31" s="57"/>
      <c r="V31" s="57"/>
      <c r="W31" s="57"/>
      <c r="X31" s="57"/>
      <c r="Z31" s="3"/>
    </row>
    <row r="32" spans="1:27" ht="28.5" customHeight="1">
      <c r="A32" s="532">
        <v>20</v>
      </c>
      <c r="B32" s="533" t="s">
        <v>644</v>
      </c>
      <c r="C32" s="534"/>
      <c r="D32" s="535">
        <v>89.077271999999994</v>
      </c>
      <c r="E32" s="640">
        <v>42.979125000000003</v>
      </c>
      <c r="F32" s="552">
        <v>0.48249260484762047</v>
      </c>
      <c r="G32" s="535">
        <v>46.09814699999999</v>
      </c>
      <c r="H32" s="536">
        <v>0</v>
      </c>
      <c r="I32" s="536">
        <v>0</v>
      </c>
      <c r="J32" s="536">
        <v>0</v>
      </c>
      <c r="K32" s="536">
        <v>0</v>
      </c>
      <c r="L32" s="536">
        <v>1.3264359959294668E-2</v>
      </c>
      <c r="M32" s="536">
        <v>1.3264359959294668E-2</v>
      </c>
      <c r="N32" s="537">
        <v>1</v>
      </c>
      <c r="O32" s="537">
        <v>1</v>
      </c>
      <c r="P32" s="400">
        <v>1</v>
      </c>
      <c r="Q32" s="400">
        <v>1</v>
      </c>
      <c r="R32" s="57"/>
      <c r="S32" s="57"/>
      <c r="T32" s="57"/>
      <c r="U32" s="57"/>
      <c r="V32" s="57"/>
      <c r="W32" s="57"/>
      <c r="X32" s="57"/>
      <c r="Y32" s="57">
        <v>89.077271999999994</v>
      </c>
      <c r="Z32" s="3">
        <v>0.48249260484762047</v>
      </c>
      <c r="AA32" s="57">
        <v>46.09814699999999</v>
      </c>
    </row>
    <row r="33" spans="1:31" ht="28.5" customHeight="1">
      <c r="A33" s="658" t="s">
        <v>1741</v>
      </c>
      <c r="B33" s="658"/>
      <c r="C33" s="538"/>
      <c r="D33" s="529">
        <v>270</v>
      </c>
      <c r="E33" s="529">
        <v>14.146699999999999</v>
      </c>
      <c r="F33" s="41">
        <v>5.2395185185185184E-2</v>
      </c>
      <c r="G33" s="529">
        <v>255.85329999999999</v>
      </c>
      <c r="H33" s="530"/>
      <c r="I33" s="530"/>
      <c r="J33" s="530"/>
      <c r="K33" s="530"/>
      <c r="L33" s="530"/>
      <c r="M33" s="530"/>
      <c r="N33" s="531"/>
      <c r="O33" s="531">
        <v>3.7999999999999999E-2</v>
      </c>
      <c r="P33" s="531">
        <v>0.12403703703703704</v>
      </c>
      <c r="Q33" s="531">
        <v>1</v>
      </c>
      <c r="R33" s="57"/>
      <c r="S33" s="57"/>
      <c r="T33" s="57"/>
      <c r="U33" s="57"/>
      <c r="V33" s="57"/>
      <c r="W33" s="57"/>
      <c r="X33" s="57"/>
      <c r="Z33" s="3"/>
    </row>
    <row r="34" spans="1:31" ht="28.5" customHeight="1">
      <c r="A34" s="281">
        <v>21</v>
      </c>
      <c r="B34" s="544" t="s">
        <v>1124</v>
      </c>
      <c r="C34" s="545"/>
      <c r="D34" s="309">
        <v>120</v>
      </c>
      <c r="E34" s="641">
        <v>8.4145399999999988</v>
      </c>
      <c r="F34" s="553">
        <v>7.0121166666666651E-2</v>
      </c>
      <c r="G34" s="309">
        <v>111.58546</v>
      </c>
      <c r="H34" s="546">
        <v>0</v>
      </c>
      <c r="I34" s="546">
        <v>0</v>
      </c>
      <c r="J34" s="546">
        <v>0</v>
      </c>
      <c r="K34" s="546">
        <v>0</v>
      </c>
      <c r="L34" s="546">
        <v>0</v>
      </c>
      <c r="M34" s="546">
        <v>0</v>
      </c>
      <c r="N34" s="547">
        <v>0</v>
      </c>
      <c r="O34" s="548">
        <v>3.7999999999999999E-2</v>
      </c>
      <c r="P34" s="400">
        <v>0.12408333333333334</v>
      </c>
      <c r="Q34" s="400">
        <v>1</v>
      </c>
      <c r="R34" s="57"/>
      <c r="S34" s="57"/>
      <c r="T34" s="57"/>
      <c r="U34" s="57"/>
      <c r="V34" s="57"/>
      <c r="W34" s="57"/>
      <c r="X34" s="57"/>
      <c r="Y34" s="57">
        <v>120</v>
      </c>
      <c r="Z34" s="3">
        <v>7.0121166666666651E-2</v>
      </c>
      <c r="AA34" s="57">
        <v>111.58546</v>
      </c>
    </row>
    <row r="35" spans="1:31" ht="28.5" customHeight="1">
      <c r="A35" s="281">
        <v>22</v>
      </c>
      <c r="B35" s="544" t="s">
        <v>1126</v>
      </c>
      <c r="C35" s="545"/>
      <c r="D35" s="549">
        <v>150</v>
      </c>
      <c r="E35" s="641">
        <v>5.7321599999999995</v>
      </c>
      <c r="F35" s="553">
        <v>3.8214399999999996E-2</v>
      </c>
      <c r="G35" s="309">
        <v>144.26784000000001</v>
      </c>
      <c r="H35" s="546">
        <v>0</v>
      </c>
      <c r="I35" s="546">
        <v>0</v>
      </c>
      <c r="J35" s="546">
        <v>0</v>
      </c>
      <c r="K35" s="546">
        <v>0</v>
      </c>
      <c r="L35" s="546">
        <v>0</v>
      </c>
      <c r="M35" s="546">
        <v>0</v>
      </c>
      <c r="N35" s="547">
        <v>0</v>
      </c>
      <c r="O35" s="548">
        <v>3.7999999999999999E-2</v>
      </c>
      <c r="P35" s="400">
        <v>0.124</v>
      </c>
      <c r="Q35" s="400">
        <v>1</v>
      </c>
      <c r="R35" s="57"/>
      <c r="S35" s="57"/>
      <c r="T35" s="57"/>
      <c r="U35" s="57"/>
      <c r="V35" s="57"/>
      <c r="W35" s="57"/>
      <c r="X35" s="57"/>
      <c r="Y35" s="57">
        <v>150</v>
      </c>
      <c r="Z35" s="3">
        <v>3.8214399999999996E-2</v>
      </c>
      <c r="AA35" s="57">
        <v>144.26784000000001</v>
      </c>
    </row>
    <row r="36" spans="1:31" ht="21" customHeight="1">
      <c r="A36" s="650" t="s">
        <v>605</v>
      </c>
      <c r="B36" s="651"/>
      <c r="C36" s="539"/>
      <c r="D36" s="540">
        <v>2919.8623470000002</v>
      </c>
      <c r="E36" s="540">
        <v>1490.3932359999999</v>
      </c>
      <c r="F36" s="599">
        <v>0.51043270499765092</v>
      </c>
      <c r="G36" s="540">
        <v>1429.4691110000003</v>
      </c>
      <c r="H36" s="542">
        <v>1.5959656470750743E-3</v>
      </c>
      <c r="I36" s="542">
        <v>7.5392370039621967E-3</v>
      </c>
      <c r="J36" s="542">
        <v>1.6650470423420594E-2</v>
      </c>
      <c r="K36" s="542">
        <v>1.9615889546190837E-2</v>
      </c>
      <c r="L36" s="542">
        <v>7.3048905794249552E-2</v>
      </c>
      <c r="M36" s="542">
        <v>0.18749982795725806</v>
      </c>
      <c r="N36" s="543">
        <v>0.25354168920406989</v>
      </c>
      <c r="O36" s="541">
        <v>0.49</v>
      </c>
      <c r="P36" s="405">
        <v>0.59324524595917105</v>
      </c>
      <c r="Q36" s="405">
        <v>0.82957989554334632</v>
      </c>
      <c r="R36" s="3"/>
      <c r="S36" s="3"/>
      <c r="T36" s="3"/>
      <c r="U36" s="3"/>
      <c r="V36" s="3"/>
      <c r="W36" s="3"/>
      <c r="X36" s="3"/>
      <c r="Z36" s="3"/>
    </row>
    <row r="37" spans="1:31" ht="28.5" customHeight="1">
      <c r="A37" s="42">
        <v>23</v>
      </c>
      <c r="B37" s="43" t="s">
        <v>1798</v>
      </c>
      <c r="C37" s="44"/>
      <c r="D37" s="559">
        <v>127.15</v>
      </c>
      <c r="E37" s="593">
        <v>107.40799699999999</v>
      </c>
      <c r="F37" s="561">
        <v>0.84473454187966956</v>
      </c>
      <c r="G37" s="559">
        <v>19.742003000000011</v>
      </c>
      <c r="H37" s="561">
        <v>0</v>
      </c>
      <c r="I37" s="561">
        <v>9.319615603685337E-2</v>
      </c>
      <c r="J37" s="561">
        <v>9.319615603685337E-2</v>
      </c>
      <c r="K37" s="561">
        <v>9.319615603685337E-2</v>
      </c>
      <c r="L37" s="561">
        <v>9.319615603685337E-2</v>
      </c>
      <c r="M37" s="561">
        <v>0.29681206150471273</v>
      </c>
      <c r="N37" s="562">
        <v>0.98617700457283275</v>
      </c>
      <c r="O37" s="562">
        <v>0.98617700457283275</v>
      </c>
      <c r="P37" s="406">
        <v>0.98617700457283275</v>
      </c>
      <c r="Q37" s="406">
        <v>0.98617700457283275</v>
      </c>
      <c r="R37" s="57"/>
      <c r="S37" s="57"/>
      <c r="T37" s="57"/>
      <c r="U37" s="57"/>
      <c r="V37" s="57"/>
      <c r="W37" s="57"/>
      <c r="X37" s="57"/>
      <c r="Y37" s="57">
        <v>127.15</v>
      </c>
      <c r="Z37" s="3">
        <v>0.84473454187966956</v>
      </c>
      <c r="AA37" s="57">
        <v>19.042003000000012</v>
      </c>
      <c r="AD37">
        <v>1074079.97</v>
      </c>
      <c r="AE37" s="57">
        <v>-9.6999999996683073E-5</v>
      </c>
    </row>
    <row r="38" spans="1:31" ht="28.5" customHeight="1">
      <c r="A38" s="42">
        <v>24</v>
      </c>
      <c r="B38" s="45" t="s">
        <v>141</v>
      </c>
      <c r="C38" s="44"/>
      <c r="D38" s="559">
        <v>5.7023470000000005</v>
      </c>
      <c r="E38" s="593">
        <v>5.7023470000000005</v>
      </c>
      <c r="F38" s="561">
        <v>1</v>
      </c>
      <c r="G38" s="559">
        <v>0</v>
      </c>
      <c r="H38" s="561">
        <v>0</v>
      </c>
      <c r="I38" s="561">
        <v>0</v>
      </c>
      <c r="J38" s="561">
        <v>1</v>
      </c>
      <c r="K38" s="561">
        <v>1</v>
      </c>
      <c r="L38" s="561">
        <v>1</v>
      </c>
      <c r="M38" s="561">
        <v>1</v>
      </c>
      <c r="N38" s="562">
        <v>1</v>
      </c>
      <c r="O38" s="562">
        <v>1</v>
      </c>
      <c r="P38" s="406">
        <v>1</v>
      </c>
      <c r="Q38" s="406">
        <v>1</v>
      </c>
      <c r="R38" s="57"/>
      <c r="S38" s="57"/>
      <c r="T38" s="57"/>
      <c r="U38" s="57"/>
      <c r="V38" s="57"/>
      <c r="W38" s="57"/>
      <c r="X38" s="57"/>
      <c r="Y38" s="57">
        <v>5.7023470000000005</v>
      </c>
      <c r="Z38" s="3">
        <v>1</v>
      </c>
      <c r="AA38" s="57">
        <v>0</v>
      </c>
    </row>
    <row r="39" spans="1:31" ht="28.5" customHeight="1">
      <c r="A39" s="42">
        <v>25</v>
      </c>
      <c r="B39" s="45" t="s">
        <v>606</v>
      </c>
      <c r="C39" s="44"/>
      <c r="D39" s="559">
        <v>726.99</v>
      </c>
      <c r="E39" s="593">
        <v>479.54543499999994</v>
      </c>
      <c r="F39" s="561">
        <v>0.65963140483362903</v>
      </c>
      <c r="G39" s="559">
        <v>247.44456500000007</v>
      </c>
      <c r="H39" s="561">
        <v>0</v>
      </c>
      <c r="I39" s="561">
        <v>0</v>
      </c>
      <c r="J39" s="561">
        <v>0</v>
      </c>
      <c r="K39" s="561">
        <v>0</v>
      </c>
      <c r="L39" s="561">
        <v>0</v>
      </c>
      <c r="M39" s="561">
        <v>0.3</v>
      </c>
      <c r="N39" s="563">
        <v>0.3</v>
      </c>
      <c r="O39" s="563">
        <v>0.89999999999999991</v>
      </c>
      <c r="P39" s="407">
        <v>0.99999999999999989</v>
      </c>
      <c r="Q39" s="407">
        <v>0.99999999999999989</v>
      </c>
      <c r="R39" s="57"/>
      <c r="S39" s="57"/>
      <c r="T39" s="57"/>
      <c r="U39" s="57"/>
      <c r="V39" s="57"/>
      <c r="W39" s="57"/>
      <c r="X39" s="57"/>
      <c r="Y39" s="57">
        <v>726.99</v>
      </c>
      <c r="Z39" s="3">
        <v>0.65963140483362903</v>
      </c>
      <c r="AA39" s="57">
        <v>247.44456500000007</v>
      </c>
      <c r="AD39">
        <v>4795554.3499999996</v>
      </c>
      <c r="AE39" s="629">
        <v>9.9650000000792716E-3</v>
      </c>
    </row>
    <row r="40" spans="1:31" ht="28.5" customHeight="1">
      <c r="A40" s="42">
        <v>26</v>
      </c>
      <c r="B40" s="45" t="s">
        <v>72</v>
      </c>
      <c r="C40" s="44"/>
      <c r="D40" s="559">
        <v>4.66</v>
      </c>
      <c r="E40" s="593">
        <v>4.6617670000000002</v>
      </c>
      <c r="F40" s="561">
        <v>1</v>
      </c>
      <c r="G40" s="559">
        <v>-1.7670000000000741E-3</v>
      </c>
      <c r="H40" s="561">
        <v>1</v>
      </c>
      <c r="I40" s="561">
        <v>1</v>
      </c>
      <c r="J40" s="561">
        <v>1</v>
      </c>
      <c r="K40" s="561">
        <v>1</v>
      </c>
      <c r="L40" s="561">
        <v>1</v>
      </c>
      <c r="M40" s="561">
        <v>1</v>
      </c>
      <c r="N40" s="562">
        <v>1</v>
      </c>
      <c r="O40" s="562">
        <v>1</v>
      </c>
      <c r="P40" s="406">
        <v>1</v>
      </c>
      <c r="Q40" s="406">
        <v>1</v>
      </c>
      <c r="R40" s="57"/>
      <c r="S40" s="57"/>
      <c r="T40" s="57"/>
      <c r="U40" s="57"/>
      <c r="V40" s="57"/>
      <c r="W40" s="57"/>
      <c r="X40" s="57"/>
      <c r="Y40" s="57">
        <v>4.66</v>
      </c>
      <c r="Z40" s="3">
        <v>1.0003791845493561</v>
      </c>
      <c r="AA40" s="57">
        <v>0</v>
      </c>
    </row>
    <row r="41" spans="1:31" ht="28.5" customHeight="1">
      <c r="A41" s="42">
        <v>27</v>
      </c>
      <c r="B41" s="46" t="s">
        <v>645</v>
      </c>
      <c r="C41" s="44"/>
      <c r="D41" s="559">
        <v>1.64</v>
      </c>
      <c r="E41" s="593">
        <v>1.6350100000000001</v>
      </c>
      <c r="F41" s="561">
        <v>0.99695731707317081</v>
      </c>
      <c r="G41" s="559">
        <v>4.9899999999998279E-3</v>
      </c>
      <c r="H41" s="561">
        <v>0</v>
      </c>
      <c r="I41" s="561">
        <v>0</v>
      </c>
      <c r="J41" s="561">
        <v>0</v>
      </c>
      <c r="K41" s="561">
        <v>5.1131185741983227E-2</v>
      </c>
      <c r="L41" s="561">
        <v>0.33579183001938823</v>
      </c>
      <c r="M41" s="561">
        <v>0.33579183001938823</v>
      </c>
      <c r="N41" s="562">
        <v>1</v>
      </c>
      <c r="O41" s="562">
        <v>1</v>
      </c>
      <c r="P41" s="406">
        <v>1</v>
      </c>
      <c r="Q41" s="406">
        <v>1</v>
      </c>
      <c r="R41" s="57"/>
      <c r="S41" s="57"/>
      <c r="T41" s="57"/>
      <c r="U41" s="57"/>
      <c r="V41" s="57"/>
      <c r="W41" s="57"/>
      <c r="X41" s="57"/>
      <c r="Y41" s="57">
        <v>1.64</v>
      </c>
      <c r="Z41" s="3">
        <v>0.99695731707317081</v>
      </c>
      <c r="AA41" s="57">
        <v>4.9899999999998279E-3</v>
      </c>
    </row>
    <row r="42" spans="1:31" ht="28.5" customHeight="1">
      <c r="A42" s="42">
        <v>28</v>
      </c>
      <c r="B42" s="45" t="s">
        <v>607</v>
      </c>
      <c r="C42" s="44"/>
      <c r="D42" s="559">
        <v>486.77</v>
      </c>
      <c r="E42" s="593">
        <v>349.41360400000002</v>
      </c>
      <c r="F42" s="561">
        <v>0.71782074491032732</v>
      </c>
      <c r="G42" s="559">
        <v>137.35639599999996</v>
      </c>
      <c r="H42" s="561">
        <v>0</v>
      </c>
      <c r="I42" s="561">
        <v>0</v>
      </c>
      <c r="J42" s="561">
        <v>0</v>
      </c>
      <c r="K42" s="561">
        <v>9.1624474298158849E-3</v>
      </c>
      <c r="L42" s="561">
        <v>0.22514557480341749</v>
      </c>
      <c r="M42" s="561">
        <v>0.23048691187012629</v>
      </c>
      <c r="N42" s="562">
        <v>0.67607152177702667</v>
      </c>
      <c r="O42" s="562">
        <v>0.83496397334915218</v>
      </c>
      <c r="P42" s="406">
        <v>0.84745551182381484</v>
      </c>
      <c r="Q42" s="406">
        <v>0.84745551182381484</v>
      </c>
      <c r="R42" s="57"/>
      <c r="S42" s="57"/>
      <c r="T42" s="57"/>
      <c r="U42" s="57"/>
      <c r="V42" s="57"/>
      <c r="W42" s="57"/>
      <c r="X42" s="57"/>
      <c r="Y42" s="57">
        <v>486.77</v>
      </c>
      <c r="Z42" s="3">
        <v>0.71782074491032732</v>
      </c>
      <c r="AA42" s="57">
        <v>136.65639599999994</v>
      </c>
      <c r="AD42">
        <v>3030313.5</v>
      </c>
      <c r="AE42" s="630">
        <v>-46.382304000000033</v>
      </c>
    </row>
    <row r="43" spans="1:31" ht="28.5" customHeight="1">
      <c r="A43" s="42">
        <v>29</v>
      </c>
      <c r="B43" s="45" t="s">
        <v>608</v>
      </c>
      <c r="C43" s="44"/>
      <c r="D43" s="559">
        <v>31.95</v>
      </c>
      <c r="E43" s="593">
        <v>8.5500000000000007</v>
      </c>
      <c r="F43" s="561">
        <v>0.26760563380281693</v>
      </c>
      <c r="G43" s="559">
        <v>23.4</v>
      </c>
      <c r="H43" s="561">
        <v>0</v>
      </c>
      <c r="I43" s="561">
        <v>0</v>
      </c>
      <c r="J43" s="561">
        <v>0.4460093896713615</v>
      </c>
      <c r="K43" s="561">
        <v>0.4460093896713615</v>
      </c>
      <c r="L43" s="561">
        <v>0.4460093896713615</v>
      </c>
      <c r="M43" s="561">
        <v>0.4460093896713615</v>
      </c>
      <c r="N43" s="562">
        <v>0.4460093896713615</v>
      </c>
      <c r="O43" s="562">
        <v>0.4460093896713615</v>
      </c>
      <c r="P43" s="406">
        <v>0.4460093896713615</v>
      </c>
      <c r="Q43" s="406">
        <v>0.4460093896713615</v>
      </c>
      <c r="R43" s="57"/>
      <c r="S43" s="57"/>
      <c r="T43" s="57"/>
      <c r="U43" s="57"/>
      <c r="V43" s="57"/>
      <c r="W43" s="57"/>
      <c r="X43" s="57"/>
      <c r="Y43" s="57">
        <v>31.95</v>
      </c>
      <c r="Z43" s="3">
        <v>0.26760563380281693</v>
      </c>
      <c r="AA43" s="57">
        <v>23.4</v>
      </c>
      <c r="AD43">
        <v>85500</v>
      </c>
      <c r="AE43" s="57">
        <v>0</v>
      </c>
    </row>
    <row r="44" spans="1:31" ht="22.5" customHeight="1">
      <c r="A44" s="42">
        <v>30</v>
      </c>
      <c r="B44" s="173" t="s">
        <v>908</v>
      </c>
      <c r="C44" s="21"/>
      <c r="D44" s="564">
        <v>15</v>
      </c>
      <c r="E44" s="593">
        <v>15</v>
      </c>
      <c r="F44" s="561">
        <v>1</v>
      </c>
      <c r="G44" s="559">
        <v>0</v>
      </c>
      <c r="H44" s="561">
        <v>0</v>
      </c>
      <c r="I44" s="561">
        <v>0</v>
      </c>
      <c r="J44" s="565">
        <v>0</v>
      </c>
      <c r="K44" s="565">
        <v>0.02</v>
      </c>
      <c r="L44" s="565">
        <v>0.222</v>
      </c>
      <c r="M44" s="565">
        <v>0.30166666666666669</v>
      </c>
      <c r="N44" s="526">
        <v>0.54166666666666663</v>
      </c>
      <c r="O44" s="526">
        <v>0.8</v>
      </c>
      <c r="P44" s="408">
        <v>1</v>
      </c>
      <c r="Q44" s="579">
        <v>1</v>
      </c>
      <c r="R44" s="57"/>
      <c r="S44" s="57"/>
      <c r="T44" s="57"/>
      <c r="U44" s="57"/>
      <c r="V44" s="57"/>
      <c r="W44" s="57"/>
      <c r="X44" s="57"/>
      <c r="Y44" s="57">
        <v>15</v>
      </c>
      <c r="Z44" s="3">
        <v>1</v>
      </c>
      <c r="AA44" s="57">
        <v>0</v>
      </c>
      <c r="AD44">
        <v>150000</v>
      </c>
      <c r="AE44" s="57">
        <v>0</v>
      </c>
    </row>
    <row r="45" spans="1:31" ht="27.75" customHeight="1">
      <c r="A45" s="42">
        <v>31</v>
      </c>
      <c r="B45" s="197" t="s">
        <v>923</v>
      </c>
      <c r="C45" s="21"/>
      <c r="D45" s="560">
        <v>20</v>
      </c>
      <c r="E45" s="593">
        <v>19.204351000000003</v>
      </c>
      <c r="F45" s="561">
        <v>0.96021755000000009</v>
      </c>
      <c r="G45" s="559">
        <v>0.79564899999999739</v>
      </c>
      <c r="H45" s="561">
        <v>0</v>
      </c>
      <c r="I45" s="561">
        <v>0</v>
      </c>
      <c r="J45" s="565">
        <v>0</v>
      </c>
      <c r="K45" s="565">
        <v>8.2500000000000004E-2</v>
      </c>
      <c r="L45" s="565">
        <v>0.50149999999999995</v>
      </c>
      <c r="M45" s="565">
        <v>0.64400000000000002</v>
      </c>
      <c r="N45" s="526">
        <v>0.85399999999999998</v>
      </c>
      <c r="O45" s="526">
        <v>0.89249999999999996</v>
      </c>
      <c r="P45" s="408">
        <v>0.89249999999999996</v>
      </c>
      <c r="Q45" s="579">
        <v>1</v>
      </c>
      <c r="R45" s="57"/>
      <c r="S45" s="57"/>
      <c r="T45" s="57"/>
      <c r="U45" s="57"/>
      <c r="V45" s="57"/>
      <c r="W45" s="57"/>
      <c r="X45" s="57"/>
      <c r="Y45" s="57">
        <v>20</v>
      </c>
      <c r="Z45" s="3">
        <v>0.96021755000000009</v>
      </c>
      <c r="AA45" s="57">
        <v>-1.5443510000000027</v>
      </c>
    </row>
    <row r="46" spans="1:31" ht="24.95" customHeight="1">
      <c r="A46" s="42">
        <v>32</v>
      </c>
      <c r="B46" s="310" t="s">
        <v>1048</v>
      </c>
      <c r="C46" s="21"/>
      <c r="D46" s="564">
        <v>100</v>
      </c>
      <c r="E46" s="593">
        <v>74.529781999999997</v>
      </c>
      <c r="F46" s="561">
        <v>0.74529782</v>
      </c>
      <c r="G46" s="559">
        <v>25.470218000000003</v>
      </c>
      <c r="H46" s="565">
        <v>0</v>
      </c>
      <c r="I46" s="565">
        <v>0</v>
      </c>
      <c r="J46" s="565">
        <v>0</v>
      </c>
      <c r="K46" s="565">
        <v>0</v>
      </c>
      <c r="L46" s="565">
        <v>0</v>
      </c>
      <c r="M46" s="565">
        <v>0</v>
      </c>
      <c r="N46" s="526">
        <v>2.7E-2</v>
      </c>
      <c r="O46" s="526">
        <v>0.42180000000000001</v>
      </c>
      <c r="P46" s="408">
        <v>0.57099999999999995</v>
      </c>
      <c r="Q46" s="579">
        <v>1</v>
      </c>
      <c r="R46" s="57"/>
      <c r="S46" s="57"/>
      <c r="T46" s="57"/>
      <c r="U46" s="57"/>
      <c r="V46" s="57"/>
      <c r="W46" s="57"/>
      <c r="X46" s="57"/>
      <c r="Y46" s="57">
        <v>100</v>
      </c>
      <c r="Z46" s="3">
        <v>0.74529782</v>
      </c>
      <c r="AA46" s="57">
        <v>20.050218000000001</v>
      </c>
      <c r="AD46">
        <v>745257.87</v>
      </c>
      <c r="AE46" s="631">
        <v>-4.0819999999968104E-3</v>
      </c>
    </row>
    <row r="47" spans="1:31" s="411" customFormat="1" ht="24.95" customHeight="1">
      <c r="A47" s="42">
        <v>33</v>
      </c>
      <c r="B47" s="600" t="s">
        <v>1075</v>
      </c>
      <c r="C47" s="601"/>
      <c r="D47" s="593">
        <v>150</v>
      </c>
      <c r="E47" s="593">
        <v>12.1114</v>
      </c>
      <c r="F47" s="561">
        <v>8.0742666666666671E-2</v>
      </c>
      <c r="G47" s="559">
        <v>137.8886</v>
      </c>
      <c r="H47" s="154">
        <v>0</v>
      </c>
      <c r="I47" s="154">
        <v>0</v>
      </c>
      <c r="J47" s="154">
        <v>0</v>
      </c>
      <c r="K47" s="154">
        <v>0</v>
      </c>
      <c r="L47" s="154">
        <v>0</v>
      </c>
      <c r="M47" s="154">
        <v>0</v>
      </c>
      <c r="N47" s="602">
        <v>0</v>
      </c>
      <c r="O47" s="602">
        <v>0</v>
      </c>
      <c r="P47" s="579">
        <v>0.1867</v>
      </c>
      <c r="Q47" s="579">
        <v>0.38069999999999998</v>
      </c>
      <c r="R47" s="594"/>
      <c r="S47" s="594"/>
      <c r="T47" s="594"/>
      <c r="U47" s="594"/>
      <c r="V47" s="594"/>
      <c r="W47" s="594"/>
      <c r="X47" s="594"/>
      <c r="Y47" s="594">
        <v>150</v>
      </c>
      <c r="Z47" s="596">
        <v>8.0742666666666671E-2</v>
      </c>
      <c r="AA47" s="594">
        <v>137.8886</v>
      </c>
    </row>
    <row r="48" spans="1:31" s="411" customFormat="1" ht="24.95" customHeight="1">
      <c r="A48" s="42">
        <v>34</v>
      </c>
      <c r="B48" s="600" t="s">
        <v>1111</v>
      </c>
      <c r="C48" s="601"/>
      <c r="D48" s="564">
        <v>150</v>
      </c>
      <c r="E48" s="593">
        <v>3.41689</v>
      </c>
      <c r="F48" s="561">
        <v>2.2779266666666666E-2</v>
      </c>
      <c r="G48" s="559">
        <v>146.58311</v>
      </c>
      <c r="H48" s="154">
        <v>0</v>
      </c>
      <c r="I48" s="154">
        <v>0</v>
      </c>
      <c r="J48" s="154">
        <v>0</v>
      </c>
      <c r="K48" s="154">
        <v>0</v>
      </c>
      <c r="L48" s="154">
        <v>0</v>
      </c>
      <c r="M48" s="154">
        <v>0</v>
      </c>
      <c r="N48" s="602">
        <v>4.1000000000000003E-3</v>
      </c>
      <c r="O48" s="602">
        <v>7.6100000000000001E-2</v>
      </c>
      <c r="P48" s="579">
        <v>8.8499999999999995E-2</v>
      </c>
      <c r="Q48" s="579">
        <v>0.13059999999999999</v>
      </c>
      <c r="R48" s="594"/>
      <c r="S48" s="594"/>
      <c r="T48" s="594"/>
      <c r="U48" s="594"/>
      <c r="V48" s="594"/>
      <c r="W48" s="594"/>
      <c r="X48" s="594"/>
      <c r="Y48" s="594">
        <v>150</v>
      </c>
      <c r="Z48" s="596">
        <v>2.2779266666666666E-2</v>
      </c>
      <c r="AA48" s="594">
        <v>146.58311</v>
      </c>
      <c r="AD48" s="411">
        <v>34168.9</v>
      </c>
      <c r="AE48" s="632">
        <v>-9.0000000000145519E-5</v>
      </c>
    </row>
    <row r="49" spans="1:31" s="411" customFormat="1" ht="27.75" customHeight="1">
      <c r="A49" s="42">
        <v>35</v>
      </c>
      <c r="B49" s="600" t="s">
        <v>1078</v>
      </c>
      <c r="C49" s="601"/>
      <c r="D49" s="593">
        <v>100</v>
      </c>
      <c r="E49" s="593">
        <v>0.05</v>
      </c>
      <c r="F49" s="561">
        <v>5.0000000000000001E-4</v>
      </c>
      <c r="G49" s="559">
        <v>99.95</v>
      </c>
      <c r="H49" s="154">
        <v>0</v>
      </c>
      <c r="I49" s="154">
        <v>0</v>
      </c>
      <c r="J49" s="154">
        <v>0</v>
      </c>
      <c r="K49" s="154">
        <v>0</v>
      </c>
      <c r="L49" s="154">
        <v>0</v>
      </c>
      <c r="M49" s="154">
        <v>0</v>
      </c>
      <c r="N49" s="602">
        <v>0</v>
      </c>
      <c r="O49" s="602">
        <v>0</v>
      </c>
      <c r="P49" s="579">
        <v>0</v>
      </c>
      <c r="Q49" s="579">
        <v>2.5000000000000001E-2</v>
      </c>
      <c r="R49" s="594"/>
      <c r="S49" s="594"/>
      <c r="T49" s="594"/>
      <c r="U49" s="594"/>
      <c r="V49" s="594"/>
      <c r="W49" s="594"/>
      <c r="X49" s="594"/>
      <c r="Y49" s="594">
        <v>100</v>
      </c>
      <c r="Z49" s="596">
        <v>5.0000000000000001E-4</v>
      </c>
      <c r="AA49" s="594">
        <v>99.95</v>
      </c>
    </row>
    <row r="50" spans="1:31" s="411" customFormat="1" ht="24.95" customHeight="1">
      <c r="A50" s="42">
        <v>36</v>
      </c>
      <c r="B50" s="603" t="s">
        <v>1160</v>
      </c>
      <c r="C50" s="601"/>
      <c r="D50" s="309">
        <v>1000</v>
      </c>
      <c r="E50" s="593">
        <v>409.16465300000004</v>
      </c>
      <c r="F50" s="561">
        <v>0.40916465300000004</v>
      </c>
      <c r="G50" s="559">
        <v>590.83534699999996</v>
      </c>
      <c r="H50" s="155"/>
      <c r="I50" s="155"/>
      <c r="J50" s="154"/>
      <c r="K50" s="155"/>
      <c r="L50" s="155"/>
      <c r="M50" s="154">
        <v>0</v>
      </c>
      <c r="N50" s="602">
        <v>8.1409999999999996E-2</v>
      </c>
      <c r="O50" s="602">
        <v>0.25080000000000002</v>
      </c>
      <c r="P50" s="579">
        <v>0.4365</v>
      </c>
      <c r="Q50" s="579">
        <v>0.87090000000000001</v>
      </c>
      <c r="R50" s="594"/>
      <c r="S50" s="594"/>
      <c r="T50" s="594"/>
      <c r="U50" s="594"/>
      <c r="V50" s="594"/>
      <c r="W50" s="594"/>
      <c r="X50" s="594"/>
      <c r="Y50" s="594">
        <v>1000</v>
      </c>
      <c r="Z50" s="596">
        <v>0.40916465300000004</v>
      </c>
      <c r="AA50" s="594">
        <v>590.83534699999996</v>
      </c>
      <c r="AD50" s="411">
        <v>4091656.53</v>
      </c>
      <c r="AE50" s="633">
        <v>9.4699999993963502E-4</v>
      </c>
    </row>
    <row r="51" spans="1:31" ht="24.95" customHeight="1">
      <c r="A51" s="643" t="s">
        <v>1736</v>
      </c>
      <c r="B51" s="644"/>
      <c r="C51" s="527"/>
      <c r="D51" s="566">
        <v>1995.16</v>
      </c>
      <c r="E51" s="566">
        <v>507.28</v>
      </c>
      <c r="F51" s="567">
        <v>0.25</v>
      </c>
      <c r="G51" s="568">
        <v>1487.88</v>
      </c>
      <c r="H51" s="566"/>
      <c r="I51" s="566"/>
      <c r="J51" s="567"/>
      <c r="K51" s="566"/>
      <c r="L51" s="566"/>
      <c r="M51" s="566"/>
      <c r="N51" s="566"/>
      <c r="O51" s="528">
        <v>0.95</v>
      </c>
      <c r="P51" s="580">
        <v>0.95723597803425053</v>
      </c>
      <c r="Q51" s="580">
        <v>0.98750822627971768</v>
      </c>
      <c r="R51" s="57"/>
      <c r="S51" s="57"/>
      <c r="T51" s="57"/>
      <c r="U51" s="57"/>
      <c r="V51" s="57"/>
      <c r="W51" s="57"/>
      <c r="X51" s="57"/>
    </row>
    <row r="52" spans="1:31" ht="21" customHeight="1">
      <c r="A52" s="42">
        <v>37</v>
      </c>
      <c r="B52" s="519" t="s">
        <v>1735</v>
      </c>
      <c r="C52" s="21"/>
      <c r="D52" s="157">
        <v>1995.16</v>
      </c>
      <c r="E52" s="157">
        <v>507.28</v>
      </c>
      <c r="F52" s="565">
        <v>0.25</v>
      </c>
      <c r="G52" s="559">
        <v>1487.88</v>
      </c>
      <c r="H52" s="157"/>
      <c r="I52" s="157"/>
      <c r="J52" s="565"/>
      <c r="K52" s="157"/>
      <c r="L52" s="157"/>
      <c r="M52" s="157"/>
      <c r="N52" s="157"/>
      <c r="O52" s="526">
        <v>0.95</v>
      </c>
      <c r="P52" s="579">
        <v>0.95723597803425053</v>
      </c>
      <c r="Q52" s="579">
        <v>0.98750822627971768</v>
      </c>
      <c r="R52" s="57"/>
      <c r="S52" s="57"/>
      <c r="T52" s="57"/>
      <c r="U52" s="57"/>
      <c r="V52" s="57"/>
      <c r="W52" s="57"/>
      <c r="X52" s="57"/>
    </row>
    <row r="53" spans="1:31">
      <c r="R53" s="57"/>
    </row>
  </sheetData>
  <mergeCells count="19">
    <mergeCell ref="G2:Q2"/>
    <mergeCell ref="X3:X4"/>
    <mergeCell ref="A5:B5"/>
    <mergeCell ref="A1:Q1"/>
    <mergeCell ref="A3:A4"/>
    <mergeCell ref="B3:B4"/>
    <mergeCell ref="C3:C4"/>
    <mergeCell ref="D3:D4"/>
    <mergeCell ref="E3:E4"/>
    <mergeCell ref="F3:F4"/>
    <mergeCell ref="A51:B51"/>
    <mergeCell ref="A6:B6"/>
    <mergeCell ref="A9:B9"/>
    <mergeCell ref="A31:B31"/>
    <mergeCell ref="A36:B36"/>
    <mergeCell ref="R3:R4"/>
    <mergeCell ref="G3:G4"/>
    <mergeCell ref="H3:Q3"/>
    <mergeCell ref="A33:B33"/>
  </mergeCells>
  <phoneticPr fontId="40" type="noConversion"/>
  <pageMargins left="0.3" right="0.17" top="0.28000000000000003" bottom="0.17" header="0.3" footer="0.23"/>
  <pageSetup paperSize="9" scale="61"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87"/>
  <sheetViews>
    <sheetView workbookViewId="0">
      <selection activeCell="F6" sqref="F6"/>
    </sheetView>
  </sheetViews>
  <sheetFormatPr defaultRowHeight="12.75"/>
  <cols>
    <col min="1" max="1" width="31.85546875" customWidth="1"/>
    <col min="3" max="3" width="47.42578125" customWidth="1"/>
    <col min="4" max="4" width="16.140625" customWidth="1"/>
    <col min="5" max="5" width="8.5703125" customWidth="1"/>
    <col min="6" max="6" width="14.7109375" customWidth="1"/>
    <col min="7" max="7" width="8.42578125" customWidth="1"/>
    <col min="8" max="8" width="14.7109375" customWidth="1"/>
    <col min="10" max="27" width="9.140625" hidden="1" customWidth="1"/>
    <col min="28" max="28" width="13.140625" hidden="1" customWidth="1"/>
    <col min="29" max="31" width="9.140625" hidden="1" customWidth="1"/>
    <col min="32" max="32" width="22.85546875" hidden="1" customWidth="1"/>
    <col min="33" max="33" width="10.5703125" hidden="1" customWidth="1"/>
    <col min="34" max="39" width="9.140625" hidden="1" customWidth="1"/>
    <col min="40" max="40" width="13" customWidth="1"/>
    <col min="41" max="43" width="9.140625" customWidth="1"/>
    <col min="44" max="44" width="16.85546875" hidden="1" customWidth="1"/>
    <col min="45" max="45" width="42" hidden="1" customWidth="1"/>
    <col min="46" max="46" width="9.140625" customWidth="1"/>
    <col min="47" max="47" width="9.140625" hidden="1" customWidth="1"/>
    <col min="48" max="48" width="24" hidden="1" customWidth="1"/>
    <col min="49" max="50" width="9.140625" hidden="1" customWidth="1"/>
    <col min="51" max="57" width="9.140625" customWidth="1"/>
  </cols>
  <sheetData>
    <row r="1" spans="1:48" ht="14.25">
      <c r="A1" s="681" t="s">
        <v>8</v>
      </c>
      <c r="B1" s="681" t="s">
        <v>1</v>
      </c>
      <c r="C1" s="681" t="s">
        <v>9</v>
      </c>
      <c r="D1" s="681" t="s">
        <v>1162</v>
      </c>
      <c r="E1" s="685" t="s">
        <v>1163</v>
      </c>
      <c r="F1" s="677" t="s">
        <v>588</v>
      </c>
      <c r="G1" s="688" t="s">
        <v>579</v>
      </c>
      <c r="H1" s="677" t="s">
        <v>580</v>
      </c>
      <c r="I1" s="677" t="s">
        <v>1164</v>
      </c>
      <c r="J1" s="669" t="s">
        <v>66</v>
      </c>
      <c r="K1" s="669"/>
      <c r="L1" s="669"/>
      <c r="M1" s="669" t="s">
        <v>66</v>
      </c>
      <c r="N1" s="669"/>
      <c r="O1" s="678"/>
      <c r="P1" s="669" t="s">
        <v>66</v>
      </c>
      <c r="Q1" s="669"/>
      <c r="R1" s="669"/>
      <c r="S1" s="669" t="s">
        <v>66</v>
      </c>
      <c r="T1" s="669"/>
      <c r="U1" s="669"/>
      <c r="V1" s="669" t="s">
        <v>66</v>
      </c>
      <c r="W1" s="669"/>
      <c r="X1" s="669"/>
      <c r="Y1" s="669" t="s">
        <v>66</v>
      </c>
      <c r="Z1" s="669"/>
      <c r="AA1" s="669"/>
      <c r="AB1" s="673" t="s">
        <v>1165</v>
      </c>
      <c r="AC1" s="674"/>
      <c r="AD1" s="674"/>
      <c r="AE1" s="675"/>
      <c r="AF1" s="673" t="s">
        <v>1165</v>
      </c>
      <c r="AG1" s="674"/>
      <c r="AH1" s="674"/>
      <c r="AI1" s="675"/>
      <c r="AJ1" s="673" t="s">
        <v>1165</v>
      </c>
      <c r="AK1" s="674"/>
      <c r="AL1" s="674"/>
      <c r="AM1" s="675"/>
      <c r="AN1" s="673" t="s">
        <v>1165</v>
      </c>
      <c r="AO1" s="674"/>
      <c r="AP1" s="674"/>
      <c r="AQ1" s="675"/>
      <c r="AR1" s="692" t="s">
        <v>1166</v>
      </c>
      <c r="AS1" s="689" t="s">
        <v>1167</v>
      </c>
      <c r="AT1" s="667" t="s">
        <v>1168</v>
      </c>
      <c r="AU1" s="311"/>
      <c r="AV1" s="311"/>
    </row>
    <row r="2" spans="1:48" ht="15">
      <c r="A2" s="681"/>
      <c r="B2" s="681"/>
      <c r="C2" s="681"/>
      <c r="D2" s="681"/>
      <c r="E2" s="686"/>
      <c r="F2" s="677"/>
      <c r="G2" s="688"/>
      <c r="H2" s="677"/>
      <c r="I2" s="677"/>
      <c r="J2" s="676" t="s">
        <v>1169</v>
      </c>
      <c r="K2" s="676"/>
      <c r="L2" s="676"/>
      <c r="M2" s="676" t="s">
        <v>1170</v>
      </c>
      <c r="N2" s="676"/>
      <c r="O2" s="691"/>
      <c r="P2" s="679" t="s">
        <v>1171</v>
      </c>
      <c r="Q2" s="679"/>
      <c r="R2" s="679"/>
      <c r="S2" s="679" t="s">
        <v>1172</v>
      </c>
      <c r="T2" s="679"/>
      <c r="U2" s="679"/>
      <c r="V2" s="679" t="s">
        <v>1173</v>
      </c>
      <c r="W2" s="679"/>
      <c r="X2" s="679"/>
      <c r="Y2" s="679" t="s">
        <v>1174</v>
      </c>
      <c r="Z2" s="679"/>
      <c r="AA2" s="679"/>
      <c r="AB2" s="682" t="s">
        <v>73</v>
      </c>
      <c r="AC2" s="683"/>
      <c r="AD2" s="683"/>
      <c r="AE2" s="684"/>
      <c r="AF2" s="682" t="s">
        <v>74</v>
      </c>
      <c r="AG2" s="683"/>
      <c r="AH2" s="683"/>
      <c r="AI2" s="684"/>
      <c r="AJ2" s="670" t="s">
        <v>1175</v>
      </c>
      <c r="AK2" s="671"/>
      <c r="AL2" s="671"/>
      <c r="AM2" s="672"/>
      <c r="AN2" s="670" t="s">
        <v>1176</v>
      </c>
      <c r="AO2" s="671"/>
      <c r="AP2" s="671"/>
      <c r="AQ2" s="672"/>
      <c r="AR2" s="693"/>
      <c r="AS2" s="690"/>
      <c r="AT2" s="668"/>
      <c r="AU2" s="311"/>
      <c r="AV2" s="311"/>
    </row>
    <row r="3" spans="1:48" ht="42.75">
      <c r="A3" s="681"/>
      <c r="B3" s="681"/>
      <c r="C3" s="681"/>
      <c r="D3" s="681"/>
      <c r="E3" s="687"/>
      <c r="F3" s="677"/>
      <c r="G3" s="688"/>
      <c r="H3" s="677"/>
      <c r="I3" s="677"/>
      <c r="J3" s="312" t="s">
        <v>67</v>
      </c>
      <c r="K3" s="312" t="s">
        <v>68</v>
      </c>
      <c r="L3" s="313" t="s">
        <v>69</v>
      </c>
      <c r="M3" s="312" t="s">
        <v>67</v>
      </c>
      <c r="N3" s="312" t="s">
        <v>68</v>
      </c>
      <c r="O3" s="313" t="s">
        <v>69</v>
      </c>
      <c r="P3" s="314" t="s">
        <v>67</v>
      </c>
      <c r="Q3" s="314" t="s">
        <v>68</v>
      </c>
      <c r="R3" s="315" t="s">
        <v>69</v>
      </c>
      <c r="S3" s="314" t="s">
        <v>67</v>
      </c>
      <c r="T3" s="314" t="s">
        <v>68</v>
      </c>
      <c r="U3" s="315" t="s">
        <v>69</v>
      </c>
      <c r="V3" s="314" t="s">
        <v>67</v>
      </c>
      <c r="W3" s="314" t="s">
        <v>68</v>
      </c>
      <c r="X3" s="315" t="s">
        <v>69</v>
      </c>
      <c r="Y3" s="314" t="s">
        <v>67</v>
      </c>
      <c r="Z3" s="314" t="s">
        <v>68</v>
      </c>
      <c r="AA3" s="315" t="s">
        <v>69</v>
      </c>
      <c r="AB3" s="316" t="s">
        <v>67</v>
      </c>
      <c r="AC3" s="316" t="s">
        <v>68</v>
      </c>
      <c r="AD3" s="315" t="s">
        <v>1177</v>
      </c>
      <c r="AE3" s="315" t="s">
        <v>69</v>
      </c>
      <c r="AF3" s="316" t="s">
        <v>67</v>
      </c>
      <c r="AG3" s="316" t="s">
        <v>68</v>
      </c>
      <c r="AH3" s="315" t="s">
        <v>1177</v>
      </c>
      <c r="AI3" s="315" t="s">
        <v>69</v>
      </c>
      <c r="AJ3" s="316" t="s">
        <v>67</v>
      </c>
      <c r="AK3" s="316" t="s">
        <v>68</v>
      </c>
      <c r="AL3" s="315" t="s">
        <v>1177</v>
      </c>
      <c r="AM3" s="315" t="s">
        <v>69</v>
      </c>
      <c r="AN3" s="316" t="s">
        <v>67</v>
      </c>
      <c r="AO3" s="316" t="s">
        <v>68</v>
      </c>
      <c r="AP3" s="315" t="s">
        <v>1177</v>
      </c>
      <c r="AQ3" s="315" t="s">
        <v>69</v>
      </c>
      <c r="AR3" s="693"/>
      <c r="AS3" s="690"/>
      <c r="AT3" s="668"/>
      <c r="AU3" s="317"/>
      <c r="AV3" s="317"/>
    </row>
    <row r="4" spans="1:48" s="411" customFormat="1" ht="56.25" customHeight="1">
      <c r="A4" s="388" t="s">
        <v>144</v>
      </c>
      <c r="B4" s="318" t="s">
        <v>1178</v>
      </c>
      <c r="C4" s="388" t="s">
        <v>58</v>
      </c>
      <c r="D4" s="318">
        <v>17629000</v>
      </c>
      <c r="E4" s="318" t="s">
        <v>1179</v>
      </c>
      <c r="F4" s="318">
        <v>17629000</v>
      </c>
      <c r="G4" s="319">
        <v>1</v>
      </c>
      <c r="H4" s="318">
        <v>0</v>
      </c>
      <c r="I4" s="320" t="s">
        <v>1800</v>
      </c>
      <c r="J4" s="388" t="s">
        <v>405</v>
      </c>
      <c r="K4" s="392">
        <v>4473536.51</v>
      </c>
      <c r="L4" s="321">
        <v>0.25376008338533096</v>
      </c>
      <c r="M4" s="388" t="s">
        <v>405</v>
      </c>
      <c r="N4" s="392">
        <v>1461718</v>
      </c>
      <c r="O4" s="321">
        <v>0.33667562028475806</v>
      </c>
      <c r="P4" s="388" t="s">
        <v>405</v>
      </c>
      <c r="Q4" s="392">
        <v>1461718</v>
      </c>
      <c r="R4" s="321">
        <v>0.41959115718418516</v>
      </c>
      <c r="S4" s="388" t="s">
        <v>405</v>
      </c>
      <c r="T4" s="392">
        <v>1461718</v>
      </c>
      <c r="U4" s="321">
        <v>0.50250669408361226</v>
      </c>
      <c r="V4" s="388" t="s">
        <v>405</v>
      </c>
      <c r="W4" s="392">
        <v>1461718</v>
      </c>
      <c r="X4" s="321">
        <v>0.58542223098303925</v>
      </c>
      <c r="Y4" s="388" t="s">
        <v>405</v>
      </c>
      <c r="Z4" s="392">
        <v>1461718</v>
      </c>
      <c r="AA4" s="321">
        <v>0.66833776788246635</v>
      </c>
      <c r="AB4" s="388" t="s">
        <v>405</v>
      </c>
      <c r="AC4" s="392">
        <v>4846589</v>
      </c>
      <c r="AD4" s="321">
        <v>0.75125330478189345</v>
      </c>
      <c r="AE4" s="321">
        <v>0.69</v>
      </c>
      <c r="AF4" s="388" t="s">
        <v>405</v>
      </c>
      <c r="AG4" s="392">
        <v>1500000</v>
      </c>
      <c r="AH4" s="321">
        <v>0.83416884168132055</v>
      </c>
      <c r="AI4" s="321">
        <v>0.78</v>
      </c>
      <c r="AJ4" s="388" t="s">
        <v>405</v>
      </c>
      <c r="AK4" s="392">
        <v>1500000</v>
      </c>
      <c r="AL4" s="321">
        <v>0.91708437858074765</v>
      </c>
      <c r="AM4" s="321">
        <v>0.86</v>
      </c>
      <c r="AN4" s="388" t="s">
        <v>405</v>
      </c>
      <c r="AO4" s="392">
        <v>2420097.5099999998</v>
      </c>
      <c r="AP4" s="321">
        <v>0.99999991548017464</v>
      </c>
      <c r="AQ4" s="321">
        <v>1</v>
      </c>
      <c r="AR4" s="322">
        <v>-10266686.51</v>
      </c>
      <c r="AS4" s="388" t="s">
        <v>1180</v>
      </c>
      <c r="AT4" s="323"/>
      <c r="AU4" s="324"/>
      <c r="AV4" s="324" t="s">
        <v>798</v>
      </c>
    </row>
    <row r="5" spans="1:48" s="411" customFormat="1" ht="56.25" customHeight="1">
      <c r="A5" s="388" t="s">
        <v>145</v>
      </c>
      <c r="B5" s="318" t="s">
        <v>1178</v>
      </c>
      <c r="C5" s="388" t="s">
        <v>264</v>
      </c>
      <c r="D5" s="318">
        <v>40469300</v>
      </c>
      <c r="E5" s="318" t="s">
        <v>1179</v>
      </c>
      <c r="F5" s="318">
        <v>36677564.670000002</v>
      </c>
      <c r="G5" s="319">
        <v>0.90630588297796111</v>
      </c>
      <c r="H5" s="318">
        <v>3791735.3299999982</v>
      </c>
      <c r="I5" s="320" t="s">
        <v>1801</v>
      </c>
      <c r="J5" s="388" t="s">
        <v>405</v>
      </c>
      <c r="K5" s="392">
        <v>9143066</v>
      </c>
      <c r="L5" s="321">
        <v>0.22592597351572674</v>
      </c>
      <c r="M5" s="388" t="s">
        <v>405</v>
      </c>
      <c r="N5" s="392">
        <v>3480692.6666666665</v>
      </c>
      <c r="O5" s="321">
        <v>0.31193419868064598</v>
      </c>
      <c r="P5" s="388" t="s">
        <v>405</v>
      </c>
      <c r="Q5" s="392">
        <v>3480692.6666666665</v>
      </c>
      <c r="R5" s="321">
        <v>0.39794242384556522</v>
      </c>
      <c r="S5" s="388" t="s">
        <v>405</v>
      </c>
      <c r="T5" s="392">
        <v>3480692.6666666665</v>
      </c>
      <c r="U5" s="321">
        <v>0.48395064901048451</v>
      </c>
      <c r="V5" s="388" t="s">
        <v>405</v>
      </c>
      <c r="W5" s="392">
        <v>3480692.6666666665</v>
      </c>
      <c r="X5" s="321">
        <v>0.56995887417540381</v>
      </c>
      <c r="Y5" s="388" t="s">
        <v>405</v>
      </c>
      <c r="Z5" s="392">
        <v>3480692.6666666665</v>
      </c>
      <c r="AA5" s="321">
        <v>0.65596709934032305</v>
      </c>
      <c r="AB5" s="388" t="s">
        <v>405</v>
      </c>
      <c r="AC5" s="392">
        <v>4356475.32</v>
      </c>
      <c r="AD5" s="321">
        <v>0.74197532450524228</v>
      </c>
      <c r="AE5" s="321">
        <v>0.68</v>
      </c>
      <c r="AF5" s="388" t="s">
        <v>405</v>
      </c>
      <c r="AG5" s="392">
        <v>4356475.3099999996</v>
      </c>
      <c r="AH5" s="321">
        <v>0.82798354967016163</v>
      </c>
      <c r="AI5" s="321">
        <v>0.78</v>
      </c>
      <c r="AJ5" s="388" t="s">
        <v>405</v>
      </c>
      <c r="AK5" s="392">
        <v>4356475.3119999999</v>
      </c>
      <c r="AL5" s="321">
        <v>0.91399177483508076</v>
      </c>
      <c r="AM5" s="321">
        <v>0.89</v>
      </c>
      <c r="AN5" s="388" t="s">
        <v>405</v>
      </c>
      <c r="AO5" s="392">
        <v>4356475.3119999999</v>
      </c>
      <c r="AP5" s="321">
        <v>1</v>
      </c>
      <c r="AQ5" s="321">
        <v>1</v>
      </c>
      <c r="AR5" s="322">
        <v>-13634165.924000002</v>
      </c>
      <c r="AS5" s="388" t="s">
        <v>1180</v>
      </c>
      <c r="AT5" s="323"/>
      <c r="AU5" s="324"/>
      <c r="AV5" s="324" t="s">
        <v>802</v>
      </c>
    </row>
    <row r="6" spans="1:48" s="411" customFormat="1" ht="56.25" customHeight="1">
      <c r="A6" s="388" t="s">
        <v>146</v>
      </c>
      <c r="B6" s="318" t="s">
        <v>1178</v>
      </c>
      <c r="C6" s="388" t="s">
        <v>58</v>
      </c>
      <c r="D6" s="318">
        <v>841900</v>
      </c>
      <c r="E6" s="318" t="s">
        <v>1179</v>
      </c>
      <c r="F6" s="318">
        <v>682620.43</v>
      </c>
      <c r="G6" s="319">
        <v>0.81080939541513253</v>
      </c>
      <c r="H6" s="318">
        <v>159279.56999999995</v>
      </c>
      <c r="I6" s="320" t="s">
        <v>1801</v>
      </c>
      <c r="J6" s="388" t="s">
        <v>405</v>
      </c>
      <c r="K6" s="392">
        <v>194516</v>
      </c>
      <c r="L6" s="321">
        <v>0.23104406699132915</v>
      </c>
      <c r="M6" s="388" t="s">
        <v>405</v>
      </c>
      <c r="N6" s="392">
        <v>71931</v>
      </c>
      <c r="O6" s="321">
        <v>0.31648295522033498</v>
      </c>
      <c r="P6" s="388" t="s">
        <v>405</v>
      </c>
      <c r="Q6" s="392">
        <v>71931</v>
      </c>
      <c r="R6" s="321">
        <v>0.40192184344934079</v>
      </c>
      <c r="S6" s="388" t="s">
        <v>405</v>
      </c>
      <c r="T6" s="392">
        <v>71931</v>
      </c>
      <c r="U6" s="321">
        <v>0.48736073167834659</v>
      </c>
      <c r="V6" s="388" t="s">
        <v>405</v>
      </c>
      <c r="W6" s="392">
        <v>71931</v>
      </c>
      <c r="X6" s="321">
        <v>0.5727996199073524</v>
      </c>
      <c r="Y6" s="388" t="s">
        <v>405</v>
      </c>
      <c r="Z6" s="392">
        <v>71931</v>
      </c>
      <c r="AA6" s="321">
        <v>0.6582385081363582</v>
      </c>
      <c r="AB6" s="388" t="s">
        <v>405</v>
      </c>
      <c r="AC6" s="392">
        <v>71931</v>
      </c>
      <c r="AD6" s="321">
        <v>0.74367739636536401</v>
      </c>
      <c r="AE6" s="321">
        <v>0.72</v>
      </c>
      <c r="AF6" s="388" t="s">
        <v>405</v>
      </c>
      <c r="AG6" s="392">
        <v>71931</v>
      </c>
      <c r="AH6" s="321">
        <v>0.82911628459436992</v>
      </c>
      <c r="AI6" s="321">
        <v>0.81</v>
      </c>
      <c r="AJ6" s="388" t="s">
        <v>405</v>
      </c>
      <c r="AK6" s="392">
        <v>71931</v>
      </c>
      <c r="AL6" s="321">
        <v>0.91455517282337573</v>
      </c>
      <c r="AM6" s="321">
        <v>0.89</v>
      </c>
      <c r="AN6" s="388" t="s">
        <v>405</v>
      </c>
      <c r="AO6" s="392">
        <v>91782.02</v>
      </c>
      <c r="AP6" s="321">
        <v>0.99999406105238153</v>
      </c>
      <c r="AQ6" s="321">
        <v>1</v>
      </c>
      <c r="AR6" s="322">
        <v>-148295.45000000007</v>
      </c>
      <c r="AS6" s="388" t="s">
        <v>1180</v>
      </c>
      <c r="AT6" s="323"/>
      <c r="AU6" s="324"/>
      <c r="AV6" s="324" t="s">
        <v>804</v>
      </c>
    </row>
    <row r="7" spans="1:48" s="411" customFormat="1" ht="56.25" customHeight="1">
      <c r="A7" s="388" t="s">
        <v>147</v>
      </c>
      <c r="B7" s="318" t="s">
        <v>1178</v>
      </c>
      <c r="C7" s="388" t="s">
        <v>58</v>
      </c>
      <c r="D7" s="318">
        <v>12900511</v>
      </c>
      <c r="E7" s="318" t="s">
        <v>1179</v>
      </c>
      <c r="F7" s="318">
        <v>12892483</v>
      </c>
      <c r="G7" s="319">
        <v>0.99937769906943996</v>
      </c>
      <c r="H7" s="318">
        <v>8028</v>
      </c>
      <c r="I7" s="320" t="s">
        <v>1801</v>
      </c>
      <c r="J7" s="388" t="s">
        <v>405</v>
      </c>
      <c r="K7" s="392">
        <v>3026922</v>
      </c>
      <c r="L7" s="321">
        <v>0.23463582179031514</v>
      </c>
      <c r="M7" s="388" t="s">
        <v>405</v>
      </c>
      <c r="N7" s="392">
        <v>1008974</v>
      </c>
      <c r="O7" s="321">
        <v>0.31284776238708684</v>
      </c>
      <c r="P7" s="388" t="s">
        <v>405</v>
      </c>
      <c r="Q7" s="392">
        <v>1008974</v>
      </c>
      <c r="R7" s="321">
        <v>0.39105970298385856</v>
      </c>
      <c r="S7" s="388" t="s">
        <v>405</v>
      </c>
      <c r="T7" s="392">
        <v>1008974</v>
      </c>
      <c r="U7" s="321">
        <v>0.46927164358063028</v>
      </c>
      <c r="V7" s="388" t="s">
        <v>405</v>
      </c>
      <c r="W7" s="392">
        <v>1008974</v>
      </c>
      <c r="X7" s="321">
        <v>0.54748358417740195</v>
      </c>
      <c r="Y7" s="388" t="s">
        <v>405</v>
      </c>
      <c r="Z7" s="392">
        <v>1008974</v>
      </c>
      <c r="AA7" s="321">
        <v>0.62569552477417367</v>
      </c>
      <c r="AB7" s="388" t="s">
        <v>405</v>
      </c>
      <c r="AC7" s="392">
        <v>943488</v>
      </c>
      <c r="AD7" s="321">
        <v>0.97310950844969302</v>
      </c>
      <c r="AE7" s="321">
        <v>0.76</v>
      </c>
      <c r="AF7" s="388" t="s">
        <v>405</v>
      </c>
      <c r="AG7" s="392">
        <v>943488</v>
      </c>
      <c r="AH7" s="321">
        <v>1.0812327871663254</v>
      </c>
      <c r="AI7" s="321">
        <v>0.84</v>
      </c>
      <c r="AJ7" s="388" t="s">
        <v>405</v>
      </c>
      <c r="AK7" s="392">
        <v>943488</v>
      </c>
      <c r="AL7" s="321">
        <v>1.1893560658829581</v>
      </c>
      <c r="AM7" s="321">
        <v>0.92</v>
      </c>
      <c r="AN7" s="388" t="s">
        <v>405</v>
      </c>
      <c r="AO7" s="392">
        <v>943488</v>
      </c>
      <c r="AP7" s="321">
        <v>1.2974793445995907</v>
      </c>
      <c r="AQ7" s="321">
        <v>1</v>
      </c>
      <c r="AR7" s="322">
        <v>-3765924</v>
      </c>
      <c r="AS7" s="388" t="s">
        <v>1181</v>
      </c>
      <c r="AT7" s="323"/>
      <c r="AU7" s="324"/>
      <c r="AV7" s="324" t="s">
        <v>800</v>
      </c>
    </row>
    <row r="8" spans="1:48" s="411" customFormat="1" ht="56.25" customHeight="1">
      <c r="A8" s="388" t="s">
        <v>148</v>
      </c>
      <c r="B8" s="318" t="s">
        <v>1178</v>
      </c>
      <c r="C8" s="388" t="s">
        <v>58</v>
      </c>
      <c r="D8" s="318">
        <v>27823783</v>
      </c>
      <c r="E8" s="318" t="s">
        <v>1179</v>
      </c>
      <c r="F8" s="318">
        <v>27794962</v>
      </c>
      <c r="G8" s="319">
        <v>0.99896415954652895</v>
      </c>
      <c r="H8" s="318">
        <v>28821</v>
      </c>
      <c r="I8" s="320" t="s">
        <v>1801</v>
      </c>
      <c r="J8" s="388" t="s">
        <v>405</v>
      </c>
      <c r="K8" s="392">
        <v>6356937</v>
      </c>
      <c r="L8" s="321">
        <v>0.22847134050750756</v>
      </c>
      <c r="M8" s="388" t="s">
        <v>405</v>
      </c>
      <c r="N8" s="392">
        <v>2117573</v>
      </c>
      <c r="O8" s="321">
        <v>0.30457792170101383</v>
      </c>
      <c r="P8" s="388" t="s">
        <v>405</v>
      </c>
      <c r="Q8" s="392">
        <v>2117573</v>
      </c>
      <c r="R8" s="321">
        <v>0.3806845028945201</v>
      </c>
      <c r="S8" s="388" t="s">
        <v>405</v>
      </c>
      <c r="T8" s="392">
        <v>2117573</v>
      </c>
      <c r="U8" s="321">
        <v>0.45679108408802643</v>
      </c>
      <c r="V8" s="388" t="s">
        <v>405</v>
      </c>
      <c r="W8" s="392">
        <v>2117573</v>
      </c>
      <c r="X8" s="321">
        <v>0.53289766528153271</v>
      </c>
      <c r="Y8" s="388" t="s">
        <v>405</v>
      </c>
      <c r="Z8" s="392">
        <v>2117573</v>
      </c>
      <c r="AA8" s="321">
        <v>0.60900424647503903</v>
      </c>
      <c r="AB8" s="388" t="s">
        <v>405</v>
      </c>
      <c r="AC8" s="392">
        <v>3022985.25</v>
      </c>
      <c r="AD8" s="321">
        <v>0.76985170287265103</v>
      </c>
      <c r="AE8" s="321">
        <v>0.69</v>
      </c>
      <c r="AF8" s="388" t="s">
        <v>405</v>
      </c>
      <c r="AG8" s="392">
        <v>3022985.25</v>
      </c>
      <c r="AH8" s="321">
        <v>0.85537185343139033</v>
      </c>
      <c r="AI8" s="321">
        <v>0.79</v>
      </c>
      <c r="AJ8" s="388" t="s">
        <v>405</v>
      </c>
      <c r="AK8" s="392">
        <v>1557380.5</v>
      </c>
      <c r="AL8" s="321">
        <v>0.94089200399012973</v>
      </c>
      <c r="AM8" s="321">
        <v>0.85</v>
      </c>
      <c r="AN8" s="388"/>
      <c r="AO8" s="392">
        <v>4488590</v>
      </c>
      <c r="AP8" s="321">
        <v>1.0264121545488689</v>
      </c>
      <c r="AQ8" s="321">
        <v>1</v>
      </c>
      <c r="AR8" s="322">
        <v>-12063120</v>
      </c>
      <c r="AS8" s="388" t="s">
        <v>1180</v>
      </c>
      <c r="AT8" s="323"/>
      <c r="AU8" s="324"/>
      <c r="AV8" s="324" t="s">
        <v>805</v>
      </c>
    </row>
    <row r="9" spans="1:48" s="411" customFormat="1" ht="56.25" customHeight="1">
      <c r="A9" s="388" t="s">
        <v>1182</v>
      </c>
      <c r="B9" s="318" t="s">
        <v>1178</v>
      </c>
      <c r="C9" s="388" t="s">
        <v>1183</v>
      </c>
      <c r="D9" s="318">
        <v>14225501.699999999</v>
      </c>
      <c r="E9" s="318" t="s">
        <v>1179</v>
      </c>
      <c r="F9" s="318">
        <v>11992464.25</v>
      </c>
      <c r="G9" s="319">
        <v>0.84302575071921726</v>
      </c>
      <c r="H9" s="318">
        <v>2233037.4499999993</v>
      </c>
      <c r="I9" s="320" t="s">
        <v>1801</v>
      </c>
      <c r="J9" s="388" t="s">
        <v>405</v>
      </c>
      <c r="K9" s="392">
        <v>3113430</v>
      </c>
      <c r="L9" s="321">
        <v>0.21886257972891038</v>
      </c>
      <c r="M9" s="388" t="s">
        <v>405</v>
      </c>
      <c r="N9" s="392">
        <v>1210792.368888889</v>
      </c>
      <c r="O9" s="321">
        <v>0.30397679182653281</v>
      </c>
      <c r="P9" s="388" t="s">
        <v>405</v>
      </c>
      <c r="Q9" s="392">
        <v>1210792.368888889</v>
      </c>
      <c r="R9" s="321">
        <v>0.38909100392415524</v>
      </c>
      <c r="S9" s="388" t="s">
        <v>405</v>
      </c>
      <c r="T9" s="392">
        <v>1210792.368888889</v>
      </c>
      <c r="U9" s="321">
        <v>0.47420521602177768</v>
      </c>
      <c r="V9" s="388" t="s">
        <v>405</v>
      </c>
      <c r="W9" s="392">
        <v>1210792.368888889</v>
      </c>
      <c r="X9" s="321">
        <v>0.55931942811940016</v>
      </c>
      <c r="Y9" s="388" t="s">
        <v>405</v>
      </c>
      <c r="Z9" s="392">
        <v>1210792.368888889</v>
      </c>
      <c r="AA9" s="321">
        <v>0.64443364021702254</v>
      </c>
      <c r="AB9" s="388" t="s">
        <v>405</v>
      </c>
      <c r="AC9" s="392">
        <v>3283233.5</v>
      </c>
      <c r="AD9" s="321">
        <v>0.7407400728847694</v>
      </c>
      <c r="AE9" s="321">
        <v>0.67</v>
      </c>
      <c r="AF9" s="388" t="s">
        <v>405</v>
      </c>
      <c r="AG9" s="392">
        <v>1583370.36</v>
      </c>
      <c r="AH9" s="321">
        <v>0.82716004858984615</v>
      </c>
      <c r="AI9" s="321">
        <v>0.78</v>
      </c>
      <c r="AJ9" s="388" t="s">
        <v>405</v>
      </c>
      <c r="AK9" s="392">
        <v>1583370.36</v>
      </c>
      <c r="AL9" s="321">
        <v>0.91358002429492291</v>
      </c>
      <c r="AM9" s="321">
        <v>0.89</v>
      </c>
      <c r="AN9" s="388" t="s">
        <v>405</v>
      </c>
      <c r="AO9" s="392">
        <v>1587595.9900000002</v>
      </c>
      <c r="AP9" s="321">
        <v>0.99999999999999978</v>
      </c>
      <c r="AQ9" s="321">
        <v>1</v>
      </c>
      <c r="AR9" s="322">
        <v>-5804532.7600000016</v>
      </c>
      <c r="AS9" s="388" t="s">
        <v>1184</v>
      </c>
      <c r="AT9" s="323"/>
      <c r="AU9" s="324"/>
      <c r="AV9" s="324" t="s">
        <v>726</v>
      </c>
    </row>
    <row r="10" spans="1:48" s="411" customFormat="1" ht="56.25" customHeight="1">
      <c r="A10" s="388" t="s">
        <v>1185</v>
      </c>
      <c r="B10" s="318" t="s">
        <v>1186</v>
      </c>
      <c r="C10" s="388" t="s">
        <v>1187</v>
      </c>
      <c r="D10" s="318">
        <v>1736028.37</v>
      </c>
      <c r="E10" s="318" t="s">
        <v>1188</v>
      </c>
      <c r="F10" s="318">
        <v>1736028.37</v>
      </c>
      <c r="G10" s="319">
        <v>1</v>
      </c>
      <c r="H10" s="318">
        <v>0</v>
      </c>
      <c r="I10" s="320" t="s">
        <v>1800</v>
      </c>
      <c r="J10" s="392"/>
      <c r="K10" s="318">
        <v>1736028.37</v>
      </c>
      <c r="L10" s="321">
        <v>1</v>
      </c>
      <c r="M10" s="392"/>
      <c r="N10" s="392"/>
      <c r="O10" s="321">
        <v>1</v>
      </c>
      <c r="P10" s="392"/>
      <c r="Q10" s="392"/>
      <c r="R10" s="321">
        <v>1</v>
      </c>
      <c r="S10" s="392"/>
      <c r="T10" s="392"/>
      <c r="U10" s="321">
        <v>1</v>
      </c>
      <c r="V10" s="392"/>
      <c r="W10" s="392"/>
      <c r="X10" s="321">
        <v>1</v>
      </c>
      <c r="Y10" s="392"/>
      <c r="Z10" s="392"/>
      <c r="AA10" s="321">
        <v>1</v>
      </c>
      <c r="AB10" s="392"/>
      <c r="AC10" s="392"/>
      <c r="AD10" s="321">
        <v>1</v>
      </c>
      <c r="AE10" s="321">
        <v>1</v>
      </c>
      <c r="AF10" s="392"/>
      <c r="AG10" s="392"/>
      <c r="AH10" s="321">
        <v>1</v>
      </c>
      <c r="AI10" s="321">
        <v>1</v>
      </c>
      <c r="AJ10" s="392"/>
      <c r="AK10" s="392"/>
      <c r="AL10" s="321">
        <v>1</v>
      </c>
      <c r="AM10" s="321">
        <v>1</v>
      </c>
      <c r="AN10" s="392"/>
      <c r="AO10" s="392"/>
      <c r="AP10" s="321">
        <v>1</v>
      </c>
      <c r="AQ10" s="321">
        <v>1</v>
      </c>
      <c r="AR10" s="322">
        <v>0</v>
      </c>
      <c r="AS10" s="392"/>
      <c r="AT10" s="323"/>
      <c r="AU10" s="324"/>
      <c r="AV10" s="324" t="s">
        <v>726</v>
      </c>
    </row>
    <row r="11" spans="1:48" s="411" customFormat="1" ht="56.25" customHeight="1">
      <c r="A11" s="388" t="s">
        <v>149</v>
      </c>
      <c r="B11" s="318" t="s">
        <v>1186</v>
      </c>
      <c r="C11" s="388" t="s">
        <v>58</v>
      </c>
      <c r="D11" s="318">
        <v>5877600</v>
      </c>
      <c r="E11" s="318" t="s">
        <v>1188</v>
      </c>
      <c r="F11" s="318">
        <v>5333749.47</v>
      </c>
      <c r="G11" s="319">
        <v>0.90747064618211515</v>
      </c>
      <c r="H11" s="318">
        <v>543850.53000000026</v>
      </c>
      <c r="I11" s="320" t="s">
        <v>1801</v>
      </c>
      <c r="J11" s="388" t="s">
        <v>405</v>
      </c>
      <c r="K11" s="392">
        <v>1376353</v>
      </c>
      <c r="L11" s="321">
        <v>0.23416921872873281</v>
      </c>
      <c r="M11" s="388" t="s">
        <v>405</v>
      </c>
      <c r="N11" s="392">
        <v>500138</v>
      </c>
      <c r="O11" s="321">
        <v>0.31926143323805634</v>
      </c>
      <c r="P11" s="388" t="s">
        <v>405</v>
      </c>
      <c r="Q11" s="392">
        <v>500138</v>
      </c>
      <c r="R11" s="321">
        <v>0.40435364774737986</v>
      </c>
      <c r="S11" s="388" t="s">
        <v>405</v>
      </c>
      <c r="T11" s="392">
        <v>500138</v>
      </c>
      <c r="U11" s="321">
        <v>0.48944586225670339</v>
      </c>
      <c r="V11" s="388" t="s">
        <v>405</v>
      </c>
      <c r="W11" s="392">
        <v>500138</v>
      </c>
      <c r="X11" s="321">
        <v>0.57453807676602697</v>
      </c>
      <c r="Y11" s="388" t="s">
        <v>405</v>
      </c>
      <c r="Z11" s="392">
        <v>500138</v>
      </c>
      <c r="AA11" s="321">
        <v>0.65963029127535044</v>
      </c>
      <c r="AB11" s="388" t="s">
        <v>405</v>
      </c>
      <c r="AC11" s="392">
        <v>1771617.27</v>
      </c>
      <c r="AD11" s="321">
        <v>0.74472250578467403</v>
      </c>
      <c r="AE11" s="321">
        <v>0.77</v>
      </c>
      <c r="AF11" s="388" t="s">
        <v>405</v>
      </c>
      <c r="AG11" s="392">
        <v>450000</v>
      </c>
      <c r="AH11" s="321">
        <v>0.8298147202939975</v>
      </c>
      <c r="AI11" s="321">
        <v>0.85</v>
      </c>
      <c r="AJ11" s="388" t="s">
        <v>405</v>
      </c>
      <c r="AK11" s="392">
        <v>450000</v>
      </c>
      <c r="AL11" s="321">
        <v>0.91490693480332108</v>
      </c>
      <c r="AM11" s="321">
        <v>0.92</v>
      </c>
      <c r="AN11" s="388" t="s">
        <v>405</v>
      </c>
      <c r="AO11" s="392">
        <v>458523.03</v>
      </c>
      <c r="AP11" s="321">
        <v>0.99999914931264466</v>
      </c>
      <c r="AQ11" s="321">
        <v>1</v>
      </c>
      <c r="AR11" s="322">
        <v>-2586289.7699999996</v>
      </c>
      <c r="AS11" s="392"/>
      <c r="AT11" s="323"/>
      <c r="AU11" s="324"/>
      <c r="AV11" s="324" t="s">
        <v>810</v>
      </c>
    </row>
    <row r="12" spans="1:48" s="411" customFormat="1" ht="56.25" customHeight="1">
      <c r="A12" s="388" t="s">
        <v>150</v>
      </c>
      <c r="B12" s="318" t="s">
        <v>1186</v>
      </c>
      <c r="C12" s="388" t="s">
        <v>265</v>
      </c>
      <c r="D12" s="318">
        <v>25106242.210000001</v>
      </c>
      <c r="E12" s="318" t="s">
        <v>1188</v>
      </c>
      <c r="F12" s="318">
        <v>25064351.440000001</v>
      </c>
      <c r="G12" s="319">
        <v>0.99833145997518835</v>
      </c>
      <c r="H12" s="318">
        <v>41890.769999999553</v>
      </c>
      <c r="I12" s="320" t="s">
        <v>1801</v>
      </c>
      <c r="J12" s="388" t="s">
        <v>405</v>
      </c>
      <c r="K12" s="392">
        <v>3160146</v>
      </c>
      <c r="L12" s="321">
        <v>0.12587092777832321</v>
      </c>
      <c r="M12" s="388" t="s">
        <v>405</v>
      </c>
      <c r="N12" s="392">
        <v>1053382</v>
      </c>
      <c r="O12" s="321">
        <v>0.16782790370443096</v>
      </c>
      <c r="P12" s="388" t="s">
        <v>405</v>
      </c>
      <c r="Q12" s="392">
        <v>1053382</v>
      </c>
      <c r="R12" s="321">
        <v>0.20978487963053868</v>
      </c>
      <c r="S12" s="388" t="s">
        <v>405</v>
      </c>
      <c r="T12" s="392">
        <v>1053382</v>
      </c>
      <c r="U12" s="321">
        <v>0.25174185555664641</v>
      </c>
      <c r="V12" s="388" t="s">
        <v>405</v>
      </c>
      <c r="W12" s="392">
        <v>1053382</v>
      </c>
      <c r="X12" s="321">
        <v>0.29369883148275416</v>
      </c>
      <c r="Y12" s="388" t="s">
        <v>405</v>
      </c>
      <c r="Z12" s="392">
        <v>1053382</v>
      </c>
      <c r="AA12" s="321">
        <v>0.33565580740886192</v>
      </c>
      <c r="AB12" s="388" t="s">
        <v>405</v>
      </c>
      <c r="AC12" s="392">
        <v>1200000</v>
      </c>
      <c r="AD12" s="321">
        <v>0.86715553197716966</v>
      </c>
      <c r="AE12" s="321">
        <v>0.93</v>
      </c>
      <c r="AF12" s="388" t="s">
        <v>405</v>
      </c>
      <c r="AG12" s="392">
        <v>1200000</v>
      </c>
      <c r="AH12" s="321">
        <v>0.96350614664129952</v>
      </c>
      <c r="AI12" s="321">
        <v>1.04</v>
      </c>
      <c r="AJ12" s="388" t="s">
        <v>405</v>
      </c>
      <c r="AK12" s="392">
        <v>1200000</v>
      </c>
      <c r="AL12" s="321">
        <v>1.0598567613054295</v>
      </c>
      <c r="AM12" s="321">
        <v>1.1499999999999999</v>
      </c>
      <c r="AN12" s="388" t="s">
        <v>405</v>
      </c>
      <c r="AO12" s="392">
        <v>120000</v>
      </c>
      <c r="AP12" s="321">
        <v>1.1562073759695595</v>
      </c>
      <c r="AQ12" s="321">
        <v>1</v>
      </c>
      <c r="AR12" s="322">
        <v>-3678109.2300000004</v>
      </c>
      <c r="AS12" s="388" t="s">
        <v>1189</v>
      </c>
      <c r="AT12" s="323"/>
      <c r="AU12" s="324"/>
      <c r="AV12" s="324" t="s">
        <v>812</v>
      </c>
    </row>
    <row r="13" spans="1:48" s="411" customFormat="1" ht="56.25" customHeight="1">
      <c r="A13" s="388" t="s">
        <v>151</v>
      </c>
      <c r="B13" s="318" t="s">
        <v>1186</v>
      </c>
      <c r="C13" s="388" t="s">
        <v>58</v>
      </c>
      <c r="D13" s="318">
        <v>8207917.0499999998</v>
      </c>
      <c r="E13" s="318" t="s">
        <v>1188</v>
      </c>
      <c r="F13" s="318">
        <v>7808127.2400000002</v>
      </c>
      <c r="G13" s="319">
        <v>0.95129217223266171</v>
      </c>
      <c r="H13" s="318">
        <v>399789.80999999959</v>
      </c>
      <c r="I13" s="320" t="s">
        <v>1801</v>
      </c>
      <c r="J13" s="388" t="s">
        <v>405</v>
      </c>
      <c r="K13" s="392">
        <v>1708882</v>
      </c>
      <c r="L13" s="321">
        <v>0.20819922881652417</v>
      </c>
      <c r="M13" s="388" t="s">
        <v>405</v>
      </c>
      <c r="N13" s="392">
        <v>637990.88888888888</v>
      </c>
      <c r="O13" s="321">
        <v>0.28592794914866848</v>
      </c>
      <c r="P13" s="388" t="s">
        <v>405</v>
      </c>
      <c r="Q13" s="392">
        <v>637990.88888888888</v>
      </c>
      <c r="R13" s="321">
        <v>0.36365666948081282</v>
      </c>
      <c r="S13" s="388" t="s">
        <v>405</v>
      </c>
      <c r="T13" s="392">
        <v>637990.88888888888</v>
      </c>
      <c r="U13" s="321">
        <v>0.44138538981295711</v>
      </c>
      <c r="V13" s="388" t="s">
        <v>405</v>
      </c>
      <c r="W13" s="392">
        <v>637990.88888888888</v>
      </c>
      <c r="X13" s="321">
        <v>0.51911411014510145</v>
      </c>
      <c r="Y13" s="388" t="s">
        <v>405</v>
      </c>
      <c r="Z13" s="392">
        <v>637990.88888888888</v>
      </c>
      <c r="AA13" s="321">
        <v>0.59684283047724573</v>
      </c>
      <c r="AB13" s="388" t="s">
        <v>405</v>
      </c>
      <c r="AC13" s="392">
        <v>779549.07499999995</v>
      </c>
      <c r="AD13" s="321">
        <v>0.74311850181635986</v>
      </c>
      <c r="AE13" s="321">
        <v>0.72</v>
      </c>
      <c r="AF13" s="388" t="s">
        <v>405</v>
      </c>
      <c r="AG13" s="392">
        <v>779549.07499999995</v>
      </c>
      <c r="AH13" s="321">
        <v>0.82874566787757331</v>
      </c>
      <c r="AI13" s="321">
        <v>0.81</v>
      </c>
      <c r="AJ13" s="388" t="s">
        <v>405</v>
      </c>
      <c r="AK13" s="392">
        <v>779549.07499999995</v>
      </c>
      <c r="AL13" s="321">
        <v>0.91437283393878666</v>
      </c>
      <c r="AM13" s="321">
        <v>0.91</v>
      </c>
      <c r="AN13" s="388" t="s">
        <v>405</v>
      </c>
      <c r="AO13" s="392">
        <v>779549.07499999995</v>
      </c>
      <c r="AP13" s="321">
        <v>1.0000000000000002</v>
      </c>
      <c r="AQ13" s="321">
        <v>1</v>
      </c>
      <c r="AR13" s="322">
        <v>-2718406.49</v>
      </c>
      <c r="AS13" s="392" t="s">
        <v>1180</v>
      </c>
      <c r="AT13" s="323"/>
      <c r="AU13" s="324"/>
      <c r="AV13" s="324" t="s">
        <v>805</v>
      </c>
    </row>
    <row r="14" spans="1:48" s="411" customFormat="1" ht="56.25" customHeight="1">
      <c r="A14" s="388" t="s">
        <v>152</v>
      </c>
      <c r="B14" s="318" t="s">
        <v>1186</v>
      </c>
      <c r="C14" s="388" t="s">
        <v>75</v>
      </c>
      <c r="D14" s="318">
        <v>320545.56</v>
      </c>
      <c r="E14" s="318" t="s">
        <v>1188</v>
      </c>
      <c r="F14" s="318">
        <v>137104.57999999999</v>
      </c>
      <c r="G14" s="319">
        <v>0.42772259893414211</v>
      </c>
      <c r="H14" s="318">
        <v>183440.98</v>
      </c>
      <c r="I14" s="320" t="s">
        <v>1801</v>
      </c>
      <c r="J14" s="388" t="s">
        <v>405</v>
      </c>
      <c r="K14" s="392">
        <v>3000</v>
      </c>
      <c r="L14" s="321">
        <v>9.3590439998607368E-3</v>
      </c>
      <c r="M14" s="388" t="s">
        <v>405</v>
      </c>
      <c r="N14" s="392">
        <v>35282.839999999997</v>
      </c>
      <c r="O14" s="321">
        <v>0.11943026133320954</v>
      </c>
      <c r="P14" s="388" t="s">
        <v>405</v>
      </c>
      <c r="Q14" s="392">
        <v>35282.839999999997</v>
      </c>
      <c r="R14" s="321">
        <v>0.22950147866655835</v>
      </c>
      <c r="S14" s="388" t="s">
        <v>405</v>
      </c>
      <c r="T14" s="392">
        <v>35282.839999999997</v>
      </c>
      <c r="U14" s="321">
        <v>0.33957269599990714</v>
      </c>
      <c r="V14" s="388" t="s">
        <v>405</v>
      </c>
      <c r="W14" s="392">
        <v>35282.839999999997</v>
      </c>
      <c r="X14" s="321">
        <v>0.44964391333325593</v>
      </c>
      <c r="Y14" s="388" t="s">
        <v>405</v>
      </c>
      <c r="Z14" s="392">
        <v>35282.839999999997</v>
      </c>
      <c r="AA14" s="321">
        <v>0.55971513066660472</v>
      </c>
      <c r="AB14" s="388" t="s">
        <v>405</v>
      </c>
      <c r="AC14" s="392">
        <v>56350.25</v>
      </c>
      <c r="AD14" s="321">
        <v>0.66978634799995351</v>
      </c>
      <c r="AE14" s="321">
        <v>0.47</v>
      </c>
      <c r="AF14" s="388" t="s">
        <v>405</v>
      </c>
      <c r="AG14" s="392">
        <v>56350.25</v>
      </c>
      <c r="AH14" s="321">
        <v>0.7798575653333023</v>
      </c>
      <c r="AI14" s="321">
        <v>0.65</v>
      </c>
      <c r="AJ14" s="388" t="s">
        <v>405</v>
      </c>
      <c r="AK14" s="392">
        <v>56350.239999999998</v>
      </c>
      <c r="AL14" s="321">
        <v>0.8899287826666511</v>
      </c>
      <c r="AM14" s="321">
        <v>0.82</v>
      </c>
      <c r="AN14" s="388" t="s">
        <v>405</v>
      </c>
      <c r="AO14" s="392">
        <v>56350.239999999998</v>
      </c>
      <c r="AP14" s="321">
        <v>0.99999999999999978</v>
      </c>
      <c r="AQ14" s="321">
        <v>1</v>
      </c>
      <c r="AR14" s="322">
        <v>-41959.999999999985</v>
      </c>
      <c r="AS14" s="392" t="s">
        <v>1180</v>
      </c>
      <c r="AT14" s="323"/>
      <c r="AU14" s="324"/>
      <c r="AV14" s="324" t="s">
        <v>726</v>
      </c>
    </row>
    <row r="15" spans="1:48" s="411" customFormat="1" ht="56.25" customHeight="1">
      <c r="A15" s="388" t="s">
        <v>153</v>
      </c>
      <c r="B15" s="318" t="s">
        <v>1186</v>
      </c>
      <c r="C15" s="388" t="s">
        <v>58</v>
      </c>
      <c r="D15" s="318">
        <v>514400</v>
      </c>
      <c r="E15" s="318" t="s">
        <v>1188</v>
      </c>
      <c r="F15" s="318">
        <v>435688.82</v>
      </c>
      <c r="G15" s="319">
        <v>0.84698448678071536</v>
      </c>
      <c r="H15" s="318">
        <v>78711.179999999993</v>
      </c>
      <c r="I15" s="320" t="s">
        <v>1801</v>
      </c>
      <c r="J15" s="388" t="s">
        <v>405</v>
      </c>
      <c r="K15" s="392">
        <v>125333</v>
      </c>
      <c r="L15" s="321">
        <v>0.24364891135303265</v>
      </c>
      <c r="M15" s="388" t="s">
        <v>405</v>
      </c>
      <c r="N15" s="392">
        <v>43229.666666666664</v>
      </c>
      <c r="O15" s="321">
        <v>0.32768792120269569</v>
      </c>
      <c r="P15" s="388" t="s">
        <v>405</v>
      </c>
      <c r="Q15" s="392">
        <v>43229.666666666664</v>
      </c>
      <c r="R15" s="321">
        <v>0.41172693105235869</v>
      </c>
      <c r="S15" s="388" t="s">
        <v>405</v>
      </c>
      <c r="T15" s="392">
        <v>43229.666666666664</v>
      </c>
      <c r="U15" s="321">
        <v>0.4957659409020217</v>
      </c>
      <c r="V15" s="388" t="s">
        <v>405</v>
      </c>
      <c r="W15" s="392">
        <v>43229.666666666664</v>
      </c>
      <c r="X15" s="321">
        <v>0.5798049507516847</v>
      </c>
      <c r="Y15" s="388" t="s">
        <v>405</v>
      </c>
      <c r="Z15" s="392">
        <v>43229.666666666664</v>
      </c>
      <c r="AA15" s="321">
        <v>0.66384396060134776</v>
      </c>
      <c r="AB15" s="388" t="s">
        <v>405</v>
      </c>
      <c r="AC15" s="392">
        <v>62837.87</v>
      </c>
      <c r="AD15" s="321">
        <v>0.74788297045101093</v>
      </c>
      <c r="AE15" s="321">
        <v>0.63</v>
      </c>
      <c r="AF15" s="388" t="s">
        <v>405</v>
      </c>
      <c r="AG15" s="392">
        <v>62837.87</v>
      </c>
      <c r="AH15" s="321">
        <v>0.83192198030067399</v>
      </c>
      <c r="AI15" s="321">
        <v>0.76</v>
      </c>
      <c r="AJ15" s="388" t="s">
        <v>405</v>
      </c>
      <c r="AK15" s="392">
        <v>62837.87</v>
      </c>
      <c r="AL15" s="321">
        <v>0.91596099015033705</v>
      </c>
      <c r="AM15" s="321">
        <v>0.88</v>
      </c>
      <c r="AN15" s="388" t="s">
        <v>405</v>
      </c>
      <c r="AO15" s="392">
        <v>62837.87</v>
      </c>
      <c r="AP15" s="321">
        <v>1.0000000000000002</v>
      </c>
      <c r="AQ15" s="321">
        <v>1</v>
      </c>
      <c r="AR15" s="322">
        <v>-172640.30000000002</v>
      </c>
      <c r="AS15" s="392" t="s">
        <v>1180</v>
      </c>
      <c r="AT15" s="323"/>
      <c r="AU15" s="324"/>
      <c r="AV15" s="324" t="s">
        <v>802</v>
      </c>
    </row>
    <row r="16" spans="1:48" s="411" customFormat="1" ht="56.25" customHeight="1">
      <c r="A16" s="388" t="s">
        <v>1190</v>
      </c>
      <c r="B16" s="388" t="s">
        <v>4</v>
      </c>
      <c r="C16" s="388" t="s">
        <v>1191</v>
      </c>
      <c r="D16" s="318">
        <v>273000</v>
      </c>
      <c r="E16" s="318" t="s">
        <v>407</v>
      </c>
      <c r="F16" s="318">
        <v>271410.56</v>
      </c>
      <c r="G16" s="319">
        <v>0.9941778754578755</v>
      </c>
      <c r="H16" s="318">
        <v>1589.4400000000023</v>
      </c>
      <c r="I16" s="320" t="s">
        <v>1801</v>
      </c>
      <c r="J16" s="392"/>
      <c r="K16" s="392"/>
      <c r="L16" s="321">
        <v>0</v>
      </c>
      <c r="M16" s="388" t="s">
        <v>424</v>
      </c>
      <c r="N16" s="388">
        <v>50000</v>
      </c>
      <c r="O16" s="321">
        <v>0.18315018315018314</v>
      </c>
      <c r="P16" s="388" t="s">
        <v>425</v>
      </c>
      <c r="Q16" s="388">
        <v>10000</v>
      </c>
      <c r="R16" s="321">
        <v>0.21978021978021978</v>
      </c>
      <c r="S16" s="388" t="s">
        <v>383</v>
      </c>
      <c r="T16" s="388">
        <v>20000</v>
      </c>
      <c r="U16" s="321">
        <v>0.29304029304029305</v>
      </c>
      <c r="V16" s="388" t="s">
        <v>384</v>
      </c>
      <c r="W16" s="388">
        <v>50000</v>
      </c>
      <c r="X16" s="321">
        <v>0.47619047619047616</v>
      </c>
      <c r="Y16" s="392"/>
      <c r="Z16" s="392"/>
      <c r="AA16" s="321">
        <v>0.47619047619047616</v>
      </c>
      <c r="AB16" s="388" t="s">
        <v>1192</v>
      </c>
      <c r="AC16" s="388">
        <v>59440</v>
      </c>
      <c r="AD16" s="321">
        <v>0.85551330798479086</v>
      </c>
      <c r="AE16" s="321">
        <v>0.76</v>
      </c>
      <c r="AF16" s="388" t="s">
        <v>1193</v>
      </c>
      <c r="AG16" s="388">
        <v>35000</v>
      </c>
      <c r="AH16" s="321">
        <v>0.97338403041825095</v>
      </c>
      <c r="AI16" s="321">
        <v>0.89</v>
      </c>
      <c r="AJ16" s="388" t="s">
        <v>1194</v>
      </c>
      <c r="AK16" s="388">
        <v>28675.040000000001</v>
      </c>
      <c r="AL16" s="321">
        <v>1.0760456273764258</v>
      </c>
      <c r="AM16" s="321">
        <v>1</v>
      </c>
      <c r="AN16" s="388"/>
      <c r="AO16" s="388"/>
      <c r="AP16" s="321">
        <v>1.0760456273764258</v>
      </c>
      <c r="AQ16" s="321">
        <v>1</v>
      </c>
      <c r="AR16" s="322">
        <v>-121525.6</v>
      </c>
      <c r="AS16" s="392"/>
      <c r="AT16" s="323"/>
      <c r="AU16" s="324"/>
      <c r="AV16" s="324" t="s">
        <v>726</v>
      </c>
    </row>
    <row r="17" spans="1:48" s="411" customFormat="1" ht="56.25" customHeight="1">
      <c r="A17" s="318" t="s">
        <v>1195</v>
      </c>
      <c r="B17" s="318" t="s">
        <v>260</v>
      </c>
      <c r="C17" s="388" t="s">
        <v>1196</v>
      </c>
      <c r="D17" s="318">
        <v>80910</v>
      </c>
      <c r="E17" s="318" t="s">
        <v>1197</v>
      </c>
      <c r="F17" s="318">
        <v>80910</v>
      </c>
      <c r="G17" s="319">
        <v>1</v>
      </c>
      <c r="H17" s="318">
        <v>0</v>
      </c>
      <c r="I17" s="320" t="s">
        <v>1800</v>
      </c>
      <c r="J17" s="392"/>
      <c r="K17" s="392"/>
      <c r="L17" s="321">
        <v>0</v>
      </c>
      <c r="M17" s="388"/>
      <c r="N17" s="392"/>
      <c r="O17" s="321">
        <v>0</v>
      </c>
      <c r="P17" s="392"/>
      <c r="Q17" s="392"/>
      <c r="R17" s="321">
        <v>0</v>
      </c>
      <c r="S17" s="388"/>
      <c r="T17" s="392"/>
      <c r="U17" s="321">
        <v>0</v>
      </c>
      <c r="V17" s="392"/>
      <c r="W17" s="392"/>
      <c r="X17" s="321">
        <v>0</v>
      </c>
      <c r="Y17" s="392"/>
      <c r="Z17" s="392"/>
      <c r="AA17" s="321">
        <v>0</v>
      </c>
      <c r="AB17" s="388" t="s">
        <v>1198</v>
      </c>
      <c r="AC17" s="388">
        <v>6792</v>
      </c>
      <c r="AD17" s="321">
        <v>0.94360781800704907</v>
      </c>
      <c r="AE17" s="321">
        <v>0.46</v>
      </c>
      <c r="AF17" s="392" t="s">
        <v>1199</v>
      </c>
      <c r="AG17" s="392">
        <v>18309</v>
      </c>
      <c r="AH17" s="321">
        <v>0.94360781800704907</v>
      </c>
      <c r="AI17" s="321">
        <v>0.75</v>
      </c>
      <c r="AJ17" s="388" t="s">
        <v>1200</v>
      </c>
      <c r="AK17" s="392">
        <v>15500</v>
      </c>
      <c r="AL17" s="321">
        <v>1</v>
      </c>
      <c r="AM17" s="321">
        <v>1</v>
      </c>
      <c r="AN17" s="388"/>
      <c r="AO17" s="392">
        <v>0</v>
      </c>
      <c r="AP17" s="321">
        <v>1</v>
      </c>
      <c r="AQ17" s="321">
        <v>1</v>
      </c>
      <c r="AR17" s="322">
        <v>-40601</v>
      </c>
      <c r="AS17" s="388" t="s">
        <v>1201</v>
      </c>
      <c r="AT17" s="323" t="s">
        <v>1202</v>
      </c>
      <c r="AU17" s="324"/>
      <c r="AV17" s="324" t="s">
        <v>726</v>
      </c>
    </row>
    <row r="18" spans="1:48" s="411" customFormat="1" ht="56.25" customHeight="1">
      <c r="A18" s="388" t="s">
        <v>1203</v>
      </c>
      <c r="B18" s="392" t="s">
        <v>1186</v>
      </c>
      <c r="C18" s="388" t="s">
        <v>1204</v>
      </c>
      <c r="D18" s="318">
        <v>10000</v>
      </c>
      <c r="E18" s="318" t="s">
        <v>1188</v>
      </c>
      <c r="F18" s="318">
        <v>5406.5</v>
      </c>
      <c r="G18" s="319">
        <v>0.54064999999999996</v>
      </c>
      <c r="H18" s="318">
        <v>4593.5</v>
      </c>
      <c r="I18" s="320" t="s">
        <v>1801</v>
      </c>
      <c r="J18" s="388" t="s">
        <v>1205</v>
      </c>
      <c r="K18" s="392">
        <v>4500</v>
      </c>
      <c r="L18" s="321">
        <v>0.45</v>
      </c>
      <c r="M18" s="392"/>
      <c r="N18" s="392"/>
      <c r="O18" s="321">
        <v>0.45</v>
      </c>
      <c r="P18" s="392"/>
      <c r="Q18" s="392"/>
      <c r="R18" s="321">
        <v>0.45</v>
      </c>
      <c r="S18" s="388" t="s">
        <v>1205</v>
      </c>
      <c r="T18" s="392">
        <v>2000</v>
      </c>
      <c r="U18" s="321">
        <v>0.65</v>
      </c>
      <c r="V18" s="392"/>
      <c r="W18" s="392"/>
      <c r="X18" s="321">
        <v>0.65</v>
      </c>
      <c r="Y18" s="392"/>
      <c r="Z18" s="392"/>
      <c r="AA18" s="321">
        <v>0.65</v>
      </c>
      <c r="AB18" s="388" t="s">
        <v>1206</v>
      </c>
      <c r="AC18" s="392">
        <v>2500</v>
      </c>
      <c r="AD18" s="321">
        <v>0.9</v>
      </c>
      <c r="AE18" s="321">
        <v>0.7</v>
      </c>
      <c r="AF18" s="388" t="s">
        <v>1205</v>
      </c>
      <c r="AG18" s="392">
        <v>3000</v>
      </c>
      <c r="AH18" s="321">
        <v>1</v>
      </c>
      <c r="AI18" s="321">
        <v>1</v>
      </c>
      <c r="AJ18" s="392"/>
      <c r="AK18" s="392"/>
      <c r="AL18" s="321">
        <v>1</v>
      </c>
      <c r="AM18" s="321">
        <v>1</v>
      </c>
      <c r="AN18" s="392">
        <v>0</v>
      </c>
      <c r="AO18" s="392"/>
      <c r="AP18" s="321">
        <v>1</v>
      </c>
      <c r="AQ18" s="321">
        <v>1</v>
      </c>
      <c r="AR18" s="412">
        <v>-906.5</v>
      </c>
      <c r="AS18" s="388" t="s">
        <v>1207</v>
      </c>
      <c r="AT18" s="323" t="s">
        <v>1208</v>
      </c>
      <c r="AU18" s="324"/>
      <c r="AV18" s="324" t="s">
        <v>726</v>
      </c>
    </row>
    <row r="19" spans="1:48" s="411" customFormat="1" ht="56.25" customHeight="1">
      <c r="A19" s="388" t="s">
        <v>154</v>
      </c>
      <c r="B19" s="388" t="s">
        <v>4</v>
      </c>
      <c r="C19" s="388" t="s">
        <v>58</v>
      </c>
      <c r="D19" s="318">
        <v>70000</v>
      </c>
      <c r="E19" s="318" t="s">
        <v>407</v>
      </c>
      <c r="F19" s="318">
        <v>55777.2</v>
      </c>
      <c r="G19" s="319">
        <v>0.79681714285714278</v>
      </c>
      <c r="H19" s="318">
        <v>14222.800000000003</v>
      </c>
      <c r="I19" s="320" t="s">
        <v>1801</v>
      </c>
      <c r="J19" s="392"/>
      <c r="K19" s="392"/>
      <c r="L19" s="321">
        <v>0</v>
      </c>
      <c r="M19" s="392"/>
      <c r="N19" s="392"/>
      <c r="O19" s="321">
        <v>0</v>
      </c>
      <c r="P19" s="392"/>
      <c r="Q19" s="392"/>
      <c r="R19" s="321">
        <v>0</v>
      </c>
      <c r="S19" s="392"/>
      <c r="T19" s="392"/>
      <c r="U19" s="321">
        <v>0</v>
      </c>
      <c r="V19" s="388" t="s">
        <v>426</v>
      </c>
      <c r="W19" s="388">
        <v>20000</v>
      </c>
      <c r="X19" s="321">
        <v>0.2857142857142857</v>
      </c>
      <c r="Y19" s="392"/>
      <c r="Z19" s="392"/>
      <c r="AA19" s="321">
        <v>0.2857142857142857</v>
      </c>
      <c r="AB19" s="388" t="s">
        <v>1209</v>
      </c>
      <c r="AC19" s="388">
        <v>9226.9</v>
      </c>
      <c r="AD19" s="321">
        <v>0.8571428571428571</v>
      </c>
      <c r="AE19" s="321">
        <v>0.6</v>
      </c>
      <c r="AF19" s="388" t="s">
        <v>1209</v>
      </c>
      <c r="AG19" s="388">
        <v>9226.9</v>
      </c>
      <c r="AH19" s="321">
        <v>0.9285714285714286</v>
      </c>
      <c r="AI19" s="321">
        <v>0.74</v>
      </c>
      <c r="AJ19" s="392" t="s">
        <v>1209</v>
      </c>
      <c r="AK19" s="392">
        <v>9226.9</v>
      </c>
      <c r="AL19" s="321">
        <v>0.9285714285714286</v>
      </c>
      <c r="AM19" s="321">
        <v>0.87</v>
      </c>
      <c r="AN19" s="388" t="s">
        <v>1209</v>
      </c>
      <c r="AO19" s="388">
        <v>9226.9</v>
      </c>
      <c r="AP19" s="321">
        <v>1</v>
      </c>
      <c r="AQ19" s="321">
        <v>1</v>
      </c>
      <c r="AR19" s="322">
        <v>-22684.799999999996</v>
      </c>
      <c r="AS19" s="392"/>
      <c r="AT19" s="323"/>
      <c r="AU19" s="324"/>
      <c r="AV19" s="324" t="s">
        <v>726</v>
      </c>
    </row>
    <row r="20" spans="1:48" s="411" customFormat="1" ht="56.25" customHeight="1">
      <c r="A20" s="388" t="s">
        <v>155</v>
      </c>
      <c r="B20" s="326" t="s">
        <v>1186</v>
      </c>
      <c r="C20" s="388" t="s">
        <v>58</v>
      </c>
      <c r="D20" s="318">
        <v>2680384.3199999998</v>
      </c>
      <c r="E20" s="318" t="s">
        <v>1188</v>
      </c>
      <c r="F20" s="318">
        <v>2680384.3199999998</v>
      </c>
      <c r="G20" s="319">
        <v>1</v>
      </c>
      <c r="H20" s="318">
        <v>0</v>
      </c>
      <c r="I20" s="320" t="s">
        <v>1800</v>
      </c>
      <c r="J20" s="392"/>
      <c r="K20" s="392"/>
      <c r="L20" s="321">
        <v>0</v>
      </c>
      <c r="M20" s="392"/>
      <c r="N20" s="392"/>
      <c r="O20" s="321">
        <v>0</v>
      </c>
      <c r="P20" s="388" t="s">
        <v>405</v>
      </c>
      <c r="Q20" s="392">
        <v>1200000</v>
      </c>
      <c r="R20" s="321">
        <v>0.44769699294465359</v>
      </c>
      <c r="S20" s="392"/>
      <c r="T20" s="392"/>
      <c r="U20" s="321">
        <v>0.44769699294465359</v>
      </c>
      <c r="V20" s="392"/>
      <c r="W20" s="392"/>
      <c r="X20" s="321">
        <v>0.44769699294465359</v>
      </c>
      <c r="Y20" s="392"/>
      <c r="Z20" s="392"/>
      <c r="AA20" s="321">
        <v>0.44769699294465359</v>
      </c>
      <c r="AB20" s="392"/>
      <c r="AC20" s="392"/>
      <c r="AD20" s="321">
        <v>0.48</v>
      </c>
      <c r="AE20" s="321">
        <v>0.54</v>
      </c>
      <c r="AF20" s="392"/>
      <c r="AG20" s="392"/>
      <c r="AH20" s="321">
        <v>0.48</v>
      </c>
      <c r="AI20" s="321">
        <v>0.54</v>
      </c>
      <c r="AJ20" s="388" t="s">
        <v>405</v>
      </c>
      <c r="AK20" s="392">
        <v>1350000</v>
      </c>
      <c r="AL20" s="321">
        <v>1</v>
      </c>
      <c r="AM20" s="321">
        <v>1.08</v>
      </c>
      <c r="AN20" s="392"/>
      <c r="AO20" s="392"/>
      <c r="AP20" s="321">
        <v>1</v>
      </c>
      <c r="AQ20" s="321">
        <v>1</v>
      </c>
      <c r="AR20" s="322">
        <v>-1350000</v>
      </c>
      <c r="AS20" s="392"/>
      <c r="AT20" s="323"/>
      <c r="AU20" s="324"/>
      <c r="AV20" s="324" t="s">
        <v>814</v>
      </c>
    </row>
    <row r="21" spans="1:48" s="411" customFormat="1" ht="56.25" customHeight="1">
      <c r="A21" s="388" t="s">
        <v>157</v>
      </c>
      <c r="B21" s="388" t="s">
        <v>4</v>
      </c>
      <c r="C21" s="388" t="s">
        <v>77</v>
      </c>
      <c r="D21" s="318">
        <v>380200</v>
      </c>
      <c r="E21" s="318" t="s">
        <v>407</v>
      </c>
      <c r="F21" s="318">
        <v>227759.3</v>
      </c>
      <c r="G21" s="319">
        <v>0.59905128879537084</v>
      </c>
      <c r="H21" s="318">
        <v>152440.70000000001</v>
      </c>
      <c r="I21" s="320" t="s">
        <v>1801</v>
      </c>
      <c r="J21" s="388" t="s">
        <v>386</v>
      </c>
      <c r="K21" s="388">
        <v>38020</v>
      </c>
      <c r="L21" s="319">
        <v>0.1</v>
      </c>
      <c r="M21" s="388" t="s">
        <v>386</v>
      </c>
      <c r="N21" s="388">
        <v>38020</v>
      </c>
      <c r="O21" s="319">
        <v>0.2</v>
      </c>
      <c r="P21" s="388" t="s">
        <v>386</v>
      </c>
      <c r="Q21" s="388">
        <v>38020</v>
      </c>
      <c r="R21" s="319">
        <v>0.3</v>
      </c>
      <c r="S21" s="388" t="s">
        <v>386</v>
      </c>
      <c r="T21" s="388">
        <v>38020</v>
      </c>
      <c r="U21" s="319">
        <v>0.4</v>
      </c>
      <c r="V21" s="388" t="s">
        <v>386</v>
      </c>
      <c r="W21" s="388">
        <v>38020</v>
      </c>
      <c r="X21" s="319">
        <v>0.5</v>
      </c>
      <c r="Y21" s="388" t="s">
        <v>386</v>
      </c>
      <c r="Z21" s="388">
        <v>38020</v>
      </c>
      <c r="AA21" s="319">
        <v>0.6</v>
      </c>
      <c r="AB21" s="388" t="s">
        <v>1210</v>
      </c>
      <c r="AC21" s="388">
        <v>65075.125</v>
      </c>
      <c r="AD21" s="319">
        <v>0.8</v>
      </c>
      <c r="AE21" s="321">
        <v>0.49</v>
      </c>
      <c r="AF21" s="388" t="s">
        <v>1210</v>
      </c>
      <c r="AG21" s="388">
        <v>65075.125</v>
      </c>
      <c r="AH21" s="319">
        <v>0.9</v>
      </c>
      <c r="AI21" s="321">
        <v>0.66</v>
      </c>
      <c r="AJ21" s="388" t="s">
        <v>1210</v>
      </c>
      <c r="AK21" s="388">
        <v>65075.125</v>
      </c>
      <c r="AL21" s="319">
        <v>0.9</v>
      </c>
      <c r="AM21" s="321">
        <v>0.83</v>
      </c>
      <c r="AN21" s="388" t="s">
        <v>1210</v>
      </c>
      <c r="AO21" s="388">
        <v>65075.125</v>
      </c>
      <c r="AP21" s="319">
        <v>1</v>
      </c>
      <c r="AQ21" s="321">
        <v>1</v>
      </c>
      <c r="AR21" s="322">
        <v>-107859.79999999999</v>
      </c>
      <c r="AS21" s="388"/>
      <c r="AT21" s="323"/>
      <c r="AU21" s="325"/>
      <c r="AV21" s="325" t="s">
        <v>729</v>
      </c>
    </row>
    <row r="22" spans="1:48" s="411" customFormat="1" ht="56.25" customHeight="1">
      <c r="A22" s="388" t="s">
        <v>158</v>
      </c>
      <c r="B22" s="388" t="s">
        <v>4</v>
      </c>
      <c r="C22" s="388" t="s">
        <v>77</v>
      </c>
      <c r="D22" s="318">
        <v>400000</v>
      </c>
      <c r="E22" s="318" t="s">
        <v>407</v>
      </c>
      <c r="F22" s="318">
        <v>363654.55</v>
      </c>
      <c r="G22" s="319">
        <v>0.909136375</v>
      </c>
      <c r="H22" s="318">
        <v>36345.450000000012</v>
      </c>
      <c r="I22" s="320" t="s">
        <v>1801</v>
      </c>
      <c r="J22" s="388" t="s">
        <v>387</v>
      </c>
      <c r="K22" s="388">
        <v>40000</v>
      </c>
      <c r="L22" s="321">
        <v>0.1</v>
      </c>
      <c r="M22" s="392"/>
      <c r="N22" s="392">
        <v>40000</v>
      </c>
      <c r="O22" s="321">
        <v>0.2</v>
      </c>
      <c r="P22" s="392"/>
      <c r="Q22" s="392">
        <v>40000</v>
      </c>
      <c r="R22" s="321">
        <v>0.3</v>
      </c>
      <c r="S22" s="392"/>
      <c r="T22" s="392">
        <v>40000</v>
      </c>
      <c r="U22" s="321">
        <v>0.4</v>
      </c>
      <c r="V22" s="392"/>
      <c r="W22" s="392">
        <v>40000</v>
      </c>
      <c r="X22" s="321">
        <v>0.5</v>
      </c>
      <c r="Y22" s="392"/>
      <c r="Z22" s="392">
        <v>40000</v>
      </c>
      <c r="AA22" s="321">
        <v>0.6</v>
      </c>
      <c r="AB22" s="392" t="s">
        <v>1211</v>
      </c>
      <c r="AC22" s="392">
        <v>51333.677499999998</v>
      </c>
      <c r="AD22" s="321">
        <v>0.8</v>
      </c>
      <c r="AE22" s="321">
        <v>0.61</v>
      </c>
      <c r="AF22" s="392" t="s">
        <v>1211</v>
      </c>
      <c r="AG22" s="392">
        <v>51333.677499999998</v>
      </c>
      <c r="AH22" s="321">
        <v>0.9</v>
      </c>
      <c r="AI22" s="321">
        <v>0.74</v>
      </c>
      <c r="AJ22" s="392" t="s">
        <v>1211</v>
      </c>
      <c r="AK22" s="392">
        <v>51333.677499999998</v>
      </c>
      <c r="AL22" s="321">
        <v>0.9</v>
      </c>
      <c r="AM22" s="321">
        <v>0.87</v>
      </c>
      <c r="AN22" s="392" t="s">
        <v>1211</v>
      </c>
      <c r="AO22" s="392">
        <v>51333.677499999998</v>
      </c>
      <c r="AP22" s="321">
        <v>1</v>
      </c>
      <c r="AQ22" s="321">
        <v>1</v>
      </c>
      <c r="AR22" s="322">
        <v>-168989.25999999998</v>
      </c>
      <c r="AS22" s="392"/>
      <c r="AT22" s="323"/>
      <c r="AU22" s="324"/>
      <c r="AV22" s="324" t="s">
        <v>729</v>
      </c>
    </row>
    <row r="23" spans="1:48" s="411" customFormat="1" ht="56.25" customHeight="1">
      <c r="A23" s="388" t="s">
        <v>159</v>
      </c>
      <c r="B23" s="388" t="s">
        <v>261</v>
      </c>
      <c r="C23" s="388" t="s">
        <v>76</v>
      </c>
      <c r="D23" s="318">
        <v>873301.65</v>
      </c>
      <c r="E23" s="318" t="s">
        <v>1188</v>
      </c>
      <c r="F23" s="318">
        <v>873301.65</v>
      </c>
      <c r="G23" s="319">
        <v>1</v>
      </c>
      <c r="H23" s="318">
        <v>0</v>
      </c>
      <c r="I23" s="320" t="s">
        <v>1800</v>
      </c>
      <c r="J23" s="392"/>
      <c r="K23" s="392"/>
      <c r="L23" s="321">
        <v>0</v>
      </c>
      <c r="M23" s="392"/>
      <c r="N23" s="392"/>
      <c r="O23" s="321">
        <v>0</v>
      </c>
      <c r="P23" s="392"/>
      <c r="Q23" s="392"/>
      <c r="R23" s="321">
        <v>0</v>
      </c>
      <c r="S23" s="392"/>
      <c r="T23" s="392"/>
      <c r="U23" s="321">
        <v>0</v>
      </c>
      <c r="V23" s="388" t="s">
        <v>1212</v>
      </c>
      <c r="W23" s="392">
        <v>250000</v>
      </c>
      <c r="X23" s="321">
        <v>0.28626992746435326</v>
      </c>
      <c r="Y23" s="392"/>
      <c r="Z23" s="392"/>
      <c r="AA23" s="321">
        <v>0.28626992746435326</v>
      </c>
      <c r="AB23" s="392"/>
      <c r="AC23" s="392"/>
      <c r="AD23" s="321">
        <v>1</v>
      </c>
      <c r="AE23" s="321">
        <v>0</v>
      </c>
      <c r="AF23" s="392"/>
      <c r="AG23" s="392">
        <v>873301.65</v>
      </c>
      <c r="AH23" s="321">
        <v>1</v>
      </c>
      <c r="AI23" s="321">
        <v>3.49</v>
      </c>
      <c r="AJ23" s="392"/>
      <c r="AK23" s="392"/>
      <c r="AL23" s="321">
        <v>1</v>
      </c>
      <c r="AM23" s="321">
        <v>3.49</v>
      </c>
      <c r="AN23" s="392"/>
      <c r="AO23" s="392"/>
      <c r="AP23" s="321">
        <v>1</v>
      </c>
      <c r="AQ23" s="321">
        <v>1</v>
      </c>
      <c r="AR23" s="322">
        <v>-873301.65</v>
      </c>
      <c r="AS23" s="388" t="s">
        <v>1213</v>
      </c>
      <c r="AT23" s="323" t="s">
        <v>1214</v>
      </c>
      <c r="AU23" s="324"/>
      <c r="AV23" s="324" t="s">
        <v>726</v>
      </c>
    </row>
    <row r="24" spans="1:48" s="411" customFormat="1" ht="56.25" customHeight="1">
      <c r="A24" s="388" t="s">
        <v>160</v>
      </c>
      <c r="B24" s="388" t="s">
        <v>4</v>
      </c>
      <c r="C24" s="388" t="s">
        <v>77</v>
      </c>
      <c r="D24" s="318">
        <v>75000</v>
      </c>
      <c r="E24" s="318" t="s">
        <v>407</v>
      </c>
      <c r="F24" s="318">
        <v>60649</v>
      </c>
      <c r="G24" s="319">
        <v>0.80865333333333334</v>
      </c>
      <c r="H24" s="318">
        <v>14351</v>
      </c>
      <c r="I24" s="320" t="s">
        <v>1801</v>
      </c>
      <c r="J24" s="392"/>
      <c r="K24" s="392"/>
      <c r="L24" s="321">
        <v>0</v>
      </c>
      <c r="M24" s="392"/>
      <c r="N24" s="392"/>
      <c r="O24" s="321">
        <v>0</v>
      </c>
      <c r="P24" s="392"/>
      <c r="Q24" s="392"/>
      <c r="R24" s="321">
        <v>0</v>
      </c>
      <c r="S24" s="392"/>
      <c r="T24" s="392"/>
      <c r="U24" s="321">
        <v>0</v>
      </c>
      <c r="V24" s="388" t="s">
        <v>388</v>
      </c>
      <c r="W24" s="388">
        <v>20000</v>
      </c>
      <c r="X24" s="321">
        <v>0.26666666666666666</v>
      </c>
      <c r="Y24" s="392"/>
      <c r="Z24" s="392"/>
      <c r="AA24" s="321">
        <v>0.26666666666666666</v>
      </c>
      <c r="AB24" s="388" t="s">
        <v>160</v>
      </c>
      <c r="AC24" s="388">
        <v>2000</v>
      </c>
      <c r="AD24" s="321">
        <v>0.8</v>
      </c>
      <c r="AE24" s="321">
        <v>0.9</v>
      </c>
      <c r="AF24" s="388" t="s">
        <v>160</v>
      </c>
      <c r="AG24" s="388">
        <v>4985</v>
      </c>
      <c r="AH24" s="321">
        <v>0.9</v>
      </c>
      <c r="AI24" s="321">
        <v>1</v>
      </c>
      <c r="AJ24" s="392"/>
      <c r="AK24" s="392"/>
      <c r="AL24" s="321">
        <v>0.9</v>
      </c>
      <c r="AM24" s="321">
        <v>1</v>
      </c>
      <c r="AN24" s="388"/>
      <c r="AO24" s="388"/>
      <c r="AP24" s="321">
        <v>1</v>
      </c>
      <c r="AQ24" s="321">
        <v>1</v>
      </c>
      <c r="AR24" s="322">
        <v>7366</v>
      </c>
      <c r="AS24" s="388"/>
      <c r="AT24" s="323"/>
      <c r="AU24" s="324"/>
      <c r="AV24" s="324" t="s">
        <v>726</v>
      </c>
    </row>
    <row r="25" spans="1:48" s="411" customFormat="1" ht="56.25" customHeight="1">
      <c r="A25" s="388" t="s">
        <v>1215</v>
      </c>
      <c r="B25" s="326" t="s">
        <v>1186</v>
      </c>
      <c r="C25" s="388" t="s">
        <v>266</v>
      </c>
      <c r="D25" s="318">
        <v>5000</v>
      </c>
      <c r="E25" s="318" t="s">
        <v>1188</v>
      </c>
      <c r="F25" s="318">
        <v>4800</v>
      </c>
      <c r="G25" s="319">
        <v>0.96</v>
      </c>
      <c r="H25" s="318">
        <v>200</v>
      </c>
      <c r="I25" s="320" t="s">
        <v>1801</v>
      </c>
      <c r="J25" s="392"/>
      <c r="K25" s="392"/>
      <c r="L25" s="321">
        <v>0</v>
      </c>
      <c r="M25" s="392"/>
      <c r="N25" s="392"/>
      <c r="O25" s="321">
        <v>0</v>
      </c>
      <c r="P25" s="392"/>
      <c r="Q25" s="392"/>
      <c r="R25" s="321">
        <v>0</v>
      </c>
      <c r="S25" s="392"/>
      <c r="T25" s="392"/>
      <c r="U25" s="321">
        <v>0</v>
      </c>
      <c r="V25" s="392"/>
      <c r="W25" s="392"/>
      <c r="X25" s="321">
        <v>0</v>
      </c>
      <c r="Y25" s="392"/>
      <c r="Z25" s="392">
        <v>0</v>
      </c>
      <c r="AA25" s="321">
        <v>0</v>
      </c>
      <c r="AB25" s="392"/>
      <c r="AC25" s="392"/>
      <c r="AD25" s="321">
        <v>0.3</v>
      </c>
      <c r="AE25" s="321">
        <v>0</v>
      </c>
      <c r="AF25" s="392" t="s">
        <v>1216</v>
      </c>
      <c r="AG25" s="392">
        <v>5000</v>
      </c>
      <c r="AH25" s="321">
        <v>0.3</v>
      </c>
      <c r="AI25" s="321">
        <v>0.06</v>
      </c>
      <c r="AJ25" s="392"/>
      <c r="AK25" s="392"/>
      <c r="AL25" s="321">
        <v>1</v>
      </c>
      <c r="AM25" s="321">
        <v>0.06</v>
      </c>
      <c r="AN25" s="392"/>
      <c r="AO25" s="327"/>
      <c r="AP25" s="321">
        <v>1</v>
      </c>
      <c r="AQ25" s="321">
        <v>0.06</v>
      </c>
      <c r="AR25" s="322">
        <v>-4800</v>
      </c>
      <c r="AS25" s="388" t="s">
        <v>1217</v>
      </c>
      <c r="AT25" s="323" t="s">
        <v>1218</v>
      </c>
      <c r="AU25" s="324"/>
      <c r="AV25" s="324" t="s">
        <v>726</v>
      </c>
    </row>
    <row r="26" spans="1:48" s="411" customFormat="1" ht="56.25" customHeight="1">
      <c r="A26" s="388" t="s">
        <v>162</v>
      </c>
      <c r="B26" s="326" t="s">
        <v>1186</v>
      </c>
      <c r="C26" s="388" t="s">
        <v>77</v>
      </c>
      <c r="D26" s="318">
        <v>12000</v>
      </c>
      <c r="E26" s="318" t="s">
        <v>1188</v>
      </c>
      <c r="F26" s="318">
        <v>10246.700000000001</v>
      </c>
      <c r="G26" s="319">
        <v>0.85389166666666672</v>
      </c>
      <c r="H26" s="318">
        <v>1753.2999999999993</v>
      </c>
      <c r="I26" s="320" t="s">
        <v>1801</v>
      </c>
      <c r="J26" s="392" t="s">
        <v>1219</v>
      </c>
      <c r="K26" s="392">
        <v>5349</v>
      </c>
      <c r="L26" s="321">
        <v>0.44574999999999998</v>
      </c>
      <c r="M26" s="392"/>
      <c r="N26" s="392"/>
      <c r="O26" s="321">
        <v>0.44574999999999998</v>
      </c>
      <c r="P26" s="392"/>
      <c r="Q26" s="392"/>
      <c r="R26" s="321">
        <v>0.44574999999999998</v>
      </c>
      <c r="S26" s="392"/>
      <c r="T26" s="392"/>
      <c r="U26" s="321">
        <v>0.44574999999999998</v>
      </c>
      <c r="V26" s="392"/>
      <c r="W26" s="392"/>
      <c r="X26" s="321">
        <v>0.44574999999999998</v>
      </c>
      <c r="Y26" s="392"/>
      <c r="Z26" s="392"/>
      <c r="AA26" s="321">
        <v>0.44574999999999998</v>
      </c>
      <c r="AB26" s="392" t="s">
        <v>1219</v>
      </c>
      <c r="AC26" s="392">
        <v>2570</v>
      </c>
      <c r="AD26" s="321">
        <v>0.82074999999999998</v>
      </c>
      <c r="AE26" s="321">
        <v>1</v>
      </c>
      <c r="AF26" s="392"/>
      <c r="AG26" s="392"/>
      <c r="AH26" s="321">
        <v>1</v>
      </c>
      <c r="AI26" s="321">
        <v>1</v>
      </c>
      <c r="AJ26" s="392"/>
      <c r="AK26" s="392"/>
      <c r="AL26" s="321">
        <v>1</v>
      </c>
      <c r="AM26" s="321">
        <v>1</v>
      </c>
      <c r="AN26" s="392"/>
      <c r="AO26" s="327"/>
      <c r="AP26" s="321">
        <v>1</v>
      </c>
      <c r="AQ26" s="321">
        <v>1</v>
      </c>
      <c r="AR26" s="322">
        <v>-816.70000000000073</v>
      </c>
      <c r="AS26" s="392"/>
      <c r="AT26" s="323"/>
      <c r="AU26" s="324"/>
      <c r="AV26" s="324" t="s">
        <v>726</v>
      </c>
    </row>
    <row r="27" spans="1:48" s="411" customFormat="1" ht="56.25" customHeight="1">
      <c r="A27" s="388" t="s">
        <v>163</v>
      </c>
      <c r="B27" s="326" t="s">
        <v>1186</v>
      </c>
      <c r="C27" s="388" t="s">
        <v>78</v>
      </c>
      <c r="D27" s="318">
        <v>15210</v>
      </c>
      <c r="E27" s="318" t="s">
        <v>1188</v>
      </c>
      <c r="F27" s="318">
        <v>14820</v>
      </c>
      <c r="G27" s="319">
        <v>0.97435897435897434</v>
      </c>
      <c r="H27" s="318">
        <v>390</v>
      </c>
      <c r="I27" s="320" t="s">
        <v>1801</v>
      </c>
      <c r="J27" s="392"/>
      <c r="K27" s="392"/>
      <c r="L27" s="321">
        <v>0</v>
      </c>
      <c r="M27" s="392"/>
      <c r="N27" s="392"/>
      <c r="O27" s="321">
        <v>0</v>
      </c>
      <c r="P27" s="392"/>
      <c r="Q27" s="392"/>
      <c r="R27" s="321">
        <v>0</v>
      </c>
      <c r="S27" s="392" t="s">
        <v>1219</v>
      </c>
      <c r="T27" s="392">
        <v>7800</v>
      </c>
      <c r="U27" s="321">
        <v>0.51282051282051277</v>
      </c>
      <c r="V27" s="392"/>
      <c r="W27" s="392"/>
      <c r="X27" s="321">
        <v>0.51282051282051277</v>
      </c>
      <c r="Y27" s="392"/>
      <c r="Z27" s="392"/>
      <c r="AA27" s="321">
        <v>0.51282051282051277</v>
      </c>
      <c r="AB27" s="392" t="s">
        <v>1219</v>
      </c>
      <c r="AC27" s="328">
        <v>7800</v>
      </c>
      <c r="AD27" s="321">
        <v>1</v>
      </c>
      <c r="AE27" s="321">
        <v>0.98</v>
      </c>
      <c r="AF27" s="392"/>
      <c r="AG27" s="392"/>
      <c r="AH27" s="321">
        <v>1</v>
      </c>
      <c r="AI27" s="321">
        <v>0.98</v>
      </c>
      <c r="AJ27" s="392"/>
      <c r="AK27" s="392"/>
      <c r="AL27" s="321">
        <v>1</v>
      </c>
      <c r="AM27" s="321">
        <v>0.98</v>
      </c>
      <c r="AN27" s="392"/>
      <c r="AO27" s="327"/>
      <c r="AP27" s="321">
        <v>1</v>
      </c>
      <c r="AQ27" s="321">
        <v>0.98</v>
      </c>
      <c r="AR27" s="322">
        <v>-7410</v>
      </c>
      <c r="AS27" s="392"/>
      <c r="AT27" s="323"/>
      <c r="AU27" s="324"/>
      <c r="AV27" s="324" t="s">
        <v>816</v>
      </c>
    </row>
    <row r="28" spans="1:48" s="411" customFormat="1" ht="56.25" customHeight="1">
      <c r="A28" s="388" t="s">
        <v>164</v>
      </c>
      <c r="B28" s="326" t="s">
        <v>1186</v>
      </c>
      <c r="C28" s="388" t="s">
        <v>79</v>
      </c>
      <c r="D28" s="318">
        <v>348687.72</v>
      </c>
      <c r="E28" s="318" t="s">
        <v>1188</v>
      </c>
      <c r="F28" s="318">
        <v>244810.35</v>
      </c>
      <c r="G28" s="319">
        <v>0.702090541072109</v>
      </c>
      <c r="H28" s="318">
        <v>103877.36999999997</v>
      </c>
      <c r="I28" s="320" t="s">
        <v>1801</v>
      </c>
      <c r="J28" s="388" t="s">
        <v>405</v>
      </c>
      <c r="K28" s="392">
        <v>59288</v>
      </c>
      <c r="L28" s="321">
        <v>0.17003179807995533</v>
      </c>
      <c r="M28" s="388" t="s">
        <v>405</v>
      </c>
      <c r="N28" s="392">
        <v>32155.52444444444</v>
      </c>
      <c r="O28" s="321">
        <v>0.26225048718218252</v>
      </c>
      <c r="P28" s="388" t="s">
        <v>405</v>
      </c>
      <c r="Q28" s="392">
        <v>32155.52444444444</v>
      </c>
      <c r="R28" s="321">
        <v>0.35446917628440971</v>
      </c>
      <c r="S28" s="388" t="s">
        <v>405</v>
      </c>
      <c r="T28" s="392">
        <v>32155.52444444444</v>
      </c>
      <c r="U28" s="321">
        <v>0.44668786538663685</v>
      </c>
      <c r="V28" s="388" t="s">
        <v>405</v>
      </c>
      <c r="W28" s="392">
        <v>32155.52444444444</v>
      </c>
      <c r="X28" s="321">
        <v>0.53890655448886404</v>
      </c>
      <c r="Y28" s="388" t="s">
        <v>405</v>
      </c>
      <c r="Z28" s="392">
        <v>32155.52444444444</v>
      </c>
      <c r="AA28" s="321">
        <v>0.63112524359109123</v>
      </c>
      <c r="AB28" s="388" t="s">
        <v>405</v>
      </c>
      <c r="AC28" s="328">
        <v>42222.6</v>
      </c>
      <c r="AD28" s="321">
        <v>0.72334393269331854</v>
      </c>
      <c r="AE28" s="321">
        <v>0.64</v>
      </c>
      <c r="AF28" s="388" t="s">
        <v>405</v>
      </c>
      <c r="AG28" s="328">
        <v>42222.6</v>
      </c>
      <c r="AH28" s="321">
        <v>0.81556262179554573</v>
      </c>
      <c r="AI28" s="321">
        <v>0.76</v>
      </c>
      <c r="AJ28" s="388" t="s">
        <v>405</v>
      </c>
      <c r="AK28" s="328">
        <v>42222.6</v>
      </c>
      <c r="AL28" s="321">
        <v>0.90778131089777292</v>
      </c>
      <c r="AM28" s="321">
        <v>0.88</v>
      </c>
      <c r="AN28" s="388" t="s">
        <v>405</v>
      </c>
      <c r="AO28" s="327">
        <v>42222.61</v>
      </c>
      <c r="AP28" s="321">
        <v>1.0000000000000002</v>
      </c>
      <c r="AQ28" s="321">
        <v>1</v>
      </c>
      <c r="AR28" s="322">
        <v>-65013.04000000003</v>
      </c>
      <c r="AS28" s="392"/>
      <c r="AT28" s="323"/>
      <c r="AU28" s="324"/>
      <c r="AV28" s="324" t="s">
        <v>746</v>
      </c>
    </row>
    <row r="29" spans="1:48" s="411" customFormat="1" ht="78.75" customHeight="1">
      <c r="A29" s="388" t="s">
        <v>165</v>
      </c>
      <c r="B29" s="388" t="s">
        <v>4</v>
      </c>
      <c r="C29" s="388" t="s">
        <v>80</v>
      </c>
      <c r="D29" s="318">
        <v>488337.7</v>
      </c>
      <c r="E29" s="318" t="s">
        <v>408</v>
      </c>
      <c r="F29" s="318">
        <v>487178.34</v>
      </c>
      <c r="G29" s="319">
        <v>0.99762590518815164</v>
      </c>
      <c r="H29" s="318">
        <v>1159.359999999986</v>
      </c>
      <c r="I29" s="320" t="s">
        <v>1800</v>
      </c>
      <c r="J29" s="388" t="s">
        <v>427</v>
      </c>
      <c r="K29" s="388">
        <v>1600</v>
      </c>
      <c r="L29" s="321">
        <v>3.2764212142539885E-3</v>
      </c>
      <c r="M29" s="388" t="s">
        <v>428</v>
      </c>
      <c r="N29" s="388">
        <v>180900</v>
      </c>
      <c r="O29" s="321">
        <v>0.37371679475084557</v>
      </c>
      <c r="P29" s="388" t="s">
        <v>389</v>
      </c>
      <c r="Q29" s="388">
        <v>8000</v>
      </c>
      <c r="R29" s="321">
        <v>0.39009890082211551</v>
      </c>
      <c r="S29" s="388" t="s">
        <v>429</v>
      </c>
      <c r="T29" s="388">
        <v>10600</v>
      </c>
      <c r="U29" s="321">
        <v>0.4118051913665482</v>
      </c>
      <c r="V29" s="388" t="s">
        <v>390</v>
      </c>
      <c r="W29" s="388">
        <v>3000</v>
      </c>
      <c r="X29" s="321">
        <v>0.41794848114327443</v>
      </c>
      <c r="Y29" s="392"/>
      <c r="Z29" s="392"/>
      <c r="AA29" s="321">
        <v>0.41794848114327443</v>
      </c>
      <c r="AB29" s="388" t="s">
        <v>1220</v>
      </c>
      <c r="AC29" s="388">
        <v>153900</v>
      </c>
      <c r="AD29" s="321">
        <v>0.85084563407658265</v>
      </c>
      <c r="AE29" s="321">
        <v>0.81</v>
      </c>
      <c r="AF29" s="388" t="s">
        <v>1221</v>
      </c>
      <c r="AG29" s="388">
        <v>60010.2</v>
      </c>
      <c r="AH29" s="321">
        <v>0.88156208296021377</v>
      </c>
      <c r="AI29" s="321">
        <v>0.93</v>
      </c>
      <c r="AJ29" s="388" t="s">
        <v>1222</v>
      </c>
      <c r="AK29" s="388">
        <v>28410</v>
      </c>
      <c r="AL29" s="321">
        <v>0.90941166328137268</v>
      </c>
      <c r="AM29" s="321">
        <v>0.99</v>
      </c>
      <c r="AN29" s="388" t="s">
        <v>1223</v>
      </c>
      <c r="AO29" s="388">
        <v>6510</v>
      </c>
      <c r="AP29" s="321">
        <v>0.91555495305809886</v>
      </c>
      <c r="AQ29" s="321">
        <v>1</v>
      </c>
      <c r="AR29" s="322">
        <v>-247670.84000000003</v>
      </c>
      <c r="AS29" s="388"/>
      <c r="AT29" s="323"/>
      <c r="AU29" s="324"/>
      <c r="AV29" s="324" t="s">
        <v>726</v>
      </c>
    </row>
    <row r="30" spans="1:48" s="411" customFormat="1" ht="56.25" customHeight="1">
      <c r="A30" s="388" t="s">
        <v>1224</v>
      </c>
      <c r="B30" s="388" t="s">
        <v>3</v>
      </c>
      <c r="C30" s="388" t="s">
        <v>81</v>
      </c>
      <c r="D30" s="318">
        <v>100033.64</v>
      </c>
      <c r="E30" s="318" t="s">
        <v>1225</v>
      </c>
      <c r="F30" s="318">
        <v>100033.64</v>
      </c>
      <c r="G30" s="319">
        <v>1</v>
      </c>
      <c r="H30" s="318">
        <v>0</v>
      </c>
      <c r="I30" s="320" t="s">
        <v>1800</v>
      </c>
      <c r="J30" s="388" t="s">
        <v>1226</v>
      </c>
      <c r="K30" s="392">
        <v>2000</v>
      </c>
      <c r="L30" s="321">
        <v>1.9993274262538083E-2</v>
      </c>
      <c r="M30" s="388" t="s">
        <v>1226</v>
      </c>
      <c r="N30" s="392">
        <v>8000</v>
      </c>
      <c r="O30" s="321">
        <v>9.9966371312690414E-2</v>
      </c>
      <c r="P30" s="388" t="s">
        <v>1226</v>
      </c>
      <c r="Q30" s="392">
        <v>8000</v>
      </c>
      <c r="R30" s="321">
        <v>0.17993946836284275</v>
      </c>
      <c r="S30" s="388" t="s">
        <v>1226</v>
      </c>
      <c r="T30" s="392">
        <v>9000</v>
      </c>
      <c r="U30" s="321">
        <v>0.26990920254426409</v>
      </c>
      <c r="V30" s="388" t="s">
        <v>1226</v>
      </c>
      <c r="W30" s="392">
        <v>9500</v>
      </c>
      <c r="X30" s="321">
        <v>0.36487725529131998</v>
      </c>
      <c r="Y30" s="388" t="s">
        <v>1226</v>
      </c>
      <c r="Z30" s="392">
        <v>8500</v>
      </c>
      <c r="AA30" s="321">
        <v>0.44984867090710684</v>
      </c>
      <c r="AB30" s="388" t="s">
        <v>1226</v>
      </c>
      <c r="AC30" s="392">
        <v>13000</v>
      </c>
      <c r="AD30" s="321">
        <v>0.74545454545454548</v>
      </c>
      <c r="AE30" s="321">
        <v>0.32</v>
      </c>
      <c r="AF30" s="388" t="s">
        <v>1226</v>
      </c>
      <c r="AG30" s="392">
        <v>14000</v>
      </c>
      <c r="AH30" s="321">
        <v>0.83030303030303032</v>
      </c>
      <c r="AI30" s="321">
        <v>0.41</v>
      </c>
      <c r="AJ30" s="388" t="s">
        <v>1226</v>
      </c>
      <c r="AK30" s="392">
        <v>12000</v>
      </c>
      <c r="AL30" s="321">
        <v>0.91515151515151516</v>
      </c>
      <c r="AM30" s="321">
        <v>0.48</v>
      </c>
      <c r="AN30" s="388" t="s">
        <v>1226</v>
      </c>
      <c r="AO30" s="392">
        <v>12000</v>
      </c>
      <c r="AP30" s="321">
        <v>1</v>
      </c>
      <c r="AQ30" s="321">
        <v>0.55000000000000004</v>
      </c>
      <c r="AR30" s="322">
        <v>-51000</v>
      </c>
      <c r="AS30" s="392" t="s">
        <v>1227</v>
      </c>
      <c r="AT30" s="323" t="s">
        <v>1218</v>
      </c>
      <c r="AU30" s="324"/>
      <c r="AV30" s="324" t="s">
        <v>726</v>
      </c>
    </row>
    <row r="31" spans="1:48" s="411" customFormat="1" ht="56.25" customHeight="1">
      <c r="A31" s="388" t="s">
        <v>7</v>
      </c>
      <c r="B31" s="388" t="s">
        <v>3</v>
      </c>
      <c r="C31" s="388" t="s">
        <v>82</v>
      </c>
      <c r="D31" s="318">
        <v>73614</v>
      </c>
      <c r="E31" s="318" t="s">
        <v>1228</v>
      </c>
      <c r="F31" s="318">
        <v>73614</v>
      </c>
      <c r="G31" s="319">
        <v>1</v>
      </c>
      <c r="H31" s="318">
        <v>0</v>
      </c>
      <c r="I31" s="320" t="s">
        <v>1800</v>
      </c>
      <c r="J31" s="392"/>
      <c r="K31" s="392"/>
      <c r="L31" s="321">
        <v>0</v>
      </c>
      <c r="M31" s="392"/>
      <c r="N31" s="392"/>
      <c r="O31" s="321">
        <v>0</v>
      </c>
      <c r="P31" s="392"/>
      <c r="Q31" s="392"/>
      <c r="R31" s="321">
        <v>0</v>
      </c>
      <c r="S31" s="388"/>
      <c r="T31" s="392"/>
      <c r="U31" s="321">
        <v>0</v>
      </c>
      <c r="V31" s="392" t="s">
        <v>1002</v>
      </c>
      <c r="W31" s="392">
        <v>58800</v>
      </c>
      <c r="X31" s="321">
        <v>0.79876110522454968</v>
      </c>
      <c r="Y31" s="392"/>
      <c r="Z31" s="392"/>
      <c r="AA31" s="321">
        <v>0.79876110522454968</v>
      </c>
      <c r="AB31" s="388"/>
      <c r="AC31" s="392"/>
      <c r="AD31" s="321">
        <v>1</v>
      </c>
      <c r="AE31" s="321">
        <v>0.9</v>
      </c>
      <c r="AF31" s="388"/>
      <c r="AG31" s="392"/>
      <c r="AH31" s="321">
        <v>1</v>
      </c>
      <c r="AI31" s="321">
        <v>0.9</v>
      </c>
      <c r="AJ31" s="388" t="s">
        <v>1728</v>
      </c>
      <c r="AK31" s="392">
        <v>7386</v>
      </c>
      <c r="AL31" s="321">
        <v>1</v>
      </c>
      <c r="AM31" s="321">
        <v>1</v>
      </c>
      <c r="AN31" s="392"/>
      <c r="AO31" s="392"/>
      <c r="AP31" s="321">
        <v>1</v>
      </c>
      <c r="AQ31" s="321">
        <v>1</v>
      </c>
      <c r="AR31" s="322">
        <v>-7386</v>
      </c>
      <c r="AS31" s="392"/>
      <c r="AT31" s="323"/>
      <c r="AU31" s="324"/>
      <c r="AV31" s="324" t="s">
        <v>726</v>
      </c>
    </row>
    <row r="32" spans="1:48" s="411" customFormat="1" ht="56.25" customHeight="1">
      <c r="A32" s="388" t="s">
        <v>1229</v>
      </c>
      <c r="B32" s="388" t="s">
        <v>3</v>
      </c>
      <c r="C32" s="388" t="s">
        <v>1230</v>
      </c>
      <c r="D32" s="318">
        <v>4791.8900000000003</v>
      </c>
      <c r="E32" s="318" t="s">
        <v>1228</v>
      </c>
      <c r="F32" s="318">
        <v>4791.8900000000003</v>
      </c>
      <c r="G32" s="319">
        <v>1</v>
      </c>
      <c r="H32" s="318">
        <v>0</v>
      </c>
      <c r="I32" s="320" t="s">
        <v>1800</v>
      </c>
      <c r="J32" s="388"/>
      <c r="K32" s="392"/>
      <c r="L32" s="321">
        <v>0</v>
      </c>
      <c r="M32" s="388" t="s">
        <v>83</v>
      </c>
      <c r="N32" s="392">
        <v>1200</v>
      </c>
      <c r="O32" s="321">
        <v>0.25042311071414408</v>
      </c>
      <c r="P32" s="388" t="s">
        <v>83</v>
      </c>
      <c r="Q32" s="392">
        <v>1200</v>
      </c>
      <c r="R32" s="321">
        <v>0.50084622142828816</v>
      </c>
      <c r="S32" s="388" t="s">
        <v>83</v>
      </c>
      <c r="T32" s="392">
        <v>1200</v>
      </c>
      <c r="U32" s="321">
        <v>0.7512693321424323</v>
      </c>
      <c r="V32" s="388" t="s">
        <v>83</v>
      </c>
      <c r="W32" s="392">
        <v>1200</v>
      </c>
      <c r="X32" s="321">
        <v>1.0016924428565763</v>
      </c>
      <c r="Y32" s="388" t="s">
        <v>83</v>
      </c>
      <c r="Z32" s="392">
        <v>1200</v>
      </c>
      <c r="AA32" s="321">
        <v>1.2521155535707205</v>
      </c>
      <c r="AB32" s="388" t="s">
        <v>83</v>
      </c>
      <c r="AC32" s="392"/>
      <c r="AD32" s="321">
        <v>0.8</v>
      </c>
      <c r="AE32" s="321">
        <v>0.23</v>
      </c>
      <c r="AF32" s="388" t="s">
        <v>83</v>
      </c>
      <c r="AG32" s="392">
        <v>1000</v>
      </c>
      <c r="AH32" s="321">
        <v>0.9</v>
      </c>
      <c r="AI32" s="321">
        <v>0.32</v>
      </c>
      <c r="AJ32" s="388" t="s">
        <v>83</v>
      </c>
      <c r="AK32" s="392">
        <v>1000</v>
      </c>
      <c r="AL32" s="321">
        <v>1</v>
      </c>
      <c r="AM32" s="321">
        <v>0.4</v>
      </c>
      <c r="AN32" s="388"/>
      <c r="AO32" s="392"/>
      <c r="AP32" s="321">
        <v>1</v>
      </c>
      <c r="AQ32" s="321">
        <v>0.4</v>
      </c>
      <c r="AR32" s="322">
        <v>-2000</v>
      </c>
      <c r="AS32" s="392" t="s">
        <v>1231</v>
      </c>
      <c r="AT32" s="323" t="s">
        <v>1218</v>
      </c>
      <c r="AU32" s="324"/>
      <c r="AV32" s="324" t="s">
        <v>726</v>
      </c>
    </row>
    <row r="33" spans="1:48" s="411" customFormat="1" ht="56.25" customHeight="1">
      <c r="A33" s="388" t="s">
        <v>167</v>
      </c>
      <c r="B33" s="388" t="s">
        <v>2</v>
      </c>
      <c r="C33" s="388" t="s">
        <v>84</v>
      </c>
      <c r="D33" s="318">
        <v>130000</v>
      </c>
      <c r="E33" s="318" t="s">
        <v>1232</v>
      </c>
      <c r="F33" s="318">
        <v>107713.76</v>
      </c>
      <c r="G33" s="319">
        <v>0.82856738461538459</v>
      </c>
      <c r="H33" s="318">
        <v>22286.240000000005</v>
      </c>
      <c r="I33" s="320" t="s">
        <v>1801</v>
      </c>
      <c r="J33" s="329" t="s">
        <v>1233</v>
      </c>
      <c r="K33" s="329">
        <v>19700</v>
      </c>
      <c r="L33" s="321">
        <v>0.15153846153846154</v>
      </c>
      <c r="M33" s="329" t="s">
        <v>1234</v>
      </c>
      <c r="N33" s="329">
        <v>11619</v>
      </c>
      <c r="O33" s="321">
        <v>0.24091538461538461</v>
      </c>
      <c r="P33" s="329" t="s">
        <v>1235</v>
      </c>
      <c r="Q33" s="329">
        <v>12259</v>
      </c>
      <c r="R33" s="321">
        <v>0.33521538461538464</v>
      </c>
      <c r="S33" s="329" t="s">
        <v>1236</v>
      </c>
      <c r="T33" s="329">
        <v>14265</v>
      </c>
      <c r="U33" s="321">
        <v>0.44494615384615382</v>
      </c>
      <c r="V33" s="329" t="s">
        <v>1237</v>
      </c>
      <c r="W33" s="329">
        <v>12633</v>
      </c>
      <c r="X33" s="321">
        <v>0.54212307692307693</v>
      </c>
      <c r="Y33" s="329" t="s">
        <v>1238</v>
      </c>
      <c r="Z33" s="329">
        <v>12193</v>
      </c>
      <c r="AA33" s="321">
        <v>0.63591538461538466</v>
      </c>
      <c r="AB33" s="329" t="s">
        <v>1239</v>
      </c>
      <c r="AC33" s="329">
        <v>10011</v>
      </c>
      <c r="AD33" s="321">
        <v>0.71292307692307688</v>
      </c>
      <c r="AE33" s="321">
        <v>0.36</v>
      </c>
      <c r="AF33" s="329" t="s">
        <v>1240</v>
      </c>
      <c r="AG33" s="329">
        <v>12733</v>
      </c>
      <c r="AH33" s="321">
        <v>0.81086923076923079</v>
      </c>
      <c r="AI33" s="321">
        <v>0.46</v>
      </c>
      <c r="AJ33" s="329" t="s">
        <v>1241</v>
      </c>
      <c r="AK33" s="329">
        <v>12000</v>
      </c>
      <c r="AL33" s="321">
        <v>0.9031769230769231</v>
      </c>
      <c r="AM33" s="321">
        <v>0.55000000000000004</v>
      </c>
      <c r="AN33" s="329" t="s">
        <v>1242</v>
      </c>
      <c r="AO33" s="329">
        <v>58594.07</v>
      </c>
      <c r="AP33" s="321">
        <v>1</v>
      </c>
      <c r="AQ33" s="321">
        <v>1</v>
      </c>
      <c r="AR33" s="322">
        <v>-71051.829999999987</v>
      </c>
      <c r="AS33" s="392"/>
      <c r="AT33" s="323"/>
      <c r="AU33" s="324"/>
      <c r="AV33" s="324" t="s">
        <v>726</v>
      </c>
    </row>
    <row r="34" spans="1:48" s="411" customFormat="1" ht="56.25" customHeight="1">
      <c r="A34" s="388" t="s">
        <v>1243</v>
      </c>
      <c r="B34" s="388" t="s">
        <v>2</v>
      </c>
      <c r="C34" s="388" t="s">
        <v>1244</v>
      </c>
      <c r="D34" s="318">
        <v>580000</v>
      </c>
      <c r="E34" s="318" t="s">
        <v>1232</v>
      </c>
      <c r="F34" s="318">
        <v>549071.89</v>
      </c>
      <c r="G34" s="319">
        <v>0.94667567241379313</v>
      </c>
      <c r="H34" s="318">
        <v>30928.109999999986</v>
      </c>
      <c r="I34" s="320" t="s">
        <v>1801</v>
      </c>
      <c r="J34" s="388" t="s">
        <v>1245</v>
      </c>
      <c r="K34" s="388">
        <v>91446.65</v>
      </c>
      <c r="L34" s="321">
        <v>0.15766663793103447</v>
      </c>
      <c r="M34" s="329" t="s">
        <v>1246</v>
      </c>
      <c r="N34" s="388">
        <v>80000</v>
      </c>
      <c r="O34" s="321">
        <v>0.29559767241379309</v>
      </c>
      <c r="P34" s="329" t="s">
        <v>1247</v>
      </c>
      <c r="Q34" s="388">
        <v>30000</v>
      </c>
      <c r="R34" s="321">
        <v>0.34732181034482756</v>
      </c>
      <c r="S34" s="329" t="s">
        <v>1248</v>
      </c>
      <c r="T34" s="388">
        <v>40000</v>
      </c>
      <c r="U34" s="321">
        <v>0.4162873275862069</v>
      </c>
      <c r="V34" s="329" t="s">
        <v>1249</v>
      </c>
      <c r="W34" s="388">
        <v>32000</v>
      </c>
      <c r="X34" s="321">
        <v>0.4714597413793104</v>
      </c>
      <c r="Y34" s="329" t="s">
        <v>1250</v>
      </c>
      <c r="Z34" s="388">
        <v>35000</v>
      </c>
      <c r="AA34" s="321">
        <v>0.53180456896551731</v>
      </c>
      <c r="AB34" s="329" t="s">
        <v>1251</v>
      </c>
      <c r="AC34" s="388">
        <v>40000</v>
      </c>
      <c r="AD34" s="321">
        <v>0.72593052083333343</v>
      </c>
      <c r="AE34" s="321">
        <v>0.77</v>
      </c>
      <c r="AF34" s="329" t="s">
        <v>1252</v>
      </c>
      <c r="AG34" s="388">
        <v>35000</v>
      </c>
      <c r="AH34" s="321">
        <v>0.79884718750000006</v>
      </c>
      <c r="AI34" s="321">
        <v>0.84</v>
      </c>
      <c r="AJ34" s="329" t="s">
        <v>1253</v>
      </c>
      <c r="AK34" s="388">
        <v>40000</v>
      </c>
      <c r="AL34" s="321">
        <v>0.88218052083333343</v>
      </c>
      <c r="AM34" s="321">
        <v>0.92</v>
      </c>
      <c r="AN34" s="329" t="s">
        <v>1254</v>
      </c>
      <c r="AO34" s="388">
        <v>37032</v>
      </c>
      <c r="AP34" s="321">
        <v>1</v>
      </c>
      <c r="AQ34" s="321">
        <v>1</v>
      </c>
      <c r="AR34" s="322">
        <v>-121103.89000000001</v>
      </c>
      <c r="AS34" s="392"/>
      <c r="AT34" s="323"/>
      <c r="AU34" s="324"/>
      <c r="AV34" s="324" t="s">
        <v>726</v>
      </c>
    </row>
    <row r="35" spans="1:48" s="411" customFormat="1" ht="56.25" customHeight="1">
      <c r="A35" s="388" t="s">
        <v>1255</v>
      </c>
      <c r="B35" s="388" t="s">
        <v>2</v>
      </c>
      <c r="C35" s="388" t="s">
        <v>77</v>
      </c>
      <c r="D35" s="318">
        <v>3400000</v>
      </c>
      <c r="E35" s="318" t="s">
        <v>1256</v>
      </c>
      <c r="F35" s="318">
        <v>2767417.93</v>
      </c>
      <c r="G35" s="319">
        <v>0.8139464500000001</v>
      </c>
      <c r="H35" s="318">
        <v>632582.06999999983</v>
      </c>
      <c r="I35" s="320" t="s">
        <v>1801</v>
      </c>
      <c r="J35" s="388" t="s">
        <v>1257</v>
      </c>
      <c r="K35" s="388">
        <v>106119.46</v>
      </c>
      <c r="L35" s="321">
        <v>3.1211605882352944E-2</v>
      </c>
      <c r="M35" s="329" t="s">
        <v>1258</v>
      </c>
      <c r="N35" s="388">
        <v>300000</v>
      </c>
      <c r="O35" s="321">
        <v>0.11944690000000001</v>
      </c>
      <c r="P35" s="329" t="s">
        <v>1259</v>
      </c>
      <c r="Q35" s="388">
        <v>500000</v>
      </c>
      <c r="R35" s="321">
        <v>0.26650572352941176</v>
      </c>
      <c r="S35" s="329" t="s">
        <v>1260</v>
      </c>
      <c r="T35" s="388">
        <v>300000</v>
      </c>
      <c r="U35" s="321">
        <v>0.35474101764705879</v>
      </c>
      <c r="V35" s="329" t="s">
        <v>1261</v>
      </c>
      <c r="W35" s="388">
        <v>350000</v>
      </c>
      <c r="X35" s="321">
        <v>0.45768219411764705</v>
      </c>
      <c r="Y35" s="329" t="s">
        <v>1262</v>
      </c>
      <c r="Z35" s="388">
        <v>280000</v>
      </c>
      <c r="AA35" s="321">
        <v>0.54003513529411762</v>
      </c>
      <c r="AB35" s="329" t="s">
        <v>1263</v>
      </c>
      <c r="AC35" s="388">
        <v>380000</v>
      </c>
      <c r="AD35" s="321">
        <v>0.63317698857142857</v>
      </c>
      <c r="AE35" s="321">
        <v>0.43</v>
      </c>
      <c r="AF35" s="329" t="s">
        <v>1264</v>
      </c>
      <c r="AG35" s="388">
        <v>380000</v>
      </c>
      <c r="AH35" s="321">
        <v>0.74174841714285711</v>
      </c>
      <c r="AI35" s="321">
        <v>0.53</v>
      </c>
      <c r="AJ35" s="329" t="s">
        <v>1265</v>
      </c>
      <c r="AK35" s="388">
        <v>400000</v>
      </c>
      <c r="AL35" s="321">
        <v>0.85603413142857143</v>
      </c>
      <c r="AM35" s="321">
        <v>0.65</v>
      </c>
      <c r="AN35" s="329" t="s">
        <v>1266</v>
      </c>
      <c r="AO35" s="388">
        <v>1130035.3500000001</v>
      </c>
      <c r="AP35" s="321">
        <v>1</v>
      </c>
      <c r="AQ35" s="321">
        <v>0.97</v>
      </c>
      <c r="AR35" s="322">
        <v>-1657453.2800000003</v>
      </c>
      <c r="AS35" s="392"/>
      <c r="AT35" s="323" t="s">
        <v>1267</v>
      </c>
      <c r="AU35" s="324"/>
      <c r="AV35" s="324" t="s">
        <v>726</v>
      </c>
    </row>
    <row r="36" spans="1:48" s="411" customFormat="1" ht="56.25" customHeight="1">
      <c r="A36" s="388" t="s">
        <v>170</v>
      </c>
      <c r="B36" s="388" t="s">
        <v>2</v>
      </c>
      <c r="C36" s="388" t="s">
        <v>85</v>
      </c>
      <c r="D36" s="318">
        <v>80000</v>
      </c>
      <c r="E36" s="318" t="s">
        <v>1256</v>
      </c>
      <c r="F36" s="318">
        <v>75730</v>
      </c>
      <c r="G36" s="319">
        <v>0.94662500000000005</v>
      </c>
      <c r="H36" s="318">
        <v>4270</v>
      </c>
      <c r="I36" s="320" t="s">
        <v>1801</v>
      </c>
      <c r="J36" s="388" t="s">
        <v>1268</v>
      </c>
      <c r="K36" s="388">
        <v>10880</v>
      </c>
      <c r="L36" s="321">
        <v>0.13600000000000001</v>
      </c>
      <c r="M36" s="388" t="s">
        <v>1269</v>
      </c>
      <c r="N36" s="388">
        <v>16000</v>
      </c>
      <c r="O36" s="321">
        <v>0.33600000000000002</v>
      </c>
      <c r="P36" s="388" t="s">
        <v>1270</v>
      </c>
      <c r="Q36" s="388">
        <v>6000</v>
      </c>
      <c r="R36" s="321">
        <v>0.41099999999999998</v>
      </c>
      <c r="S36" s="388" t="s">
        <v>1271</v>
      </c>
      <c r="T36" s="388">
        <v>6000</v>
      </c>
      <c r="U36" s="321">
        <v>0.48599999999999999</v>
      </c>
      <c r="V36" s="388" t="s">
        <v>1272</v>
      </c>
      <c r="W36" s="388">
        <v>7000</v>
      </c>
      <c r="X36" s="321">
        <v>0.57350000000000001</v>
      </c>
      <c r="Y36" s="388"/>
      <c r="Z36" s="388"/>
      <c r="AA36" s="321">
        <v>0.57350000000000001</v>
      </c>
      <c r="AB36" s="388" t="s">
        <v>1273</v>
      </c>
      <c r="AC36" s="388">
        <v>9000</v>
      </c>
      <c r="AD36" s="321">
        <v>0.68600000000000005</v>
      </c>
      <c r="AE36" s="321">
        <v>0.56999999999999995</v>
      </c>
      <c r="AF36" s="388" t="s">
        <v>1274</v>
      </c>
      <c r="AG36" s="388">
        <v>7500</v>
      </c>
      <c r="AH36" s="321">
        <v>0.77975000000000005</v>
      </c>
      <c r="AI36" s="321">
        <v>0.66</v>
      </c>
      <c r="AJ36" s="388" t="s">
        <v>1275</v>
      </c>
      <c r="AK36" s="388">
        <v>8000</v>
      </c>
      <c r="AL36" s="321">
        <v>0.87975000000000003</v>
      </c>
      <c r="AM36" s="321">
        <v>0.76</v>
      </c>
      <c r="AN36" s="388" t="s">
        <v>1276</v>
      </c>
      <c r="AO36" s="388">
        <v>19084</v>
      </c>
      <c r="AP36" s="321">
        <v>1</v>
      </c>
      <c r="AQ36" s="321">
        <v>1</v>
      </c>
      <c r="AR36" s="322">
        <v>-39314</v>
      </c>
      <c r="AS36" s="392"/>
      <c r="AT36" s="323"/>
      <c r="AU36" s="324"/>
      <c r="AV36" s="324" t="s">
        <v>726</v>
      </c>
    </row>
    <row r="37" spans="1:48" s="411" customFormat="1" ht="56.25" customHeight="1">
      <c r="A37" s="388" t="s">
        <v>1277</v>
      </c>
      <c r="B37" s="388" t="s">
        <v>2</v>
      </c>
      <c r="C37" s="388" t="s">
        <v>59</v>
      </c>
      <c r="D37" s="318">
        <v>360</v>
      </c>
      <c r="E37" s="318" t="s">
        <v>1278</v>
      </c>
      <c r="F37" s="318">
        <v>358</v>
      </c>
      <c r="G37" s="319">
        <v>0.99444444444444446</v>
      </c>
      <c r="H37" s="318">
        <v>2</v>
      </c>
      <c r="I37" s="320" t="s">
        <v>1801</v>
      </c>
      <c r="J37" s="388"/>
      <c r="K37" s="388"/>
      <c r="L37" s="321">
        <v>0</v>
      </c>
      <c r="M37" s="388"/>
      <c r="N37" s="388"/>
      <c r="O37" s="321">
        <v>0</v>
      </c>
      <c r="P37" s="388"/>
      <c r="Q37" s="388"/>
      <c r="R37" s="321">
        <v>0</v>
      </c>
      <c r="S37" s="388"/>
      <c r="T37" s="388"/>
      <c r="U37" s="321">
        <v>0</v>
      </c>
      <c r="V37" s="388"/>
      <c r="W37" s="388"/>
      <c r="X37" s="321">
        <v>0</v>
      </c>
      <c r="Y37" s="388"/>
      <c r="Z37" s="388"/>
      <c r="AA37" s="321">
        <v>0</v>
      </c>
      <c r="AB37" s="329" t="s">
        <v>1279</v>
      </c>
      <c r="AC37" s="330">
        <v>100</v>
      </c>
      <c r="AD37" s="321">
        <v>0.8</v>
      </c>
      <c r="AE37" s="321">
        <v>0.16</v>
      </c>
      <c r="AF37" s="329" t="s">
        <v>1279</v>
      </c>
      <c r="AG37" s="388">
        <v>100</v>
      </c>
      <c r="AH37" s="321">
        <v>0.9</v>
      </c>
      <c r="AI37" s="321">
        <v>0.26</v>
      </c>
      <c r="AJ37" s="329" t="s">
        <v>1279</v>
      </c>
      <c r="AK37" s="329">
        <v>100</v>
      </c>
      <c r="AL37" s="321">
        <v>1</v>
      </c>
      <c r="AM37" s="321">
        <v>0.36</v>
      </c>
      <c r="AN37" s="329"/>
      <c r="AO37" s="329"/>
      <c r="AP37" s="321">
        <v>1</v>
      </c>
      <c r="AQ37" s="321">
        <v>0.36</v>
      </c>
      <c r="AR37" s="322">
        <v>-298</v>
      </c>
      <c r="AS37" s="392"/>
      <c r="AT37" s="323" t="s">
        <v>1280</v>
      </c>
      <c r="AU37" s="324"/>
      <c r="AV37" s="324" t="s">
        <v>726</v>
      </c>
    </row>
    <row r="38" spans="1:48" s="411" customFormat="1" ht="56.25" customHeight="1">
      <c r="A38" s="388" t="s">
        <v>1281</v>
      </c>
      <c r="B38" s="388" t="s">
        <v>2</v>
      </c>
      <c r="C38" s="388" t="s">
        <v>86</v>
      </c>
      <c r="D38" s="318">
        <v>1500</v>
      </c>
      <c r="E38" s="318" t="s">
        <v>1282</v>
      </c>
      <c r="F38" s="318">
        <v>1499.1</v>
      </c>
      <c r="G38" s="319">
        <v>0.99939999999999996</v>
      </c>
      <c r="H38" s="318">
        <v>0.90000000000009095</v>
      </c>
      <c r="I38" s="320" t="s">
        <v>1801</v>
      </c>
      <c r="J38" s="388"/>
      <c r="K38" s="388"/>
      <c r="L38" s="321">
        <v>0</v>
      </c>
      <c r="M38" s="388"/>
      <c r="N38" s="388"/>
      <c r="O38" s="321">
        <v>0</v>
      </c>
      <c r="P38" s="388"/>
      <c r="Q38" s="388"/>
      <c r="R38" s="321">
        <v>0</v>
      </c>
      <c r="S38" s="388"/>
      <c r="T38" s="388"/>
      <c r="U38" s="321">
        <v>0</v>
      </c>
      <c r="V38" s="388"/>
      <c r="W38" s="388"/>
      <c r="X38" s="321">
        <v>0</v>
      </c>
      <c r="Y38" s="388"/>
      <c r="Z38" s="388"/>
      <c r="AA38" s="321">
        <v>0</v>
      </c>
      <c r="AB38" s="329" t="s">
        <v>1283</v>
      </c>
      <c r="AC38" s="388">
        <v>500</v>
      </c>
      <c r="AD38" s="321">
        <v>1</v>
      </c>
      <c r="AE38" s="321">
        <v>0.25</v>
      </c>
      <c r="AF38" s="388" t="s">
        <v>1283</v>
      </c>
      <c r="AG38" s="388">
        <v>500</v>
      </c>
      <c r="AH38" s="321">
        <v>1</v>
      </c>
      <c r="AI38" s="321">
        <v>0.5</v>
      </c>
      <c r="AJ38" s="388" t="s">
        <v>1283</v>
      </c>
      <c r="AK38" s="388">
        <v>500</v>
      </c>
      <c r="AL38" s="321">
        <v>1</v>
      </c>
      <c r="AM38" s="321">
        <v>0.75</v>
      </c>
      <c r="AN38" s="388"/>
      <c r="AO38" s="388"/>
      <c r="AP38" s="321">
        <v>1</v>
      </c>
      <c r="AQ38" s="321">
        <v>0.75</v>
      </c>
      <c r="AR38" s="322">
        <v>-1499.1</v>
      </c>
      <c r="AS38" s="392"/>
      <c r="AT38" s="323" t="s">
        <v>1280</v>
      </c>
      <c r="AU38" s="324"/>
      <c r="AV38" s="324" t="s">
        <v>726</v>
      </c>
    </row>
    <row r="39" spans="1:48" s="411" customFormat="1" ht="56.25" customHeight="1">
      <c r="A39" s="388" t="s">
        <v>1284</v>
      </c>
      <c r="B39" s="388" t="s">
        <v>2</v>
      </c>
      <c r="C39" s="388" t="s">
        <v>87</v>
      </c>
      <c r="D39" s="318">
        <v>299986.5</v>
      </c>
      <c r="E39" s="318" t="s">
        <v>1278</v>
      </c>
      <c r="F39" s="318">
        <v>299986.5</v>
      </c>
      <c r="G39" s="319">
        <v>1</v>
      </c>
      <c r="H39" s="318">
        <v>0</v>
      </c>
      <c r="I39" s="320" t="s">
        <v>1800</v>
      </c>
      <c r="J39" s="388"/>
      <c r="K39" s="388"/>
      <c r="L39" s="321">
        <v>0</v>
      </c>
      <c r="M39" s="388"/>
      <c r="N39" s="388"/>
      <c r="O39" s="321">
        <v>0</v>
      </c>
      <c r="P39" s="388"/>
      <c r="Q39" s="388"/>
      <c r="R39" s="321">
        <v>0</v>
      </c>
      <c r="S39" s="388"/>
      <c r="T39" s="388"/>
      <c r="U39" s="321">
        <v>0</v>
      </c>
      <c r="V39" s="388"/>
      <c r="W39" s="388"/>
      <c r="X39" s="321">
        <v>0</v>
      </c>
      <c r="Y39" s="388"/>
      <c r="Z39" s="388"/>
      <c r="AA39" s="321">
        <v>0</v>
      </c>
      <c r="AB39" s="329" t="s">
        <v>1285</v>
      </c>
      <c r="AC39" s="388">
        <v>69920</v>
      </c>
      <c r="AD39" s="321">
        <v>0.8</v>
      </c>
      <c r="AE39" s="321">
        <v>1</v>
      </c>
      <c r="AF39" s="329"/>
      <c r="AG39" s="388"/>
      <c r="AH39" s="321">
        <v>1</v>
      </c>
      <c r="AI39" s="321">
        <v>1</v>
      </c>
      <c r="AJ39" s="388"/>
      <c r="AK39" s="388"/>
      <c r="AL39" s="321">
        <v>1</v>
      </c>
      <c r="AM39" s="321">
        <v>1</v>
      </c>
      <c r="AN39" s="388"/>
      <c r="AO39" s="388"/>
      <c r="AP39" s="321">
        <v>1</v>
      </c>
      <c r="AQ39" s="321">
        <v>1</v>
      </c>
      <c r="AR39" s="322">
        <v>-69920</v>
      </c>
      <c r="AS39" s="392"/>
      <c r="AT39" s="323"/>
      <c r="AU39" s="324"/>
      <c r="AV39" s="324" t="s">
        <v>726</v>
      </c>
    </row>
    <row r="40" spans="1:48" s="411" customFormat="1" ht="56.25" customHeight="1">
      <c r="A40" s="388" t="s">
        <v>175</v>
      </c>
      <c r="B40" s="388" t="s">
        <v>2</v>
      </c>
      <c r="C40" s="388" t="s">
        <v>88</v>
      </c>
      <c r="D40" s="318">
        <v>206682</v>
      </c>
      <c r="E40" s="331" t="s">
        <v>1286</v>
      </c>
      <c r="F40" s="318">
        <v>206682</v>
      </c>
      <c r="G40" s="319">
        <v>1</v>
      </c>
      <c r="H40" s="318">
        <v>0</v>
      </c>
      <c r="I40" s="320" t="s">
        <v>1800</v>
      </c>
      <c r="J40" s="388" t="s">
        <v>1287</v>
      </c>
      <c r="K40" s="388">
        <v>30723</v>
      </c>
      <c r="L40" s="321">
        <v>0.14864864864864866</v>
      </c>
      <c r="M40" s="388"/>
      <c r="N40" s="388"/>
      <c r="O40" s="321">
        <v>0.14864864864864866</v>
      </c>
      <c r="P40" s="388"/>
      <c r="Q40" s="388"/>
      <c r="R40" s="321">
        <v>0.14864864864864866</v>
      </c>
      <c r="S40" s="388" t="s">
        <v>1288</v>
      </c>
      <c r="T40" s="388">
        <v>58653</v>
      </c>
      <c r="U40" s="321">
        <v>0.43243243243243246</v>
      </c>
      <c r="V40" s="388"/>
      <c r="W40" s="388"/>
      <c r="X40" s="321">
        <v>0.43243243243243246</v>
      </c>
      <c r="Y40" s="388"/>
      <c r="Z40" s="388"/>
      <c r="AA40" s="321">
        <v>0.43243243243243246</v>
      </c>
      <c r="AB40" s="388" t="s">
        <v>1289</v>
      </c>
      <c r="AC40" s="388">
        <v>58653</v>
      </c>
      <c r="AD40" s="321">
        <v>0.71621621621621623</v>
      </c>
      <c r="AE40" s="321">
        <v>0.72</v>
      </c>
      <c r="AF40" s="388"/>
      <c r="AG40" s="388"/>
      <c r="AH40" s="321">
        <v>0.71621621621621623</v>
      </c>
      <c r="AI40" s="321">
        <v>0.72</v>
      </c>
      <c r="AJ40" s="388"/>
      <c r="AK40" s="388"/>
      <c r="AL40" s="321">
        <v>0.71621621621621623</v>
      </c>
      <c r="AM40" s="321">
        <v>0.72</v>
      </c>
      <c r="AN40" s="388" t="s">
        <v>1290</v>
      </c>
      <c r="AO40" s="388">
        <v>58653</v>
      </c>
      <c r="AP40" s="321">
        <v>1</v>
      </c>
      <c r="AQ40" s="321">
        <v>1</v>
      </c>
      <c r="AR40" s="322">
        <v>-117306</v>
      </c>
      <c r="AS40" s="392"/>
      <c r="AT40" s="323"/>
      <c r="AU40" s="324"/>
      <c r="AV40" s="324" t="s">
        <v>726</v>
      </c>
    </row>
    <row r="41" spans="1:48" s="411" customFormat="1" ht="56.25" customHeight="1">
      <c r="A41" s="388" t="s">
        <v>176</v>
      </c>
      <c r="B41" s="388" t="s">
        <v>2</v>
      </c>
      <c r="C41" s="388" t="s">
        <v>267</v>
      </c>
      <c r="D41" s="318">
        <v>280000</v>
      </c>
      <c r="E41" s="331" t="s">
        <v>1291</v>
      </c>
      <c r="F41" s="318">
        <v>72002</v>
      </c>
      <c r="G41" s="319">
        <v>0.25714999999999999</v>
      </c>
      <c r="H41" s="318">
        <v>207998</v>
      </c>
      <c r="I41" s="320" t="s">
        <v>1801</v>
      </c>
      <c r="J41" s="388"/>
      <c r="K41" s="388"/>
      <c r="L41" s="321">
        <v>0</v>
      </c>
      <c r="M41" s="388"/>
      <c r="N41" s="388"/>
      <c r="O41" s="321">
        <v>0</v>
      </c>
      <c r="P41" s="388"/>
      <c r="Q41" s="388"/>
      <c r="R41" s="321">
        <v>0</v>
      </c>
      <c r="S41" s="388"/>
      <c r="T41" s="388"/>
      <c r="U41" s="321">
        <v>0</v>
      </c>
      <c r="V41" s="388"/>
      <c r="W41" s="388"/>
      <c r="X41" s="321">
        <v>0</v>
      </c>
      <c r="Y41" s="388"/>
      <c r="Z41" s="388"/>
      <c r="AA41" s="321">
        <v>0</v>
      </c>
      <c r="AB41" s="388" t="s">
        <v>567</v>
      </c>
      <c r="AC41" s="388">
        <v>1000</v>
      </c>
      <c r="AD41" s="321">
        <v>1</v>
      </c>
      <c r="AE41" s="321">
        <v>0</v>
      </c>
      <c r="AF41" s="388" t="s">
        <v>1292</v>
      </c>
      <c r="AG41" s="388">
        <v>48800</v>
      </c>
      <c r="AH41" s="321">
        <v>1</v>
      </c>
      <c r="AI41" s="321">
        <v>0.18</v>
      </c>
      <c r="AJ41" s="388" t="s">
        <v>1293</v>
      </c>
      <c r="AK41" s="388">
        <v>230200</v>
      </c>
      <c r="AL41" s="321">
        <v>1</v>
      </c>
      <c r="AM41" s="321">
        <v>1</v>
      </c>
      <c r="AN41" s="388"/>
      <c r="AO41" s="388"/>
      <c r="AP41" s="321">
        <v>1</v>
      </c>
      <c r="AQ41" s="321">
        <v>1</v>
      </c>
      <c r="AR41" s="322">
        <v>-72002</v>
      </c>
      <c r="AS41" s="392"/>
      <c r="AT41" s="323"/>
      <c r="AU41" s="324"/>
      <c r="AV41" s="324" t="s">
        <v>726</v>
      </c>
    </row>
    <row r="42" spans="1:48" s="411" customFormat="1" ht="56.25" customHeight="1">
      <c r="A42" s="388" t="s">
        <v>177</v>
      </c>
      <c r="B42" s="388" t="s">
        <v>2</v>
      </c>
      <c r="C42" s="388" t="s">
        <v>266</v>
      </c>
      <c r="D42" s="318">
        <v>500000</v>
      </c>
      <c r="E42" s="331" t="s">
        <v>1294</v>
      </c>
      <c r="F42" s="318">
        <v>499895.7</v>
      </c>
      <c r="G42" s="319">
        <v>0.9997914</v>
      </c>
      <c r="H42" s="318">
        <v>104.29999999998836</v>
      </c>
      <c r="I42" s="320" t="s">
        <v>1801</v>
      </c>
      <c r="J42" s="388"/>
      <c r="K42" s="388"/>
      <c r="L42" s="321">
        <v>0</v>
      </c>
      <c r="M42" s="388"/>
      <c r="N42" s="388"/>
      <c r="O42" s="321">
        <v>0</v>
      </c>
      <c r="P42" s="388" t="s">
        <v>1295</v>
      </c>
      <c r="Q42" s="388">
        <v>104931</v>
      </c>
      <c r="R42" s="321">
        <v>0.20986199999999999</v>
      </c>
      <c r="S42" s="388" t="s">
        <v>1296</v>
      </c>
      <c r="T42" s="388">
        <v>56352.12</v>
      </c>
      <c r="U42" s="321">
        <v>0.32256624</v>
      </c>
      <c r="V42" s="388"/>
      <c r="W42" s="388"/>
      <c r="X42" s="321">
        <v>0.32256624</v>
      </c>
      <c r="Y42" s="388"/>
      <c r="Z42" s="388"/>
      <c r="AA42" s="321">
        <v>0.32256624</v>
      </c>
      <c r="AB42" s="388" t="s">
        <v>1297</v>
      </c>
      <c r="AC42" s="388">
        <v>2000</v>
      </c>
      <c r="AD42" s="321">
        <v>1.0415662400000001</v>
      </c>
      <c r="AE42" s="321">
        <v>0.36</v>
      </c>
      <c r="AF42" s="388" t="s">
        <v>1298</v>
      </c>
      <c r="AG42" s="388">
        <v>95000</v>
      </c>
      <c r="AH42" s="321">
        <v>1.0815662399999999</v>
      </c>
      <c r="AI42" s="321">
        <v>0.55000000000000004</v>
      </c>
      <c r="AJ42" s="388" t="s">
        <v>1299</v>
      </c>
      <c r="AK42" s="388">
        <v>225913.88</v>
      </c>
      <c r="AL42" s="321">
        <v>1.09870424</v>
      </c>
      <c r="AM42" s="321">
        <v>1</v>
      </c>
      <c r="AN42" s="388"/>
      <c r="AO42" s="388"/>
      <c r="AP42" s="321">
        <v>1.09870424</v>
      </c>
      <c r="AQ42" s="321">
        <v>1</v>
      </c>
      <c r="AR42" s="322">
        <v>-322809.58</v>
      </c>
      <c r="AS42" s="392"/>
      <c r="AT42" s="323"/>
      <c r="AU42" s="324"/>
      <c r="AV42" s="324" t="s">
        <v>726</v>
      </c>
    </row>
    <row r="43" spans="1:48" s="411" customFormat="1" ht="56.25" customHeight="1">
      <c r="A43" s="388" t="s">
        <v>178</v>
      </c>
      <c r="B43" s="388" t="s">
        <v>2</v>
      </c>
      <c r="C43" s="388" t="s">
        <v>89</v>
      </c>
      <c r="D43" s="318">
        <v>81800</v>
      </c>
      <c r="E43" s="318" t="s">
        <v>1300</v>
      </c>
      <c r="F43" s="318">
        <v>81800</v>
      </c>
      <c r="G43" s="319">
        <v>1</v>
      </c>
      <c r="H43" s="318">
        <v>0</v>
      </c>
      <c r="I43" s="320" t="s">
        <v>1800</v>
      </c>
      <c r="J43" s="388"/>
      <c r="K43" s="388"/>
      <c r="L43" s="321">
        <v>0</v>
      </c>
      <c r="M43" s="388"/>
      <c r="N43" s="388"/>
      <c r="O43" s="321">
        <v>0</v>
      </c>
      <c r="P43" s="388"/>
      <c r="Q43" s="388"/>
      <c r="R43" s="321">
        <v>0</v>
      </c>
      <c r="S43" s="388"/>
      <c r="T43" s="388"/>
      <c r="U43" s="321">
        <v>0</v>
      </c>
      <c r="V43" s="388"/>
      <c r="W43" s="388"/>
      <c r="X43" s="321">
        <v>0</v>
      </c>
      <c r="Y43" s="388"/>
      <c r="Z43" s="388"/>
      <c r="AA43" s="321">
        <v>0</v>
      </c>
      <c r="AB43" s="388" t="s">
        <v>1301</v>
      </c>
      <c r="AC43" s="388">
        <v>81800</v>
      </c>
      <c r="AD43" s="321">
        <v>1</v>
      </c>
      <c r="AE43" s="321">
        <v>1</v>
      </c>
      <c r="AF43" s="388"/>
      <c r="AG43" s="388"/>
      <c r="AH43" s="321">
        <v>1</v>
      </c>
      <c r="AI43" s="321">
        <v>1</v>
      </c>
      <c r="AJ43" s="388"/>
      <c r="AK43" s="388"/>
      <c r="AL43" s="321">
        <v>1</v>
      </c>
      <c r="AM43" s="321">
        <v>1</v>
      </c>
      <c r="AN43" s="388"/>
      <c r="AO43" s="388"/>
      <c r="AP43" s="321">
        <v>1</v>
      </c>
      <c r="AQ43" s="321">
        <v>1</v>
      </c>
      <c r="AR43" s="322">
        <v>-81800</v>
      </c>
      <c r="AS43" s="392"/>
      <c r="AT43" s="323"/>
      <c r="AU43" s="324"/>
      <c r="AV43" s="324" t="s">
        <v>726</v>
      </c>
    </row>
    <row r="44" spans="1:48" s="411" customFormat="1" ht="56.25" customHeight="1">
      <c r="A44" s="388" t="s">
        <v>1302</v>
      </c>
      <c r="B44" s="388" t="s">
        <v>2</v>
      </c>
      <c r="C44" s="393" t="s">
        <v>90</v>
      </c>
      <c r="D44" s="318">
        <v>24470</v>
      </c>
      <c r="E44" s="318" t="s">
        <v>1303</v>
      </c>
      <c r="F44" s="318">
        <v>8910</v>
      </c>
      <c r="G44" s="319">
        <v>0.36411932979158151</v>
      </c>
      <c r="H44" s="318">
        <v>15560</v>
      </c>
      <c r="I44" s="320" t="s">
        <v>1801</v>
      </c>
      <c r="J44" s="388"/>
      <c r="K44" s="388"/>
      <c r="L44" s="321">
        <v>0</v>
      </c>
      <c r="M44" s="388"/>
      <c r="N44" s="388"/>
      <c r="O44" s="321">
        <v>0</v>
      </c>
      <c r="P44" s="388"/>
      <c r="Q44" s="388"/>
      <c r="R44" s="321">
        <v>0</v>
      </c>
      <c r="S44" s="388"/>
      <c r="T44" s="388"/>
      <c r="U44" s="321">
        <v>0</v>
      </c>
      <c r="V44" s="388"/>
      <c r="W44" s="388"/>
      <c r="X44" s="321">
        <v>0</v>
      </c>
      <c r="Y44" s="388"/>
      <c r="Z44" s="388"/>
      <c r="AA44" s="321">
        <v>0</v>
      </c>
      <c r="AB44" s="388" t="s">
        <v>1304</v>
      </c>
      <c r="AC44" s="388">
        <v>8910</v>
      </c>
      <c r="AD44" s="321">
        <v>1</v>
      </c>
      <c r="AE44" s="321">
        <v>0.09</v>
      </c>
      <c r="AF44" s="388" t="s">
        <v>1305</v>
      </c>
      <c r="AG44" s="388">
        <v>3960</v>
      </c>
      <c r="AH44" s="321">
        <v>1</v>
      </c>
      <c r="AI44" s="321">
        <v>0.13</v>
      </c>
      <c r="AJ44" s="388" t="s">
        <v>1306</v>
      </c>
      <c r="AK44" s="388">
        <v>11600</v>
      </c>
      <c r="AL44" s="321">
        <v>1</v>
      </c>
      <c r="AM44" s="321">
        <v>0.25</v>
      </c>
      <c r="AN44" s="388"/>
      <c r="AO44" s="388"/>
      <c r="AP44" s="321">
        <v>1</v>
      </c>
      <c r="AQ44" s="321">
        <v>0.25</v>
      </c>
      <c r="AR44" s="322">
        <v>-8910</v>
      </c>
      <c r="AS44" s="388" t="s">
        <v>1307</v>
      </c>
      <c r="AT44" s="323" t="s">
        <v>1308</v>
      </c>
      <c r="AU44" s="324"/>
      <c r="AV44" s="324" t="s">
        <v>726</v>
      </c>
    </row>
    <row r="45" spans="1:48" s="411" customFormat="1" ht="56.25" customHeight="1">
      <c r="A45" s="388" t="s">
        <v>1309</v>
      </c>
      <c r="B45" s="392" t="s">
        <v>1310</v>
      </c>
      <c r="C45" s="388" t="s">
        <v>91</v>
      </c>
      <c r="D45" s="318">
        <v>170000</v>
      </c>
      <c r="E45" s="388" t="s">
        <v>1311</v>
      </c>
      <c r="F45" s="318">
        <v>119560</v>
      </c>
      <c r="G45" s="319">
        <v>0.70329411764705885</v>
      </c>
      <c r="H45" s="318">
        <v>50440</v>
      </c>
      <c r="I45" s="320" t="s">
        <v>1801</v>
      </c>
      <c r="J45" s="388" t="s">
        <v>1312</v>
      </c>
      <c r="K45" s="392">
        <v>35000</v>
      </c>
      <c r="L45" s="321">
        <v>0.20588235294117646</v>
      </c>
      <c r="M45" s="388" t="s">
        <v>1312</v>
      </c>
      <c r="N45" s="392">
        <v>10000</v>
      </c>
      <c r="O45" s="321">
        <v>0.26470588235294118</v>
      </c>
      <c r="P45" s="388" t="s">
        <v>890</v>
      </c>
      <c r="Q45" s="392">
        <v>15000</v>
      </c>
      <c r="R45" s="321">
        <v>0.35294117647058826</v>
      </c>
      <c r="S45" s="388" t="s">
        <v>890</v>
      </c>
      <c r="T45" s="392">
        <v>20000</v>
      </c>
      <c r="U45" s="321">
        <v>0.47058823529411764</v>
      </c>
      <c r="V45" s="388" t="s">
        <v>1312</v>
      </c>
      <c r="W45" s="392">
        <v>15000</v>
      </c>
      <c r="X45" s="321">
        <v>0.55882352941176472</v>
      </c>
      <c r="Y45" s="388"/>
      <c r="Z45" s="392"/>
      <c r="AA45" s="321">
        <v>0.55882352941176472</v>
      </c>
      <c r="AB45" s="388" t="s">
        <v>890</v>
      </c>
      <c r="AC45" s="392">
        <v>55275</v>
      </c>
      <c r="AD45" s="321">
        <v>0.73529411764705888</v>
      </c>
      <c r="AE45" s="321">
        <v>0.99</v>
      </c>
      <c r="AF45" s="388" t="s">
        <v>890</v>
      </c>
      <c r="AG45" s="392">
        <v>2020</v>
      </c>
      <c r="AH45" s="321">
        <v>0.8529411764705882</v>
      </c>
      <c r="AI45" s="321">
        <v>1</v>
      </c>
      <c r="AJ45" s="388" t="s">
        <v>890</v>
      </c>
      <c r="AK45" s="392"/>
      <c r="AL45" s="321">
        <v>1</v>
      </c>
      <c r="AM45" s="321">
        <v>1</v>
      </c>
      <c r="AN45" s="388"/>
      <c r="AO45" s="392"/>
      <c r="AP45" s="321">
        <v>1</v>
      </c>
      <c r="AQ45" s="321">
        <v>1</v>
      </c>
      <c r="AR45" s="322">
        <v>-6855</v>
      </c>
      <c r="AS45" s="392"/>
      <c r="AT45" s="323"/>
      <c r="AU45" s="324"/>
      <c r="AV45" s="324" t="s">
        <v>726</v>
      </c>
    </row>
    <row r="46" spans="1:48" s="411" customFormat="1" ht="56.25" customHeight="1">
      <c r="A46" s="388" t="s">
        <v>1313</v>
      </c>
      <c r="B46" s="392" t="s">
        <v>1314</v>
      </c>
      <c r="C46" s="388" t="s">
        <v>283</v>
      </c>
      <c r="D46" s="318">
        <v>3518.76</v>
      </c>
      <c r="E46" s="388" t="s">
        <v>1311</v>
      </c>
      <c r="F46" s="318">
        <v>3499.5</v>
      </c>
      <c r="G46" s="319">
        <v>0.99452648091941476</v>
      </c>
      <c r="H46" s="318">
        <v>19.260000000000218</v>
      </c>
      <c r="I46" s="320" t="s">
        <v>1801</v>
      </c>
      <c r="J46" s="392"/>
      <c r="K46" s="392"/>
      <c r="L46" s="321">
        <v>0</v>
      </c>
      <c r="M46" s="388" t="s">
        <v>1315</v>
      </c>
      <c r="N46" s="392">
        <v>600</v>
      </c>
      <c r="O46" s="321">
        <v>0.17051461310234287</v>
      </c>
      <c r="P46" s="392"/>
      <c r="Q46" s="392"/>
      <c r="R46" s="321">
        <v>0.17051461310234287</v>
      </c>
      <c r="S46" s="388" t="s">
        <v>1316</v>
      </c>
      <c r="T46" s="392">
        <v>700</v>
      </c>
      <c r="U46" s="321">
        <v>0.36944832838840952</v>
      </c>
      <c r="V46" s="392"/>
      <c r="W46" s="392"/>
      <c r="X46" s="321">
        <v>0.36944832838840952</v>
      </c>
      <c r="Y46" s="392"/>
      <c r="Z46" s="392"/>
      <c r="AA46" s="321">
        <v>0.36944832838840952</v>
      </c>
      <c r="AB46" s="388" t="s">
        <v>1317</v>
      </c>
      <c r="AC46" s="392">
        <v>500</v>
      </c>
      <c r="AD46" s="321">
        <v>0.8</v>
      </c>
      <c r="AE46" s="321">
        <v>0.64</v>
      </c>
      <c r="AF46" s="388" t="s">
        <v>1317</v>
      </c>
      <c r="AG46" s="392">
        <v>700</v>
      </c>
      <c r="AH46" s="321">
        <v>0.8</v>
      </c>
      <c r="AI46" s="321">
        <v>0.84</v>
      </c>
      <c r="AJ46" s="388" t="s">
        <v>1317</v>
      </c>
      <c r="AK46" s="392">
        <v>566.5</v>
      </c>
      <c r="AL46" s="321">
        <v>1</v>
      </c>
      <c r="AM46" s="321">
        <v>1</v>
      </c>
      <c r="AN46" s="388"/>
      <c r="AO46" s="392"/>
      <c r="AP46" s="321">
        <v>1</v>
      </c>
      <c r="AQ46" s="321">
        <v>1</v>
      </c>
      <c r="AR46" s="322">
        <v>-1747.2399999999998</v>
      </c>
      <c r="AS46" s="326"/>
      <c r="AT46" s="323"/>
      <c r="AU46" s="324"/>
      <c r="AV46" s="324" t="s">
        <v>726</v>
      </c>
    </row>
    <row r="47" spans="1:48" s="411" customFormat="1" ht="56.25" customHeight="1">
      <c r="A47" s="388" t="s">
        <v>840</v>
      </c>
      <c r="B47" s="388" t="s">
        <v>298</v>
      </c>
      <c r="C47" s="388" t="s">
        <v>268</v>
      </c>
      <c r="D47" s="318">
        <v>4220000</v>
      </c>
      <c r="E47" s="329" t="s">
        <v>349</v>
      </c>
      <c r="F47" s="318">
        <v>3362123.3</v>
      </c>
      <c r="G47" s="319">
        <v>0.7967116824644549</v>
      </c>
      <c r="H47" s="318">
        <v>857876.70000000019</v>
      </c>
      <c r="I47" s="320" t="s">
        <v>1801</v>
      </c>
      <c r="J47" s="332" t="s">
        <v>354</v>
      </c>
      <c r="K47" s="332">
        <v>1000000</v>
      </c>
      <c r="L47" s="321">
        <v>0.23696682464454977</v>
      </c>
      <c r="M47" s="332" t="s">
        <v>1318</v>
      </c>
      <c r="N47" s="332">
        <v>70000</v>
      </c>
      <c r="O47" s="321">
        <v>0.25355450236966826</v>
      </c>
      <c r="P47" s="332" t="s">
        <v>1319</v>
      </c>
      <c r="Q47" s="332">
        <v>90000</v>
      </c>
      <c r="R47" s="321">
        <v>0.27488151658767773</v>
      </c>
      <c r="S47" s="334" t="s">
        <v>355</v>
      </c>
      <c r="T47" s="332">
        <v>190000</v>
      </c>
      <c r="U47" s="321">
        <v>0.31990521327014215</v>
      </c>
      <c r="V47" s="332" t="s">
        <v>1039</v>
      </c>
      <c r="W47" s="332">
        <v>90000</v>
      </c>
      <c r="X47" s="321">
        <v>0.34123222748815168</v>
      </c>
      <c r="Y47" s="392"/>
      <c r="Z47" s="392"/>
      <c r="AA47" s="321">
        <v>0.34123222748815168</v>
      </c>
      <c r="AB47" s="334" t="s">
        <v>1664</v>
      </c>
      <c r="AC47" s="332">
        <v>100000</v>
      </c>
      <c r="AD47" s="321">
        <v>0.69887640449438204</v>
      </c>
      <c r="AE47" s="321">
        <v>0.49</v>
      </c>
      <c r="AF47" s="334" t="s">
        <v>1665</v>
      </c>
      <c r="AG47" s="334">
        <v>200000</v>
      </c>
      <c r="AH47" s="321">
        <v>0.72134831460674154</v>
      </c>
      <c r="AI47" s="321">
        <v>0.54</v>
      </c>
      <c r="AJ47" s="334" t="s">
        <v>1666</v>
      </c>
      <c r="AK47" s="332">
        <v>1957479.54</v>
      </c>
      <c r="AL47" s="321">
        <v>1</v>
      </c>
      <c r="AM47" s="321">
        <v>1</v>
      </c>
      <c r="AN47" s="388"/>
      <c r="AO47" s="388"/>
      <c r="AP47" s="321">
        <v>1</v>
      </c>
      <c r="AQ47" s="321">
        <v>1</v>
      </c>
      <c r="AR47" s="322">
        <v>-1399602.8399999999</v>
      </c>
      <c r="AS47" s="498" t="s">
        <v>1723</v>
      </c>
      <c r="AT47" s="323" t="s">
        <v>1320</v>
      </c>
      <c r="AU47" s="324"/>
      <c r="AV47" s="324" t="s">
        <v>726</v>
      </c>
    </row>
    <row r="48" spans="1:48" s="411" customFormat="1" ht="56.25" customHeight="1">
      <c r="A48" s="388" t="s">
        <v>1321</v>
      </c>
      <c r="B48" s="388" t="s">
        <v>298</v>
      </c>
      <c r="C48" s="388" t="s">
        <v>266</v>
      </c>
      <c r="D48" s="318">
        <v>14444</v>
      </c>
      <c r="E48" s="329" t="s">
        <v>349</v>
      </c>
      <c r="F48" s="318">
        <v>14185</v>
      </c>
      <c r="G48" s="319">
        <v>0.98206867903627804</v>
      </c>
      <c r="H48" s="318">
        <v>259</v>
      </c>
      <c r="I48" s="320" t="s">
        <v>1801</v>
      </c>
      <c r="J48" s="392"/>
      <c r="K48" s="392"/>
      <c r="L48" s="321">
        <v>0</v>
      </c>
      <c r="M48" s="392"/>
      <c r="N48" s="392"/>
      <c r="O48" s="321">
        <v>0</v>
      </c>
      <c r="P48" s="392"/>
      <c r="Q48" s="392"/>
      <c r="R48" s="321">
        <v>0</v>
      </c>
      <c r="S48" s="392"/>
      <c r="T48" s="392"/>
      <c r="U48" s="321">
        <v>0</v>
      </c>
      <c r="V48" s="392"/>
      <c r="W48" s="392"/>
      <c r="X48" s="321">
        <v>0</v>
      </c>
      <c r="Y48" s="329" t="s">
        <v>356</v>
      </c>
      <c r="Z48" s="392">
        <v>4000</v>
      </c>
      <c r="AA48" s="321">
        <v>0.27693159789531985</v>
      </c>
      <c r="AB48" s="329"/>
      <c r="AC48" s="392"/>
      <c r="AD48" s="321">
        <v>0.8</v>
      </c>
      <c r="AE48" s="321">
        <v>0.54</v>
      </c>
      <c r="AF48" s="329"/>
      <c r="AG48" s="392"/>
      <c r="AH48" s="321">
        <v>0.9</v>
      </c>
      <c r="AI48" s="321">
        <v>0.54</v>
      </c>
      <c r="AJ48" s="332" t="s">
        <v>1322</v>
      </c>
      <c r="AK48" s="333">
        <v>3600</v>
      </c>
      <c r="AL48" s="321">
        <v>1</v>
      </c>
      <c r="AM48" s="321">
        <v>0.72</v>
      </c>
      <c r="AN48" s="329"/>
      <c r="AO48" s="392"/>
      <c r="AP48" s="321">
        <v>1</v>
      </c>
      <c r="AQ48" s="321">
        <v>0.72</v>
      </c>
      <c r="AR48" s="322">
        <v>-3341</v>
      </c>
      <c r="AS48" s="388" t="s">
        <v>1323</v>
      </c>
      <c r="AT48" s="323" t="s">
        <v>1280</v>
      </c>
      <c r="AU48" s="324"/>
      <c r="AV48" s="324" t="s">
        <v>726</v>
      </c>
    </row>
    <row r="49" spans="1:48" s="411" customFormat="1" ht="56.25" customHeight="1">
      <c r="A49" s="388" t="s">
        <v>181</v>
      </c>
      <c r="B49" s="388" t="s">
        <v>48</v>
      </c>
      <c r="C49" s="393" t="s">
        <v>92</v>
      </c>
      <c r="D49" s="318">
        <v>11500</v>
      </c>
      <c r="E49" s="318" t="s">
        <v>1324</v>
      </c>
      <c r="F49" s="318">
        <v>10783.77</v>
      </c>
      <c r="G49" s="319">
        <v>0.93771913043478261</v>
      </c>
      <c r="H49" s="318">
        <v>716.22999999999956</v>
      </c>
      <c r="I49" s="320" t="s">
        <v>1801</v>
      </c>
      <c r="J49" s="334" t="s">
        <v>1137</v>
      </c>
      <c r="K49" s="332">
        <v>4160</v>
      </c>
      <c r="L49" s="321">
        <v>0.36173913043478262</v>
      </c>
      <c r="M49" s="334" t="s">
        <v>1138</v>
      </c>
      <c r="N49" s="332">
        <v>1400</v>
      </c>
      <c r="O49" s="321">
        <v>0.48347826086956519</v>
      </c>
      <c r="P49" s="334" t="s">
        <v>430</v>
      </c>
      <c r="Q49" s="332">
        <v>600</v>
      </c>
      <c r="R49" s="321">
        <v>0.53565217391304343</v>
      </c>
      <c r="S49" s="334" t="s">
        <v>1139</v>
      </c>
      <c r="T49" s="332">
        <v>2620</v>
      </c>
      <c r="U49" s="321">
        <v>0.76347826086956527</v>
      </c>
      <c r="V49" s="334"/>
      <c r="W49" s="388"/>
      <c r="X49" s="321">
        <v>0.76347826086956527</v>
      </c>
      <c r="Y49" s="388"/>
      <c r="Z49" s="388"/>
      <c r="AA49" s="321">
        <v>0.76347826086956527</v>
      </c>
      <c r="AB49" s="335" t="s">
        <v>1325</v>
      </c>
      <c r="AC49" s="336">
        <v>180</v>
      </c>
      <c r="AD49" s="321">
        <v>0.81391304347826088</v>
      </c>
      <c r="AE49" s="321">
        <v>0.83</v>
      </c>
      <c r="AF49" s="334" t="s">
        <v>1326</v>
      </c>
      <c r="AG49" s="332">
        <v>700</v>
      </c>
      <c r="AH49" s="321">
        <v>0.90782608695652178</v>
      </c>
      <c r="AI49" s="321">
        <v>0.9</v>
      </c>
      <c r="AJ49" s="334" t="s">
        <v>1327</v>
      </c>
      <c r="AK49" s="332">
        <v>1206.23</v>
      </c>
      <c r="AL49" s="321">
        <v>0.93739130434782614</v>
      </c>
      <c r="AM49" s="321">
        <v>1</v>
      </c>
      <c r="AN49" s="332"/>
      <c r="AO49" s="332"/>
      <c r="AP49" s="321">
        <v>1</v>
      </c>
      <c r="AQ49" s="321">
        <v>1</v>
      </c>
      <c r="AR49" s="322">
        <v>-1370.0000000000005</v>
      </c>
      <c r="AS49" s="324"/>
      <c r="AT49" s="323"/>
      <c r="AU49" s="324"/>
      <c r="AV49" s="324" t="s">
        <v>726</v>
      </c>
    </row>
    <row r="50" spans="1:48" s="411" customFormat="1" ht="56.25" customHeight="1">
      <c r="A50" s="388" t="s">
        <v>254</v>
      </c>
      <c r="B50" s="388" t="s">
        <v>48</v>
      </c>
      <c r="C50" s="388" t="s">
        <v>58</v>
      </c>
      <c r="D50" s="318">
        <v>431300</v>
      </c>
      <c r="E50" s="318" t="s">
        <v>1328</v>
      </c>
      <c r="F50" s="318">
        <v>426190.13</v>
      </c>
      <c r="G50" s="319">
        <v>0.98815239972177138</v>
      </c>
      <c r="H50" s="318">
        <v>5109.8699999999953</v>
      </c>
      <c r="I50" s="320" t="s">
        <v>1801</v>
      </c>
      <c r="J50" s="388" t="s">
        <v>300</v>
      </c>
      <c r="K50" s="388">
        <v>104948</v>
      </c>
      <c r="L50" s="321">
        <v>0.24332946904706701</v>
      </c>
      <c r="M50" s="388" t="s">
        <v>301</v>
      </c>
      <c r="N50" s="388">
        <v>7040</v>
      </c>
      <c r="O50" s="321">
        <v>0.25965221423603063</v>
      </c>
      <c r="P50" s="388"/>
      <c r="Q50" s="388"/>
      <c r="R50" s="321">
        <v>0.25965221423603063</v>
      </c>
      <c r="S50" s="388"/>
      <c r="T50" s="388"/>
      <c r="U50" s="321">
        <v>0.25965221423603063</v>
      </c>
      <c r="V50" s="388" t="s">
        <v>302</v>
      </c>
      <c r="W50" s="388">
        <v>2000</v>
      </c>
      <c r="X50" s="321">
        <v>0.26428935775562251</v>
      </c>
      <c r="Y50" s="388"/>
      <c r="Z50" s="388"/>
      <c r="AA50" s="321">
        <v>0.26428935775562251</v>
      </c>
      <c r="AB50" s="388" t="s">
        <v>1329</v>
      </c>
      <c r="AC50" s="388">
        <v>0</v>
      </c>
      <c r="AD50" s="321">
        <v>0.92566195223742176</v>
      </c>
      <c r="AE50" s="321">
        <v>0.28000000000000003</v>
      </c>
      <c r="AF50" s="388" t="s">
        <v>1330</v>
      </c>
      <c r="AG50" s="388">
        <v>241000</v>
      </c>
      <c r="AH50" s="321">
        <v>0.95174588453512632</v>
      </c>
      <c r="AI50" s="321">
        <v>0.84</v>
      </c>
      <c r="AJ50" s="388" t="s">
        <v>1331</v>
      </c>
      <c r="AK50" s="388">
        <v>69970.31</v>
      </c>
      <c r="AL50" s="321">
        <v>0.99869696267099461</v>
      </c>
      <c r="AM50" s="321">
        <v>1</v>
      </c>
      <c r="AN50" s="388"/>
      <c r="AO50" s="388"/>
      <c r="AP50" s="321">
        <v>0.99869696267099461</v>
      </c>
      <c r="AQ50" s="321">
        <v>1</v>
      </c>
      <c r="AR50" s="322">
        <v>-305860.44</v>
      </c>
      <c r="AS50" s="388"/>
      <c r="AT50" s="323"/>
      <c r="AU50" s="324"/>
      <c r="AV50" s="324" t="s">
        <v>765</v>
      </c>
    </row>
    <row r="51" spans="1:48" s="411" customFormat="1" ht="56.25" customHeight="1">
      <c r="A51" s="388" t="s">
        <v>1332</v>
      </c>
      <c r="B51" s="388" t="s">
        <v>48</v>
      </c>
      <c r="C51" s="393" t="s">
        <v>93</v>
      </c>
      <c r="D51" s="318">
        <v>58912.17</v>
      </c>
      <c r="E51" s="318" t="s">
        <v>1328</v>
      </c>
      <c r="F51" s="318">
        <v>57830.87</v>
      </c>
      <c r="G51" s="319">
        <v>0.98164555812491727</v>
      </c>
      <c r="H51" s="318">
        <v>1081.2999999999956</v>
      </c>
      <c r="I51" s="320" t="s">
        <v>1801</v>
      </c>
      <c r="J51" s="334" t="s">
        <v>1333</v>
      </c>
      <c r="K51" s="332">
        <v>15620</v>
      </c>
      <c r="L51" s="321">
        <v>0.26514046248848072</v>
      </c>
      <c r="M51" s="334" t="s">
        <v>1334</v>
      </c>
      <c r="N51" s="332">
        <v>4040</v>
      </c>
      <c r="O51" s="321">
        <v>0.33371712500150646</v>
      </c>
      <c r="P51" s="334" t="s">
        <v>1334</v>
      </c>
      <c r="Q51" s="332">
        <v>4040</v>
      </c>
      <c r="R51" s="321">
        <v>0.40229378751453226</v>
      </c>
      <c r="S51" s="334" t="s">
        <v>1335</v>
      </c>
      <c r="T51" s="332">
        <v>9540</v>
      </c>
      <c r="U51" s="321">
        <v>0.56422976780519207</v>
      </c>
      <c r="V51" s="334" t="s">
        <v>1336</v>
      </c>
      <c r="W51" s="332">
        <v>4040</v>
      </c>
      <c r="X51" s="321">
        <v>0.63280643031821782</v>
      </c>
      <c r="Y51" s="334" t="s">
        <v>1337</v>
      </c>
      <c r="Z51" s="332">
        <v>4240</v>
      </c>
      <c r="AA51" s="321">
        <v>0.70477797711406664</v>
      </c>
      <c r="AB51" s="334" t="s">
        <v>1338</v>
      </c>
      <c r="AC51" s="332">
        <v>4240</v>
      </c>
      <c r="AD51" s="321">
        <v>0.79094292803970223</v>
      </c>
      <c r="AE51" s="321">
        <v>0.73</v>
      </c>
      <c r="AF51" s="334" t="s">
        <v>1339</v>
      </c>
      <c r="AG51" s="332">
        <v>4240</v>
      </c>
      <c r="AH51" s="321">
        <v>0.91873449131513651</v>
      </c>
      <c r="AI51" s="321">
        <v>0.8</v>
      </c>
      <c r="AJ51" s="388" t="s">
        <v>1340</v>
      </c>
      <c r="AK51" s="388">
        <v>11980</v>
      </c>
      <c r="AL51" s="321">
        <v>0.93424317617866004</v>
      </c>
      <c r="AM51" s="321">
        <v>0.98</v>
      </c>
      <c r="AN51" s="334"/>
      <c r="AO51" s="332"/>
      <c r="AP51" s="321">
        <v>1</v>
      </c>
      <c r="AQ51" s="321">
        <v>0.98</v>
      </c>
      <c r="AR51" s="322">
        <v>-19378.700000000004</v>
      </c>
      <c r="AS51" s="388" t="s">
        <v>1341</v>
      </c>
      <c r="AT51" s="323" t="s">
        <v>1342</v>
      </c>
      <c r="AU51" s="324"/>
      <c r="AV51" s="324" t="s">
        <v>726</v>
      </c>
    </row>
    <row r="52" spans="1:48" s="411" customFormat="1" ht="56.25" customHeight="1">
      <c r="A52" s="585" t="s">
        <v>1752</v>
      </c>
      <c r="B52" s="388" t="s">
        <v>48</v>
      </c>
      <c r="C52" s="388" t="s">
        <v>58</v>
      </c>
      <c r="D52" s="318">
        <v>2472094.7200000002</v>
      </c>
      <c r="E52" s="318" t="s">
        <v>1343</v>
      </c>
      <c r="F52" s="318">
        <v>0</v>
      </c>
      <c r="G52" s="319">
        <v>0</v>
      </c>
      <c r="H52" s="318">
        <v>2472094.7200000002</v>
      </c>
      <c r="I52" s="320" t="s">
        <v>1801</v>
      </c>
      <c r="J52" s="388"/>
      <c r="K52" s="388"/>
      <c r="L52" s="321">
        <v>0</v>
      </c>
      <c r="M52" s="388"/>
      <c r="N52" s="388"/>
      <c r="O52" s="321">
        <v>0</v>
      </c>
      <c r="P52" s="388"/>
      <c r="Q52" s="388"/>
      <c r="R52" s="321">
        <v>0</v>
      </c>
      <c r="S52" s="388"/>
      <c r="T52" s="388"/>
      <c r="U52" s="321">
        <v>0</v>
      </c>
      <c r="V52" s="388"/>
      <c r="W52" s="388"/>
      <c r="X52" s="321">
        <v>0</v>
      </c>
      <c r="Y52" s="388"/>
      <c r="Z52" s="388"/>
      <c r="AA52" s="321">
        <v>0</v>
      </c>
      <c r="AB52" s="388"/>
      <c r="AC52" s="388"/>
      <c r="AD52" s="321">
        <v>0</v>
      </c>
      <c r="AE52" s="321">
        <v>0</v>
      </c>
      <c r="AF52" s="388"/>
      <c r="AG52" s="388"/>
      <c r="AH52" s="321">
        <v>1</v>
      </c>
      <c r="AI52" s="321">
        <v>0</v>
      </c>
      <c r="AJ52" s="388"/>
      <c r="AK52" s="388"/>
      <c r="AL52" s="321">
        <v>1</v>
      </c>
      <c r="AM52" s="321">
        <v>0</v>
      </c>
      <c r="AN52" s="388" t="s">
        <v>58</v>
      </c>
      <c r="AO52" s="388">
        <v>2515000</v>
      </c>
      <c r="AP52" s="321">
        <v>1</v>
      </c>
      <c r="AQ52" s="321">
        <v>1</v>
      </c>
      <c r="AR52" s="322">
        <v>-42905.279999999795</v>
      </c>
      <c r="AS52" s="392"/>
      <c r="AT52" s="323"/>
      <c r="AU52" s="324"/>
      <c r="AV52" s="324" t="s">
        <v>740</v>
      </c>
    </row>
    <row r="53" spans="1:48" s="411" customFormat="1" ht="56.25" customHeight="1">
      <c r="A53" s="388" t="s">
        <v>1344</v>
      </c>
      <c r="B53" s="388" t="s">
        <v>49</v>
      </c>
      <c r="C53" s="393" t="s">
        <v>1345</v>
      </c>
      <c r="D53" s="318">
        <v>1147930.6299999999</v>
      </c>
      <c r="E53" s="318" t="s">
        <v>1346</v>
      </c>
      <c r="F53" s="318">
        <v>1147930.6299999999</v>
      </c>
      <c r="G53" s="319">
        <v>1</v>
      </c>
      <c r="H53" s="318">
        <v>0</v>
      </c>
      <c r="I53" s="320" t="s">
        <v>1800</v>
      </c>
      <c r="J53" s="388" t="s">
        <v>1347</v>
      </c>
      <c r="K53" s="392">
        <v>340000</v>
      </c>
      <c r="L53" s="321">
        <v>0.29618514491594328</v>
      </c>
      <c r="M53" s="392"/>
      <c r="N53" s="392"/>
      <c r="O53" s="321">
        <v>0.29618514491594328</v>
      </c>
      <c r="P53" s="392"/>
      <c r="Q53" s="392"/>
      <c r="R53" s="321">
        <v>0.29618514491594328</v>
      </c>
      <c r="S53" s="388" t="s">
        <v>1348</v>
      </c>
      <c r="T53" s="392">
        <v>340000</v>
      </c>
      <c r="U53" s="321">
        <v>0.59237028983188655</v>
      </c>
      <c r="V53" s="392"/>
      <c r="W53" s="392"/>
      <c r="X53" s="321">
        <v>0.59237028983188655</v>
      </c>
      <c r="Y53" s="392"/>
      <c r="Z53" s="392"/>
      <c r="AA53" s="321">
        <v>0.59237028983188655</v>
      </c>
      <c r="AB53" s="388"/>
      <c r="AC53" s="392"/>
      <c r="AD53" s="321">
        <v>0.75</v>
      </c>
      <c r="AE53" s="321">
        <v>0.4</v>
      </c>
      <c r="AF53" s="392" t="s">
        <v>1349</v>
      </c>
      <c r="AG53" s="392">
        <v>232086.41999999998</v>
      </c>
      <c r="AH53" s="321">
        <v>0.75</v>
      </c>
      <c r="AI53" s="321">
        <v>0.56999999999999995</v>
      </c>
      <c r="AJ53" s="392"/>
      <c r="AK53" s="392"/>
      <c r="AL53" s="321">
        <v>0.75</v>
      </c>
      <c r="AM53" s="321">
        <v>0.56999999999999995</v>
      </c>
      <c r="AN53" s="388" t="s">
        <v>1350</v>
      </c>
      <c r="AO53" s="392">
        <v>340000</v>
      </c>
      <c r="AP53" s="321">
        <v>1</v>
      </c>
      <c r="AQ53" s="321">
        <v>0.82</v>
      </c>
      <c r="AR53" s="322">
        <v>-572086.41999999993</v>
      </c>
      <c r="AS53" s="392"/>
      <c r="AT53" s="323" t="s">
        <v>1351</v>
      </c>
      <c r="AU53" s="324"/>
      <c r="AV53" s="324" t="s">
        <v>726</v>
      </c>
    </row>
    <row r="54" spans="1:48" s="411" customFormat="1" ht="56.25" customHeight="1">
      <c r="A54" s="388" t="s">
        <v>1352</v>
      </c>
      <c r="B54" s="388" t="s">
        <v>49</v>
      </c>
      <c r="C54" s="337" t="s">
        <v>1353</v>
      </c>
      <c r="D54" s="318">
        <v>570000</v>
      </c>
      <c r="E54" s="318" t="s">
        <v>1346</v>
      </c>
      <c r="F54" s="318">
        <v>569223.55000000005</v>
      </c>
      <c r="G54" s="319">
        <v>0.9986378070175439</v>
      </c>
      <c r="H54" s="318">
        <v>776.44999999995343</v>
      </c>
      <c r="I54" s="320" t="s">
        <v>1801</v>
      </c>
      <c r="J54" s="392"/>
      <c r="K54" s="392"/>
      <c r="L54" s="321">
        <v>0</v>
      </c>
      <c r="M54" s="392"/>
      <c r="N54" s="392"/>
      <c r="O54" s="321">
        <v>0</v>
      </c>
      <c r="P54" s="392"/>
      <c r="Q54" s="392"/>
      <c r="R54" s="321">
        <v>0</v>
      </c>
      <c r="S54" s="392"/>
      <c r="T54" s="392"/>
      <c r="U54" s="321">
        <v>0</v>
      </c>
      <c r="V54" s="392"/>
      <c r="W54" s="392"/>
      <c r="X54" s="321">
        <v>0</v>
      </c>
      <c r="Y54" s="392"/>
      <c r="Z54" s="392"/>
      <c r="AA54" s="321">
        <v>0</v>
      </c>
      <c r="AB54" s="324"/>
      <c r="AC54" s="392"/>
      <c r="AD54" s="321">
        <v>1</v>
      </c>
      <c r="AE54" s="321">
        <v>0</v>
      </c>
      <c r="AF54" s="324" t="s">
        <v>1354</v>
      </c>
      <c r="AG54" s="392">
        <v>570000</v>
      </c>
      <c r="AH54" s="321">
        <v>1</v>
      </c>
      <c r="AI54" s="321">
        <v>0.74</v>
      </c>
      <c r="AJ54" s="392"/>
      <c r="AK54" s="392"/>
      <c r="AL54" s="321">
        <v>1</v>
      </c>
      <c r="AM54" s="321">
        <v>0.74</v>
      </c>
      <c r="AN54" s="392"/>
      <c r="AO54" s="392"/>
      <c r="AP54" s="321">
        <v>1</v>
      </c>
      <c r="AQ54" s="321">
        <v>0.74</v>
      </c>
      <c r="AR54" s="322">
        <v>-569223.55000000005</v>
      </c>
      <c r="AS54" s="392" t="s">
        <v>1355</v>
      </c>
      <c r="AT54" s="323" t="s">
        <v>1356</v>
      </c>
      <c r="AU54" s="324"/>
      <c r="AV54" s="324" t="s">
        <v>726</v>
      </c>
    </row>
    <row r="55" spans="1:48" s="411" customFormat="1" ht="56.25" customHeight="1">
      <c r="A55" s="388" t="s">
        <v>1357</v>
      </c>
      <c r="B55" s="388" t="s">
        <v>49</v>
      </c>
      <c r="C55" s="393" t="s">
        <v>94</v>
      </c>
      <c r="D55" s="318">
        <v>14800</v>
      </c>
      <c r="E55" s="318" t="s">
        <v>1346</v>
      </c>
      <c r="F55" s="318">
        <v>7611.66</v>
      </c>
      <c r="G55" s="319">
        <v>0.51430135135135135</v>
      </c>
      <c r="H55" s="318">
        <v>7188.34</v>
      </c>
      <c r="I55" s="320" t="s">
        <v>1801</v>
      </c>
      <c r="J55" s="392" t="s">
        <v>1358</v>
      </c>
      <c r="K55" s="392">
        <v>3000</v>
      </c>
      <c r="L55" s="321">
        <v>0.20270270270270271</v>
      </c>
      <c r="M55" s="392" t="s">
        <v>1358</v>
      </c>
      <c r="N55" s="392">
        <v>1000</v>
      </c>
      <c r="O55" s="321">
        <v>0.27027027027027029</v>
      </c>
      <c r="P55" s="392" t="s">
        <v>1358</v>
      </c>
      <c r="Q55" s="392">
        <v>1000</v>
      </c>
      <c r="R55" s="321">
        <v>0.33783783783783783</v>
      </c>
      <c r="S55" s="392" t="s">
        <v>1358</v>
      </c>
      <c r="T55" s="392">
        <v>1000</v>
      </c>
      <c r="U55" s="321">
        <v>0.40540540540540543</v>
      </c>
      <c r="V55" s="392" t="s">
        <v>1358</v>
      </c>
      <c r="W55" s="392">
        <v>2000</v>
      </c>
      <c r="X55" s="321">
        <v>0.54054054054054057</v>
      </c>
      <c r="Y55" s="392" t="s">
        <v>1358</v>
      </c>
      <c r="Z55" s="392">
        <v>2000</v>
      </c>
      <c r="AA55" s="321">
        <v>0.67567567567567566</v>
      </c>
      <c r="AB55" s="392"/>
      <c r="AC55" s="392"/>
      <c r="AD55" s="321">
        <v>0.81081081081081086</v>
      </c>
      <c r="AE55" s="321">
        <v>0.51</v>
      </c>
      <c r="AF55" s="392"/>
      <c r="AG55" s="392"/>
      <c r="AH55" s="321">
        <v>0.94594594594594594</v>
      </c>
      <c r="AI55" s="321">
        <v>0.51</v>
      </c>
      <c r="AJ55" s="392"/>
      <c r="AK55" s="392"/>
      <c r="AL55" s="321">
        <v>1</v>
      </c>
      <c r="AM55" s="321">
        <v>0.51</v>
      </c>
      <c r="AN55" s="392"/>
      <c r="AO55" s="392"/>
      <c r="AP55" s="321">
        <v>1</v>
      </c>
      <c r="AQ55" s="321">
        <v>0.51</v>
      </c>
      <c r="AR55" s="322">
        <v>7188.34</v>
      </c>
      <c r="AS55" s="388" t="s">
        <v>1359</v>
      </c>
      <c r="AT55" s="323" t="s">
        <v>1342</v>
      </c>
      <c r="AU55" s="324"/>
      <c r="AV55" s="324" t="s">
        <v>726</v>
      </c>
    </row>
    <row r="56" spans="1:48" s="411" customFormat="1" ht="56.25" customHeight="1">
      <c r="A56" s="388" t="s">
        <v>1360</v>
      </c>
      <c r="B56" s="388" t="s">
        <v>49</v>
      </c>
      <c r="C56" s="388" t="s">
        <v>1361</v>
      </c>
      <c r="D56" s="318">
        <v>15464.6</v>
      </c>
      <c r="E56" s="318" t="s">
        <v>1362</v>
      </c>
      <c r="F56" s="318">
        <v>15464.6</v>
      </c>
      <c r="G56" s="319">
        <v>1</v>
      </c>
      <c r="H56" s="318">
        <v>0</v>
      </c>
      <c r="I56" s="320" t="s">
        <v>1800</v>
      </c>
      <c r="J56" s="388" t="s">
        <v>1363</v>
      </c>
      <c r="K56" s="392">
        <v>13850</v>
      </c>
      <c r="L56" s="321">
        <v>0.89559380779328268</v>
      </c>
      <c r="M56" s="392"/>
      <c r="N56" s="392"/>
      <c r="O56" s="321">
        <v>0.89559380779328268</v>
      </c>
      <c r="P56" s="388" t="s">
        <v>1364</v>
      </c>
      <c r="Q56" s="392">
        <v>1614.6</v>
      </c>
      <c r="R56" s="321">
        <v>1</v>
      </c>
      <c r="S56" s="388"/>
      <c r="T56" s="392"/>
      <c r="U56" s="321">
        <v>1</v>
      </c>
      <c r="V56" s="388"/>
      <c r="W56" s="392"/>
      <c r="X56" s="321">
        <v>1</v>
      </c>
      <c r="Y56" s="392"/>
      <c r="Z56" s="392"/>
      <c r="AA56" s="321">
        <v>1</v>
      </c>
      <c r="AB56" s="392"/>
      <c r="AC56" s="392"/>
      <c r="AD56" s="321">
        <v>0.6260971659919029</v>
      </c>
      <c r="AE56" s="321">
        <v>0.63</v>
      </c>
      <c r="AF56" s="392"/>
      <c r="AG56" s="392"/>
      <c r="AH56" s="321">
        <v>0.6260971659919029</v>
      </c>
      <c r="AI56" s="321">
        <v>0.63</v>
      </c>
      <c r="AJ56" s="392"/>
      <c r="AK56" s="392"/>
      <c r="AL56" s="321">
        <v>0.6260971659919029</v>
      </c>
      <c r="AM56" s="321">
        <v>0.63</v>
      </c>
      <c r="AN56" s="392"/>
      <c r="AO56" s="392"/>
      <c r="AP56" s="321">
        <v>0.6260971659919029</v>
      </c>
      <c r="AQ56" s="321">
        <v>0.63</v>
      </c>
      <c r="AR56" s="322">
        <v>0</v>
      </c>
      <c r="AS56" s="388" t="s">
        <v>1365</v>
      </c>
      <c r="AT56" s="323" t="s">
        <v>1280</v>
      </c>
      <c r="AU56" s="324"/>
      <c r="AV56" s="324" t="s">
        <v>726</v>
      </c>
    </row>
    <row r="57" spans="1:48" s="411" customFormat="1" ht="56.25" customHeight="1">
      <c r="A57" s="388" t="s">
        <v>187</v>
      </c>
      <c r="B57" s="388" t="s">
        <v>5</v>
      </c>
      <c r="C57" s="393" t="s">
        <v>95</v>
      </c>
      <c r="D57" s="318">
        <v>10000</v>
      </c>
      <c r="E57" s="321" t="s">
        <v>362</v>
      </c>
      <c r="F57" s="318">
        <v>9637.92</v>
      </c>
      <c r="G57" s="319">
        <v>0.96379199999999998</v>
      </c>
      <c r="H57" s="318">
        <v>362.07999999999993</v>
      </c>
      <c r="I57" s="320" t="s">
        <v>1801</v>
      </c>
      <c r="J57" s="392"/>
      <c r="K57" s="392"/>
      <c r="L57" s="321">
        <v>0</v>
      </c>
      <c r="M57" s="392"/>
      <c r="N57" s="392"/>
      <c r="O57" s="321">
        <v>0</v>
      </c>
      <c r="P57" s="392"/>
      <c r="Q57" s="392"/>
      <c r="R57" s="321">
        <v>0</v>
      </c>
      <c r="S57" s="388" t="s">
        <v>1366</v>
      </c>
      <c r="T57" s="392">
        <v>4000</v>
      </c>
      <c r="U57" s="321">
        <v>0.4</v>
      </c>
      <c r="V57" s="392"/>
      <c r="W57" s="392"/>
      <c r="X57" s="321">
        <v>0.4</v>
      </c>
      <c r="Y57" s="392"/>
      <c r="Z57" s="392"/>
      <c r="AA57" s="321">
        <v>0.4</v>
      </c>
      <c r="AB57" s="388"/>
      <c r="AC57" s="392"/>
      <c r="AD57" s="321">
        <v>0.8</v>
      </c>
      <c r="AE57" s="321">
        <v>0.12</v>
      </c>
      <c r="AF57" s="388" t="s">
        <v>370</v>
      </c>
      <c r="AG57" s="392">
        <v>1000</v>
      </c>
      <c r="AH57" s="321">
        <v>0.9</v>
      </c>
      <c r="AI57" s="321">
        <v>0.22</v>
      </c>
      <c r="AJ57" s="388" t="s">
        <v>370</v>
      </c>
      <c r="AK57" s="392">
        <v>2000</v>
      </c>
      <c r="AL57" s="321">
        <v>1</v>
      </c>
      <c r="AM57" s="321">
        <v>0.42</v>
      </c>
      <c r="AN57" s="388" t="s">
        <v>370</v>
      </c>
      <c r="AO57" s="392">
        <v>5849</v>
      </c>
      <c r="AP57" s="321">
        <v>1</v>
      </c>
      <c r="AQ57" s="321">
        <v>1</v>
      </c>
      <c r="AR57" s="322">
        <v>-8486.92</v>
      </c>
      <c r="AS57" s="392" t="s">
        <v>1367</v>
      </c>
      <c r="AT57" s="323"/>
      <c r="AU57" s="324"/>
      <c r="AV57" s="324" t="s">
        <v>726</v>
      </c>
    </row>
    <row r="58" spans="1:48" s="411" customFormat="1" ht="56.25" customHeight="1">
      <c r="A58" s="388" t="s">
        <v>1368</v>
      </c>
      <c r="B58" s="388" t="s">
        <v>5</v>
      </c>
      <c r="C58" s="393" t="s">
        <v>1369</v>
      </c>
      <c r="D58" s="318">
        <v>458378</v>
      </c>
      <c r="E58" s="321" t="s">
        <v>363</v>
      </c>
      <c r="F58" s="318">
        <v>436702</v>
      </c>
      <c r="G58" s="319">
        <v>0.95271151756846972</v>
      </c>
      <c r="H58" s="318">
        <v>21676</v>
      </c>
      <c r="I58" s="320" t="s">
        <v>1801</v>
      </c>
      <c r="J58" s="392"/>
      <c r="K58" s="392"/>
      <c r="L58" s="321">
        <v>0</v>
      </c>
      <c r="M58" s="388" t="s">
        <v>1370</v>
      </c>
      <c r="N58" s="392">
        <v>5000</v>
      </c>
      <c r="O58" s="321">
        <v>1.0908027872192819E-2</v>
      </c>
      <c r="P58" s="388"/>
      <c r="Q58" s="392"/>
      <c r="R58" s="321">
        <v>1.0908027872192819E-2</v>
      </c>
      <c r="S58" s="388" t="s">
        <v>1371</v>
      </c>
      <c r="T58" s="392">
        <v>100000</v>
      </c>
      <c r="U58" s="321">
        <v>0.22906858531604921</v>
      </c>
      <c r="V58" s="388" t="s">
        <v>1372</v>
      </c>
      <c r="W58" s="392">
        <v>190000</v>
      </c>
      <c r="X58" s="321">
        <v>0.64357364445937637</v>
      </c>
      <c r="Y58" s="392"/>
      <c r="Z58" s="392"/>
      <c r="AA58" s="321">
        <v>0.64357364445937637</v>
      </c>
      <c r="AB58" s="392"/>
      <c r="AC58" s="392"/>
      <c r="AD58" s="321">
        <v>0.59595959595959591</v>
      </c>
      <c r="AE58" s="321">
        <v>0.13</v>
      </c>
      <c r="AF58" s="388" t="s">
        <v>1373</v>
      </c>
      <c r="AG58" s="392">
        <v>106000</v>
      </c>
      <c r="AH58" s="321">
        <v>1</v>
      </c>
      <c r="AI58" s="321">
        <v>0.34</v>
      </c>
      <c r="AJ58" s="392" t="s">
        <v>1374</v>
      </c>
      <c r="AK58" s="392">
        <v>290000</v>
      </c>
      <c r="AL58" s="321">
        <v>1</v>
      </c>
      <c r="AM58" s="321">
        <v>0.93</v>
      </c>
      <c r="AN58" s="392"/>
      <c r="AO58" s="392"/>
      <c r="AP58" s="321">
        <v>1</v>
      </c>
      <c r="AQ58" s="321">
        <v>0.93</v>
      </c>
      <c r="AR58" s="322">
        <v>-374324</v>
      </c>
      <c r="AS58" s="388" t="s">
        <v>1375</v>
      </c>
      <c r="AT58" s="323"/>
      <c r="AU58" s="324"/>
      <c r="AV58" s="324" t="s">
        <v>726</v>
      </c>
    </row>
    <row r="59" spans="1:48" s="411" customFormat="1" ht="56.25" customHeight="1">
      <c r="A59" s="432" t="s">
        <v>1680</v>
      </c>
      <c r="B59" s="387" t="s">
        <v>1688</v>
      </c>
      <c r="C59" s="377"/>
      <c r="D59" s="318">
        <v>30000</v>
      </c>
      <c r="E59" s="136" t="s">
        <v>1686</v>
      </c>
      <c r="F59" s="318">
        <v>30000</v>
      </c>
      <c r="G59" s="319">
        <v>1</v>
      </c>
      <c r="H59" s="201">
        <v>0</v>
      </c>
      <c r="I59" s="320" t="s">
        <v>1800</v>
      </c>
      <c r="J59" s="422"/>
      <c r="K59" s="422"/>
      <c r="L59" s="423"/>
      <c r="M59" s="423"/>
      <c r="N59" s="424"/>
      <c r="O59" s="422"/>
      <c r="P59" s="423"/>
      <c r="Q59" s="425"/>
      <c r="R59" s="422"/>
      <c r="S59" s="422"/>
      <c r="T59" s="423"/>
      <c r="U59" s="423"/>
      <c r="V59" s="422"/>
      <c r="W59" s="422"/>
      <c r="X59" s="423"/>
      <c r="Y59" s="423"/>
      <c r="Z59" s="423"/>
      <c r="AA59" s="426"/>
      <c r="AB59" s="387"/>
      <c r="AC59" s="387"/>
      <c r="AD59" s="374"/>
      <c r="AE59" s="374"/>
      <c r="AF59" s="387"/>
      <c r="AG59" s="387"/>
      <c r="AH59" s="374"/>
      <c r="AI59" s="374"/>
      <c r="AJ59" s="387"/>
      <c r="AK59" s="387">
        <v>30000</v>
      </c>
      <c r="AL59" s="374"/>
      <c r="AM59" s="374"/>
      <c r="AN59" s="387"/>
      <c r="AO59" s="387"/>
      <c r="AP59" s="374"/>
      <c r="AQ59" s="374"/>
      <c r="AR59" s="376"/>
      <c r="AS59" s="375"/>
      <c r="AT59" s="422"/>
      <c r="AU59" s="427"/>
      <c r="AV59" s="428"/>
    </row>
    <row r="60" spans="1:48" s="411" customFormat="1" ht="56.25" customHeight="1">
      <c r="A60" s="388" t="s">
        <v>189</v>
      </c>
      <c r="B60" s="388" t="s">
        <v>5</v>
      </c>
      <c r="C60" s="393" t="s">
        <v>1376</v>
      </c>
      <c r="D60" s="318">
        <v>55000</v>
      </c>
      <c r="E60" s="321" t="s">
        <v>363</v>
      </c>
      <c r="F60" s="318">
        <v>55000</v>
      </c>
      <c r="G60" s="319">
        <v>1</v>
      </c>
      <c r="H60" s="318">
        <v>0</v>
      </c>
      <c r="I60" s="320" t="s">
        <v>1800</v>
      </c>
      <c r="J60" s="392"/>
      <c r="K60" s="392"/>
      <c r="L60" s="321">
        <v>0</v>
      </c>
      <c r="M60" s="388"/>
      <c r="N60" s="392"/>
      <c r="O60" s="321">
        <v>0</v>
      </c>
      <c r="P60" s="392"/>
      <c r="Q60" s="392"/>
      <c r="R60" s="321">
        <v>0</v>
      </c>
      <c r="S60" s="392"/>
      <c r="T60" s="392"/>
      <c r="U60" s="321">
        <v>0</v>
      </c>
      <c r="V60" s="392"/>
      <c r="W60" s="392"/>
      <c r="X60" s="321">
        <v>0</v>
      </c>
      <c r="Y60" s="388" t="s">
        <v>189</v>
      </c>
      <c r="Z60" s="392">
        <v>55000</v>
      </c>
      <c r="AA60" s="321">
        <v>1</v>
      </c>
      <c r="AB60" s="392"/>
      <c r="AC60" s="392"/>
      <c r="AD60" s="321">
        <v>1</v>
      </c>
      <c r="AE60" s="321">
        <v>0</v>
      </c>
      <c r="AF60" s="392"/>
      <c r="AG60" s="392"/>
      <c r="AH60" s="321">
        <v>1</v>
      </c>
      <c r="AI60" s="321">
        <v>0</v>
      </c>
      <c r="AJ60" s="392" t="s">
        <v>189</v>
      </c>
      <c r="AK60" s="392">
        <v>55000</v>
      </c>
      <c r="AL60" s="321">
        <v>1</v>
      </c>
      <c r="AM60" s="321">
        <v>1</v>
      </c>
      <c r="AN60" s="392"/>
      <c r="AO60" s="392"/>
      <c r="AP60" s="321">
        <v>1</v>
      </c>
      <c r="AQ60" s="321">
        <v>1</v>
      </c>
      <c r="AR60" s="322">
        <v>-55000</v>
      </c>
      <c r="AS60" s="392"/>
      <c r="AT60" s="323"/>
      <c r="AU60" s="324"/>
      <c r="AV60" s="324" t="s">
        <v>726</v>
      </c>
    </row>
    <row r="61" spans="1:48" s="411" customFormat="1" ht="56.25" customHeight="1">
      <c r="A61" s="388" t="s">
        <v>1377</v>
      </c>
      <c r="B61" s="388" t="s">
        <v>5</v>
      </c>
      <c r="C61" s="388" t="s">
        <v>1378</v>
      </c>
      <c r="D61" s="318">
        <v>64419</v>
      </c>
      <c r="E61" s="321" t="s">
        <v>364</v>
      </c>
      <c r="F61" s="318">
        <v>59369</v>
      </c>
      <c r="G61" s="319">
        <v>0.92160697930734725</v>
      </c>
      <c r="H61" s="318">
        <v>5050</v>
      </c>
      <c r="I61" s="320" t="s">
        <v>1801</v>
      </c>
      <c r="J61" s="392"/>
      <c r="K61" s="392"/>
      <c r="L61" s="321">
        <v>0</v>
      </c>
      <c r="M61" s="388" t="s">
        <v>366</v>
      </c>
      <c r="N61" s="392">
        <v>22000</v>
      </c>
      <c r="O61" s="321">
        <v>0.34151414955215076</v>
      </c>
      <c r="P61" s="392"/>
      <c r="Q61" s="392"/>
      <c r="R61" s="321">
        <v>0.34151414955215076</v>
      </c>
      <c r="S61" s="392"/>
      <c r="T61" s="392"/>
      <c r="U61" s="321">
        <v>0.34151414955215076</v>
      </c>
      <c r="V61" s="392"/>
      <c r="W61" s="392"/>
      <c r="X61" s="321">
        <v>0.34151414955215076</v>
      </c>
      <c r="Y61" s="392"/>
      <c r="Z61" s="392"/>
      <c r="AA61" s="321">
        <v>0.34151414955215076</v>
      </c>
      <c r="AB61" s="392" t="s">
        <v>1379</v>
      </c>
      <c r="AC61" s="392">
        <v>16890</v>
      </c>
      <c r="AD61" s="321">
        <v>0.36423841059602646</v>
      </c>
      <c r="AE61" s="321">
        <v>0.85</v>
      </c>
      <c r="AF61" s="388"/>
      <c r="AG61" s="392"/>
      <c r="AH61" s="321">
        <v>0.76158940397350994</v>
      </c>
      <c r="AI61" s="321">
        <v>0.85</v>
      </c>
      <c r="AJ61" s="392"/>
      <c r="AK61" s="392"/>
      <c r="AL61" s="321">
        <v>0.76158940397350994</v>
      </c>
      <c r="AM61" s="321">
        <v>0.85</v>
      </c>
      <c r="AN61" s="498" t="s">
        <v>1722</v>
      </c>
      <c r="AO61" s="392">
        <v>12800</v>
      </c>
      <c r="AP61" s="321">
        <v>1</v>
      </c>
      <c r="AQ61" s="321">
        <v>1</v>
      </c>
      <c r="AR61" s="322">
        <v>-24640</v>
      </c>
      <c r="AS61" s="388" t="s">
        <v>1380</v>
      </c>
      <c r="AT61" s="323" t="s">
        <v>1381</v>
      </c>
      <c r="AU61" s="324"/>
      <c r="AV61" s="324" t="s">
        <v>726</v>
      </c>
    </row>
    <row r="62" spans="1:48" s="411" customFormat="1" ht="56.25" customHeight="1">
      <c r="A62" s="388" t="s">
        <v>190</v>
      </c>
      <c r="B62" s="388" t="s">
        <v>5</v>
      </c>
      <c r="C62" s="388" t="s">
        <v>1382</v>
      </c>
      <c r="D62" s="318">
        <v>10000</v>
      </c>
      <c r="E62" s="321" t="s">
        <v>363</v>
      </c>
      <c r="F62" s="318">
        <v>9870</v>
      </c>
      <c r="G62" s="319">
        <v>0.98699999999999999</v>
      </c>
      <c r="H62" s="318">
        <v>130</v>
      </c>
      <c r="I62" s="320" t="s">
        <v>1801</v>
      </c>
      <c r="J62" s="392"/>
      <c r="K62" s="392"/>
      <c r="L62" s="321">
        <v>0</v>
      </c>
      <c r="M62" s="392"/>
      <c r="N62" s="392"/>
      <c r="O62" s="321">
        <v>0</v>
      </c>
      <c r="P62" s="392"/>
      <c r="Q62" s="392"/>
      <c r="R62" s="321">
        <v>0</v>
      </c>
      <c r="S62" s="392"/>
      <c r="T62" s="392"/>
      <c r="U62" s="321">
        <v>0</v>
      </c>
      <c r="V62" s="392"/>
      <c r="W62" s="392"/>
      <c r="X62" s="321">
        <v>0</v>
      </c>
      <c r="Y62" s="392"/>
      <c r="Z62" s="392"/>
      <c r="AA62" s="321">
        <v>0</v>
      </c>
      <c r="AB62" s="388"/>
      <c r="AC62" s="392"/>
      <c r="AD62" s="321">
        <v>1</v>
      </c>
      <c r="AE62" s="321">
        <v>0</v>
      </c>
      <c r="AF62" s="392" t="s">
        <v>190</v>
      </c>
      <c r="AG62" s="392">
        <v>10000</v>
      </c>
      <c r="AH62" s="321">
        <v>1</v>
      </c>
      <c r="AI62" s="321">
        <v>1</v>
      </c>
      <c r="AJ62" s="392"/>
      <c r="AK62" s="392"/>
      <c r="AL62" s="321">
        <v>1</v>
      </c>
      <c r="AM62" s="321">
        <v>1</v>
      </c>
      <c r="AN62" s="392"/>
      <c r="AO62" s="392"/>
      <c r="AP62" s="321">
        <v>1</v>
      </c>
      <c r="AQ62" s="321">
        <v>1</v>
      </c>
      <c r="AR62" s="322">
        <v>-9870</v>
      </c>
      <c r="AS62" s="392"/>
      <c r="AT62" s="323"/>
      <c r="AU62" s="324"/>
      <c r="AV62" s="324" t="s">
        <v>726</v>
      </c>
    </row>
    <row r="63" spans="1:48" s="411" customFormat="1" ht="56.25" customHeight="1">
      <c r="A63" s="388" t="s">
        <v>191</v>
      </c>
      <c r="B63" s="388" t="s">
        <v>5</v>
      </c>
      <c r="C63" s="388" t="s">
        <v>269</v>
      </c>
      <c r="D63" s="318">
        <v>60000</v>
      </c>
      <c r="E63" s="321" t="s">
        <v>362</v>
      </c>
      <c r="F63" s="318">
        <v>60000</v>
      </c>
      <c r="G63" s="319">
        <v>1</v>
      </c>
      <c r="H63" s="318">
        <v>0</v>
      </c>
      <c r="I63" s="320" t="s">
        <v>1800</v>
      </c>
      <c r="J63" s="392"/>
      <c r="K63" s="392"/>
      <c r="L63" s="321">
        <v>0</v>
      </c>
      <c r="M63" s="392"/>
      <c r="N63" s="392"/>
      <c r="O63" s="321">
        <v>0</v>
      </c>
      <c r="P63" s="392"/>
      <c r="Q63" s="392"/>
      <c r="R63" s="321">
        <v>0</v>
      </c>
      <c r="S63" s="392"/>
      <c r="T63" s="392"/>
      <c r="U63" s="321">
        <v>0</v>
      </c>
      <c r="V63" s="388" t="s">
        <v>191</v>
      </c>
      <c r="W63" s="392">
        <v>10000</v>
      </c>
      <c r="X63" s="321">
        <v>0.16666666666666666</v>
      </c>
      <c r="Y63" s="388" t="s">
        <v>191</v>
      </c>
      <c r="Z63" s="392">
        <v>10000</v>
      </c>
      <c r="AA63" s="321">
        <v>0.33333333333333331</v>
      </c>
      <c r="AB63" s="388" t="s">
        <v>191</v>
      </c>
      <c r="AC63" s="392">
        <v>20000</v>
      </c>
      <c r="AD63" s="321">
        <v>0.5</v>
      </c>
      <c r="AE63" s="321">
        <v>0.5</v>
      </c>
      <c r="AF63" s="388" t="s">
        <v>191</v>
      </c>
      <c r="AG63" s="392">
        <v>10000</v>
      </c>
      <c r="AH63" s="321">
        <v>0.66666666666666663</v>
      </c>
      <c r="AI63" s="321">
        <v>0.67</v>
      </c>
      <c r="AJ63" s="388" t="s">
        <v>191</v>
      </c>
      <c r="AK63" s="392">
        <v>10000</v>
      </c>
      <c r="AL63" s="321">
        <v>0.83333333333333337</v>
      </c>
      <c r="AM63" s="321">
        <v>0.83</v>
      </c>
      <c r="AN63" s="388" t="s">
        <v>191</v>
      </c>
      <c r="AO63" s="392">
        <v>10000</v>
      </c>
      <c r="AP63" s="321">
        <v>1</v>
      </c>
      <c r="AQ63" s="321">
        <v>1</v>
      </c>
      <c r="AR63" s="322">
        <v>-50000</v>
      </c>
      <c r="AS63" s="388"/>
      <c r="AT63" s="323"/>
      <c r="AU63" s="324"/>
      <c r="AV63" s="324" t="s">
        <v>726</v>
      </c>
    </row>
    <row r="64" spans="1:48" s="411" customFormat="1" ht="56.25" customHeight="1">
      <c r="A64" s="388" t="s">
        <v>1383</v>
      </c>
      <c r="B64" s="388" t="s">
        <v>5</v>
      </c>
      <c r="C64" s="388" t="s">
        <v>270</v>
      </c>
      <c r="D64" s="318">
        <v>7397</v>
      </c>
      <c r="E64" s="319" t="s">
        <v>363</v>
      </c>
      <c r="F64" s="318">
        <v>7191</v>
      </c>
      <c r="G64" s="319">
        <v>0.97215087197512506</v>
      </c>
      <c r="H64" s="318">
        <v>206</v>
      </c>
      <c r="I64" s="320" t="s">
        <v>1801</v>
      </c>
      <c r="J64" s="388"/>
      <c r="K64" s="388"/>
      <c r="L64" s="321">
        <v>0</v>
      </c>
      <c r="M64" s="388" t="s">
        <v>367</v>
      </c>
      <c r="N64" s="388">
        <v>2000</v>
      </c>
      <c r="O64" s="321">
        <v>0.27037988373665001</v>
      </c>
      <c r="P64" s="388"/>
      <c r="Q64" s="388"/>
      <c r="R64" s="321">
        <v>0.27037988373665001</v>
      </c>
      <c r="S64" s="388"/>
      <c r="T64" s="388"/>
      <c r="U64" s="321">
        <v>0.27037988373665001</v>
      </c>
      <c r="V64" s="388"/>
      <c r="W64" s="388"/>
      <c r="X64" s="321">
        <v>0.27037988373665001</v>
      </c>
      <c r="Y64" s="388"/>
      <c r="Z64" s="388"/>
      <c r="AA64" s="321">
        <v>0.27037988373665001</v>
      </c>
      <c r="AB64" s="388"/>
      <c r="AC64" s="388"/>
      <c r="AD64" s="321">
        <v>0.80353634577603139</v>
      </c>
      <c r="AE64" s="321">
        <v>0.31</v>
      </c>
      <c r="AF64" s="388" t="s">
        <v>374</v>
      </c>
      <c r="AG64" s="388">
        <v>2000</v>
      </c>
      <c r="AH64" s="321">
        <v>1</v>
      </c>
      <c r="AI64" s="321">
        <v>0.51</v>
      </c>
      <c r="AJ64" s="388" t="s">
        <v>372</v>
      </c>
      <c r="AK64" s="388">
        <v>2200</v>
      </c>
      <c r="AL64" s="321">
        <v>1</v>
      </c>
      <c r="AM64" s="321">
        <v>0.73</v>
      </c>
      <c r="AN64" s="388"/>
      <c r="AO64" s="388"/>
      <c r="AP64" s="321">
        <v>1</v>
      </c>
      <c r="AQ64" s="321">
        <v>0.73</v>
      </c>
      <c r="AR64" s="322">
        <v>-3994</v>
      </c>
      <c r="AS64" s="392" t="s">
        <v>1384</v>
      </c>
      <c r="AT64" s="323"/>
      <c r="AU64" s="324"/>
      <c r="AV64" s="324" t="s">
        <v>726</v>
      </c>
    </row>
    <row r="65" spans="1:48" s="411" customFormat="1" ht="56.25" customHeight="1">
      <c r="A65" s="388" t="s">
        <v>194</v>
      </c>
      <c r="B65" s="388" t="s">
        <v>5</v>
      </c>
      <c r="C65" s="393" t="s">
        <v>97</v>
      </c>
      <c r="D65" s="318">
        <v>1334265</v>
      </c>
      <c r="E65" s="321" t="s">
        <v>364</v>
      </c>
      <c r="F65" s="318">
        <v>1125290.3799999999</v>
      </c>
      <c r="G65" s="319">
        <v>0.84337847429108903</v>
      </c>
      <c r="H65" s="318">
        <v>208974.62000000011</v>
      </c>
      <c r="I65" s="320" t="s">
        <v>1801</v>
      </c>
      <c r="J65" s="388" t="s">
        <v>365</v>
      </c>
      <c r="K65" s="392">
        <v>127850</v>
      </c>
      <c r="L65" s="321">
        <v>9.5820545393906012E-2</v>
      </c>
      <c r="M65" s="388" t="s">
        <v>368</v>
      </c>
      <c r="N65" s="392">
        <v>325100</v>
      </c>
      <c r="O65" s="321">
        <v>0.33947529163996659</v>
      </c>
      <c r="P65" s="388" t="s">
        <v>369</v>
      </c>
      <c r="Q65" s="392">
        <v>19500</v>
      </c>
      <c r="R65" s="321">
        <v>0.35409007955690963</v>
      </c>
      <c r="S65" s="388" t="s">
        <v>369</v>
      </c>
      <c r="T65" s="392">
        <v>19500</v>
      </c>
      <c r="U65" s="321">
        <v>0.36870486747385267</v>
      </c>
      <c r="V65" s="388" t="s">
        <v>369</v>
      </c>
      <c r="W65" s="392">
        <v>10000</v>
      </c>
      <c r="X65" s="321">
        <v>0.37619963050818239</v>
      </c>
      <c r="Y65" s="392"/>
      <c r="Z65" s="392"/>
      <c r="AA65" s="321">
        <v>0.37619963050818239</v>
      </c>
      <c r="AB65" s="388" t="s">
        <v>1385</v>
      </c>
      <c r="AC65" s="392">
        <v>38000</v>
      </c>
      <c r="AD65" s="321">
        <v>0.29541304407075303</v>
      </c>
      <c r="AE65" s="321">
        <v>0.31</v>
      </c>
      <c r="AF65" s="388" t="s">
        <v>1745</v>
      </c>
      <c r="AG65" s="392">
        <v>628200</v>
      </c>
      <c r="AH65" s="321">
        <v>0.93240849254585589</v>
      </c>
      <c r="AI65" s="321">
        <v>0.65</v>
      </c>
      <c r="AJ65" s="388" t="s">
        <v>369</v>
      </c>
      <c r="AK65" s="392">
        <v>20500</v>
      </c>
      <c r="AL65" s="321">
        <v>0.94303780218582212</v>
      </c>
      <c r="AM65" s="321">
        <v>0.66</v>
      </c>
      <c r="AN65" s="388" t="s">
        <v>1744</v>
      </c>
      <c r="AO65" s="392">
        <v>155550</v>
      </c>
      <c r="AP65" s="321">
        <v>1.0000272546401026</v>
      </c>
      <c r="AQ65" s="321">
        <v>0.75</v>
      </c>
      <c r="AR65" s="322">
        <v>-633275.37999999989</v>
      </c>
      <c r="AS65" s="388" t="s">
        <v>1386</v>
      </c>
      <c r="AT65" s="323"/>
      <c r="AU65" s="324"/>
      <c r="AV65" s="324" t="s">
        <v>746</v>
      </c>
    </row>
    <row r="66" spans="1:48" s="411" customFormat="1" ht="56.25" customHeight="1">
      <c r="A66" s="388" t="s">
        <v>1387</v>
      </c>
      <c r="B66" s="388" t="s">
        <v>5</v>
      </c>
      <c r="C66" s="393" t="s">
        <v>98</v>
      </c>
      <c r="D66" s="318">
        <v>96727.54</v>
      </c>
      <c r="E66" s="319" t="s">
        <v>363</v>
      </c>
      <c r="F66" s="318">
        <v>95502.54</v>
      </c>
      <c r="G66" s="319">
        <v>0.98733556130963318</v>
      </c>
      <c r="H66" s="318">
        <v>1225</v>
      </c>
      <c r="I66" s="320" t="s">
        <v>1801</v>
      </c>
      <c r="J66" s="392"/>
      <c r="K66" s="392"/>
      <c r="L66" s="321">
        <v>0</v>
      </c>
      <c r="M66" s="392"/>
      <c r="N66" s="392"/>
      <c r="O66" s="321">
        <v>0</v>
      </c>
      <c r="P66" s="392"/>
      <c r="Q66" s="392"/>
      <c r="R66" s="321">
        <v>0</v>
      </c>
      <c r="S66" s="388" t="s">
        <v>431</v>
      </c>
      <c r="T66" s="392">
        <v>64710</v>
      </c>
      <c r="U66" s="321">
        <v>0.66899251237031365</v>
      </c>
      <c r="V66" s="392"/>
      <c r="W66" s="392"/>
      <c r="X66" s="321">
        <v>0.66899251237031365</v>
      </c>
      <c r="Y66" s="392"/>
      <c r="Z66" s="392"/>
      <c r="AA66" s="321">
        <v>0.66899251237031365</v>
      </c>
      <c r="AB66" s="392"/>
      <c r="AC66" s="392"/>
      <c r="AD66" s="321">
        <v>0.6179925508547417</v>
      </c>
      <c r="AE66" s="321">
        <v>0.54</v>
      </c>
      <c r="AF66" s="388" t="s">
        <v>432</v>
      </c>
      <c r="AG66" s="392">
        <v>40000</v>
      </c>
      <c r="AH66" s="321">
        <v>1</v>
      </c>
      <c r="AI66" s="321">
        <v>0.92</v>
      </c>
      <c r="AJ66" s="392"/>
      <c r="AK66" s="392"/>
      <c r="AL66" s="321">
        <v>1</v>
      </c>
      <c r="AM66" s="321">
        <v>0.92</v>
      </c>
      <c r="AN66" s="392"/>
      <c r="AO66" s="392"/>
      <c r="AP66" s="321">
        <v>1</v>
      </c>
      <c r="AQ66" s="321">
        <v>0.92</v>
      </c>
      <c r="AR66" s="322">
        <v>-38775</v>
      </c>
      <c r="AS66" s="388" t="s">
        <v>1388</v>
      </c>
      <c r="AT66" s="323"/>
      <c r="AU66" s="324"/>
      <c r="AV66" s="324" t="s">
        <v>726</v>
      </c>
    </row>
    <row r="67" spans="1:48" s="411" customFormat="1" ht="56.25" customHeight="1">
      <c r="A67" s="388" t="s">
        <v>1389</v>
      </c>
      <c r="B67" s="388" t="s">
        <v>5</v>
      </c>
      <c r="C67" s="393" t="s">
        <v>99</v>
      </c>
      <c r="D67" s="318">
        <v>44881</v>
      </c>
      <c r="E67" s="321" t="s">
        <v>364</v>
      </c>
      <c r="F67" s="318">
        <v>44881</v>
      </c>
      <c r="G67" s="319">
        <v>1</v>
      </c>
      <c r="H67" s="318">
        <v>0</v>
      </c>
      <c r="I67" s="320" t="s">
        <v>1800</v>
      </c>
      <c r="J67" s="392"/>
      <c r="K67" s="392"/>
      <c r="L67" s="321">
        <v>0</v>
      </c>
      <c r="M67" s="392"/>
      <c r="N67" s="392"/>
      <c r="O67" s="321">
        <v>0</v>
      </c>
      <c r="P67" s="392"/>
      <c r="Q67" s="392"/>
      <c r="R67" s="321">
        <v>0</v>
      </c>
      <c r="S67" s="392"/>
      <c r="T67" s="392"/>
      <c r="U67" s="321">
        <v>0</v>
      </c>
      <c r="V67" s="392"/>
      <c r="W67" s="392"/>
      <c r="X67" s="321">
        <v>0</v>
      </c>
      <c r="Y67" s="388" t="s">
        <v>433</v>
      </c>
      <c r="Z67" s="392">
        <v>40000</v>
      </c>
      <c r="AA67" s="321">
        <v>0.89124573873131174</v>
      </c>
      <c r="AB67" s="388" t="s">
        <v>1390</v>
      </c>
      <c r="AC67" s="392">
        <v>4756</v>
      </c>
      <c r="AD67" s="321">
        <v>1</v>
      </c>
      <c r="AE67" s="321">
        <v>0.94</v>
      </c>
      <c r="AF67" s="392"/>
      <c r="AG67" s="392"/>
      <c r="AH67" s="321">
        <v>1</v>
      </c>
      <c r="AI67" s="321">
        <v>0.94</v>
      </c>
      <c r="AJ67" s="392"/>
      <c r="AK67" s="392"/>
      <c r="AL67" s="321">
        <v>1</v>
      </c>
      <c r="AM67" s="321">
        <v>0.94</v>
      </c>
      <c r="AN67" s="392"/>
      <c r="AO67" s="392"/>
      <c r="AP67" s="321">
        <v>1</v>
      </c>
      <c r="AQ67" s="321">
        <v>0.94</v>
      </c>
      <c r="AR67" s="322">
        <v>-4756</v>
      </c>
      <c r="AS67" s="392" t="s">
        <v>1391</v>
      </c>
      <c r="AT67" s="323"/>
      <c r="AU67" s="324"/>
      <c r="AV67" s="324" t="s">
        <v>726</v>
      </c>
    </row>
    <row r="68" spans="1:48" s="411" customFormat="1" ht="56.25" customHeight="1">
      <c r="A68" s="388" t="s">
        <v>197</v>
      </c>
      <c r="B68" s="392" t="s">
        <v>5</v>
      </c>
      <c r="C68" s="393" t="s">
        <v>100</v>
      </c>
      <c r="D68" s="318">
        <v>434600</v>
      </c>
      <c r="E68" s="319" t="s">
        <v>363</v>
      </c>
      <c r="F68" s="318">
        <v>431600</v>
      </c>
      <c r="G68" s="319">
        <v>0.9930971007823286</v>
      </c>
      <c r="H68" s="318">
        <v>3000</v>
      </c>
      <c r="I68" s="320" t="s">
        <v>1800</v>
      </c>
      <c r="J68" s="392"/>
      <c r="K68" s="392"/>
      <c r="L68" s="321">
        <v>0</v>
      </c>
      <c r="M68" s="392"/>
      <c r="N68" s="392"/>
      <c r="O68" s="321">
        <v>0</v>
      </c>
      <c r="P68" s="392"/>
      <c r="Q68" s="392"/>
      <c r="R68" s="321">
        <v>0</v>
      </c>
      <c r="S68" s="392"/>
      <c r="T68" s="392"/>
      <c r="U68" s="321">
        <v>0</v>
      </c>
      <c r="V68" s="392"/>
      <c r="W68" s="392"/>
      <c r="X68" s="321">
        <v>0</v>
      </c>
      <c r="Y68" s="392"/>
      <c r="Z68" s="392"/>
      <c r="AA68" s="321">
        <v>0</v>
      </c>
      <c r="AB68" s="388"/>
      <c r="AC68" s="392"/>
      <c r="AD68" s="321">
        <v>0.70279720279720281</v>
      </c>
      <c r="AE68" s="321">
        <v>0</v>
      </c>
      <c r="AF68" s="388" t="s">
        <v>1392</v>
      </c>
      <c r="AG68" s="392">
        <v>434600</v>
      </c>
      <c r="AH68" s="321">
        <v>0.90287490287490291</v>
      </c>
      <c r="AI68" s="321">
        <v>0.84</v>
      </c>
      <c r="AJ68" s="392"/>
      <c r="AK68" s="392"/>
      <c r="AL68" s="321">
        <v>0.90287490287490291</v>
      </c>
      <c r="AM68" s="321">
        <v>0.84</v>
      </c>
      <c r="AN68" s="392"/>
      <c r="AO68" s="392"/>
      <c r="AP68" s="321">
        <v>0.90287490287490291</v>
      </c>
      <c r="AQ68" s="321">
        <v>0.84</v>
      </c>
      <c r="AR68" s="322">
        <v>-431600</v>
      </c>
      <c r="AS68" s="388" t="s">
        <v>1393</v>
      </c>
      <c r="AT68" s="323"/>
      <c r="AU68" s="324"/>
      <c r="AV68" s="324" t="s">
        <v>726</v>
      </c>
    </row>
    <row r="69" spans="1:48" s="411" customFormat="1" ht="56.25" customHeight="1">
      <c r="A69" s="388" t="s">
        <v>198</v>
      </c>
      <c r="B69" s="392" t="s">
        <v>262</v>
      </c>
      <c r="C69" s="388" t="s">
        <v>266</v>
      </c>
      <c r="D69" s="318">
        <v>223700</v>
      </c>
      <c r="E69" s="318" t="s">
        <v>1394</v>
      </c>
      <c r="F69" s="318">
        <v>215306.27</v>
      </c>
      <c r="G69" s="319">
        <v>0.96247773804202053</v>
      </c>
      <c r="H69" s="318">
        <v>8393.7300000000105</v>
      </c>
      <c r="I69" s="320" t="s">
        <v>1801</v>
      </c>
      <c r="J69" s="338" t="s">
        <v>1026</v>
      </c>
      <c r="K69" s="339">
        <v>4479.76</v>
      </c>
      <c r="L69" s="321">
        <v>2.0025748770675013E-2</v>
      </c>
      <c r="M69" s="388" t="s">
        <v>396</v>
      </c>
      <c r="N69" s="392">
        <v>23602.9</v>
      </c>
      <c r="O69" s="321">
        <v>0.12553714796602594</v>
      </c>
      <c r="P69" s="388" t="s">
        <v>1027</v>
      </c>
      <c r="Q69" s="392">
        <v>18208.5</v>
      </c>
      <c r="R69" s="321">
        <v>0.20693410818059904</v>
      </c>
      <c r="S69" s="388"/>
      <c r="T69" s="392"/>
      <c r="U69" s="321">
        <v>0.20693410818059904</v>
      </c>
      <c r="V69" s="392"/>
      <c r="W69" s="392"/>
      <c r="X69" s="321">
        <v>0.20693410818059904</v>
      </c>
      <c r="Y69" s="392"/>
      <c r="Z69" s="392"/>
      <c r="AA69" s="321">
        <v>0.20693410818059904</v>
      </c>
      <c r="AB69" s="388" t="s">
        <v>1395</v>
      </c>
      <c r="AC69" s="392">
        <v>103108.78</v>
      </c>
      <c r="AD69" s="321">
        <v>0.85207643652561249</v>
      </c>
      <c r="AE69" s="321">
        <v>0.85</v>
      </c>
      <c r="AF69" s="392" t="s">
        <v>1033</v>
      </c>
      <c r="AG69" s="392">
        <v>20000</v>
      </c>
      <c r="AH69" s="321">
        <v>0.94116329621380845</v>
      </c>
      <c r="AI69" s="321">
        <v>0.94</v>
      </c>
      <c r="AJ69" s="392" t="s">
        <v>1037</v>
      </c>
      <c r="AK69" s="392">
        <v>13208.84</v>
      </c>
      <c r="AL69" s="321">
        <v>1</v>
      </c>
      <c r="AM69" s="321">
        <v>1</v>
      </c>
      <c r="AN69" s="324"/>
      <c r="AO69" s="392"/>
      <c r="AP69" s="321">
        <v>1</v>
      </c>
      <c r="AQ69" s="321">
        <v>1</v>
      </c>
      <c r="AR69" s="322">
        <v>-127923.88999999998</v>
      </c>
      <c r="AS69" s="388"/>
      <c r="AT69" s="323"/>
      <c r="AU69" s="324"/>
      <c r="AV69" s="324" t="s">
        <v>726</v>
      </c>
    </row>
    <row r="70" spans="1:48" s="411" customFormat="1" ht="56.25" customHeight="1">
      <c r="A70" s="388" t="s">
        <v>1396</v>
      </c>
      <c r="B70" s="392" t="s">
        <v>1397</v>
      </c>
      <c r="C70" s="393" t="s">
        <v>101</v>
      </c>
      <c r="D70" s="318">
        <v>27000</v>
      </c>
      <c r="E70" s="318" t="s">
        <v>1394</v>
      </c>
      <c r="F70" s="318">
        <v>26948.06</v>
      </c>
      <c r="G70" s="319">
        <v>0.99807629629629635</v>
      </c>
      <c r="H70" s="318">
        <v>51.93999999999869</v>
      </c>
      <c r="I70" s="320" t="s">
        <v>1801</v>
      </c>
      <c r="J70" s="392"/>
      <c r="K70" s="392"/>
      <c r="L70" s="321">
        <v>0</v>
      </c>
      <c r="M70" s="388" t="s">
        <v>1028</v>
      </c>
      <c r="N70" s="392">
        <v>6000</v>
      </c>
      <c r="O70" s="321">
        <v>0.22222222222222221</v>
      </c>
      <c r="P70" s="388" t="s">
        <v>434</v>
      </c>
      <c r="Q70" s="392">
        <v>4000</v>
      </c>
      <c r="R70" s="321">
        <v>0.37037037037037035</v>
      </c>
      <c r="S70" s="388" t="s">
        <v>435</v>
      </c>
      <c r="T70" s="392">
        <v>1000</v>
      </c>
      <c r="U70" s="321">
        <v>0.40740740740740738</v>
      </c>
      <c r="V70" s="388" t="s">
        <v>436</v>
      </c>
      <c r="W70" s="392">
        <v>5000</v>
      </c>
      <c r="X70" s="321">
        <v>0.59259259259259256</v>
      </c>
      <c r="Y70" s="392"/>
      <c r="Z70" s="392"/>
      <c r="AA70" s="321">
        <v>0.59259259259259256</v>
      </c>
      <c r="AB70" s="388" t="s">
        <v>1398</v>
      </c>
      <c r="AC70" s="392">
        <v>4160.08</v>
      </c>
      <c r="AD70" s="321">
        <v>0.82758620689655171</v>
      </c>
      <c r="AE70" s="321">
        <v>0.76</v>
      </c>
      <c r="AF70" s="388" t="s">
        <v>437</v>
      </c>
      <c r="AG70" s="392">
        <v>5000</v>
      </c>
      <c r="AH70" s="321">
        <v>1</v>
      </c>
      <c r="AI70" s="321">
        <v>0.93</v>
      </c>
      <c r="AJ70" s="392"/>
      <c r="AK70" s="392"/>
      <c r="AL70" s="321">
        <v>1</v>
      </c>
      <c r="AM70" s="321">
        <v>0.93</v>
      </c>
      <c r="AN70" s="392"/>
      <c r="AO70" s="392"/>
      <c r="AP70" s="321">
        <v>1</v>
      </c>
      <c r="AQ70" s="321">
        <v>0.93</v>
      </c>
      <c r="AR70" s="322">
        <v>-9108.1400000000012</v>
      </c>
      <c r="AS70" s="388" t="s">
        <v>1399</v>
      </c>
      <c r="AT70" s="323"/>
      <c r="AU70" s="324"/>
      <c r="AV70" s="324" t="s">
        <v>726</v>
      </c>
    </row>
    <row r="71" spans="1:48" s="411" customFormat="1" ht="56.25" customHeight="1">
      <c r="A71" s="388" t="s">
        <v>1400</v>
      </c>
      <c r="B71" s="392" t="s">
        <v>5</v>
      </c>
      <c r="C71" s="393" t="s">
        <v>1401</v>
      </c>
      <c r="D71" s="318">
        <v>52550.65</v>
      </c>
      <c r="E71" s="319" t="s">
        <v>375</v>
      </c>
      <c r="F71" s="318">
        <v>52550.65</v>
      </c>
      <c r="G71" s="319">
        <v>1</v>
      </c>
      <c r="H71" s="318">
        <v>0</v>
      </c>
      <c r="I71" s="320" t="s">
        <v>1800</v>
      </c>
      <c r="J71" s="392"/>
      <c r="K71" s="392"/>
      <c r="L71" s="321">
        <v>0</v>
      </c>
      <c r="M71" s="392"/>
      <c r="N71" s="392"/>
      <c r="O71" s="321">
        <v>0</v>
      </c>
      <c r="P71" s="388"/>
      <c r="Q71" s="392"/>
      <c r="R71" s="321">
        <v>0</v>
      </c>
      <c r="S71" s="388" t="s">
        <v>415</v>
      </c>
      <c r="T71" s="392">
        <v>15500</v>
      </c>
      <c r="U71" s="321">
        <v>0.2949535353035595</v>
      </c>
      <c r="V71" s="388" t="s">
        <v>1402</v>
      </c>
      <c r="W71" s="392">
        <v>12000</v>
      </c>
      <c r="X71" s="321">
        <v>0.52330465940954107</v>
      </c>
      <c r="Y71" s="392"/>
      <c r="Z71" s="392"/>
      <c r="AA71" s="321">
        <v>0.52330465940954107</v>
      </c>
      <c r="AB71" s="392"/>
      <c r="AC71" s="392"/>
      <c r="AD71" s="321">
        <v>0.29826464208242948</v>
      </c>
      <c r="AE71" s="321">
        <v>0.36</v>
      </c>
      <c r="AF71" s="388" t="s">
        <v>1403</v>
      </c>
      <c r="AG71" s="392">
        <v>10000</v>
      </c>
      <c r="AH71" s="321">
        <v>0.86984815618221256</v>
      </c>
      <c r="AI71" s="321">
        <v>0.47</v>
      </c>
      <c r="AJ71" s="388" t="s">
        <v>1404</v>
      </c>
      <c r="AK71" s="392">
        <v>9000</v>
      </c>
      <c r="AL71" s="321">
        <v>1</v>
      </c>
      <c r="AM71" s="321">
        <v>0.56999999999999995</v>
      </c>
      <c r="AN71" s="392"/>
      <c r="AO71" s="392"/>
      <c r="AP71" s="321">
        <v>1</v>
      </c>
      <c r="AQ71" s="321">
        <v>0.56999999999999995</v>
      </c>
      <c r="AR71" s="322">
        <v>-19000</v>
      </c>
      <c r="AS71" s="388" t="s">
        <v>1405</v>
      </c>
      <c r="AT71" s="323"/>
      <c r="AU71" s="324"/>
      <c r="AV71" s="324" t="s">
        <v>726</v>
      </c>
    </row>
    <row r="72" spans="1:48" s="411" customFormat="1" ht="56.25" customHeight="1">
      <c r="A72" s="388" t="s">
        <v>1406</v>
      </c>
      <c r="B72" s="392" t="s">
        <v>1407</v>
      </c>
      <c r="C72" s="388" t="s">
        <v>1408</v>
      </c>
      <c r="D72" s="318">
        <v>4000</v>
      </c>
      <c r="E72" s="318" t="s">
        <v>1409</v>
      </c>
      <c r="F72" s="318">
        <v>3905</v>
      </c>
      <c r="G72" s="319">
        <v>0.97624999999999995</v>
      </c>
      <c r="H72" s="318">
        <v>95</v>
      </c>
      <c r="I72" s="320" t="s">
        <v>1801</v>
      </c>
      <c r="J72" s="392"/>
      <c r="K72" s="392"/>
      <c r="L72" s="321">
        <v>0</v>
      </c>
      <c r="M72" s="392"/>
      <c r="N72" s="392"/>
      <c r="O72" s="321">
        <v>0</v>
      </c>
      <c r="P72" s="392"/>
      <c r="Q72" s="392"/>
      <c r="R72" s="321">
        <v>0</v>
      </c>
      <c r="S72" s="392"/>
      <c r="T72" s="392"/>
      <c r="U72" s="321">
        <v>0</v>
      </c>
      <c r="V72" s="388"/>
      <c r="W72" s="392"/>
      <c r="X72" s="321">
        <v>0</v>
      </c>
      <c r="Y72" s="392"/>
      <c r="Z72" s="392"/>
      <c r="AA72" s="321">
        <v>0</v>
      </c>
      <c r="AB72" s="392"/>
      <c r="AC72" s="392"/>
      <c r="AD72" s="321">
        <v>0</v>
      </c>
      <c r="AE72" s="321">
        <v>0</v>
      </c>
      <c r="AF72" s="388" t="s">
        <v>1034</v>
      </c>
      <c r="AG72" s="392">
        <v>4000</v>
      </c>
      <c r="AH72" s="321">
        <v>1</v>
      </c>
      <c r="AI72" s="321">
        <v>1</v>
      </c>
      <c r="AJ72" s="392"/>
      <c r="AK72" s="392"/>
      <c r="AL72" s="321">
        <v>1</v>
      </c>
      <c r="AM72" s="321">
        <v>1</v>
      </c>
      <c r="AN72" s="392"/>
      <c r="AO72" s="392"/>
      <c r="AP72" s="321">
        <v>1</v>
      </c>
      <c r="AQ72" s="321">
        <v>1</v>
      </c>
      <c r="AR72" s="322">
        <v>-3905</v>
      </c>
      <c r="AS72" s="388"/>
      <c r="AT72" s="323"/>
      <c r="AU72" s="324"/>
      <c r="AV72" s="324" t="s">
        <v>726</v>
      </c>
    </row>
    <row r="73" spans="1:48" s="411" customFormat="1" ht="56.25" customHeight="1">
      <c r="A73" s="388" t="s">
        <v>201</v>
      </c>
      <c r="B73" s="392" t="s">
        <v>5</v>
      </c>
      <c r="C73" s="393" t="s">
        <v>1410</v>
      </c>
      <c r="D73" s="318">
        <v>7000</v>
      </c>
      <c r="E73" s="321" t="s">
        <v>363</v>
      </c>
      <c r="F73" s="318">
        <v>6000</v>
      </c>
      <c r="G73" s="319">
        <v>0.8571428571428571</v>
      </c>
      <c r="H73" s="318">
        <v>1000</v>
      </c>
      <c r="I73" s="320" t="s">
        <v>1801</v>
      </c>
      <c r="J73" s="392"/>
      <c r="K73" s="392"/>
      <c r="L73" s="321">
        <v>0</v>
      </c>
      <c r="M73" s="392"/>
      <c r="N73" s="392"/>
      <c r="O73" s="321">
        <v>0</v>
      </c>
      <c r="P73" s="392"/>
      <c r="Q73" s="392"/>
      <c r="R73" s="321">
        <v>0</v>
      </c>
      <c r="S73" s="393"/>
      <c r="T73" s="392"/>
      <c r="U73" s="321">
        <v>0</v>
      </c>
      <c r="V73" s="392"/>
      <c r="W73" s="392"/>
      <c r="X73" s="321">
        <v>0</v>
      </c>
      <c r="Y73" s="392"/>
      <c r="Z73" s="392"/>
      <c r="AA73" s="321">
        <v>0</v>
      </c>
      <c r="AB73" s="392"/>
      <c r="AC73" s="392"/>
      <c r="AD73" s="321">
        <v>0</v>
      </c>
      <c r="AE73" s="321">
        <v>0</v>
      </c>
      <c r="AF73" s="388"/>
      <c r="AG73" s="392"/>
      <c r="AH73" s="321">
        <v>0</v>
      </c>
      <c r="AI73" s="321">
        <v>0</v>
      </c>
      <c r="AJ73" s="388" t="s">
        <v>1410</v>
      </c>
      <c r="AK73" s="392">
        <v>7000</v>
      </c>
      <c r="AL73" s="321">
        <v>1</v>
      </c>
      <c r="AM73" s="321">
        <v>1</v>
      </c>
      <c r="AN73" s="388"/>
      <c r="AO73" s="392"/>
      <c r="AP73" s="321">
        <v>1</v>
      </c>
      <c r="AQ73" s="321">
        <v>1</v>
      </c>
      <c r="AR73" s="322">
        <v>-6000</v>
      </c>
      <c r="AS73" s="392"/>
      <c r="AT73" s="323"/>
      <c r="AU73" s="324"/>
      <c r="AV73" s="324" t="s">
        <v>726</v>
      </c>
    </row>
    <row r="74" spans="1:48" s="411" customFormat="1" ht="56.25" customHeight="1">
      <c r="A74" s="388" t="s">
        <v>202</v>
      </c>
      <c r="B74" s="392" t="s">
        <v>1411</v>
      </c>
      <c r="C74" s="388" t="s">
        <v>102</v>
      </c>
      <c r="D74" s="318">
        <v>5000</v>
      </c>
      <c r="E74" s="321" t="s">
        <v>364</v>
      </c>
      <c r="F74" s="318">
        <v>4864</v>
      </c>
      <c r="G74" s="319">
        <v>0.9728</v>
      </c>
      <c r="H74" s="318">
        <v>136</v>
      </c>
      <c r="I74" s="320" t="s">
        <v>1801</v>
      </c>
      <c r="J74" s="392"/>
      <c r="K74" s="392"/>
      <c r="L74" s="321">
        <v>0</v>
      </c>
      <c r="M74" s="392"/>
      <c r="N74" s="392"/>
      <c r="O74" s="321">
        <v>0</v>
      </c>
      <c r="P74" s="392"/>
      <c r="Q74" s="392"/>
      <c r="R74" s="321">
        <v>0</v>
      </c>
      <c r="S74" s="388" t="s">
        <v>376</v>
      </c>
      <c r="T74" s="392">
        <v>2500</v>
      </c>
      <c r="U74" s="321">
        <v>0.5</v>
      </c>
      <c r="V74" s="392"/>
      <c r="W74" s="392"/>
      <c r="X74" s="321">
        <v>0.5</v>
      </c>
      <c r="Y74" s="392"/>
      <c r="Z74" s="392"/>
      <c r="AA74" s="321">
        <v>0.5</v>
      </c>
      <c r="AB74" s="392"/>
      <c r="AC74" s="392"/>
      <c r="AD74" s="321">
        <v>0.5</v>
      </c>
      <c r="AE74" s="321">
        <v>0.44</v>
      </c>
      <c r="AF74" s="392"/>
      <c r="AG74" s="392"/>
      <c r="AH74" s="321">
        <v>0.5</v>
      </c>
      <c r="AI74" s="321">
        <v>0.44</v>
      </c>
      <c r="AJ74" s="392" t="s">
        <v>1412</v>
      </c>
      <c r="AK74" s="392">
        <v>2787</v>
      </c>
      <c r="AL74" s="321">
        <v>1</v>
      </c>
      <c r="AM74" s="321">
        <v>1</v>
      </c>
      <c r="AN74" s="388"/>
      <c r="AO74" s="392"/>
      <c r="AP74" s="321">
        <v>1</v>
      </c>
      <c r="AQ74" s="321">
        <v>1</v>
      </c>
      <c r="AR74" s="322">
        <v>-2651</v>
      </c>
      <c r="AS74" s="392"/>
      <c r="AT74" s="323"/>
      <c r="AU74" s="324"/>
      <c r="AV74" s="324" t="s">
        <v>726</v>
      </c>
    </row>
    <row r="75" spans="1:48" s="411" customFormat="1" ht="56.25" customHeight="1">
      <c r="A75" s="388" t="s">
        <v>1413</v>
      </c>
      <c r="B75" s="392" t="s">
        <v>1397</v>
      </c>
      <c r="C75" s="388" t="s">
        <v>271</v>
      </c>
      <c r="D75" s="318">
        <v>38795</v>
      </c>
      <c r="E75" s="318" t="s">
        <v>1394</v>
      </c>
      <c r="F75" s="318">
        <v>38720.43</v>
      </c>
      <c r="G75" s="319">
        <v>0.99807784508312924</v>
      </c>
      <c r="H75" s="318">
        <v>74.569999999999709</v>
      </c>
      <c r="I75" s="320" t="s">
        <v>1801</v>
      </c>
      <c r="J75" s="392"/>
      <c r="K75" s="392"/>
      <c r="L75" s="321">
        <v>0</v>
      </c>
      <c r="M75" s="388" t="s">
        <v>438</v>
      </c>
      <c r="N75" s="392">
        <v>1500</v>
      </c>
      <c r="O75" s="321">
        <v>3.8664776388709889E-2</v>
      </c>
      <c r="P75" s="388" t="s">
        <v>439</v>
      </c>
      <c r="Q75" s="392">
        <v>2000</v>
      </c>
      <c r="R75" s="321">
        <v>9.0217811573656395E-2</v>
      </c>
      <c r="S75" s="388" t="s">
        <v>440</v>
      </c>
      <c r="T75" s="392">
        <v>3700</v>
      </c>
      <c r="U75" s="321">
        <v>0.18559092666580745</v>
      </c>
      <c r="V75" s="388" t="s">
        <v>1029</v>
      </c>
      <c r="W75" s="392">
        <v>4500</v>
      </c>
      <c r="X75" s="321">
        <v>0.30158525583193713</v>
      </c>
      <c r="Y75" s="392"/>
      <c r="Z75" s="392"/>
      <c r="AA75" s="321">
        <v>0.30158525583193713</v>
      </c>
      <c r="AB75" s="388" t="s">
        <v>1414</v>
      </c>
      <c r="AC75" s="392">
        <v>12597.28</v>
      </c>
      <c r="AD75" s="321">
        <v>0.82171127026008295</v>
      </c>
      <c r="AE75" s="321">
        <v>0.8</v>
      </c>
      <c r="AF75" s="388" t="s">
        <v>397</v>
      </c>
      <c r="AG75" s="392">
        <v>3500</v>
      </c>
      <c r="AH75" s="321">
        <v>0.90966201784143741</v>
      </c>
      <c r="AI75" s="321">
        <v>0.88</v>
      </c>
      <c r="AJ75" s="388" t="s">
        <v>1038</v>
      </c>
      <c r="AK75" s="392">
        <v>3595</v>
      </c>
      <c r="AL75" s="321">
        <v>1</v>
      </c>
      <c r="AM75" s="321">
        <v>0.97</v>
      </c>
      <c r="AN75" s="388"/>
      <c r="AO75" s="392"/>
      <c r="AP75" s="321">
        <v>1</v>
      </c>
      <c r="AQ75" s="321">
        <v>0.97</v>
      </c>
      <c r="AR75" s="322">
        <v>-19617.71</v>
      </c>
      <c r="AS75" s="388" t="s">
        <v>1399</v>
      </c>
      <c r="AT75" s="323"/>
      <c r="AU75" s="324"/>
      <c r="AV75" s="324" t="s">
        <v>726</v>
      </c>
    </row>
    <row r="76" spans="1:48" s="411" customFormat="1" ht="56.25" customHeight="1">
      <c r="A76" s="388" t="s">
        <v>204</v>
      </c>
      <c r="B76" s="392" t="s">
        <v>50</v>
      </c>
      <c r="C76" s="388" t="s">
        <v>271</v>
      </c>
      <c r="D76" s="318">
        <v>19950</v>
      </c>
      <c r="E76" s="318" t="s">
        <v>1415</v>
      </c>
      <c r="F76" s="318">
        <v>19934.419999999998</v>
      </c>
      <c r="G76" s="319">
        <v>0.99921904761904756</v>
      </c>
      <c r="H76" s="318">
        <v>15.580000000001746</v>
      </c>
      <c r="I76" s="320" t="s">
        <v>1801</v>
      </c>
      <c r="J76" s="388" t="s">
        <v>1416</v>
      </c>
      <c r="K76" s="392">
        <v>1014.9</v>
      </c>
      <c r="L76" s="321">
        <v>5.0872180451127819E-2</v>
      </c>
      <c r="M76" s="388" t="s">
        <v>441</v>
      </c>
      <c r="N76" s="388">
        <v>2000</v>
      </c>
      <c r="O76" s="321">
        <v>0.15112280701754385</v>
      </c>
      <c r="P76" s="388" t="s">
        <v>1417</v>
      </c>
      <c r="Q76" s="388">
        <v>3000</v>
      </c>
      <c r="R76" s="321">
        <v>0.30149874686716788</v>
      </c>
      <c r="S76" s="388" t="s">
        <v>442</v>
      </c>
      <c r="T76" s="388">
        <v>5000</v>
      </c>
      <c r="U76" s="321">
        <v>0.55212531328320802</v>
      </c>
      <c r="V76" s="392"/>
      <c r="W76" s="392"/>
      <c r="X76" s="321">
        <v>0.55212531328320802</v>
      </c>
      <c r="Y76" s="392"/>
      <c r="Z76" s="392"/>
      <c r="AA76" s="321">
        <v>0.55212531328320802</v>
      </c>
      <c r="AB76" s="388" t="s">
        <v>443</v>
      </c>
      <c r="AC76" s="388">
        <v>3000</v>
      </c>
      <c r="AD76" s="321">
        <v>0.70250125313283207</v>
      </c>
      <c r="AE76" s="321">
        <v>0.72</v>
      </c>
      <c r="AF76" s="388" t="s">
        <v>444</v>
      </c>
      <c r="AG76" s="388">
        <v>4000</v>
      </c>
      <c r="AH76" s="321">
        <v>0.90300250626566425</v>
      </c>
      <c r="AI76" s="321">
        <v>0.92</v>
      </c>
      <c r="AJ76" s="388" t="s">
        <v>1418</v>
      </c>
      <c r="AK76" s="388">
        <v>1530.58</v>
      </c>
      <c r="AL76" s="321">
        <v>1.000045112781955</v>
      </c>
      <c r="AM76" s="321">
        <v>1</v>
      </c>
      <c r="AN76" s="392"/>
      <c r="AO76" s="392"/>
      <c r="AP76" s="321">
        <v>1.000045112781955</v>
      </c>
      <c r="AQ76" s="321">
        <v>1</v>
      </c>
      <c r="AR76" s="322">
        <v>-8514.9999999999982</v>
      </c>
      <c r="AS76" s="392"/>
      <c r="AT76" s="323"/>
      <c r="AU76" s="324"/>
      <c r="AV76" s="324" t="s">
        <v>726</v>
      </c>
    </row>
    <row r="77" spans="1:48" s="411" customFormat="1" ht="56.25" customHeight="1">
      <c r="A77" s="388" t="s">
        <v>205</v>
      </c>
      <c r="B77" s="392" t="s">
        <v>51</v>
      </c>
      <c r="C77" s="388" t="s">
        <v>271</v>
      </c>
      <c r="D77" s="318">
        <v>23200</v>
      </c>
      <c r="E77" s="318" t="s">
        <v>1419</v>
      </c>
      <c r="F77" s="318">
        <v>23200</v>
      </c>
      <c r="G77" s="319">
        <v>1</v>
      </c>
      <c r="H77" s="318">
        <v>0</v>
      </c>
      <c r="I77" s="320" t="s">
        <v>1800</v>
      </c>
      <c r="J77" s="392"/>
      <c r="K77" s="392"/>
      <c r="L77" s="321">
        <v>0</v>
      </c>
      <c r="M77" s="392" t="s">
        <v>307</v>
      </c>
      <c r="N77" s="392">
        <v>1800</v>
      </c>
      <c r="O77" s="321">
        <v>7.7586206896551727E-2</v>
      </c>
      <c r="P77" s="392" t="s">
        <v>308</v>
      </c>
      <c r="Q77" s="392">
        <v>3700</v>
      </c>
      <c r="R77" s="321">
        <v>0.23706896551724138</v>
      </c>
      <c r="S77" s="392" t="s">
        <v>309</v>
      </c>
      <c r="T77" s="392">
        <v>1500</v>
      </c>
      <c r="U77" s="321">
        <v>0.30172413793103448</v>
      </c>
      <c r="V77" s="392" t="s">
        <v>310</v>
      </c>
      <c r="W77" s="392">
        <v>1000</v>
      </c>
      <c r="X77" s="321">
        <v>0.34482758620689657</v>
      </c>
      <c r="Y77" s="392"/>
      <c r="Z77" s="392"/>
      <c r="AA77" s="321">
        <v>0.34482758620689657</v>
      </c>
      <c r="AB77" s="392" t="s">
        <v>311</v>
      </c>
      <c r="AC77" s="392">
        <v>10094.290000000001</v>
      </c>
      <c r="AD77" s="321">
        <v>0.84482758620689657</v>
      </c>
      <c r="AE77" s="321">
        <v>0.84</v>
      </c>
      <c r="AF77" s="392" t="s">
        <v>312</v>
      </c>
      <c r="AG77" s="392">
        <v>2600</v>
      </c>
      <c r="AH77" s="321">
        <v>0.9568965517241379</v>
      </c>
      <c r="AI77" s="321">
        <v>0.96</v>
      </c>
      <c r="AJ77" s="392" t="s">
        <v>313</v>
      </c>
      <c r="AK77" s="392">
        <v>1000</v>
      </c>
      <c r="AL77" s="321">
        <v>1</v>
      </c>
      <c r="AM77" s="321">
        <v>1</v>
      </c>
      <c r="AN77" s="392"/>
      <c r="AO77" s="392"/>
      <c r="AP77" s="321">
        <v>1</v>
      </c>
      <c r="AQ77" s="321">
        <v>1</v>
      </c>
      <c r="AR77" s="322">
        <v>-13694.29</v>
      </c>
      <c r="AS77" s="392"/>
      <c r="AT77" s="323"/>
      <c r="AU77" s="324"/>
      <c r="AV77" s="324" t="s">
        <v>726</v>
      </c>
    </row>
    <row r="78" spans="1:48" s="411" customFormat="1" ht="56.25" customHeight="1">
      <c r="A78" s="388" t="s">
        <v>206</v>
      </c>
      <c r="B78" s="392" t="s">
        <v>52</v>
      </c>
      <c r="C78" s="388" t="s">
        <v>271</v>
      </c>
      <c r="D78" s="318">
        <v>18495</v>
      </c>
      <c r="E78" s="318" t="s">
        <v>1420</v>
      </c>
      <c r="F78" s="318">
        <v>18020</v>
      </c>
      <c r="G78" s="319">
        <v>0.97431738307650717</v>
      </c>
      <c r="H78" s="318">
        <v>475</v>
      </c>
      <c r="I78" s="320" t="s">
        <v>1801</v>
      </c>
      <c r="J78" s="392"/>
      <c r="K78" s="392"/>
      <c r="L78" s="321">
        <v>0</v>
      </c>
      <c r="M78" s="388" t="s">
        <v>1421</v>
      </c>
      <c r="N78" s="388">
        <v>5000</v>
      </c>
      <c r="O78" s="321">
        <v>0.27034333603676669</v>
      </c>
      <c r="P78" s="392" t="s">
        <v>1422</v>
      </c>
      <c r="Q78" s="392">
        <v>3000</v>
      </c>
      <c r="R78" s="321">
        <v>0.43254933765882669</v>
      </c>
      <c r="S78" s="388" t="s">
        <v>1423</v>
      </c>
      <c r="T78" s="392">
        <v>2000</v>
      </c>
      <c r="U78" s="321">
        <v>0.54068667207353338</v>
      </c>
      <c r="V78" s="392"/>
      <c r="W78" s="392"/>
      <c r="X78" s="321">
        <v>0.54068667207353338</v>
      </c>
      <c r="Y78" s="392"/>
      <c r="Z78" s="392"/>
      <c r="AA78" s="321">
        <v>0.54068667207353338</v>
      </c>
      <c r="AB78" s="388" t="s">
        <v>1424</v>
      </c>
      <c r="AC78" s="388">
        <v>7000</v>
      </c>
      <c r="AD78" s="321">
        <v>0.91916734252500676</v>
      </c>
      <c r="AE78" s="321">
        <v>0.9</v>
      </c>
      <c r="AF78" s="392"/>
      <c r="AG78" s="392"/>
      <c r="AH78" s="321">
        <v>0.91916734252500676</v>
      </c>
      <c r="AI78" s="321">
        <v>0.9</v>
      </c>
      <c r="AJ78" s="388" t="s">
        <v>1425</v>
      </c>
      <c r="AK78" s="388">
        <v>1825</v>
      </c>
      <c r="AL78" s="321">
        <v>1</v>
      </c>
      <c r="AM78" s="321">
        <v>1</v>
      </c>
      <c r="AN78" s="392"/>
      <c r="AO78" s="392"/>
      <c r="AP78" s="321">
        <v>1</v>
      </c>
      <c r="AQ78" s="321">
        <v>1</v>
      </c>
      <c r="AR78" s="322">
        <v>-8350</v>
      </c>
      <c r="AS78" s="392"/>
      <c r="AT78" s="323"/>
      <c r="AU78" s="324"/>
      <c r="AV78" s="324" t="s">
        <v>726</v>
      </c>
    </row>
    <row r="79" spans="1:48" s="411" customFormat="1" ht="56.25" customHeight="1">
      <c r="A79" s="388" t="s">
        <v>207</v>
      </c>
      <c r="B79" s="392" t="s">
        <v>54</v>
      </c>
      <c r="C79" s="388" t="s">
        <v>271</v>
      </c>
      <c r="D79" s="318">
        <v>19410</v>
      </c>
      <c r="E79" s="318" t="s">
        <v>1426</v>
      </c>
      <c r="F79" s="318">
        <v>19409.099999999999</v>
      </c>
      <c r="G79" s="319">
        <v>0.99995363214837707</v>
      </c>
      <c r="H79" s="318">
        <v>0.90000000000145519</v>
      </c>
      <c r="I79" s="320" t="s">
        <v>1801</v>
      </c>
      <c r="J79" s="392"/>
      <c r="K79" s="392"/>
      <c r="L79" s="321">
        <v>0</v>
      </c>
      <c r="M79" s="388" t="s">
        <v>1427</v>
      </c>
      <c r="N79" s="392">
        <v>5000</v>
      </c>
      <c r="O79" s="321">
        <v>0.25759917568263779</v>
      </c>
      <c r="P79" s="388" t="s">
        <v>1428</v>
      </c>
      <c r="Q79" s="392">
        <v>3500</v>
      </c>
      <c r="R79" s="321">
        <v>0.43791859866048427</v>
      </c>
      <c r="S79" s="388" t="s">
        <v>1429</v>
      </c>
      <c r="T79" s="392">
        <v>1500</v>
      </c>
      <c r="U79" s="321">
        <v>0.51519835136527559</v>
      </c>
      <c r="V79" s="392"/>
      <c r="W79" s="392"/>
      <c r="X79" s="321">
        <v>0.51519835136527559</v>
      </c>
      <c r="Y79" s="392"/>
      <c r="Z79" s="392"/>
      <c r="AA79" s="321">
        <v>0.51519835136527559</v>
      </c>
      <c r="AB79" s="388" t="s">
        <v>1430</v>
      </c>
      <c r="AC79" s="392">
        <v>7408</v>
      </c>
      <c r="AD79" s="321">
        <v>1</v>
      </c>
      <c r="AE79" s="321">
        <v>0.87</v>
      </c>
      <c r="AF79" s="392">
        <v>2000</v>
      </c>
      <c r="AG79" s="392"/>
      <c r="AH79" s="321">
        <v>1</v>
      </c>
      <c r="AI79" s="321">
        <v>1</v>
      </c>
      <c r="AJ79" s="392"/>
      <c r="AK79" s="392"/>
      <c r="AL79" s="321">
        <v>1</v>
      </c>
      <c r="AM79" s="321">
        <v>1</v>
      </c>
      <c r="AN79" s="392"/>
      <c r="AO79" s="392"/>
      <c r="AP79" s="321">
        <v>1</v>
      </c>
      <c r="AQ79" s="321">
        <v>1</v>
      </c>
      <c r="AR79" s="322">
        <v>-7407.0999999999985</v>
      </c>
      <c r="AS79" s="392"/>
      <c r="AT79" s="323"/>
      <c r="AU79" s="324"/>
      <c r="AV79" s="324" t="s">
        <v>726</v>
      </c>
    </row>
    <row r="80" spans="1:48" s="411" customFormat="1" ht="56.25" customHeight="1">
      <c r="A80" s="392" t="s">
        <v>208</v>
      </c>
      <c r="B80" s="388" t="s">
        <v>53</v>
      </c>
      <c r="C80" s="388" t="s">
        <v>271</v>
      </c>
      <c r="D80" s="318">
        <v>25005</v>
      </c>
      <c r="E80" s="318" t="s">
        <v>385</v>
      </c>
      <c r="F80" s="318">
        <v>25004.959999999999</v>
      </c>
      <c r="G80" s="319">
        <v>0.99999840031993603</v>
      </c>
      <c r="H80" s="318">
        <v>4.0000000000873115E-2</v>
      </c>
      <c r="I80" s="320" t="s">
        <v>1801</v>
      </c>
      <c r="J80" s="392"/>
      <c r="K80" s="392"/>
      <c r="L80" s="321">
        <v>0</v>
      </c>
      <c r="M80" s="388" t="s">
        <v>1431</v>
      </c>
      <c r="N80" s="392">
        <v>500</v>
      </c>
      <c r="O80" s="321">
        <v>1.9996000799840031E-2</v>
      </c>
      <c r="P80" s="388" t="s">
        <v>578</v>
      </c>
      <c r="Q80" s="392">
        <v>6000</v>
      </c>
      <c r="R80" s="321">
        <v>0.25994801039792043</v>
      </c>
      <c r="S80" s="388" t="s">
        <v>577</v>
      </c>
      <c r="T80" s="392">
        <v>8000</v>
      </c>
      <c r="U80" s="321">
        <v>0.57988402319536092</v>
      </c>
      <c r="V80" s="388" t="s">
        <v>1432</v>
      </c>
      <c r="W80" s="392">
        <v>800</v>
      </c>
      <c r="X80" s="321">
        <v>0.61187762447510496</v>
      </c>
      <c r="Y80" s="392"/>
      <c r="Z80" s="392"/>
      <c r="AA80" s="321">
        <v>0.61187762447510496</v>
      </c>
      <c r="AB80" s="388" t="s">
        <v>576</v>
      </c>
      <c r="AC80" s="392">
        <v>1678</v>
      </c>
      <c r="AD80" s="321">
        <v>0.81183763247350527</v>
      </c>
      <c r="AE80" s="321">
        <v>0.83</v>
      </c>
      <c r="AF80" s="388" t="s">
        <v>1433</v>
      </c>
      <c r="AG80" s="392">
        <v>3239.04</v>
      </c>
      <c r="AH80" s="321">
        <v>0.89182163567286543</v>
      </c>
      <c r="AI80" s="321">
        <v>0.96</v>
      </c>
      <c r="AJ80" s="388" t="s">
        <v>1434</v>
      </c>
      <c r="AK80" s="392">
        <v>1000</v>
      </c>
      <c r="AL80" s="321">
        <v>1</v>
      </c>
      <c r="AM80" s="321">
        <v>1</v>
      </c>
      <c r="AN80" s="388"/>
      <c r="AO80" s="392"/>
      <c r="AP80" s="321">
        <v>1</v>
      </c>
      <c r="AQ80" s="321">
        <v>1</v>
      </c>
      <c r="AR80" s="322">
        <v>-5916.9999999999991</v>
      </c>
      <c r="AS80" s="392"/>
      <c r="AT80" s="323"/>
      <c r="AU80" s="324"/>
      <c r="AV80" s="324" t="s">
        <v>726</v>
      </c>
    </row>
    <row r="81" spans="1:48" s="411" customFormat="1" ht="56.25" customHeight="1">
      <c r="A81" s="388" t="s">
        <v>209</v>
      </c>
      <c r="B81" s="392" t="s">
        <v>55</v>
      </c>
      <c r="C81" s="388" t="s">
        <v>103</v>
      </c>
      <c r="D81" s="318">
        <v>9996.5</v>
      </c>
      <c r="E81" s="388" t="s">
        <v>1311</v>
      </c>
      <c r="F81" s="318">
        <v>9996.5</v>
      </c>
      <c r="G81" s="319">
        <v>1</v>
      </c>
      <c r="H81" s="318">
        <v>0</v>
      </c>
      <c r="I81" s="320" t="s">
        <v>1800</v>
      </c>
      <c r="J81" s="392"/>
      <c r="K81" s="392"/>
      <c r="L81" s="321">
        <v>0</v>
      </c>
      <c r="M81" s="392"/>
      <c r="N81" s="392"/>
      <c r="O81" s="321">
        <v>0</v>
      </c>
      <c r="P81" s="392"/>
      <c r="Q81" s="392"/>
      <c r="R81" s="321">
        <v>0</v>
      </c>
      <c r="S81" s="392" t="s">
        <v>1435</v>
      </c>
      <c r="T81" s="392">
        <v>5000</v>
      </c>
      <c r="U81" s="321">
        <v>0.50017506127144495</v>
      </c>
      <c r="V81" s="392"/>
      <c r="W81" s="392"/>
      <c r="X81" s="321">
        <v>0.50017506127144495</v>
      </c>
      <c r="Y81" s="392"/>
      <c r="Z81" s="392"/>
      <c r="AA81" s="321">
        <v>0.50017506127144495</v>
      </c>
      <c r="AB81" s="392"/>
      <c r="AC81" s="392"/>
      <c r="AD81" s="321">
        <v>0.5</v>
      </c>
      <c r="AE81" s="321">
        <v>0.5</v>
      </c>
      <c r="AF81" s="392" t="s">
        <v>1436</v>
      </c>
      <c r="AG81" s="392">
        <v>4993.1000000000004</v>
      </c>
      <c r="AH81" s="321">
        <v>1</v>
      </c>
      <c r="AI81" s="321">
        <v>1</v>
      </c>
      <c r="AJ81" s="392"/>
      <c r="AK81" s="392"/>
      <c r="AL81" s="321">
        <v>1</v>
      </c>
      <c r="AM81" s="321">
        <v>1</v>
      </c>
      <c r="AN81" s="392"/>
      <c r="AO81" s="392"/>
      <c r="AP81" s="321">
        <v>1</v>
      </c>
      <c r="AQ81" s="321">
        <v>1</v>
      </c>
      <c r="AR81" s="322">
        <v>-4993.1000000000004</v>
      </c>
      <c r="AS81" s="392"/>
      <c r="AT81" s="323"/>
      <c r="AU81" s="324"/>
      <c r="AV81" s="324" t="s">
        <v>726</v>
      </c>
    </row>
    <row r="82" spans="1:48" s="411" customFormat="1" ht="56.25" customHeight="1">
      <c r="A82" s="388" t="s">
        <v>210</v>
      </c>
      <c r="B82" s="392" t="s">
        <v>55</v>
      </c>
      <c r="C82" s="393" t="s">
        <v>104</v>
      </c>
      <c r="D82" s="318">
        <v>152820</v>
      </c>
      <c r="E82" s="388" t="s">
        <v>1437</v>
      </c>
      <c r="F82" s="318">
        <v>152820</v>
      </c>
      <c r="G82" s="319">
        <v>1</v>
      </c>
      <c r="H82" s="318">
        <v>0</v>
      </c>
      <c r="I82" s="320" t="s">
        <v>1800</v>
      </c>
      <c r="J82" s="392"/>
      <c r="K82" s="392"/>
      <c r="L82" s="321">
        <v>0</v>
      </c>
      <c r="M82" s="392"/>
      <c r="N82" s="392"/>
      <c r="O82" s="321">
        <v>0</v>
      </c>
      <c r="P82" s="388"/>
      <c r="Q82" s="392"/>
      <c r="R82" s="321">
        <v>0</v>
      </c>
      <c r="S82" s="388" t="s">
        <v>891</v>
      </c>
      <c r="T82" s="392">
        <v>151020</v>
      </c>
      <c r="U82" s="321">
        <v>0.9882214369846879</v>
      </c>
      <c r="V82" s="388" t="s">
        <v>892</v>
      </c>
      <c r="W82" s="392">
        <v>500</v>
      </c>
      <c r="X82" s="321">
        <v>0.99149326004449678</v>
      </c>
      <c r="Y82" s="392"/>
      <c r="Z82" s="392"/>
      <c r="AA82" s="321">
        <v>0.99149326004449678</v>
      </c>
      <c r="AB82" s="392" t="s">
        <v>893</v>
      </c>
      <c r="AC82" s="392">
        <v>119</v>
      </c>
      <c r="AD82" s="321">
        <v>0.99672817694019111</v>
      </c>
      <c r="AE82" s="321">
        <v>1</v>
      </c>
      <c r="AF82" s="392"/>
      <c r="AG82" s="392"/>
      <c r="AH82" s="321">
        <v>0.99672817694019111</v>
      </c>
      <c r="AI82" s="321">
        <v>1</v>
      </c>
      <c r="AJ82" s="392" t="s">
        <v>568</v>
      </c>
      <c r="AK82" s="392">
        <v>449</v>
      </c>
      <c r="AL82" s="321">
        <v>1</v>
      </c>
      <c r="AM82" s="321">
        <v>1</v>
      </c>
      <c r="AN82" s="388"/>
      <c r="AO82" s="392"/>
      <c r="AP82" s="321">
        <v>1</v>
      </c>
      <c r="AQ82" s="321">
        <v>1</v>
      </c>
      <c r="AR82" s="322">
        <v>-568</v>
      </c>
      <c r="AS82" s="392"/>
      <c r="AT82" s="323"/>
      <c r="AU82" s="324"/>
      <c r="AV82" s="324" t="s">
        <v>726</v>
      </c>
    </row>
    <row r="83" spans="1:48" s="411" customFormat="1" ht="56.25" customHeight="1">
      <c r="A83" s="388" t="s">
        <v>1438</v>
      </c>
      <c r="B83" s="392" t="s">
        <v>55</v>
      </c>
      <c r="C83" s="388" t="s">
        <v>57</v>
      </c>
      <c r="D83" s="318">
        <v>9890</v>
      </c>
      <c r="E83" s="388" t="s">
        <v>1311</v>
      </c>
      <c r="F83" s="318">
        <v>9890</v>
      </c>
      <c r="G83" s="319">
        <v>1</v>
      </c>
      <c r="H83" s="318">
        <v>0</v>
      </c>
      <c r="I83" s="320" t="s">
        <v>1800</v>
      </c>
      <c r="J83" s="392"/>
      <c r="K83" s="392"/>
      <c r="L83" s="321">
        <v>0</v>
      </c>
      <c r="M83" s="392"/>
      <c r="N83" s="392"/>
      <c r="O83" s="321">
        <v>0</v>
      </c>
      <c r="P83" s="388" t="s">
        <v>1439</v>
      </c>
      <c r="Q83" s="392">
        <v>10000</v>
      </c>
      <c r="R83" s="321">
        <v>1.0111223458038423</v>
      </c>
      <c r="S83" s="392"/>
      <c r="T83" s="392"/>
      <c r="U83" s="321">
        <v>1.0111223458038423</v>
      </c>
      <c r="V83" s="392"/>
      <c r="W83" s="392"/>
      <c r="X83" s="321">
        <v>1.0111223458038423</v>
      </c>
      <c r="Y83" s="392"/>
      <c r="Z83" s="392"/>
      <c r="AA83" s="321">
        <v>1.0111223458038423</v>
      </c>
      <c r="AB83" s="392"/>
      <c r="AC83" s="392"/>
      <c r="AD83" s="321">
        <v>1</v>
      </c>
      <c r="AE83" s="321">
        <v>0.99</v>
      </c>
      <c r="AF83" s="392"/>
      <c r="AG83" s="392"/>
      <c r="AH83" s="321">
        <v>1</v>
      </c>
      <c r="AI83" s="321">
        <v>0.99</v>
      </c>
      <c r="AJ83" s="392"/>
      <c r="AK83" s="392"/>
      <c r="AL83" s="321">
        <v>1</v>
      </c>
      <c r="AM83" s="321">
        <v>0.99</v>
      </c>
      <c r="AN83" s="392"/>
      <c r="AO83" s="392"/>
      <c r="AP83" s="321">
        <v>1</v>
      </c>
      <c r="AQ83" s="321">
        <v>0.99</v>
      </c>
      <c r="AR83" s="322">
        <v>0</v>
      </c>
      <c r="AS83" s="388" t="s">
        <v>1440</v>
      </c>
      <c r="AT83" s="323"/>
      <c r="AU83" s="324"/>
      <c r="AV83" s="324" t="s">
        <v>726</v>
      </c>
    </row>
    <row r="84" spans="1:48" s="411" customFormat="1" ht="56.25" customHeight="1">
      <c r="A84" s="388" t="s">
        <v>212</v>
      </c>
      <c r="B84" s="392" t="s">
        <v>55</v>
      </c>
      <c r="C84" s="393" t="s">
        <v>105</v>
      </c>
      <c r="D84" s="318">
        <v>8341.5300000000007</v>
      </c>
      <c r="E84" s="388" t="s">
        <v>1441</v>
      </c>
      <c r="F84" s="318">
        <v>8341.5300000000007</v>
      </c>
      <c r="G84" s="319">
        <v>1</v>
      </c>
      <c r="H84" s="318">
        <v>0</v>
      </c>
      <c r="I84" s="320" t="s">
        <v>1800</v>
      </c>
      <c r="J84" s="392"/>
      <c r="K84" s="392"/>
      <c r="L84" s="321">
        <v>0</v>
      </c>
      <c r="M84" s="392"/>
      <c r="N84" s="392"/>
      <c r="O84" s="321">
        <v>0</v>
      </c>
      <c r="P84" s="392"/>
      <c r="Q84" s="392"/>
      <c r="R84" s="321">
        <v>0</v>
      </c>
      <c r="S84" s="388" t="s">
        <v>1442</v>
      </c>
      <c r="T84" s="392">
        <v>3000</v>
      </c>
      <c r="U84" s="321">
        <v>0.35964625194658534</v>
      </c>
      <c r="V84" s="388" t="s">
        <v>1443</v>
      </c>
      <c r="W84" s="392">
        <v>300</v>
      </c>
      <c r="X84" s="321">
        <v>0.39561087714124382</v>
      </c>
      <c r="Y84" s="388" t="s">
        <v>1444</v>
      </c>
      <c r="Z84" s="392">
        <v>2000</v>
      </c>
      <c r="AA84" s="321">
        <v>0.63537504510563403</v>
      </c>
      <c r="AB84" s="388" t="s">
        <v>1445</v>
      </c>
      <c r="AC84" s="392">
        <v>1550</v>
      </c>
      <c r="AD84" s="321">
        <v>0.7</v>
      </c>
      <c r="AE84" s="321">
        <v>0.67</v>
      </c>
      <c r="AF84" s="388" t="s">
        <v>1446</v>
      </c>
      <c r="AG84" s="392">
        <v>1389.48</v>
      </c>
      <c r="AH84" s="321">
        <v>0.8</v>
      </c>
      <c r="AI84" s="321">
        <v>0.81</v>
      </c>
      <c r="AJ84" s="388"/>
      <c r="AK84" s="392"/>
      <c r="AL84" s="321">
        <v>1</v>
      </c>
      <c r="AM84" s="321">
        <v>0.81</v>
      </c>
      <c r="AN84" s="388"/>
      <c r="AO84" s="392"/>
      <c r="AP84" s="321">
        <v>1</v>
      </c>
      <c r="AQ84" s="321">
        <v>0.81</v>
      </c>
      <c r="AR84" s="322">
        <v>-2939.48</v>
      </c>
      <c r="AS84" s="388" t="s">
        <v>1447</v>
      </c>
      <c r="AT84" s="323"/>
      <c r="AU84" s="324"/>
      <c r="AV84" s="324" t="s">
        <v>726</v>
      </c>
    </row>
    <row r="85" spans="1:48" s="411" customFormat="1" ht="56.25" customHeight="1">
      <c r="A85" s="388" t="s">
        <v>213</v>
      </c>
      <c r="B85" s="392" t="s">
        <v>55</v>
      </c>
      <c r="C85" s="388" t="s">
        <v>106</v>
      </c>
      <c r="D85" s="318">
        <v>229000</v>
      </c>
      <c r="E85" s="388" t="s">
        <v>1448</v>
      </c>
      <c r="F85" s="318">
        <v>228999.33</v>
      </c>
      <c r="G85" s="319">
        <v>0.99999707423580786</v>
      </c>
      <c r="H85" s="318">
        <v>0.67000000001280569</v>
      </c>
      <c r="I85" s="320" t="s">
        <v>1801</v>
      </c>
      <c r="J85" s="392"/>
      <c r="K85" s="392"/>
      <c r="L85" s="321">
        <v>0</v>
      </c>
      <c r="M85" s="392"/>
      <c r="N85" s="392"/>
      <c r="O85" s="321">
        <v>0</v>
      </c>
      <c r="P85" s="392"/>
      <c r="Q85" s="392"/>
      <c r="R85" s="321">
        <v>0</v>
      </c>
      <c r="S85" s="392"/>
      <c r="T85" s="392"/>
      <c r="U85" s="321">
        <v>0</v>
      </c>
      <c r="V85" s="388"/>
      <c r="W85" s="318"/>
      <c r="X85" s="321">
        <v>0</v>
      </c>
      <c r="Y85" s="392"/>
      <c r="Z85" s="392"/>
      <c r="AA85" s="321">
        <v>0</v>
      </c>
      <c r="AB85" s="388" t="s">
        <v>574</v>
      </c>
      <c r="AC85" s="392">
        <v>164607.29999999999</v>
      </c>
      <c r="AD85" s="321">
        <v>0.41064599748479325</v>
      </c>
      <c r="AE85" s="321">
        <v>0.98</v>
      </c>
      <c r="AF85" s="392"/>
      <c r="AG85" s="392"/>
      <c r="AH85" s="321">
        <v>0.41064599748479325</v>
      </c>
      <c r="AI85" s="321">
        <v>0.98</v>
      </c>
      <c r="AJ85" s="388" t="s">
        <v>575</v>
      </c>
      <c r="AK85" s="392">
        <v>3815.7</v>
      </c>
      <c r="AL85" s="321">
        <v>1.2832687421399789</v>
      </c>
      <c r="AM85" s="321">
        <v>1</v>
      </c>
      <c r="AN85" s="388"/>
      <c r="AO85" s="392"/>
      <c r="AP85" s="321">
        <v>1.2832687421399789</v>
      </c>
      <c r="AQ85" s="321">
        <v>1</v>
      </c>
      <c r="AR85" s="322">
        <v>-168422.33</v>
      </c>
      <c r="AS85" s="388"/>
      <c r="AT85" s="323"/>
      <c r="AU85" s="324"/>
      <c r="AV85" s="324" t="s">
        <v>746</v>
      </c>
    </row>
    <row r="86" spans="1:48" s="411" customFormat="1" ht="56.25" customHeight="1">
      <c r="A86" s="388" t="s">
        <v>214</v>
      </c>
      <c r="B86" s="392" t="s">
        <v>55</v>
      </c>
      <c r="C86" s="388" t="s">
        <v>266</v>
      </c>
      <c r="D86" s="318">
        <v>6489.83</v>
      </c>
      <c r="E86" s="388" t="s">
        <v>1448</v>
      </c>
      <c r="F86" s="318">
        <v>6489.83</v>
      </c>
      <c r="G86" s="319">
        <v>1</v>
      </c>
      <c r="H86" s="318">
        <v>0</v>
      </c>
      <c r="I86" s="320" t="s">
        <v>1800</v>
      </c>
      <c r="J86" s="392" t="s">
        <v>1449</v>
      </c>
      <c r="K86" s="392">
        <v>0</v>
      </c>
      <c r="L86" s="321">
        <v>0</v>
      </c>
      <c r="M86" s="392" t="s">
        <v>1449</v>
      </c>
      <c r="N86" s="392">
        <v>0</v>
      </c>
      <c r="O86" s="321">
        <v>0</v>
      </c>
      <c r="P86" s="392" t="s">
        <v>1449</v>
      </c>
      <c r="Q86" s="392">
        <v>0</v>
      </c>
      <c r="R86" s="321">
        <v>0</v>
      </c>
      <c r="S86" s="388" t="s">
        <v>1450</v>
      </c>
      <c r="T86" s="318">
        <v>3000</v>
      </c>
      <c r="U86" s="321">
        <v>0.46226172334252208</v>
      </c>
      <c r="V86" s="392" t="s">
        <v>1449</v>
      </c>
      <c r="W86" s="392">
        <v>0</v>
      </c>
      <c r="X86" s="321">
        <v>0.46226172334252208</v>
      </c>
      <c r="Y86" s="392"/>
      <c r="Z86" s="392"/>
      <c r="AA86" s="321">
        <v>0.46226172334252208</v>
      </c>
      <c r="AB86" s="392"/>
      <c r="AC86" s="392"/>
      <c r="AD86" s="321">
        <v>0.46153846153846156</v>
      </c>
      <c r="AE86" s="321">
        <v>0.62</v>
      </c>
      <c r="AF86" s="388" t="s">
        <v>1451</v>
      </c>
      <c r="AG86" s="318">
        <v>1956.67</v>
      </c>
      <c r="AH86" s="321">
        <v>0.92307692307692313</v>
      </c>
      <c r="AI86" s="321">
        <v>0.92</v>
      </c>
      <c r="AJ86" s="388" t="s">
        <v>1451</v>
      </c>
      <c r="AK86" s="318">
        <v>500</v>
      </c>
      <c r="AL86" s="321">
        <v>1</v>
      </c>
      <c r="AM86" s="321">
        <v>1</v>
      </c>
      <c r="AN86" s="392"/>
      <c r="AO86" s="392"/>
      <c r="AP86" s="321">
        <v>1</v>
      </c>
      <c r="AQ86" s="321">
        <v>1</v>
      </c>
      <c r="AR86" s="322">
        <v>-2456.67</v>
      </c>
      <c r="AS86" s="392"/>
      <c r="AT86" s="323"/>
      <c r="AU86" s="324"/>
      <c r="AV86" s="324" t="s">
        <v>726</v>
      </c>
    </row>
    <row r="87" spans="1:48" s="411" customFormat="1" ht="56.25" customHeight="1">
      <c r="A87" s="388" t="s">
        <v>215</v>
      </c>
      <c r="B87" s="392" t="s">
        <v>55</v>
      </c>
      <c r="C87" s="388" t="s">
        <v>284</v>
      </c>
      <c r="D87" s="318">
        <v>21500</v>
      </c>
      <c r="E87" s="388" t="s">
        <v>1452</v>
      </c>
      <c r="F87" s="318">
        <v>21500</v>
      </c>
      <c r="G87" s="319">
        <v>1</v>
      </c>
      <c r="H87" s="318">
        <v>0</v>
      </c>
      <c r="I87" s="320" t="s">
        <v>1800</v>
      </c>
      <c r="J87" s="388" t="s">
        <v>1453</v>
      </c>
      <c r="K87" s="392">
        <v>2052</v>
      </c>
      <c r="L87" s="321">
        <v>9.5441860465116282E-2</v>
      </c>
      <c r="M87" s="392" t="s">
        <v>1449</v>
      </c>
      <c r="N87" s="392">
        <v>0</v>
      </c>
      <c r="O87" s="321">
        <v>9.5441860465116282E-2</v>
      </c>
      <c r="P87" s="392" t="s">
        <v>1449</v>
      </c>
      <c r="Q87" s="392">
        <v>0</v>
      </c>
      <c r="R87" s="321">
        <v>9.5441860465116282E-2</v>
      </c>
      <c r="S87" s="392" t="s">
        <v>1449</v>
      </c>
      <c r="T87" s="392">
        <v>0</v>
      </c>
      <c r="U87" s="321">
        <v>9.5441860465116282E-2</v>
      </c>
      <c r="V87" s="392" t="s">
        <v>1449</v>
      </c>
      <c r="W87" s="392">
        <v>0</v>
      </c>
      <c r="X87" s="321">
        <v>9.5441860465116282E-2</v>
      </c>
      <c r="Y87" s="392"/>
      <c r="Z87" s="392"/>
      <c r="AA87" s="321">
        <v>9.5441860465116282E-2</v>
      </c>
      <c r="AB87" s="388" t="s">
        <v>898</v>
      </c>
      <c r="AC87" s="392">
        <v>1640</v>
      </c>
      <c r="AD87" s="321">
        <v>0.59233773479635488</v>
      </c>
      <c r="AE87" s="321">
        <v>1</v>
      </c>
      <c r="AF87" s="392"/>
      <c r="AG87" s="392"/>
      <c r="AH87" s="321">
        <v>0.59233773479635488</v>
      </c>
      <c r="AI87" s="321">
        <v>1</v>
      </c>
      <c r="AJ87" s="392"/>
      <c r="AK87" s="392"/>
      <c r="AL87" s="321">
        <v>0.59233773479635488</v>
      </c>
      <c r="AM87" s="321">
        <v>1</v>
      </c>
      <c r="AN87" s="392"/>
      <c r="AO87" s="392"/>
      <c r="AP87" s="321">
        <v>0.59233773479635488</v>
      </c>
      <c r="AQ87" s="321">
        <v>1</v>
      </c>
      <c r="AR87" s="322">
        <v>-1640</v>
      </c>
      <c r="AS87" s="388" t="s">
        <v>1454</v>
      </c>
      <c r="AT87" s="323"/>
      <c r="AU87" s="324"/>
      <c r="AV87" s="324" t="s">
        <v>726</v>
      </c>
    </row>
    <row r="88" spans="1:48" s="411" customFormat="1" ht="56.25" customHeight="1">
      <c r="A88" s="388" t="s">
        <v>1455</v>
      </c>
      <c r="B88" s="392" t="s">
        <v>357</v>
      </c>
      <c r="C88" s="388" t="s">
        <v>1456</v>
      </c>
      <c r="D88" s="318">
        <v>156099.45000000001</v>
      </c>
      <c r="E88" s="318" t="s">
        <v>358</v>
      </c>
      <c r="F88" s="318">
        <v>154835.45000000001</v>
      </c>
      <c r="G88" s="319">
        <v>0.99190259799121649</v>
      </c>
      <c r="H88" s="318">
        <v>1264</v>
      </c>
      <c r="I88" s="320" t="s">
        <v>1801</v>
      </c>
      <c r="J88" s="388" t="s">
        <v>359</v>
      </c>
      <c r="K88" s="392">
        <v>14387</v>
      </c>
      <c r="L88" s="321">
        <v>9.2165603402190072E-2</v>
      </c>
      <c r="M88" s="388" t="s">
        <v>445</v>
      </c>
      <c r="N88" s="392">
        <v>82500</v>
      </c>
      <c r="O88" s="321">
        <v>0.62067483261472089</v>
      </c>
      <c r="P88" s="388" t="s">
        <v>446</v>
      </c>
      <c r="Q88" s="392">
        <v>9600</v>
      </c>
      <c r="R88" s="321">
        <v>0.6821740883776336</v>
      </c>
      <c r="S88" s="388" t="s">
        <v>447</v>
      </c>
      <c r="T88" s="392">
        <v>25500</v>
      </c>
      <c r="U88" s="321">
        <v>0.84553148649787035</v>
      </c>
      <c r="V88" s="388" t="s">
        <v>1457</v>
      </c>
      <c r="W88" s="392">
        <v>12000</v>
      </c>
      <c r="X88" s="321">
        <v>0.92240555620151121</v>
      </c>
      <c r="Y88" s="392"/>
      <c r="Z88" s="392"/>
      <c r="AA88" s="321">
        <v>0.92240555620151121</v>
      </c>
      <c r="AB88" s="388"/>
      <c r="AC88" s="392"/>
      <c r="AD88" s="321">
        <v>0.84698235294117652</v>
      </c>
      <c r="AE88" s="321">
        <v>0.71</v>
      </c>
      <c r="AF88" s="340"/>
      <c r="AG88" s="340"/>
      <c r="AH88" s="341">
        <v>0.84698235294117652</v>
      </c>
      <c r="AI88" s="341">
        <v>0.71</v>
      </c>
      <c r="AJ88" s="342" t="s">
        <v>1458</v>
      </c>
      <c r="AK88" s="340">
        <v>29212</v>
      </c>
      <c r="AL88" s="341">
        <v>0.84698235294117652</v>
      </c>
      <c r="AM88" s="341">
        <v>0.88</v>
      </c>
      <c r="AN88" s="342"/>
      <c r="AO88" s="340"/>
      <c r="AP88" s="341">
        <v>1</v>
      </c>
      <c r="AQ88" s="341">
        <v>0.88</v>
      </c>
      <c r="AR88" s="322">
        <v>-27948</v>
      </c>
      <c r="AS88" s="388" t="s">
        <v>1459</v>
      </c>
      <c r="AT88" s="323"/>
      <c r="AU88" s="324"/>
      <c r="AV88" s="324" t="s">
        <v>726</v>
      </c>
    </row>
    <row r="89" spans="1:48" s="411" customFormat="1" ht="56.25" customHeight="1">
      <c r="A89" s="388" t="s">
        <v>217</v>
      </c>
      <c r="B89" s="392" t="s">
        <v>357</v>
      </c>
      <c r="C89" s="393" t="s">
        <v>107</v>
      </c>
      <c r="D89" s="318">
        <v>280000</v>
      </c>
      <c r="E89" s="318" t="s">
        <v>358</v>
      </c>
      <c r="F89" s="318">
        <v>176947.61</v>
      </c>
      <c r="G89" s="319">
        <v>0.63195574999999993</v>
      </c>
      <c r="H89" s="318">
        <v>103052.39000000001</v>
      </c>
      <c r="I89" s="320" t="s">
        <v>1801</v>
      </c>
      <c r="J89" s="388"/>
      <c r="K89" s="392"/>
      <c r="L89" s="321">
        <v>0</v>
      </c>
      <c r="M89" s="388"/>
      <c r="N89" s="392"/>
      <c r="O89" s="321">
        <v>0</v>
      </c>
      <c r="P89" s="388"/>
      <c r="Q89" s="392"/>
      <c r="R89" s="321">
        <v>0</v>
      </c>
      <c r="S89" s="388"/>
      <c r="T89" s="392"/>
      <c r="U89" s="321">
        <v>0</v>
      </c>
      <c r="V89" s="388"/>
      <c r="W89" s="392"/>
      <c r="X89" s="321">
        <v>0</v>
      </c>
      <c r="Y89" s="392"/>
      <c r="Z89" s="392"/>
      <c r="AA89" s="321">
        <v>0</v>
      </c>
      <c r="AB89" s="392"/>
      <c r="AC89" s="392"/>
      <c r="AD89" s="321">
        <v>0</v>
      </c>
      <c r="AE89" s="321">
        <v>0</v>
      </c>
      <c r="AF89" s="340"/>
      <c r="AG89" s="340"/>
      <c r="AH89" s="341">
        <v>0</v>
      </c>
      <c r="AI89" s="341">
        <v>0</v>
      </c>
      <c r="AJ89" s="342" t="s">
        <v>416</v>
      </c>
      <c r="AK89" s="340">
        <v>280000</v>
      </c>
      <c r="AL89" s="341">
        <v>1</v>
      </c>
      <c r="AM89" s="341">
        <v>1</v>
      </c>
      <c r="AN89" s="342"/>
      <c r="AO89" s="340"/>
      <c r="AP89" s="341">
        <v>1</v>
      </c>
      <c r="AQ89" s="341">
        <v>1</v>
      </c>
      <c r="AR89" s="322">
        <v>-176947.61</v>
      </c>
      <c r="AS89" s="392"/>
      <c r="AT89" s="323"/>
      <c r="AU89" s="324"/>
      <c r="AV89" s="324" t="s">
        <v>726</v>
      </c>
    </row>
    <row r="90" spans="1:48" s="411" customFormat="1" ht="56.25" customHeight="1">
      <c r="A90" s="388" t="s">
        <v>218</v>
      </c>
      <c r="B90" s="392" t="s">
        <v>357</v>
      </c>
      <c r="C90" s="393" t="s">
        <v>1460</v>
      </c>
      <c r="D90" s="318">
        <v>150000</v>
      </c>
      <c r="E90" s="318" t="s">
        <v>358</v>
      </c>
      <c r="F90" s="318">
        <v>121100</v>
      </c>
      <c r="G90" s="319">
        <v>0.80733333333333335</v>
      </c>
      <c r="H90" s="318">
        <v>28900</v>
      </c>
      <c r="I90" s="320" t="s">
        <v>1801</v>
      </c>
      <c r="J90" s="388"/>
      <c r="K90" s="392"/>
      <c r="L90" s="321">
        <v>0</v>
      </c>
      <c r="M90" s="388"/>
      <c r="N90" s="392"/>
      <c r="O90" s="321">
        <v>0</v>
      </c>
      <c r="P90" s="388"/>
      <c r="Q90" s="392"/>
      <c r="R90" s="321">
        <v>0</v>
      </c>
      <c r="S90" s="388"/>
      <c r="T90" s="392"/>
      <c r="U90" s="321">
        <v>0</v>
      </c>
      <c r="V90" s="388"/>
      <c r="W90" s="392"/>
      <c r="X90" s="321">
        <v>0</v>
      </c>
      <c r="Y90" s="392"/>
      <c r="Z90" s="392"/>
      <c r="AA90" s="321">
        <v>0</v>
      </c>
      <c r="AB90" s="392"/>
      <c r="AC90" s="392"/>
      <c r="AD90" s="321">
        <v>0</v>
      </c>
      <c r="AE90" s="321">
        <v>0</v>
      </c>
      <c r="AF90" s="340"/>
      <c r="AG90" s="340"/>
      <c r="AH90" s="341">
        <v>0</v>
      </c>
      <c r="AI90" s="341">
        <v>0</v>
      </c>
      <c r="AJ90" s="342" t="s">
        <v>361</v>
      </c>
      <c r="AK90" s="340">
        <v>150000</v>
      </c>
      <c r="AL90" s="341">
        <v>1</v>
      </c>
      <c r="AM90" s="341">
        <v>1</v>
      </c>
      <c r="AN90" s="342"/>
      <c r="AO90" s="340"/>
      <c r="AP90" s="341">
        <v>1</v>
      </c>
      <c r="AQ90" s="341">
        <v>1</v>
      </c>
      <c r="AR90" s="322">
        <v>-121100</v>
      </c>
      <c r="AS90" s="392"/>
      <c r="AT90" s="323"/>
      <c r="AU90" s="324"/>
      <c r="AV90" s="324" t="s">
        <v>746</v>
      </c>
    </row>
    <row r="91" spans="1:48" s="411" customFormat="1" ht="56.25" customHeight="1">
      <c r="A91" s="388" t="s">
        <v>1461</v>
      </c>
      <c r="B91" s="388" t="s">
        <v>1462</v>
      </c>
      <c r="C91" s="393" t="s">
        <v>108</v>
      </c>
      <c r="D91" s="318">
        <v>82971</v>
      </c>
      <c r="E91" s="318" t="s">
        <v>358</v>
      </c>
      <c r="F91" s="318">
        <v>67307</v>
      </c>
      <c r="G91" s="319">
        <v>0.81121114606308231</v>
      </c>
      <c r="H91" s="318">
        <v>15664</v>
      </c>
      <c r="I91" s="320" t="s">
        <v>1801</v>
      </c>
      <c r="J91" s="388" t="s">
        <v>360</v>
      </c>
      <c r="K91" s="392">
        <v>2545</v>
      </c>
      <c r="L91" s="321">
        <v>3.0673367803208351E-2</v>
      </c>
      <c r="M91" s="388" t="s">
        <v>417</v>
      </c>
      <c r="N91" s="392">
        <v>27300</v>
      </c>
      <c r="O91" s="321">
        <v>0.35970399296139616</v>
      </c>
      <c r="P91" s="388" t="s">
        <v>418</v>
      </c>
      <c r="Q91" s="392">
        <v>300</v>
      </c>
      <c r="R91" s="321">
        <v>0.36331971411698061</v>
      </c>
      <c r="S91" s="388" t="s">
        <v>419</v>
      </c>
      <c r="T91" s="392">
        <v>41300</v>
      </c>
      <c r="U91" s="321">
        <v>0.86108399320244422</v>
      </c>
      <c r="V91" s="388" t="s">
        <v>420</v>
      </c>
      <c r="W91" s="392">
        <v>13500</v>
      </c>
      <c r="X91" s="321">
        <v>1.023791445203746</v>
      </c>
      <c r="Y91" s="392"/>
      <c r="Z91" s="392"/>
      <c r="AA91" s="321">
        <v>1.023791445203746</v>
      </c>
      <c r="AB91" s="392"/>
      <c r="AC91" s="326">
        <v>-33284</v>
      </c>
      <c r="AD91" s="321">
        <v>0.84945000000000004</v>
      </c>
      <c r="AE91" s="321">
        <v>0.34</v>
      </c>
      <c r="AF91" s="342" t="s">
        <v>1463</v>
      </c>
      <c r="AG91" s="340">
        <v>40524</v>
      </c>
      <c r="AH91" s="341">
        <v>0.98745000000000005</v>
      </c>
      <c r="AI91" s="341">
        <v>0.75</v>
      </c>
      <c r="AJ91" s="342" t="s">
        <v>1464</v>
      </c>
      <c r="AK91" s="340">
        <v>8424</v>
      </c>
      <c r="AL91" s="341">
        <v>1</v>
      </c>
      <c r="AM91" s="341">
        <v>0.83</v>
      </c>
      <c r="AN91" s="342"/>
      <c r="AO91" s="340"/>
      <c r="AP91" s="341">
        <v>1</v>
      </c>
      <c r="AQ91" s="341">
        <v>0.83</v>
      </c>
      <c r="AR91" s="322">
        <v>0</v>
      </c>
      <c r="AS91" s="388" t="s">
        <v>1465</v>
      </c>
      <c r="AT91" s="323"/>
      <c r="AU91" s="324"/>
      <c r="AV91" s="324" t="s">
        <v>726</v>
      </c>
    </row>
    <row r="92" spans="1:48" s="411" customFormat="1" ht="56.25" customHeight="1">
      <c r="A92" s="388" t="s">
        <v>296</v>
      </c>
      <c r="B92" s="388" t="s">
        <v>297</v>
      </c>
      <c r="C92" s="388" t="s">
        <v>109</v>
      </c>
      <c r="D92" s="318">
        <v>10000</v>
      </c>
      <c r="E92" s="318" t="s">
        <v>1018</v>
      </c>
      <c r="F92" s="318">
        <v>8225</v>
      </c>
      <c r="G92" s="319">
        <v>0.82250000000000001</v>
      </c>
      <c r="H92" s="318">
        <v>1775</v>
      </c>
      <c r="I92" s="320" t="s">
        <v>1801</v>
      </c>
      <c r="J92" s="392"/>
      <c r="K92" s="392"/>
      <c r="L92" s="321">
        <v>0</v>
      </c>
      <c r="M92" s="392"/>
      <c r="N92" s="392">
        <v>0</v>
      </c>
      <c r="O92" s="321">
        <v>0</v>
      </c>
      <c r="P92" s="388" t="s">
        <v>1466</v>
      </c>
      <c r="Q92" s="392">
        <v>150</v>
      </c>
      <c r="R92" s="321">
        <v>1.4999999999999999E-2</v>
      </c>
      <c r="S92" s="392"/>
      <c r="T92" s="392">
        <v>0</v>
      </c>
      <c r="U92" s="321">
        <v>1.4999999999999999E-2</v>
      </c>
      <c r="V92" s="388" t="s">
        <v>1467</v>
      </c>
      <c r="W92" s="392">
        <v>500</v>
      </c>
      <c r="X92" s="321">
        <v>6.5000000000000002E-2</v>
      </c>
      <c r="Y92" s="388"/>
      <c r="Z92" s="392"/>
      <c r="AA92" s="321">
        <v>6.5000000000000002E-2</v>
      </c>
      <c r="AB92" s="388"/>
      <c r="AC92" s="392"/>
      <c r="AD92" s="321">
        <v>0.80500000000000005</v>
      </c>
      <c r="AE92" s="321">
        <v>0.06</v>
      </c>
      <c r="AF92" s="388" t="s">
        <v>1468</v>
      </c>
      <c r="AG92" s="392">
        <v>9395</v>
      </c>
      <c r="AH92" s="321">
        <v>0.90500000000000003</v>
      </c>
      <c r="AI92" s="321">
        <v>1</v>
      </c>
      <c r="AJ92" s="388"/>
      <c r="AK92" s="392"/>
      <c r="AL92" s="321">
        <v>1</v>
      </c>
      <c r="AM92" s="321">
        <v>1</v>
      </c>
      <c r="AN92" s="388"/>
      <c r="AO92" s="392"/>
      <c r="AP92" s="321">
        <v>1</v>
      </c>
      <c r="AQ92" s="321">
        <v>1</v>
      </c>
      <c r="AR92" s="322">
        <v>-7620</v>
      </c>
      <c r="AS92" s="392" t="s">
        <v>1469</v>
      </c>
      <c r="AT92" s="323"/>
      <c r="AU92" s="324"/>
      <c r="AV92" s="324" t="s">
        <v>726</v>
      </c>
    </row>
    <row r="93" spans="1:48" s="411" customFormat="1" ht="56.25" customHeight="1">
      <c r="A93" s="388" t="s">
        <v>1470</v>
      </c>
      <c r="B93" s="388" t="s">
        <v>297</v>
      </c>
      <c r="C93" s="388" t="s">
        <v>272</v>
      </c>
      <c r="D93" s="318">
        <v>260086.64</v>
      </c>
      <c r="E93" s="318" t="s">
        <v>1018</v>
      </c>
      <c r="F93" s="318">
        <v>168023.82</v>
      </c>
      <c r="G93" s="319">
        <v>0.64603018440316662</v>
      </c>
      <c r="H93" s="318">
        <v>92062.82</v>
      </c>
      <c r="I93" s="320" t="s">
        <v>1801</v>
      </c>
      <c r="J93" s="392"/>
      <c r="K93" s="392"/>
      <c r="L93" s="321">
        <v>0</v>
      </c>
      <c r="M93" s="388" t="s">
        <v>1471</v>
      </c>
      <c r="N93" s="392">
        <v>9000</v>
      </c>
      <c r="O93" s="321">
        <v>3.4603853546648917E-2</v>
      </c>
      <c r="P93" s="388" t="s">
        <v>1471</v>
      </c>
      <c r="Q93" s="392">
        <v>9000</v>
      </c>
      <c r="R93" s="321">
        <v>6.9207707093297835E-2</v>
      </c>
      <c r="S93" s="388" t="s">
        <v>1471</v>
      </c>
      <c r="T93" s="392">
        <v>9000</v>
      </c>
      <c r="U93" s="321">
        <v>0.10381156063994675</v>
      </c>
      <c r="V93" s="388" t="s">
        <v>1471</v>
      </c>
      <c r="W93" s="392">
        <v>9000</v>
      </c>
      <c r="X93" s="321">
        <v>0.13841541418659567</v>
      </c>
      <c r="Y93" s="388" t="s">
        <v>1471</v>
      </c>
      <c r="Z93" s="392">
        <v>80000</v>
      </c>
      <c r="AA93" s="321">
        <v>0.44600522349014154</v>
      </c>
      <c r="AB93" s="388"/>
      <c r="AC93" s="392">
        <v>8118.11</v>
      </c>
      <c r="AD93" s="321">
        <v>0.80945119080267369</v>
      </c>
      <c r="AE93" s="321">
        <v>0.43</v>
      </c>
      <c r="AF93" s="388" t="s">
        <v>1471</v>
      </c>
      <c r="AG93" s="392">
        <v>80000</v>
      </c>
      <c r="AH93" s="321">
        <v>0.89652362965395727</v>
      </c>
      <c r="AI93" s="321">
        <v>0.68</v>
      </c>
      <c r="AJ93" s="388" t="s">
        <v>1471</v>
      </c>
      <c r="AK93" s="392">
        <v>27864</v>
      </c>
      <c r="AL93" s="321">
        <v>0.94199479216518323</v>
      </c>
      <c r="AM93" s="321">
        <v>0.77</v>
      </c>
      <c r="AN93" s="388" t="s">
        <v>1472</v>
      </c>
      <c r="AO93" s="392">
        <v>20000</v>
      </c>
      <c r="AP93" s="321">
        <v>1.0000430847327055</v>
      </c>
      <c r="AQ93" s="321">
        <v>0.84</v>
      </c>
      <c r="AR93" s="322">
        <v>-43919.289999999994</v>
      </c>
      <c r="AS93" s="388"/>
      <c r="AT93" s="323"/>
      <c r="AU93" s="324"/>
      <c r="AV93" s="324" t="s">
        <v>726</v>
      </c>
    </row>
    <row r="94" spans="1:48" s="411" customFormat="1" ht="56.25" customHeight="1">
      <c r="A94" s="388" t="s">
        <v>1473</v>
      </c>
      <c r="B94" s="388" t="s">
        <v>297</v>
      </c>
      <c r="C94" s="388" t="s">
        <v>273</v>
      </c>
      <c r="D94" s="318">
        <v>131455</v>
      </c>
      <c r="E94" s="318" t="s">
        <v>1018</v>
      </c>
      <c r="F94" s="318">
        <v>131455</v>
      </c>
      <c r="G94" s="319">
        <v>1</v>
      </c>
      <c r="H94" s="318">
        <v>0</v>
      </c>
      <c r="I94" s="320" t="s">
        <v>1801</v>
      </c>
      <c r="J94" s="392"/>
      <c r="K94" s="392"/>
      <c r="L94" s="321">
        <v>0</v>
      </c>
      <c r="M94" s="392"/>
      <c r="N94" s="392">
        <v>0</v>
      </c>
      <c r="O94" s="321">
        <v>0</v>
      </c>
      <c r="P94" s="392"/>
      <c r="Q94" s="392">
        <v>0</v>
      </c>
      <c r="R94" s="321">
        <v>0</v>
      </c>
      <c r="S94" s="388" t="s">
        <v>1021</v>
      </c>
      <c r="T94" s="392">
        <v>131455</v>
      </c>
      <c r="U94" s="321">
        <v>1</v>
      </c>
      <c r="V94" s="388"/>
      <c r="W94" s="392"/>
      <c r="X94" s="321">
        <v>1</v>
      </c>
      <c r="Y94" s="388"/>
      <c r="Z94" s="392"/>
      <c r="AA94" s="321">
        <v>1</v>
      </c>
      <c r="AB94" s="388"/>
      <c r="AC94" s="392"/>
      <c r="AD94" s="321">
        <v>1.7607165950325205</v>
      </c>
      <c r="AE94" s="321">
        <v>1</v>
      </c>
      <c r="AF94" s="388"/>
      <c r="AG94" s="392"/>
      <c r="AH94" s="321">
        <v>2.065003233045529</v>
      </c>
      <c r="AI94" s="321">
        <v>1</v>
      </c>
      <c r="AJ94" s="388"/>
      <c r="AK94" s="392"/>
      <c r="AL94" s="321">
        <v>2.3312540413069112</v>
      </c>
      <c r="AM94" s="321">
        <v>1</v>
      </c>
      <c r="AN94" s="392"/>
      <c r="AO94" s="392"/>
      <c r="AP94" s="321">
        <v>2.3312540413069112</v>
      </c>
      <c r="AQ94" s="321">
        <v>1</v>
      </c>
      <c r="AR94" s="322">
        <v>0</v>
      </c>
      <c r="AS94" s="388"/>
      <c r="AT94" s="323"/>
      <c r="AU94" s="324"/>
      <c r="AV94" s="324" t="s">
        <v>726</v>
      </c>
    </row>
    <row r="95" spans="1:48" s="411" customFormat="1" ht="56.25" customHeight="1">
      <c r="A95" s="388" t="s">
        <v>1474</v>
      </c>
      <c r="B95" s="392" t="s">
        <v>6</v>
      </c>
      <c r="C95" s="388" t="s">
        <v>274</v>
      </c>
      <c r="D95" s="318">
        <v>41140</v>
      </c>
      <c r="E95" s="318" t="s">
        <v>1475</v>
      </c>
      <c r="F95" s="318">
        <v>41140</v>
      </c>
      <c r="G95" s="319">
        <v>1</v>
      </c>
      <c r="H95" s="318">
        <v>0</v>
      </c>
      <c r="I95" s="320" t="s">
        <v>1801</v>
      </c>
      <c r="J95" s="392"/>
      <c r="K95" s="392"/>
      <c r="L95" s="321">
        <v>0</v>
      </c>
      <c r="M95" s="392"/>
      <c r="N95" s="392"/>
      <c r="O95" s="321">
        <v>0</v>
      </c>
      <c r="P95" s="392"/>
      <c r="Q95" s="392"/>
      <c r="R95" s="321">
        <v>0</v>
      </c>
      <c r="S95" s="392"/>
      <c r="T95" s="392"/>
      <c r="U95" s="321">
        <v>0</v>
      </c>
      <c r="V95" s="388" t="s">
        <v>1476</v>
      </c>
      <c r="W95" s="388">
        <v>42000</v>
      </c>
      <c r="X95" s="321">
        <v>1.0209042294603792</v>
      </c>
      <c r="Y95" s="392"/>
      <c r="Z95" s="392"/>
      <c r="AA95" s="321">
        <v>1.0209042294603792</v>
      </c>
      <c r="AB95" s="392" t="s">
        <v>1477</v>
      </c>
      <c r="AC95" s="392">
        <v>19800</v>
      </c>
      <c r="AD95" s="321">
        <v>1.0209042294603792</v>
      </c>
      <c r="AE95" s="321">
        <v>1</v>
      </c>
      <c r="AF95" s="392"/>
      <c r="AG95" s="392"/>
      <c r="AH95" s="321">
        <v>1.0209042294603792</v>
      </c>
      <c r="AI95" s="321">
        <v>1</v>
      </c>
      <c r="AJ95" s="392"/>
      <c r="AK95" s="392"/>
      <c r="AL95" s="321">
        <v>1.0209042294603792</v>
      </c>
      <c r="AM95" s="321">
        <v>1</v>
      </c>
      <c r="AN95" s="392"/>
      <c r="AO95" s="392"/>
      <c r="AP95" s="321">
        <v>1.0209042294603792</v>
      </c>
      <c r="AQ95" s="321">
        <v>1</v>
      </c>
      <c r="AR95" s="322">
        <v>-19800</v>
      </c>
      <c r="AS95" s="392"/>
      <c r="AT95" s="323"/>
      <c r="AU95" s="324"/>
      <c r="AV95" s="324" t="s">
        <v>726</v>
      </c>
    </row>
    <row r="96" spans="1:48" s="411" customFormat="1" ht="56.25" customHeight="1">
      <c r="A96" s="388" t="s">
        <v>220</v>
      </c>
      <c r="B96" s="392" t="s">
        <v>6</v>
      </c>
      <c r="C96" s="393" t="s">
        <v>62</v>
      </c>
      <c r="D96" s="318">
        <v>10000</v>
      </c>
      <c r="E96" s="318" t="s">
        <v>1475</v>
      </c>
      <c r="F96" s="318">
        <v>9994.5</v>
      </c>
      <c r="G96" s="319">
        <v>0.99944999999999995</v>
      </c>
      <c r="H96" s="318">
        <v>5.5</v>
      </c>
      <c r="I96" s="320" t="s">
        <v>1801</v>
      </c>
      <c r="J96" s="392"/>
      <c r="K96" s="392"/>
      <c r="L96" s="321">
        <v>0</v>
      </c>
      <c r="M96" s="392"/>
      <c r="N96" s="392"/>
      <c r="O96" s="321">
        <v>0</v>
      </c>
      <c r="P96" s="388" t="s">
        <v>1478</v>
      </c>
      <c r="Q96" s="388">
        <v>5000</v>
      </c>
      <c r="R96" s="321">
        <v>0.5</v>
      </c>
      <c r="S96" s="392"/>
      <c r="T96" s="392"/>
      <c r="U96" s="321">
        <v>0.5</v>
      </c>
      <c r="V96" s="392"/>
      <c r="W96" s="392"/>
      <c r="X96" s="321">
        <v>0.5</v>
      </c>
      <c r="Y96" s="392"/>
      <c r="Z96" s="392"/>
      <c r="AA96" s="321">
        <v>0.5</v>
      </c>
      <c r="AB96" s="388" t="s">
        <v>1479</v>
      </c>
      <c r="AC96" s="388">
        <v>1325</v>
      </c>
      <c r="AD96" s="321">
        <v>1</v>
      </c>
      <c r="AE96" s="321">
        <v>0.63</v>
      </c>
      <c r="AF96" s="392" t="s">
        <v>1479</v>
      </c>
      <c r="AG96" s="392">
        <v>3725.5</v>
      </c>
      <c r="AH96" s="321">
        <v>1</v>
      </c>
      <c r="AI96" s="321">
        <v>1</v>
      </c>
      <c r="AJ96" s="392"/>
      <c r="AK96" s="392"/>
      <c r="AL96" s="321">
        <v>1</v>
      </c>
      <c r="AM96" s="321">
        <v>1</v>
      </c>
      <c r="AN96" s="392"/>
      <c r="AO96" s="392"/>
      <c r="AP96" s="321">
        <v>1</v>
      </c>
      <c r="AQ96" s="321">
        <v>1</v>
      </c>
      <c r="AR96" s="322">
        <v>-5045</v>
      </c>
      <c r="AS96" s="392"/>
      <c r="AT96" s="323"/>
      <c r="AU96" s="324"/>
      <c r="AV96" s="324" t="s">
        <v>726</v>
      </c>
    </row>
    <row r="97" spans="1:48" s="411" customFormat="1" ht="56.25" customHeight="1">
      <c r="A97" s="388" t="s">
        <v>1480</v>
      </c>
      <c r="B97" s="392" t="s">
        <v>50</v>
      </c>
      <c r="C97" s="388" t="s">
        <v>275</v>
      </c>
      <c r="D97" s="318">
        <v>31840</v>
      </c>
      <c r="E97" s="318" t="s">
        <v>1481</v>
      </c>
      <c r="F97" s="318">
        <v>17140</v>
      </c>
      <c r="G97" s="319">
        <v>0.53831658291457285</v>
      </c>
      <c r="H97" s="318">
        <v>14700</v>
      </c>
      <c r="I97" s="320" t="s">
        <v>1801</v>
      </c>
      <c r="J97" s="392" t="s">
        <v>319</v>
      </c>
      <c r="K97" s="392">
        <v>13840</v>
      </c>
      <c r="L97" s="321">
        <v>0.43467336683417085</v>
      </c>
      <c r="M97" s="392"/>
      <c r="N97" s="392"/>
      <c r="O97" s="321">
        <v>0.43467336683417085</v>
      </c>
      <c r="P97" s="392"/>
      <c r="Q97" s="392"/>
      <c r="R97" s="321">
        <v>0.43467336683417085</v>
      </c>
      <c r="S97" s="392"/>
      <c r="T97" s="392"/>
      <c r="U97" s="321">
        <v>0.43467336683417085</v>
      </c>
      <c r="V97" s="392"/>
      <c r="W97" s="392"/>
      <c r="X97" s="321">
        <v>0.43467336683417085</v>
      </c>
      <c r="Y97" s="392"/>
      <c r="Z97" s="392"/>
      <c r="AA97" s="321">
        <v>0.43467336683417085</v>
      </c>
      <c r="AB97" s="388"/>
      <c r="AC97" s="392"/>
      <c r="AD97" s="321">
        <v>0.85519999999999996</v>
      </c>
      <c r="AE97" s="321">
        <v>0.28000000000000003</v>
      </c>
      <c r="AF97" s="388" t="s">
        <v>1482</v>
      </c>
      <c r="AG97" s="392">
        <v>18000</v>
      </c>
      <c r="AH97" s="321">
        <v>0.99995999999999996</v>
      </c>
      <c r="AI97" s="321">
        <v>0.64</v>
      </c>
      <c r="AJ97" s="392"/>
      <c r="AK97" s="392"/>
      <c r="AL97" s="321">
        <v>0.99995999999999996</v>
      </c>
      <c r="AM97" s="321">
        <v>0.64</v>
      </c>
      <c r="AN97" s="392"/>
      <c r="AO97" s="392"/>
      <c r="AP97" s="321">
        <v>0.99995999999999996</v>
      </c>
      <c r="AQ97" s="321">
        <v>0.64</v>
      </c>
      <c r="AR97" s="322">
        <v>-3300</v>
      </c>
      <c r="AS97" s="342" t="s">
        <v>1483</v>
      </c>
      <c r="AT97" s="323"/>
      <c r="AU97" s="324"/>
      <c r="AV97" s="324" t="s">
        <v>726</v>
      </c>
    </row>
    <row r="98" spans="1:48" s="411" customFormat="1" ht="56.25" customHeight="1">
      <c r="A98" s="500" t="s">
        <v>1726</v>
      </c>
      <c r="B98" s="392" t="s">
        <v>56</v>
      </c>
      <c r="C98" s="388" t="s">
        <v>110</v>
      </c>
      <c r="D98" s="318">
        <v>306000</v>
      </c>
      <c r="E98" s="318" t="s">
        <v>1484</v>
      </c>
      <c r="F98" s="318">
        <v>1594</v>
      </c>
      <c r="G98" s="319">
        <v>5.2091503267973852E-3</v>
      </c>
      <c r="H98" s="318">
        <v>304406</v>
      </c>
      <c r="I98" s="320" t="s">
        <v>1801</v>
      </c>
      <c r="J98" s="392"/>
      <c r="K98" s="392"/>
      <c r="L98" s="321">
        <v>0</v>
      </c>
      <c r="M98" s="392"/>
      <c r="N98" s="392"/>
      <c r="O98" s="321">
        <v>0</v>
      </c>
      <c r="P98" s="392"/>
      <c r="Q98" s="392"/>
      <c r="R98" s="321">
        <v>0</v>
      </c>
      <c r="S98" s="392"/>
      <c r="T98" s="392"/>
      <c r="U98" s="321">
        <v>0</v>
      </c>
      <c r="V98" s="392"/>
      <c r="W98" s="392"/>
      <c r="X98" s="321">
        <v>0</v>
      </c>
      <c r="Y98" s="392"/>
      <c r="Z98" s="392"/>
      <c r="AA98" s="321">
        <v>0</v>
      </c>
      <c r="AB98" s="392"/>
      <c r="AC98" s="392"/>
      <c r="AD98" s="321">
        <v>0</v>
      </c>
      <c r="AE98" s="321">
        <v>0</v>
      </c>
      <c r="AF98" s="388" t="s">
        <v>1485</v>
      </c>
      <c r="AG98" s="392">
        <v>33000</v>
      </c>
      <c r="AH98" s="321">
        <v>0.5</v>
      </c>
      <c r="AI98" s="321">
        <v>0.13</v>
      </c>
      <c r="AJ98" s="388" t="s">
        <v>1486</v>
      </c>
      <c r="AK98" s="392">
        <v>98000</v>
      </c>
      <c r="AL98" s="321">
        <v>1</v>
      </c>
      <c r="AM98" s="321">
        <v>0.5</v>
      </c>
      <c r="AN98" s="388"/>
      <c r="AO98" s="392"/>
      <c r="AP98" s="321">
        <v>1</v>
      </c>
      <c r="AQ98" s="321">
        <v>0.5</v>
      </c>
      <c r="AR98" s="322">
        <v>173406</v>
      </c>
      <c r="AS98" s="388" t="s">
        <v>1487</v>
      </c>
      <c r="AT98" s="323"/>
      <c r="AU98" s="324"/>
      <c r="AV98" s="324" t="s">
        <v>726</v>
      </c>
    </row>
    <row r="99" spans="1:48" s="411" customFormat="1" ht="56.25" customHeight="1">
      <c r="A99" s="388" t="s">
        <v>1488</v>
      </c>
      <c r="B99" s="392" t="s">
        <v>56</v>
      </c>
      <c r="C99" s="388" t="s">
        <v>111</v>
      </c>
      <c r="D99" s="318">
        <v>83072.2</v>
      </c>
      <c r="E99" s="318" t="s">
        <v>1484</v>
      </c>
      <c r="F99" s="318">
        <v>83072.2</v>
      </c>
      <c r="G99" s="319">
        <v>1</v>
      </c>
      <c r="H99" s="318">
        <v>0</v>
      </c>
      <c r="I99" s="320" t="s">
        <v>1800</v>
      </c>
      <c r="J99" s="392"/>
      <c r="K99" s="392"/>
      <c r="L99" s="321">
        <v>0</v>
      </c>
      <c r="M99" s="392"/>
      <c r="N99" s="392"/>
      <c r="O99" s="321">
        <v>0</v>
      </c>
      <c r="P99" s="392"/>
      <c r="Q99" s="392"/>
      <c r="R99" s="321">
        <v>0</v>
      </c>
      <c r="S99" s="392"/>
      <c r="T99" s="392"/>
      <c r="U99" s="321">
        <v>0</v>
      </c>
      <c r="V99" s="392"/>
      <c r="W99" s="392"/>
      <c r="X99" s="321">
        <v>0</v>
      </c>
      <c r="Y99" s="392"/>
      <c r="Z99" s="392"/>
      <c r="AA99" s="321">
        <v>0</v>
      </c>
      <c r="AB99" s="392"/>
      <c r="AC99" s="392"/>
      <c r="AD99" s="321">
        <v>0</v>
      </c>
      <c r="AE99" s="321">
        <v>0</v>
      </c>
      <c r="AF99" s="388" t="s">
        <v>1489</v>
      </c>
      <c r="AG99" s="392">
        <v>153072.20000000001</v>
      </c>
      <c r="AH99" s="321">
        <v>0.5</v>
      </c>
      <c r="AI99" s="321">
        <v>0.55000000000000004</v>
      </c>
      <c r="AJ99" s="388" t="s">
        <v>1490</v>
      </c>
      <c r="AK99" s="392">
        <v>105000</v>
      </c>
      <c r="AL99" s="321">
        <v>1</v>
      </c>
      <c r="AM99" s="321">
        <v>0.93</v>
      </c>
      <c r="AN99" s="392"/>
      <c r="AO99" s="392"/>
      <c r="AP99" s="321">
        <v>1</v>
      </c>
      <c r="AQ99" s="321">
        <v>0.93</v>
      </c>
      <c r="AR99" s="322">
        <v>-258072.2</v>
      </c>
      <c r="AS99" s="388" t="s">
        <v>1487</v>
      </c>
      <c r="AT99" s="323"/>
      <c r="AU99" s="324"/>
      <c r="AV99" s="324" t="s">
        <v>726</v>
      </c>
    </row>
    <row r="100" spans="1:48" s="411" customFormat="1" ht="56.25" customHeight="1">
      <c r="A100" s="388" t="s">
        <v>839</v>
      </c>
      <c r="B100" s="392" t="s">
        <v>50</v>
      </c>
      <c r="C100" s="393" t="s">
        <v>112</v>
      </c>
      <c r="D100" s="318">
        <v>19924</v>
      </c>
      <c r="E100" s="318" t="s">
        <v>1481</v>
      </c>
      <c r="F100" s="318">
        <v>19924</v>
      </c>
      <c r="G100" s="319">
        <v>1</v>
      </c>
      <c r="H100" s="318">
        <v>0</v>
      </c>
      <c r="I100" s="320" t="s">
        <v>1800</v>
      </c>
      <c r="J100" s="388" t="s">
        <v>320</v>
      </c>
      <c r="K100" s="392">
        <v>19924</v>
      </c>
      <c r="L100" s="321">
        <v>1</v>
      </c>
      <c r="M100" s="392"/>
      <c r="N100" s="392"/>
      <c r="O100" s="321">
        <v>1</v>
      </c>
      <c r="P100" s="392"/>
      <c r="Q100" s="392"/>
      <c r="R100" s="321">
        <v>1</v>
      </c>
      <c r="S100" s="392"/>
      <c r="T100" s="392"/>
      <c r="U100" s="321">
        <v>1</v>
      </c>
      <c r="V100" s="392"/>
      <c r="W100" s="392"/>
      <c r="X100" s="321">
        <v>1</v>
      </c>
      <c r="Y100" s="392"/>
      <c r="Z100" s="392"/>
      <c r="AA100" s="321">
        <v>1</v>
      </c>
      <c r="AB100" s="392"/>
      <c r="AC100" s="392"/>
      <c r="AD100" s="321">
        <v>1</v>
      </c>
      <c r="AE100" s="321">
        <v>1</v>
      </c>
      <c r="AF100" s="392"/>
      <c r="AG100" s="392"/>
      <c r="AH100" s="321">
        <v>1</v>
      </c>
      <c r="AI100" s="321">
        <v>1</v>
      </c>
      <c r="AJ100" s="392"/>
      <c r="AK100" s="392"/>
      <c r="AL100" s="321">
        <v>1</v>
      </c>
      <c r="AM100" s="321">
        <v>1</v>
      </c>
      <c r="AN100" s="392"/>
      <c r="AO100" s="392"/>
      <c r="AP100" s="321">
        <v>1</v>
      </c>
      <c r="AQ100" s="321">
        <v>1</v>
      </c>
      <c r="AR100" s="322">
        <v>0</v>
      </c>
      <c r="AS100" s="388"/>
      <c r="AT100" s="323"/>
      <c r="AU100" s="324"/>
      <c r="AV100" s="324" t="s">
        <v>726</v>
      </c>
    </row>
    <row r="101" spans="1:48" s="411" customFormat="1" ht="56.25" customHeight="1">
      <c r="A101" s="388" t="s">
        <v>223</v>
      </c>
      <c r="B101" s="392" t="s">
        <v>52</v>
      </c>
      <c r="C101" s="388" t="s">
        <v>276</v>
      </c>
      <c r="D101" s="318">
        <v>20000</v>
      </c>
      <c r="E101" s="318" t="s">
        <v>1491</v>
      </c>
      <c r="F101" s="318">
        <v>19945.599999999999</v>
      </c>
      <c r="G101" s="319">
        <v>0.99727999999999994</v>
      </c>
      <c r="H101" s="318">
        <v>54.400000000001455</v>
      </c>
      <c r="I101" s="320" t="s">
        <v>1801</v>
      </c>
      <c r="J101" s="392"/>
      <c r="K101" s="392"/>
      <c r="L101" s="321">
        <v>0</v>
      </c>
      <c r="M101" s="392"/>
      <c r="N101" s="392"/>
      <c r="O101" s="321">
        <v>0</v>
      </c>
      <c r="P101" s="388" t="s">
        <v>1492</v>
      </c>
      <c r="Q101" s="392">
        <v>10000</v>
      </c>
      <c r="R101" s="321">
        <v>0.5</v>
      </c>
      <c r="S101" s="392"/>
      <c r="T101" s="392"/>
      <c r="U101" s="321">
        <v>0.5</v>
      </c>
      <c r="V101" s="392"/>
      <c r="W101" s="392"/>
      <c r="X101" s="321">
        <v>0.5</v>
      </c>
      <c r="Y101" s="392"/>
      <c r="Z101" s="392"/>
      <c r="AA101" s="321">
        <v>0.5</v>
      </c>
      <c r="AB101" s="392"/>
      <c r="AC101" s="392"/>
      <c r="AD101" s="321">
        <v>0.5</v>
      </c>
      <c r="AE101" s="321">
        <v>0.49</v>
      </c>
      <c r="AF101" s="388" t="s">
        <v>1492</v>
      </c>
      <c r="AG101" s="392">
        <v>10184.4</v>
      </c>
      <c r="AH101" s="321">
        <v>1</v>
      </c>
      <c r="AI101" s="321">
        <v>1</v>
      </c>
      <c r="AJ101" s="392"/>
      <c r="AK101" s="392"/>
      <c r="AL101" s="321">
        <v>1</v>
      </c>
      <c r="AM101" s="321">
        <v>1</v>
      </c>
      <c r="AN101" s="392"/>
      <c r="AO101" s="392"/>
      <c r="AP101" s="321">
        <v>1</v>
      </c>
      <c r="AQ101" s="321">
        <v>1</v>
      </c>
      <c r="AR101" s="322">
        <v>-10129.999999999998</v>
      </c>
      <c r="AS101" s="392"/>
      <c r="AT101" s="323"/>
      <c r="AU101" s="324"/>
      <c r="AV101" s="324" t="s">
        <v>726</v>
      </c>
    </row>
    <row r="102" spans="1:48" s="411" customFormat="1" ht="56.25" customHeight="1">
      <c r="A102" s="388" t="s">
        <v>1493</v>
      </c>
      <c r="B102" s="392" t="s">
        <v>299</v>
      </c>
      <c r="C102" s="393" t="s">
        <v>285</v>
      </c>
      <c r="D102" s="318">
        <v>177000</v>
      </c>
      <c r="E102" s="318" t="s">
        <v>1494</v>
      </c>
      <c r="F102" s="318">
        <v>169089.1</v>
      </c>
      <c r="G102" s="319">
        <v>0.95530564971751419</v>
      </c>
      <c r="H102" s="318">
        <v>7910.8999999999942</v>
      </c>
      <c r="I102" s="320" t="s">
        <v>1801</v>
      </c>
      <c r="J102" s="329" t="s">
        <v>1495</v>
      </c>
      <c r="K102" s="392">
        <v>7000</v>
      </c>
      <c r="L102" s="321">
        <v>3.954802259887006E-2</v>
      </c>
      <c r="M102" s="329" t="s">
        <v>1496</v>
      </c>
      <c r="N102" s="392">
        <v>10000</v>
      </c>
      <c r="O102" s="321">
        <v>9.6045197740112997E-2</v>
      </c>
      <c r="P102" s="329" t="s">
        <v>1497</v>
      </c>
      <c r="Q102" s="392">
        <v>10000</v>
      </c>
      <c r="R102" s="321">
        <v>0.15254237288135594</v>
      </c>
      <c r="S102" s="329"/>
      <c r="T102" s="392"/>
      <c r="U102" s="321">
        <v>0.15254237288135594</v>
      </c>
      <c r="V102" s="392" t="s">
        <v>1025</v>
      </c>
      <c r="W102" s="392">
        <v>108000</v>
      </c>
      <c r="X102" s="321">
        <v>0.76271186440677963</v>
      </c>
      <c r="Y102" s="392"/>
      <c r="Z102" s="392"/>
      <c r="AA102" s="321">
        <v>0.76271186440677963</v>
      </c>
      <c r="AB102" s="329" t="s">
        <v>1498</v>
      </c>
      <c r="AC102" s="392">
        <v>10000</v>
      </c>
      <c r="AD102" s="321">
        <v>0.8192090395480226</v>
      </c>
      <c r="AE102" s="321">
        <v>0.77</v>
      </c>
      <c r="AF102" s="388" t="s">
        <v>1499</v>
      </c>
      <c r="AG102" s="392">
        <v>18000</v>
      </c>
      <c r="AH102" s="321">
        <v>0.92090395480225984</v>
      </c>
      <c r="AI102" s="321">
        <v>0.87</v>
      </c>
      <c r="AJ102" s="388" t="s">
        <v>1500</v>
      </c>
      <c r="AK102" s="392">
        <v>23209.9</v>
      </c>
      <c r="AL102" s="321">
        <v>0.97740112994350281</v>
      </c>
      <c r="AM102" s="321">
        <v>1</v>
      </c>
      <c r="AN102" s="392"/>
      <c r="AO102" s="392"/>
      <c r="AP102" s="321">
        <v>0.97740112994350281</v>
      </c>
      <c r="AQ102" s="321">
        <v>1</v>
      </c>
      <c r="AR102" s="322">
        <v>-43299.000000000007</v>
      </c>
      <c r="AS102" s="388"/>
      <c r="AT102" s="323"/>
      <c r="AU102" s="324"/>
      <c r="AV102" s="324" t="s">
        <v>726</v>
      </c>
    </row>
    <row r="103" spans="1:48" s="411" customFormat="1" ht="56.25" customHeight="1">
      <c r="A103" s="388" t="s">
        <v>225</v>
      </c>
      <c r="B103" s="388" t="s">
        <v>357</v>
      </c>
      <c r="C103" s="388" t="s">
        <v>277</v>
      </c>
      <c r="D103" s="318">
        <v>567831</v>
      </c>
      <c r="E103" s="318" t="s">
        <v>358</v>
      </c>
      <c r="F103" s="318">
        <v>517831</v>
      </c>
      <c r="G103" s="319">
        <v>0.91194563171084353</v>
      </c>
      <c r="H103" s="318">
        <v>50000</v>
      </c>
      <c r="I103" s="320" t="s">
        <v>1801</v>
      </c>
      <c r="J103" s="388" t="s">
        <v>448</v>
      </c>
      <c r="K103" s="392">
        <v>15682</v>
      </c>
      <c r="L103" s="321">
        <v>2.7617372070211033E-2</v>
      </c>
      <c r="M103" s="388" t="s">
        <v>449</v>
      </c>
      <c r="N103" s="392">
        <v>34450</v>
      </c>
      <c r="O103" s="321">
        <v>8.8286831821439829E-2</v>
      </c>
      <c r="P103" s="388" t="s">
        <v>450</v>
      </c>
      <c r="Q103" s="392">
        <v>4000</v>
      </c>
      <c r="R103" s="321">
        <v>9.5331181284572353E-2</v>
      </c>
      <c r="S103" s="388" t="s">
        <v>451</v>
      </c>
      <c r="T103" s="392">
        <v>311000</v>
      </c>
      <c r="U103" s="321">
        <v>0.6430293520431255</v>
      </c>
      <c r="V103" s="388" t="s">
        <v>452</v>
      </c>
      <c r="W103" s="392">
        <v>101000</v>
      </c>
      <c r="X103" s="321">
        <v>0.82089917598722151</v>
      </c>
      <c r="Y103" s="392"/>
      <c r="Z103" s="392"/>
      <c r="AA103" s="321">
        <v>0.82089917598722151</v>
      </c>
      <c r="AB103" s="392"/>
      <c r="AC103" s="392"/>
      <c r="AD103" s="321">
        <v>0.99177021276595745</v>
      </c>
      <c r="AE103" s="321">
        <v>0.89</v>
      </c>
      <c r="AF103" s="342"/>
      <c r="AG103" s="340"/>
      <c r="AH103" s="341">
        <v>0.99177021276595745</v>
      </c>
      <c r="AI103" s="341">
        <v>0.89</v>
      </c>
      <c r="AJ103" s="342" t="s">
        <v>1501</v>
      </c>
      <c r="AK103" s="340">
        <v>153450</v>
      </c>
      <c r="AL103" s="341">
        <v>1</v>
      </c>
      <c r="AM103" s="341">
        <v>1.22</v>
      </c>
      <c r="AN103" s="342"/>
      <c r="AO103" s="340"/>
      <c r="AP103" s="341">
        <v>1</v>
      </c>
      <c r="AQ103" s="341">
        <v>1.22</v>
      </c>
      <c r="AR103" s="322">
        <v>-103450</v>
      </c>
      <c r="AS103" s="388" t="s">
        <v>1502</v>
      </c>
      <c r="AT103" s="323"/>
      <c r="AU103" s="324"/>
      <c r="AV103" s="324" t="s">
        <v>726</v>
      </c>
    </row>
    <row r="104" spans="1:48" s="411" customFormat="1" ht="56.25" customHeight="1">
      <c r="A104" s="388" t="s">
        <v>1503</v>
      </c>
      <c r="B104" s="388" t="s">
        <v>4</v>
      </c>
      <c r="C104" s="388" t="s">
        <v>286</v>
      </c>
      <c r="D104" s="318">
        <v>63386</v>
      </c>
      <c r="E104" s="318" t="s">
        <v>408</v>
      </c>
      <c r="F104" s="318">
        <v>63386</v>
      </c>
      <c r="G104" s="319">
        <v>1</v>
      </c>
      <c r="H104" s="318">
        <v>0</v>
      </c>
      <c r="I104" s="320" t="s">
        <v>1800</v>
      </c>
      <c r="J104" s="392"/>
      <c r="K104" s="392"/>
      <c r="L104" s="321">
        <v>0</v>
      </c>
      <c r="M104" s="388" t="s">
        <v>453</v>
      </c>
      <c r="N104" s="388">
        <v>32000</v>
      </c>
      <c r="O104" s="321">
        <v>0.50484334080080773</v>
      </c>
      <c r="P104" s="392"/>
      <c r="Q104" s="392"/>
      <c r="R104" s="321">
        <v>0.50484334080080773</v>
      </c>
      <c r="S104" s="392"/>
      <c r="T104" s="392"/>
      <c r="U104" s="321">
        <v>0.50484334080080773</v>
      </c>
      <c r="V104" s="392"/>
      <c r="W104" s="392"/>
      <c r="X104" s="321">
        <v>0.50484334080080773</v>
      </c>
      <c r="Y104" s="392"/>
      <c r="Z104" s="392"/>
      <c r="AA104" s="321">
        <v>0.50484334080080773</v>
      </c>
      <c r="AB104" s="388" t="s">
        <v>453</v>
      </c>
      <c r="AC104" s="388">
        <v>31693</v>
      </c>
      <c r="AD104" s="321">
        <v>0.91428571428571426</v>
      </c>
      <c r="AE104" s="321">
        <v>0.91</v>
      </c>
      <c r="AF104" s="388" t="s">
        <v>454</v>
      </c>
      <c r="AG104" s="388">
        <v>3000</v>
      </c>
      <c r="AH104" s="321">
        <v>0.95714285714285718</v>
      </c>
      <c r="AI104" s="321">
        <v>0.95</v>
      </c>
      <c r="AJ104" s="388" t="s">
        <v>454</v>
      </c>
      <c r="AK104" s="388">
        <v>3000</v>
      </c>
      <c r="AL104" s="321">
        <v>1</v>
      </c>
      <c r="AM104" s="321">
        <v>0.99</v>
      </c>
      <c r="AN104" s="392"/>
      <c r="AO104" s="392"/>
      <c r="AP104" s="321">
        <v>1</v>
      </c>
      <c r="AQ104" s="321">
        <v>0.99</v>
      </c>
      <c r="AR104" s="322">
        <v>-37693</v>
      </c>
      <c r="AS104" s="392" t="s">
        <v>1504</v>
      </c>
      <c r="AT104" s="323"/>
      <c r="AU104" s="324"/>
      <c r="AV104" s="324" t="s">
        <v>726</v>
      </c>
    </row>
    <row r="105" spans="1:48" s="411" customFormat="1" ht="56.25" customHeight="1">
      <c r="A105" s="388" t="s">
        <v>1505</v>
      </c>
      <c r="B105" s="388" t="s">
        <v>1506</v>
      </c>
      <c r="C105" s="393" t="s">
        <v>113</v>
      </c>
      <c r="D105" s="318">
        <v>109639</v>
      </c>
      <c r="E105" s="318" t="s">
        <v>358</v>
      </c>
      <c r="F105" s="318">
        <v>96737</v>
      </c>
      <c r="G105" s="319">
        <v>0.88232289604976333</v>
      </c>
      <c r="H105" s="318">
        <v>12902</v>
      </c>
      <c r="I105" s="320" t="s">
        <v>1801</v>
      </c>
      <c r="J105" s="392"/>
      <c r="K105" s="392"/>
      <c r="L105" s="321">
        <v>0</v>
      </c>
      <c r="M105" s="388" t="s">
        <v>421</v>
      </c>
      <c r="N105" s="392">
        <v>7000</v>
      </c>
      <c r="O105" s="321">
        <v>6.3845894252957433E-2</v>
      </c>
      <c r="P105" s="388" t="s">
        <v>422</v>
      </c>
      <c r="Q105" s="392">
        <v>11000</v>
      </c>
      <c r="R105" s="321">
        <v>0.16417515665046198</v>
      </c>
      <c r="S105" s="392"/>
      <c r="T105" s="392"/>
      <c r="U105" s="321">
        <v>0.16417515665046198</v>
      </c>
      <c r="V105" s="388" t="s">
        <v>423</v>
      </c>
      <c r="W105" s="392">
        <v>80000</v>
      </c>
      <c r="X105" s="321">
        <v>0.89384251954140403</v>
      </c>
      <c r="Y105" s="392"/>
      <c r="Z105" s="392"/>
      <c r="AA105" s="321">
        <v>0.89384251954140403</v>
      </c>
      <c r="AB105" s="388"/>
      <c r="AC105" s="326">
        <v>-14648</v>
      </c>
      <c r="AD105" s="321">
        <v>0.8</v>
      </c>
      <c r="AE105" s="321">
        <v>0.55000000000000004</v>
      </c>
      <c r="AF105" s="342" t="s">
        <v>1507</v>
      </c>
      <c r="AG105" s="340">
        <v>12150</v>
      </c>
      <c r="AH105" s="341">
        <v>0.9</v>
      </c>
      <c r="AI105" s="341">
        <v>0.63</v>
      </c>
      <c r="AJ105" s="342" t="s">
        <v>1508</v>
      </c>
      <c r="AK105" s="340">
        <v>15400</v>
      </c>
      <c r="AL105" s="341">
        <v>1</v>
      </c>
      <c r="AM105" s="341">
        <v>0.73</v>
      </c>
      <c r="AN105" s="340"/>
      <c r="AO105" s="340"/>
      <c r="AP105" s="341">
        <v>1</v>
      </c>
      <c r="AQ105" s="341">
        <v>0.73</v>
      </c>
      <c r="AR105" s="322">
        <v>0</v>
      </c>
      <c r="AS105" s="388" t="s">
        <v>1509</v>
      </c>
      <c r="AT105" s="323"/>
      <c r="AU105" s="324"/>
      <c r="AV105" s="324" t="s">
        <v>726</v>
      </c>
    </row>
    <row r="106" spans="1:48" s="411" customFormat="1" ht="56.25" customHeight="1">
      <c r="A106" s="388" t="s">
        <v>227</v>
      </c>
      <c r="B106" s="388" t="s">
        <v>56</v>
      </c>
      <c r="C106" s="388" t="s">
        <v>277</v>
      </c>
      <c r="D106" s="318">
        <v>100000</v>
      </c>
      <c r="E106" s="318" t="s">
        <v>1510</v>
      </c>
      <c r="F106" s="318">
        <v>96382.83</v>
      </c>
      <c r="G106" s="319">
        <v>0.96382829999999997</v>
      </c>
      <c r="H106" s="318">
        <v>3617.1699999999983</v>
      </c>
      <c r="I106" s="320" t="s">
        <v>1801</v>
      </c>
      <c r="J106" s="392"/>
      <c r="K106" s="392"/>
      <c r="L106" s="321">
        <v>0</v>
      </c>
      <c r="M106" s="392"/>
      <c r="N106" s="392"/>
      <c r="O106" s="321">
        <v>0</v>
      </c>
      <c r="P106" s="388"/>
      <c r="Q106" s="392"/>
      <c r="R106" s="321">
        <v>0</v>
      </c>
      <c r="S106" s="392"/>
      <c r="T106" s="392"/>
      <c r="U106" s="321">
        <v>0</v>
      </c>
      <c r="V106" s="388" t="s">
        <v>1511</v>
      </c>
      <c r="W106" s="392">
        <v>7600</v>
      </c>
      <c r="X106" s="321">
        <v>7.5999999999999998E-2</v>
      </c>
      <c r="Y106" s="392"/>
      <c r="Z106" s="392"/>
      <c r="AA106" s="321">
        <v>7.5999999999999998E-2</v>
      </c>
      <c r="AB106" s="388" t="s">
        <v>993</v>
      </c>
      <c r="AC106" s="392">
        <v>19400</v>
      </c>
      <c r="AD106" s="321">
        <v>0.27</v>
      </c>
      <c r="AE106" s="321">
        <v>0.27</v>
      </c>
      <c r="AF106" s="388" t="s">
        <v>1512</v>
      </c>
      <c r="AG106" s="392">
        <v>40000</v>
      </c>
      <c r="AH106" s="321">
        <v>0.67</v>
      </c>
      <c r="AI106" s="321">
        <v>0.67</v>
      </c>
      <c r="AJ106" s="388" t="s">
        <v>1513</v>
      </c>
      <c r="AK106" s="392">
        <v>33000</v>
      </c>
      <c r="AL106" s="321">
        <v>1</v>
      </c>
      <c r="AM106" s="321">
        <v>1</v>
      </c>
      <c r="AN106" s="388"/>
      <c r="AO106" s="392"/>
      <c r="AP106" s="321">
        <v>1</v>
      </c>
      <c r="AQ106" s="321">
        <v>1</v>
      </c>
      <c r="AR106" s="322">
        <v>-88782.83</v>
      </c>
      <c r="AS106" s="388"/>
      <c r="AT106" s="323"/>
      <c r="AU106" s="324"/>
      <c r="AV106" s="324" t="s">
        <v>726</v>
      </c>
    </row>
    <row r="107" spans="1:48" s="411" customFormat="1" ht="56.25" customHeight="1">
      <c r="A107" s="388" t="s">
        <v>228</v>
      </c>
      <c r="B107" s="392" t="s">
        <v>1407</v>
      </c>
      <c r="C107" s="388" t="s">
        <v>278</v>
      </c>
      <c r="D107" s="318">
        <v>60000</v>
      </c>
      <c r="E107" s="318" t="s">
        <v>1409</v>
      </c>
      <c r="F107" s="318">
        <v>60000</v>
      </c>
      <c r="G107" s="319">
        <v>1</v>
      </c>
      <c r="H107" s="318">
        <v>0</v>
      </c>
      <c r="I107" s="320" t="s">
        <v>1800</v>
      </c>
      <c r="J107" s="392"/>
      <c r="K107" s="392"/>
      <c r="L107" s="321">
        <v>0</v>
      </c>
      <c r="M107" s="343" t="s">
        <v>398</v>
      </c>
      <c r="N107" s="392">
        <v>10000</v>
      </c>
      <c r="O107" s="321">
        <v>0.16666666666666666</v>
      </c>
      <c r="P107" s="343" t="s">
        <v>399</v>
      </c>
      <c r="Q107" s="392">
        <v>20000</v>
      </c>
      <c r="R107" s="321">
        <v>0.5</v>
      </c>
      <c r="S107" s="343" t="s">
        <v>400</v>
      </c>
      <c r="T107" s="392">
        <v>30000</v>
      </c>
      <c r="U107" s="321">
        <v>1</v>
      </c>
      <c r="V107" s="392"/>
      <c r="W107" s="392"/>
      <c r="X107" s="321">
        <v>1</v>
      </c>
      <c r="Y107" s="392"/>
      <c r="Z107" s="392"/>
      <c r="AA107" s="321">
        <v>1</v>
      </c>
      <c r="AB107" s="392"/>
      <c r="AC107" s="392"/>
      <c r="AD107" s="321">
        <v>1</v>
      </c>
      <c r="AE107" s="321">
        <v>1</v>
      </c>
      <c r="AF107" s="392"/>
      <c r="AG107" s="392"/>
      <c r="AH107" s="321">
        <v>1</v>
      </c>
      <c r="AI107" s="321">
        <v>1</v>
      </c>
      <c r="AJ107" s="392"/>
      <c r="AK107" s="392"/>
      <c r="AL107" s="321">
        <v>1</v>
      </c>
      <c r="AM107" s="321">
        <v>1</v>
      </c>
      <c r="AN107" s="392"/>
      <c r="AO107" s="392"/>
      <c r="AP107" s="321">
        <v>1</v>
      </c>
      <c r="AQ107" s="321">
        <v>1</v>
      </c>
      <c r="AR107" s="322">
        <v>0</v>
      </c>
      <c r="AS107" s="392"/>
      <c r="AT107" s="323"/>
      <c r="AU107" s="324"/>
      <c r="AV107" s="324" t="s">
        <v>726</v>
      </c>
    </row>
    <row r="108" spans="1:48" s="411" customFormat="1" ht="56.25" customHeight="1">
      <c r="A108" s="388" t="s">
        <v>1514</v>
      </c>
      <c r="B108" s="388" t="s">
        <v>5</v>
      </c>
      <c r="C108" s="388" t="s">
        <v>1515</v>
      </c>
      <c r="D108" s="318">
        <v>28898.799999999999</v>
      </c>
      <c r="E108" s="321" t="s">
        <v>364</v>
      </c>
      <c r="F108" s="318">
        <v>28898.799999999999</v>
      </c>
      <c r="G108" s="319">
        <v>1</v>
      </c>
      <c r="H108" s="318">
        <v>0</v>
      </c>
      <c r="I108" s="320" t="s">
        <v>1801</v>
      </c>
      <c r="J108" s="392"/>
      <c r="K108" s="392"/>
      <c r="L108" s="321">
        <v>0</v>
      </c>
      <c r="M108" s="388" t="s">
        <v>377</v>
      </c>
      <c r="N108" s="392">
        <v>5501</v>
      </c>
      <c r="O108" s="321">
        <v>0.19035392473043863</v>
      </c>
      <c r="P108" s="388" t="s">
        <v>455</v>
      </c>
      <c r="Q108" s="392">
        <v>1000</v>
      </c>
      <c r="R108" s="321">
        <v>0.2249574376790732</v>
      </c>
      <c r="S108" s="388" t="s">
        <v>456</v>
      </c>
      <c r="T108" s="392">
        <v>3000</v>
      </c>
      <c r="U108" s="321">
        <v>0.3287679765249768</v>
      </c>
      <c r="V108" s="388" t="s">
        <v>457</v>
      </c>
      <c r="W108" s="392">
        <v>2500</v>
      </c>
      <c r="X108" s="321">
        <v>0.41527675889656318</v>
      </c>
      <c r="Y108" s="392"/>
      <c r="Z108" s="392"/>
      <c r="AA108" s="321">
        <v>0.41527675889656318</v>
      </c>
      <c r="AB108" s="388" t="s">
        <v>1516</v>
      </c>
      <c r="AC108" s="392">
        <v>300</v>
      </c>
      <c r="AD108" s="321">
        <v>0.32655102040816325</v>
      </c>
      <c r="AE108" s="321">
        <v>0.22</v>
      </c>
      <c r="AF108" s="388" t="s">
        <v>1517</v>
      </c>
      <c r="AG108" s="392">
        <v>18000</v>
      </c>
      <c r="AH108" s="321">
        <v>1.0000204081632653</v>
      </c>
      <c r="AI108" s="321">
        <v>0.59</v>
      </c>
      <c r="AJ108" s="392"/>
      <c r="AK108" s="392"/>
      <c r="AL108" s="321">
        <v>1.0000204081632653</v>
      </c>
      <c r="AM108" s="321">
        <v>0.59</v>
      </c>
      <c r="AN108" s="388"/>
      <c r="AO108" s="392"/>
      <c r="AP108" s="321">
        <v>1.0000204081632653</v>
      </c>
      <c r="AQ108" s="321">
        <v>0.59</v>
      </c>
      <c r="AR108" s="322">
        <v>-18300</v>
      </c>
      <c r="AS108" s="388" t="s">
        <v>1518</v>
      </c>
      <c r="AT108" s="323"/>
      <c r="AU108" s="324"/>
      <c r="AV108" s="324" t="s">
        <v>726</v>
      </c>
    </row>
    <row r="109" spans="1:48" s="411" customFormat="1" ht="56.25" customHeight="1">
      <c r="A109" s="388" t="s">
        <v>1519</v>
      </c>
      <c r="B109" s="392" t="s">
        <v>1397</v>
      </c>
      <c r="C109" s="388" t="s">
        <v>1520</v>
      </c>
      <c r="D109" s="318">
        <v>54000</v>
      </c>
      <c r="E109" s="318" t="s">
        <v>1394</v>
      </c>
      <c r="F109" s="318">
        <v>53543.06</v>
      </c>
      <c r="G109" s="319">
        <v>0.99153814814814811</v>
      </c>
      <c r="H109" s="318">
        <v>456.94000000000233</v>
      </c>
      <c r="I109" s="320" t="s">
        <v>1801</v>
      </c>
      <c r="J109" s="392"/>
      <c r="K109" s="392"/>
      <c r="L109" s="321">
        <v>0</v>
      </c>
      <c r="M109" s="388" t="s">
        <v>1030</v>
      </c>
      <c r="N109" s="392">
        <v>9000</v>
      </c>
      <c r="O109" s="321">
        <v>0.16666666666666666</v>
      </c>
      <c r="P109" s="392"/>
      <c r="Q109" s="392"/>
      <c r="R109" s="321">
        <v>0.16666666666666666</v>
      </c>
      <c r="S109" s="388" t="s">
        <v>1031</v>
      </c>
      <c r="T109" s="392">
        <v>18000</v>
      </c>
      <c r="U109" s="321">
        <v>0.5</v>
      </c>
      <c r="V109" s="388" t="s">
        <v>1032</v>
      </c>
      <c r="W109" s="392">
        <v>5500</v>
      </c>
      <c r="X109" s="321">
        <v>0.60185185185185186</v>
      </c>
      <c r="Y109" s="392"/>
      <c r="Z109" s="392"/>
      <c r="AA109" s="321">
        <v>0.60185185185185186</v>
      </c>
      <c r="AB109" s="388" t="s">
        <v>1521</v>
      </c>
      <c r="AC109" s="392">
        <v>8224.49</v>
      </c>
      <c r="AD109" s="321">
        <v>0.81034482758620685</v>
      </c>
      <c r="AE109" s="321">
        <v>0.74</v>
      </c>
      <c r="AF109" s="388" t="s">
        <v>1035</v>
      </c>
      <c r="AG109" s="392">
        <v>11000</v>
      </c>
      <c r="AH109" s="321">
        <v>1</v>
      </c>
      <c r="AI109" s="321">
        <v>0.93</v>
      </c>
      <c r="AJ109" s="392"/>
      <c r="AK109" s="392"/>
      <c r="AL109" s="321">
        <v>1</v>
      </c>
      <c r="AM109" s="321">
        <v>0.93</v>
      </c>
      <c r="AN109" s="392"/>
      <c r="AO109" s="392"/>
      <c r="AP109" s="321">
        <v>1</v>
      </c>
      <c r="AQ109" s="321">
        <v>0.93</v>
      </c>
      <c r="AR109" s="322">
        <v>-18767.549999999996</v>
      </c>
      <c r="AS109" s="388" t="s">
        <v>1522</v>
      </c>
      <c r="AT109" s="323"/>
      <c r="AU109" s="324"/>
      <c r="AV109" s="324" t="s">
        <v>726</v>
      </c>
    </row>
    <row r="110" spans="1:48" s="411" customFormat="1" ht="56.25" customHeight="1">
      <c r="A110" s="388" t="s">
        <v>230</v>
      </c>
      <c r="B110" s="388" t="s">
        <v>5</v>
      </c>
      <c r="C110" s="388" t="s">
        <v>278</v>
      </c>
      <c r="D110" s="318">
        <v>50000</v>
      </c>
      <c r="E110" s="321" t="s">
        <v>364</v>
      </c>
      <c r="F110" s="318">
        <v>49040.27</v>
      </c>
      <c r="G110" s="319">
        <v>0.98080539999999994</v>
      </c>
      <c r="H110" s="318">
        <v>959.7300000000032</v>
      </c>
      <c r="I110" s="320" t="s">
        <v>1801</v>
      </c>
      <c r="J110" s="392"/>
      <c r="K110" s="392"/>
      <c r="L110" s="321">
        <v>0</v>
      </c>
      <c r="M110" s="392"/>
      <c r="N110" s="392"/>
      <c r="O110" s="321">
        <v>0</v>
      </c>
      <c r="P110" s="392"/>
      <c r="Q110" s="392"/>
      <c r="R110" s="321">
        <v>0</v>
      </c>
      <c r="S110" s="392"/>
      <c r="T110" s="392"/>
      <c r="U110" s="321">
        <v>0</v>
      </c>
      <c r="V110" s="392"/>
      <c r="W110" s="392"/>
      <c r="X110" s="321">
        <v>0</v>
      </c>
      <c r="Y110" s="392"/>
      <c r="Z110" s="392"/>
      <c r="AA110" s="321">
        <v>0</v>
      </c>
      <c r="AB110" s="392"/>
      <c r="AC110" s="392"/>
      <c r="AD110" s="321">
        <v>0</v>
      </c>
      <c r="AE110" s="321">
        <v>0</v>
      </c>
      <c r="AF110" s="388" t="s">
        <v>1523</v>
      </c>
      <c r="AG110" s="392">
        <v>15000</v>
      </c>
      <c r="AH110" s="321">
        <v>0.2</v>
      </c>
      <c r="AI110" s="321">
        <v>0.3</v>
      </c>
      <c r="AJ110" s="388" t="s">
        <v>1524</v>
      </c>
      <c r="AK110" s="392">
        <v>35000</v>
      </c>
      <c r="AL110" s="321">
        <v>1</v>
      </c>
      <c r="AM110" s="321">
        <v>1</v>
      </c>
      <c r="AN110" s="388"/>
      <c r="AO110" s="392"/>
      <c r="AP110" s="321">
        <v>1</v>
      </c>
      <c r="AQ110" s="321">
        <v>1</v>
      </c>
      <c r="AR110" s="322">
        <v>-49040.27</v>
      </c>
      <c r="AS110" s="388" t="s">
        <v>1525</v>
      </c>
      <c r="AT110" s="323"/>
      <c r="AU110" s="324"/>
      <c r="AV110" s="324" t="s">
        <v>726</v>
      </c>
    </row>
    <row r="111" spans="1:48" s="411" customFormat="1" ht="56.25" customHeight="1">
      <c r="A111" s="388" t="s">
        <v>231</v>
      </c>
      <c r="B111" s="388" t="s">
        <v>4</v>
      </c>
      <c r="C111" s="388" t="s">
        <v>279</v>
      </c>
      <c r="D111" s="318">
        <v>450000</v>
      </c>
      <c r="E111" s="318" t="s">
        <v>407</v>
      </c>
      <c r="F111" s="318">
        <v>342671</v>
      </c>
      <c r="G111" s="319">
        <v>0.76149111111111112</v>
      </c>
      <c r="H111" s="318">
        <v>107329</v>
      </c>
      <c r="I111" s="320" t="s">
        <v>1801</v>
      </c>
      <c r="J111" s="392"/>
      <c r="K111" s="392"/>
      <c r="L111" s="321">
        <v>0</v>
      </c>
      <c r="M111" s="392"/>
      <c r="N111" s="392"/>
      <c r="O111" s="321">
        <v>0</v>
      </c>
      <c r="P111" s="392"/>
      <c r="Q111" s="392"/>
      <c r="R111" s="321">
        <v>0</v>
      </c>
      <c r="S111" s="392"/>
      <c r="T111" s="392"/>
      <c r="U111" s="321">
        <v>0</v>
      </c>
      <c r="V111" s="388" t="s">
        <v>458</v>
      </c>
      <c r="W111" s="388">
        <v>150000</v>
      </c>
      <c r="X111" s="321">
        <v>0.33333333333333331</v>
      </c>
      <c r="Y111" s="392"/>
      <c r="Z111" s="392"/>
      <c r="AA111" s="321">
        <v>0.33333333333333331</v>
      </c>
      <c r="AB111" s="388"/>
      <c r="AC111" s="388"/>
      <c r="AD111" s="321">
        <v>0.8</v>
      </c>
      <c r="AE111" s="321">
        <v>0.33</v>
      </c>
      <c r="AF111" s="388" t="s">
        <v>459</v>
      </c>
      <c r="AG111" s="388">
        <v>210000</v>
      </c>
      <c r="AH111" s="321">
        <v>0.91111111111111109</v>
      </c>
      <c r="AI111" s="321">
        <v>0.8</v>
      </c>
      <c r="AJ111" s="392" t="s">
        <v>1526</v>
      </c>
      <c r="AK111" s="392">
        <v>91900</v>
      </c>
      <c r="AL111" s="321">
        <v>1</v>
      </c>
      <c r="AM111" s="321">
        <v>1</v>
      </c>
      <c r="AN111" s="388"/>
      <c r="AO111" s="388"/>
      <c r="AP111" s="321">
        <v>1</v>
      </c>
      <c r="AQ111" s="321">
        <v>1</v>
      </c>
      <c r="AR111" s="322">
        <v>-194571</v>
      </c>
      <c r="AS111" s="392"/>
      <c r="AT111" s="323"/>
      <c r="AU111" s="324"/>
      <c r="AV111" s="324" t="s">
        <v>726</v>
      </c>
    </row>
    <row r="112" spans="1:48" s="411" customFormat="1" ht="56.25" customHeight="1">
      <c r="A112" s="388" t="s">
        <v>1527</v>
      </c>
      <c r="B112" s="388" t="s">
        <v>298</v>
      </c>
      <c r="C112" s="388" t="s">
        <v>1528</v>
      </c>
      <c r="D112" s="318">
        <v>40749</v>
      </c>
      <c r="E112" s="329" t="s">
        <v>349</v>
      </c>
      <c r="F112" s="318">
        <v>40389</v>
      </c>
      <c r="G112" s="319">
        <v>0.99116542737245084</v>
      </c>
      <c r="H112" s="318">
        <v>360</v>
      </c>
      <c r="I112" s="320" t="s">
        <v>1801</v>
      </c>
      <c r="J112" s="413" t="s">
        <v>1040</v>
      </c>
      <c r="K112" s="414">
        <v>440</v>
      </c>
      <c r="L112" s="321">
        <v>1.079781098922673E-2</v>
      </c>
      <c r="M112" s="413" t="s">
        <v>1041</v>
      </c>
      <c r="N112" s="414">
        <v>8192</v>
      </c>
      <c r="O112" s="321">
        <v>0.21183341922501164</v>
      </c>
      <c r="P112" s="413" t="s">
        <v>1042</v>
      </c>
      <c r="Q112" s="414">
        <v>10560</v>
      </c>
      <c r="R112" s="321">
        <v>0.47098088296645318</v>
      </c>
      <c r="S112" s="413" t="s">
        <v>1043</v>
      </c>
      <c r="T112" s="414">
        <v>9414</v>
      </c>
      <c r="U112" s="321">
        <v>0.70200495717686329</v>
      </c>
      <c r="V112" s="413"/>
      <c r="W112" s="414"/>
      <c r="X112" s="321">
        <v>0.70200495717686329</v>
      </c>
      <c r="Y112" s="413"/>
      <c r="Z112" s="414"/>
      <c r="AA112" s="321">
        <v>0.70200495717686329</v>
      </c>
      <c r="AB112" s="413"/>
      <c r="AC112" s="414"/>
      <c r="AD112" s="321">
        <v>0.81010000000000004</v>
      </c>
      <c r="AE112" s="321">
        <v>0.42</v>
      </c>
      <c r="AF112" s="413" t="s">
        <v>1529</v>
      </c>
      <c r="AG112" s="414">
        <v>6000</v>
      </c>
      <c r="AH112" s="321">
        <v>0.92676666666666663</v>
      </c>
      <c r="AI112" s="321">
        <v>0.52</v>
      </c>
      <c r="AJ112" s="413" t="s">
        <v>1530</v>
      </c>
      <c r="AK112" s="414">
        <v>9541</v>
      </c>
      <c r="AL112" s="321">
        <v>1</v>
      </c>
      <c r="AM112" s="321">
        <v>0.68</v>
      </c>
      <c r="AN112" s="413"/>
      <c r="AO112" s="414"/>
      <c r="AP112" s="321">
        <v>1</v>
      </c>
      <c r="AQ112" s="321">
        <v>0.68</v>
      </c>
      <c r="AR112" s="322">
        <v>-15181</v>
      </c>
      <c r="AS112" s="388" t="s">
        <v>1531</v>
      </c>
      <c r="AT112" s="323"/>
      <c r="AU112" s="324"/>
      <c r="AV112" s="324" t="s">
        <v>726</v>
      </c>
    </row>
    <row r="113" spans="1:48" s="411" customFormat="1" ht="56.25" customHeight="1">
      <c r="A113" s="388" t="s">
        <v>1532</v>
      </c>
      <c r="B113" s="388" t="s">
        <v>1310</v>
      </c>
      <c r="C113" s="388" t="s">
        <v>280</v>
      </c>
      <c r="D113" s="318">
        <v>116739.3</v>
      </c>
      <c r="E113" s="388" t="s">
        <v>1533</v>
      </c>
      <c r="F113" s="318">
        <v>85987.1</v>
      </c>
      <c r="G113" s="319">
        <v>0.73657371596369003</v>
      </c>
      <c r="H113" s="318">
        <v>30752.199999999997</v>
      </c>
      <c r="I113" s="320" t="s">
        <v>1801</v>
      </c>
      <c r="J113" s="392"/>
      <c r="K113" s="392"/>
      <c r="L113" s="321">
        <v>0</v>
      </c>
      <c r="M113" s="392"/>
      <c r="N113" s="392"/>
      <c r="O113" s="321">
        <v>0</v>
      </c>
      <c r="P113" s="392"/>
      <c r="Q113" s="392"/>
      <c r="R113" s="321">
        <v>0</v>
      </c>
      <c r="S113" s="388" t="s">
        <v>894</v>
      </c>
      <c r="T113" s="318">
        <v>50000</v>
      </c>
      <c r="U113" s="321">
        <v>0.42830477825376717</v>
      </c>
      <c r="V113" s="392"/>
      <c r="W113" s="392"/>
      <c r="X113" s="321">
        <v>0.42830477825376717</v>
      </c>
      <c r="Y113" s="392"/>
      <c r="Z113" s="392"/>
      <c r="AA113" s="321">
        <v>0.42830477825376717</v>
      </c>
      <c r="AB113" s="392" t="s">
        <v>1534</v>
      </c>
      <c r="AC113" s="392">
        <v>30752</v>
      </c>
      <c r="AD113" s="321">
        <v>0.52631578947368418</v>
      </c>
      <c r="AE113" s="321">
        <v>0.79</v>
      </c>
      <c r="AF113" s="392" t="s">
        <v>895</v>
      </c>
      <c r="AG113" s="392">
        <v>10000</v>
      </c>
      <c r="AH113" s="321">
        <v>0.63157894736842102</v>
      </c>
      <c r="AI113" s="321">
        <v>0.9</v>
      </c>
      <c r="AJ113" s="392" t="s">
        <v>896</v>
      </c>
      <c r="AK113" s="392">
        <v>9492.7999999999993</v>
      </c>
      <c r="AL113" s="321">
        <v>1</v>
      </c>
      <c r="AM113" s="321">
        <v>1</v>
      </c>
      <c r="AN113" s="392"/>
      <c r="AO113" s="392"/>
      <c r="AP113" s="321">
        <v>1</v>
      </c>
      <c r="AQ113" s="321">
        <v>1</v>
      </c>
      <c r="AR113" s="322">
        <v>-19492.600000000002</v>
      </c>
      <c r="AS113" s="388" t="s">
        <v>1535</v>
      </c>
      <c r="AT113" s="323"/>
      <c r="AU113" s="324"/>
      <c r="AV113" s="324" t="s">
        <v>726</v>
      </c>
    </row>
    <row r="114" spans="1:48" s="411" customFormat="1" ht="56.25" customHeight="1">
      <c r="A114" s="388" t="s">
        <v>1536</v>
      </c>
      <c r="B114" s="388" t="s">
        <v>3</v>
      </c>
      <c r="C114" s="388" t="s">
        <v>114</v>
      </c>
      <c r="D114" s="318">
        <v>15000</v>
      </c>
      <c r="E114" s="318" t="s">
        <v>1537</v>
      </c>
      <c r="F114" s="318">
        <v>15000</v>
      </c>
      <c r="G114" s="319">
        <v>1</v>
      </c>
      <c r="H114" s="318">
        <v>0</v>
      </c>
      <c r="I114" s="320" t="s">
        <v>1800</v>
      </c>
      <c r="J114" s="392"/>
      <c r="K114" s="392"/>
      <c r="L114" s="321">
        <v>0</v>
      </c>
      <c r="M114" s="388" t="s">
        <v>1538</v>
      </c>
      <c r="N114" s="392">
        <v>15000</v>
      </c>
      <c r="O114" s="321">
        <v>1</v>
      </c>
      <c r="P114" s="392"/>
      <c r="Q114" s="392"/>
      <c r="R114" s="321">
        <v>1</v>
      </c>
      <c r="S114" s="392"/>
      <c r="T114" s="392"/>
      <c r="U114" s="321">
        <v>1</v>
      </c>
      <c r="V114" s="344"/>
      <c r="W114" s="392"/>
      <c r="X114" s="321">
        <v>1</v>
      </c>
      <c r="Y114" s="392"/>
      <c r="Z114" s="392"/>
      <c r="AA114" s="321">
        <v>1</v>
      </c>
      <c r="AB114" s="392"/>
      <c r="AC114" s="392"/>
      <c r="AD114" s="321">
        <v>0.54</v>
      </c>
      <c r="AE114" s="321">
        <v>0.3</v>
      </c>
      <c r="AF114" s="388"/>
      <c r="AG114" s="392"/>
      <c r="AH114" s="321">
        <v>0.9</v>
      </c>
      <c r="AI114" s="321">
        <v>0.3</v>
      </c>
      <c r="AJ114" s="388" t="s">
        <v>1539</v>
      </c>
      <c r="AK114" s="392">
        <v>33000</v>
      </c>
      <c r="AL114" s="321">
        <v>1</v>
      </c>
      <c r="AM114" s="321">
        <v>0.96</v>
      </c>
      <c r="AN114" s="388"/>
      <c r="AO114" s="392"/>
      <c r="AP114" s="321">
        <v>1</v>
      </c>
      <c r="AQ114" s="321">
        <v>0.96</v>
      </c>
      <c r="AR114" s="322">
        <v>-33000</v>
      </c>
      <c r="AS114" s="392"/>
      <c r="AT114" s="323"/>
      <c r="AU114" s="324"/>
      <c r="AV114" s="324" t="s">
        <v>726</v>
      </c>
    </row>
    <row r="115" spans="1:48" s="411" customFormat="1" ht="56.25" customHeight="1">
      <c r="A115" s="392" t="s">
        <v>233</v>
      </c>
      <c r="B115" s="388" t="s">
        <v>55</v>
      </c>
      <c r="C115" s="388" t="s">
        <v>281</v>
      </c>
      <c r="D115" s="318">
        <v>151805.9</v>
      </c>
      <c r="E115" s="392" t="s">
        <v>1533</v>
      </c>
      <c r="F115" s="318">
        <v>151805.9</v>
      </c>
      <c r="G115" s="319">
        <v>1</v>
      </c>
      <c r="H115" s="318">
        <v>0</v>
      </c>
      <c r="I115" s="320" t="s">
        <v>1800</v>
      </c>
      <c r="J115" s="392"/>
      <c r="K115" s="392"/>
      <c r="L115" s="321">
        <v>0</v>
      </c>
      <c r="M115" s="392"/>
      <c r="N115" s="392"/>
      <c r="O115" s="321">
        <v>0</v>
      </c>
      <c r="P115" s="392"/>
      <c r="Q115" s="392"/>
      <c r="R115" s="321">
        <v>0</v>
      </c>
      <c r="S115" s="388" t="s">
        <v>897</v>
      </c>
      <c r="T115" s="318">
        <v>20000</v>
      </c>
      <c r="U115" s="321">
        <v>0.13174718505670729</v>
      </c>
      <c r="V115" s="392"/>
      <c r="W115" s="392"/>
      <c r="X115" s="321">
        <v>0.13174718505670729</v>
      </c>
      <c r="Y115" s="392"/>
      <c r="Z115" s="392"/>
      <c r="AA115" s="321">
        <v>0.13174718505670729</v>
      </c>
      <c r="AB115" s="340" t="s">
        <v>1540</v>
      </c>
      <c r="AC115" s="340">
        <v>55054</v>
      </c>
      <c r="AD115" s="321">
        <v>0.33355570380253502</v>
      </c>
      <c r="AE115" s="321">
        <v>0.77</v>
      </c>
      <c r="AF115" s="342" t="s">
        <v>1541</v>
      </c>
      <c r="AG115" s="415">
        <v>36480</v>
      </c>
      <c r="AH115" s="321">
        <v>0.53368912608405605</v>
      </c>
      <c r="AI115" s="341">
        <v>1</v>
      </c>
      <c r="AJ115" s="340"/>
      <c r="AK115" s="340"/>
      <c r="AL115" s="321">
        <v>0.53368912608405605</v>
      </c>
      <c r="AM115" s="321">
        <v>1</v>
      </c>
      <c r="AN115" s="392"/>
      <c r="AO115" s="392"/>
      <c r="AP115" s="321">
        <v>0.53368912608405605</v>
      </c>
      <c r="AQ115" s="321">
        <v>1</v>
      </c>
      <c r="AR115" s="322">
        <v>-91534</v>
      </c>
      <c r="AS115" s="388" t="s">
        <v>1542</v>
      </c>
      <c r="AT115" s="323"/>
      <c r="AU115" s="324"/>
      <c r="AV115" s="324" t="s">
        <v>726</v>
      </c>
    </row>
    <row r="116" spans="1:48" s="411" customFormat="1" ht="56.25" customHeight="1">
      <c r="A116" s="392" t="s">
        <v>234</v>
      </c>
      <c r="B116" s="388" t="s">
        <v>55</v>
      </c>
      <c r="C116" s="393" t="s">
        <v>115</v>
      </c>
      <c r="D116" s="318">
        <v>102342.2</v>
      </c>
      <c r="E116" s="392" t="s">
        <v>1533</v>
      </c>
      <c r="F116" s="318">
        <v>102342.2</v>
      </c>
      <c r="G116" s="319">
        <v>1</v>
      </c>
      <c r="H116" s="318">
        <v>0</v>
      </c>
      <c r="I116" s="320" t="s">
        <v>1800</v>
      </c>
      <c r="J116" s="392"/>
      <c r="K116" s="392"/>
      <c r="L116" s="321">
        <v>0</v>
      </c>
      <c r="M116" s="392"/>
      <c r="N116" s="392"/>
      <c r="O116" s="321">
        <v>0</v>
      </c>
      <c r="P116" s="392"/>
      <c r="Q116" s="392"/>
      <c r="R116" s="321">
        <v>0</v>
      </c>
      <c r="S116" s="392"/>
      <c r="T116" s="392"/>
      <c r="U116" s="321">
        <v>0</v>
      </c>
      <c r="V116" s="392"/>
      <c r="W116" s="392"/>
      <c r="X116" s="321">
        <v>0</v>
      </c>
      <c r="Y116" s="392"/>
      <c r="Z116" s="392"/>
      <c r="AA116" s="321">
        <v>0</v>
      </c>
      <c r="AB116" s="340"/>
      <c r="AC116" s="340"/>
      <c r="AD116" s="321">
        <v>0</v>
      </c>
      <c r="AE116" s="321">
        <v>0</v>
      </c>
      <c r="AF116" s="340"/>
      <c r="AG116" s="340"/>
      <c r="AH116" s="321">
        <v>0</v>
      </c>
      <c r="AI116" s="341">
        <v>0</v>
      </c>
      <c r="AJ116" s="342" t="s">
        <v>1543</v>
      </c>
      <c r="AK116" s="415">
        <v>100000</v>
      </c>
      <c r="AL116" s="321">
        <v>1</v>
      </c>
      <c r="AM116" s="321">
        <v>1</v>
      </c>
      <c r="AN116" s="392"/>
      <c r="AO116" s="392"/>
      <c r="AP116" s="321">
        <v>1</v>
      </c>
      <c r="AQ116" s="321">
        <v>1</v>
      </c>
      <c r="AR116" s="322">
        <v>-100000</v>
      </c>
      <c r="AS116" s="392"/>
      <c r="AT116" s="323"/>
      <c r="AU116" s="324"/>
      <c r="AV116" s="324" t="s">
        <v>726</v>
      </c>
    </row>
    <row r="117" spans="1:48" s="411" customFormat="1" ht="56.25" customHeight="1">
      <c r="A117" s="388" t="s">
        <v>235</v>
      </c>
      <c r="B117" s="388" t="s">
        <v>55</v>
      </c>
      <c r="C117" s="388" t="s">
        <v>282</v>
      </c>
      <c r="D117" s="318">
        <v>10000</v>
      </c>
      <c r="E117" s="388" t="s">
        <v>1544</v>
      </c>
      <c r="F117" s="318">
        <v>10000</v>
      </c>
      <c r="G117" s="319">
        <v>1</v>
      </c>
      <c r="H117" s="318">
        <v>0</v>
      </c>
      <c r="I117" s="320" t="s">
        <v>1800</v>
      </c>
      <c r="J117" s="324"/>
      <c r="K117" s="392"/>
      <c r="L117" s="321">
        <v>0</v>
      </c>
      <c r="M117" s="392"/>
      <c r="N117" s="392"/>
      <c r="O117" s="321">
        <v>0</v>
      </c>
      <c r="P117" s="392"/>
      <c r="Q117" s="392"/>
      <c r="R117" s="321">
        <v>0</v>
      </c>
      <c r="S117" s="392"/>
      <c r="T117" s="392"/>
      <c r="U117" s="321">
        <v>0</v>
      </c>
      <c r="V117" s="392"/>
      <c r="W117" s="392"/>
      <c r="X117" s="321">
        <v>0</v>
      </c>
      <c r="Y117" s="392"/>
      <c r="Z117" s="392"/>
      <c r="AA117" s="321">
        <v>0</v>
      </c>
      <c r="AB117" s="416" t="s">
        <v>1545</v>
      </c>
      <c r="AC117" s="340">
        <v>5260</v>
      </c>
      <c r="AD117" s="321">
        <v>0</v>
      </c>
      <c r="AE117" s="321">
        <v>1</v>
      </c>
      <c r="AF117" s="340"/>
      <c r="AG117" s="340"/>
      <c r="AH117" s="321">
        <v>0</v>
      </c>
      <c r="AI117" s="341">
        <v>1</v>
      </c>
      <c r="AJ117" s="417"/>
      <c r="AK117" s="340"/>
      <c r="AL117" s="321">
        <v>1</v>
      </c>
      <c r="AM117" s="321">
        <v>1</v>
      </c>
      <c r="AN117" s="392"/>
      <c r="AO117" s="392"/>
      <c r="AP117" s="321">
        <v>1</v>
      </c>
      <c r="AQ117" s="321">
        <v>1</v>
      </c>
      <c r="AR117" s="322">
        <v>-5260</v>
      </c>
      <c r="AS117" s="392"/>
      <c r="AT117" s="323"/>
      <c r="AU117" s="324"/>
      <c r="AV117" s="324" t="s">
        <v>726</v>
      </c>
    </row>
    <row r="118" spans="1:48" s="411" customFormat="1" ht="56.25" customHeight="1">
      <c r="A118" s="388" t="s">
        <v>1546</v>
      </c>
      <c r="B118" s="388" t="s">
        <v>55</v>
      </c>
      <c r="C118" s="388" t="s">
        <v>279</v>
      </c>
      <c r="D118" s="318">
        <v>10116.48</v>
      </c>
      <c r="E118" s="388" t="s">
        <v>1544</v>
      </c>
      <c r="F118" s="318">
        <v>10116.48</v>
      </c>
      <c r="G118" s="319">
        <v>1</v>
      </c>
      <c r="H118" s="318">
        <v>0</v>
      </c>
      <c r="I118" s="320" t="s">
        <v>1800</v>
      </c>
      <c r="J118" s="388" t="s">
        <v>1547</v>
      </c>
      <c r="K118" s="392">
        <v>5095</v>
      </c>
      <c r="L118" s="321">
        <v>0.50363367495413425</v>
      </c>
      <c r="M118" s="392"/>
      <c r="N118" s="392"/>
      <c r="O118" s="321">
        <v>0.50363367495413425</v>
      </c>
      <c r="P118" s="392"/>
      <c r="Q118" s="392"/>
      <c r="R118" s="321">
        <v>0.50363367495413425</v>
      </c>
      <c r="S118" s="392"/>
      <c r="T118" s="392"/>
      <c r="U118" s="321">
        <v>0.50363367495413425</v>
      </c>
      <c r="V118" s="392"/>
      <c r="W118" s="392"/>
      <c r="X118" s="321">
        <v>0.50363367495413425</v>
      </c>
      <c r="Y118" s="392"/>
      <c r="Z118" s="392"/>
      <c r="AA118" s="321">
        <v>0.50363367495413425</v>
      </c>
      <c r="AB118" s="340"/>
      <c r="AC118" s="340"/>
      <c r="AD118" s="321">
        <v>0.50949999999999995</v>
      </c>
      <c r="AE118" s="321">
        <v>0.73</v>
      </c>
      <c r="AF118" s="342" t="s">
        <v>1548</v>
      </c>
      <c r="AG118" s="340">
        <v>2822.5</v>
      </c>
      <c r="AH118" s="321">
        <v>1</v>
      </c>
      <c r="AI118" s="341">
        <v>1</v>
      </c>
      <c r="AJ118" s="340"/>
      <c r="AK118" s="340"/>
      <c r="AL118" s="321">
        <v>1</v>
      </c>
      <c r="AM118" s="321">
        <v>1</v>
      </c>
      <c r="AN118" s="392"/>
      <c r="AO118" s="392"/>
      <c r="AP118" s="321">
        <v>1</v>
      </c>
      <c r="AQ118" s="321">
        <v>1</v>
      </c>
      <c r="AR118" s="322">
        <v>-2822.5</v>
      </c>
      <c r="AS118" s="392"/>
      <c r="AT118" s="323"/>
      <c r="AU118" s="324"/>
      <c r="AV118" s="324" t="s">
        <v>726</v>
      </c>
    </row>
    <row r="119" spans="1:48" s="411" customFormat="1" ht="56.25" customHeight="1">
      <c r="A119" s="388" t="s">
        <v>1549</v>
      </c>
      <c r="B119" s="388" t="s">
        <v>55</v>
      </c>
      <c r="C119" s="388"/>
      <c r="D119" s="318">
        <v>3150</v>
      </c>
      <c r="E119" s="388"/>
      <c r="F119" s="318">
        <v>0</v>
      </c>
      <c r="G119" s="319">
        <v>0</v>
      </c>
      <c r="H119" s="318"/>
      <c r="I119" s="320" t="s">
        <v>1800</v>
      </c>
      <c r="J119" s="388"/>
      <c r="K119" s="392"/>
      <c r="L119" s="321"/>
      <c r="M119" s="392"/>
      <c r="N119" s="392"/>
      <c r="O119" s="321"/>
      <c r="P119" s="392"/>
      <c r="Q119" s="392"/>
      <c r="R119" s="321"/>
      <c r="S119" s="392"/>
      <c r="T119" s="392"/>
      <c r="U119" s="321"/>
      <c r="V119" s="392"/>
      <c r="W119" s="392"/>
      <c r="X119" s="321"/>
      <c r="Y119" s="392"/>
      <c r="Z119" s="392"/>
      <c r="AA119" s="321"/>
      <c r="AB119" s="340"/>
      <c r="AC119" s="340"/>
      <c r="AD119" s="321"/>
      <c r="AE119" s="321"/>
      <c r="AF119" s="342"/>
      <c r="AG119" s="340"/>
      <c r="AH119" s="321"/>
      <c r="AI119" s="341"/>
      <c r="AJ119" s="340"/>
      <c r="AK119" s="392">
        <v>22558</v>
      </c>
      <c r="AL119" s="321"/>
      <c r="AM119" s="321"/>
      <c r="AN119" s="392"/>
      <c r="AO119" s="324"/>
      <c r="AP119" s="321"/>
      <c r="AQ119" s="321"/>
      <c r="AR119" s="322">
        <v>-22558</v>
      </c>
      <c r="AS119" s="392"/>
      <c r="AT119" s="323"/>
      <c r="AU119" s="324"/>
      <c r="AV119" s="324" t="s">
        <v>726</v>
      </c>
    </row>
    <row r="120" spans="1:48" s="411" customFormat="1" ht="56.25" customHeight="1">
      <c r="A120" s="393" t="s">
        <v>237</v>
      </c>
      <c r="B120" s="388" t="s">
        <v>55</v>
      </c>
      <c r="C120" s="388" t="s">
        <v>116</v>
      </c>
      <c r="D120" s="318">
        <v>13655.9</v>
      </c>
      <c r="E120" s="393" t="s">
        <v>1550</v>
      </c>
      <c r="F120" s="318">
        <v>0</v>
      </c>
      <c r="G120" s="319">
        <v>0</v>
      </c>
      <c r="H120" s="318">
        <v>13655.9</v>
      </c>
      <c r="I120" s="320" t="s">
        <v>1801</v>
      </c>
      <c r="J120" s="392"/>
      <c r="K120" s="392"/>
      <c r="L120" s="321">
        <v>0</v>
      </c>
      <c r="M120" s="392"/>
      <c r="N120" s="392"/>
      <c r="O120" s="321">
        <v>0</v>
      </c>
      <c r="P120" s="392"/>
      <c r="Q120" s="392"/>
      <c r="R120" s="321">
        <v>0</v>
      </c>
      <c r="S120" s="392"/>
      <c r="T120" s="392"/>
      <c r="U120" s="321">
        <v>0</v>
      </c>
      <c r="V120" s="392"/>
      <c r="W120" s="392"/>
      <c r="X120" s="321">
        <v>0</v>
      </c>
      <c r="Y120" s="388" t="s">
        <v>1551</v>
      </c>
      <c r="Z120" s="392">
        <v>13655.9</v>
      </c>
      <c r="AA120" s="321">
        <v>1</v>
      </c>
      <c r="AB120" s="340"/>
      <c r="AC120" s="340">
        <v>13655.9</v>
      </c>
      <c r="AD120" s="321">
        <v>1</v>
      </c>
      <c r="AE120" s="321">
        <v>1</v>
      </c>
      <c r="AF120" s="340"/>
      <c r="AG120" s="340"/>
      <c r="AH120" s="321">
        <v>1</v>
      </c>
      <c r="AI120" s="341">
        <v>1</v>
      </c>
      <c r="AJ120" s="340"/>
      <c r="AK120" s="340"/>
      <c r="AL120" s="321">
        <v>1</v>
      </c>
      <c r="AM120" s="321">
        <v>1</v>
      </c>
      <c r="AN120" s="392"/>
      <c r="AO120" s="392"/>
      <c r="AP120" s="321">
        <v>1</v>
      </c>
      <c r="AQ120" s="321">
        <v>1</v>
      </c>
      <c r="AR120" s="322">
        <v>0</v>
      </c>
      <c r="AS120" s="418"/>
      <c r="AT120" s="323"/>
      <c r="AU120" s="324"/>
      <c r="AV120" s="324" t="s">
        <v>726</v>
      </c>
    </row>
    <row r="121" spans="1:48" s="411" customFormat="1" ht="56.25" customHeight="1">
      <c r="A121" s="388" t="s">
        <v>1685</v>
      </c>
      <c r="B121" s="388" t="s">
        <v>56</v>
      </c>
      <c r="C121" s="388" t="s">
        <v>117</v>
      </c>
      <c r="D121" s="318">
        <v>27000</v>
      </c>
      <c r="E121" s="318" t="s">
        <v>1510</v>
      </c>
      <c r="F121" s="318">
        <v>17348</v>
      </c>
      <c r="G121" s="319">
        <v>0.64251851851851849</v>
      </c>
      <c r="H121" s="318">
        <v>9652</v>
      </c>
      <c r="I121" s="320" t="s">
        <v>1801</v>
      </c>
      <c r="J121" s="392"/>
      <c r="K121" s="392"/>
      <c r="L121" s="321">
        <v>0</v>
      </c>
      <c r="M121" s="392"/>
      <c r="N121" s="392"/>
      <c r="O121" s="321">
        <v>0</v>
      </c>
      <c r="P121" s="392"/>
      <c r="Q121" s="392"/>
      <c r="R121" s="321">
        <v>0</v>
      </c>
      <c r="S121" s="388" t="s">
        <v>1552</v>
      </c>
      <c r="T121" s="392">
        <v>18000</v>
      </c>
      <c r="U121" s="321">
        <v>0.66666666666666663</v>
      </c>
      <c r="V121" s="392"/>
      <c r="W121" s="392"/>
      <c r="X121" s="321">
        <v>0.66666666666666663</v>
      </c>
      <c r="Y121" s="392"/>
      <c r="Z121" s="392"/>
      <c r="AA121" s="321">
        <v>0.66666666666666663</v>
      </c>
      <c r="AB121" s="388" t="s">
        <v>1553</v>
      </c>
      <c r="AC121" s="392">
        <v>9000</v>
      </c>
      <c r="AD121" s="321">
        <v>0.93333333333333335</v>
      </c>
      <c r="AE121" s="321">
        <v>0.3</v>
      </c>
      <c r="AF121" s="388" t="s">
        <v>1553</v>
      </c>
      <c r="AG121" s="392">
        <v>16000</v>
      </c>
      <c r="AH121" s="321">
        <v>0.93333333333333335</v>
      </c>
      <c r="AI121" s="321">
        <v>0.83</v>
      </c>
      <c r="AJ121" s="388" t="s">
        <v>1553</v>
      </c>
      <c r="AK121" s="392">
        <v>2000</v>
      </c>
      <c r="AL121" s="321">
        <v>1</v>
      </c>
      <c r="AM121" s="321">
        <v>0.9</v>
      </c>
      <c r="AN121" s="392"/>
      <c r="AO121" s="392"/>
      <c r="AP121" s="321">
        <v>1</v>
      </c>
      <c r="AQ121" s="321">
        <v>0.9</v>
      </c>
      <c r="AR121" s="322">
        <v>-17348</v>
      </c>
      <c r="AS121" s="388" t="s">
        <v>1554</v>
      </c>
      <c r="AT121" s="323"/>
      <c r="AU121" s="324"/>
      <c r="AV121" s="324" t="s">
        <v>726</v>
      </c>
    </row>
    <row r="122" spans="1:48" s="411" customFormat="1" ht="56.25" customHeight="1">
      <c r="A122" s="388" t="s">
        <v>239</v>
      </c>
      <c r="B122" s="388" t="s">
        <v>53</v>
      </c>
      <c r="C122" s="388"/>
      <c r="D122" s="318">
        <v>20000</v>
      </c>
      <c r="E122" s="318" t="s">
        <v>1555</v>
      </c>
      <c r="F122" s="318">
        <v>0</v>
      </c>
      <c r="G122" s="319">
        <v>0</v>
      </c>
      <c r="H122" s="318">
        <v>20000</v>
      </c>
      <c r="I122" s="320" t="s">
        <v>1801</v>
      </c>
      <c r="J122" s="392"/>
      <c r="K122" s="392"/>
      <c r="L122" s="321">
        <v>0</v>
      </c>
      <c r="M122" s="392"/>
      <c r="N122" s="392"/>
      <c r="O122" s="321">
        <v>0</v>
      </c>
      <c r="P122" s="392"/>
      <c r="Q122" s="392"/>
      <c r="R122" s="321">
        <v>0</v>
      </c>
      <c r="S122" s="392"/>
      <c r="T122" s="392"/>
      <c r="U122" s="321">
        <v>0</v>
      </c>
      <c r="V122" s="388" t="s">
        <v>381</v>
      </c>
      <c r="W122" s="392">
        <v>20000</v>
      </c>
      <c r="X122" s="321">
        <v>1</v>
      </c>
      <c r="Y122" s="392"/>
      <c r="Z122" s="392"/>
      <c r="AA122" s="321">
        <v>1</v>
      </c>
      <c r="AB122" s="392"/>
      <c r="AC122" s="392">
        <v>20000</v>
      </c>
      <c r="AD122" s="321">
        <v>1</v>
      </c>
      <c r="AE122" s="321">
        <v>1</v>
      </c>
      <c r="AF122" s="392"/>
      <c r="AG122" s="392"/>
      <c r="AH122" s="321">
        <v>1</v>
      </c>
      <c r="AI122" s="321">
        <v>1</v>
      </c>
      <c r="AJ122" s="392"/>
      <c r="AK122" s="392"/>
      <c r="AL122" s="321">
        <v>1</v>
      </c>
      <c r="AM122" s="321">
        <v>1</v>
      </c>
      <c r="AN122" s="392"/>
      <c r="AO122" s="392"/>
      <c r="AP122" s="321">
        <v>1</v>
      </c>
      <c r="AQ122" s="321">
        <v>1</v>
      </c>
      <c r="AR122" s="322">
        <v>0</v>
      </c>
      <c r="AS122" s="388"/>
      <c r="AT122" s="323"/>
      <c r="AU122" s="324"/>
      <c r="AV122" s="324" t="s">
        <v>746</v>
      </c>
    </row>
    <row r="123" spans="1:48" s="411" customFormat="1" ht="56.25" customHeight="1">
      <c r="A123" s="388" t="s">
        <v>240</v>
      </c>
      <c r="B123" s="388" t="s">
        <v>50</v>
      </c>
      <c r="C123" s="393" t="s">
        <v>118</v>
      </c>
      <c r="D123" s="318">
        <v>14581</v>
      </c>
      <c r="E123" s="318" t="s">
        <v>1556</v>
      </c>
      <c r="F123" s="318">
        <v>14455</v>
      </c>
      <c r="G123" s="319">
        <v>0.99135861737878062</v>
      </c>
      <c r="H123" s="318">
        <v>126</v>
      </c>
      <c r="I123" s="320" t="s">
        <v>1801</v>
      </c>
      <c r="J123" s="388" t="s">
        <v>1557</v>
      </c>
      <c r="K123" s="392">
        <v>12665</v>
      </c>
      <c r="L123" s="321">
        <v>0.86859611823606064</v>
      </c>
      <c r="M123" s="392"/>
      <c r="N123" s="392"/>
      <c r="O123" s="321">
        <v>0.86859611823606064</v>
      </c>
      <c r="P123" s="392"/>
      <c r="Q123" s="392"/>
      <c r="R123" s="321">
        <v>0.86859611823606064</v>
      </c>
      <c r="S123" s="392"/>
      <c r="T123" s="392"/>
      <c r="U123" s="321">
        <v>0.86859611823606064</v>
      </c>
      <c r="V123" s="392"/>
      <c r="W123" s="392"/>
      <c r="X123" s="321">
        <v>0.86859611823606064</v>
      </c>
      <c r="Y123" s="392"/>
      <c r="Z123" s="392"/>
      <c r="AA123" s="321">
        <v>0.86859611823606064</v>
      </c>
      <c r="AB123" s="388"/>
      <c r="AC123" s="392"/>
      <c r="AD123" s="321">
        <v>1</v>
      </c>
      <c r="AE123" s="321">
        <v>0.87</v>
      </c>
      <c r="AF123" s="392" t="s">
        <v>1558</v>
      </c>
      <c r="AG123" s="392">
        <v>1916</v>
      </c>
      <c r="AH123" s="321">
        <v>1</v>
      </c>
      <c r="AI123" s="321">
        <v>1</v>
      </c>
      <c r="AJ123" s="392"/>
      <c r="AK123" s="392"/>
      <c r="AL123" s="321">
        <v>1</v>
      </c>
      <c r="AM123" s="321">
        <v>1</v>
      </c>
      <c r="AN123" s="392"/>
      <c r="AO123" s="392"/>
      <c r="AP123" s="321">
        <v>1</v>
      </c>
      <c r="AQ123" s="321">
        <v>1</v>
      </c>
      <c r="AR123" s="322">
        <v>-1790</v>
      </c>
      <c r="AS123" s="392"/>
      <c r="AT123" s="323"/>
      <c r="AU123" s="324"/>
      <c r="AV123" s="324" t="s">
        <v>726</v>
      </c>
    </row>
    <row r="124" spans="1:48" s="411" customFormat="1" ht="56.25" customHeight="1">
      <c r="A124" s="388" t="s">
        <v>250</v>
      </c>
      <c r="B124" s="392" t="s">
        <v>6</v>
      </c>
      <c r="C124" s="388" t="s">
        <v>119</v>
      </c>
      <c r="D124" s="318">
        <v>61600</v>
      </c>
      <c r="E124" s="318" t="s">
        <v>1559</v>
      </c>
      <c r="F124" s="318">
        <v>61600</v>
      </c>
      <c r="G124" s="319">
        <v>1</v>
      </c>
      <c r="H124" s="318">
        <v>0</v>
      </c>
      <c r="I124" s="320" t="s">
        <v>1800</v>
      </c>
      <c r="J124" s="392"/>
      <c r="K124" s="392"/>
      <c r="L124" s="321">
        <v>0</v>
      </c>
      <c r="M124" s="392"/>
      <c r="N124" s="392"/>
      <c r="O124" s="321">
        <v>0</v>
      </c>
      <c r="P124" s="388" t="s">
        <v>1560</v>
      </c>
      <c r="Q124" s="388">
        <v>30800</v>
      </c>
      <c r="R124" s="321">
        <v>0.5</v>
      </c>
      <c r="S124" s="392"/>
      <c r="T124" s="392"/>
      <c r="U124" s="321">
        <v>0.5</v>
      </c>
      <c r="V124" s="392"/>
      <c r="W124" s="392"/>
      <c r="X124" s="321">
        <v>0.5</v>
      </c>
      <c r="Y124" s="392"/>
      <c r="Z124" s="392"/>
      <c r="AA124" s="321">
        <v>0.5</v>
      </c>
      <c r="AB124" s="388"/>
      <c r="AC124" s="388"/>
      <c r="AD124" s="321">
        <v>1</v>
      </c>
      <c r="AE124" s="321">
        <v>1</v>
      </c>
      <c r="AF124" s="392"/>
      <c r="AG124" s="392"/>
      <c r="AH124" s="321">
        <v>1</v>
      </c>
      <c r="AI124" s="321">
        <v>1</v>
      </c>
      <c r="AJ124" s="392"/>
      <c r="AK124" s="392"/>
      <c r="AL124" s="321">
        <v>1</v>
      </c>
      <c r="AM124" s="321">
        <v>1</v>
      </c>
      <c r="AN124" s="392"/>
      <c r="AO124" s="392"/>
      <c r="AP124" s="321">
        <v>1</v>
      </c>
      <c r="AQ124" s="321">
        <v>1</v>
      </c>
      <c r="AR124" s="322">
        <v>0</v>
      </c>
      <c r="AS124" s="392"/>
      <c r="AT124" s="323"/>
      <c r="AU124" s="324"/>
      <c r="AV124" s="324" t="s">
        <v>726</v>
      </c>
    </row>
    <row r="125" spans="1:48" s="411" customFormat="1" ht="56.25" customHeight="1">
      <c r="A125" s="388" t="s">
        <v>255</v>
      </c>
      <c r="B125" s="392" t="s">
        <v>256</v>
      </c>
      <c r="C125" s="388" t="s">
        <v>287</v>
      </c>
      <c r="D125" s="318">
        <v>173940</v>
      </c>
      <c r="E125" s="318" t="s">
        <v>1561</v>
      </c>
      <c r="F125" s="318">
        <v>173940</v>
      </c>
      <c r="G125" s="319">
        <v>1</v>
      </c>
      <c r="H125" s="318">
        <v>0</v>
      </c>
      <c r="I125" s="320" t="s">
        <v>1800</v>
      </c>
      <c r="J125" s="388" t="s">
        <v>1562</v>
      </c>
      <c r="K125" s="388">
        <v>10000</v>
      </c>
      <c r="L125" s="321">
        <v>5.7491088881223409E-2</v>
      </c>
      <c r="M125" s="388" t="s">
        <v>1562</v>
      </c>
      <c r="N125" s="388">
        <v>10000</v>
      </c>
      <c r="O125" s="321">
        <v>0.11498217776244682</v>
      </c>
      <c r="P125" s="388" t="s">
        <v>1562</v>
      </c>
      <c r="Q125" s="388">
        <v>10000</v>
      </c>
      <c r="R125" s="321">
        <v>0.17247326664367024</v>
      </c>
      <c r="S125" s="388" t="s">
        <v>1562</v>
      </c>
      <c r="T125" s="388">
        <v>2000</v>
      </c>
      <c r="U125" s="321">
        <v>0.18397148441991493</v>
      </c>
      <c r="V125" s="392"/>
      <c r="W125" s="392"/>
      <c r="X125" s="321">
        <v>0.18397148441991493</v>
      </c>
      <c r="Y125" s="392"/>
      <c r="Z125" s="392"/>
      <c r="AA125" s="321">
        <v>0.18397148441991493</v>
      </c>
      <c r="AB125" s="388"/>
      <c r="AC125" s="388"/>
      <c r="AD125" s="321">
        <v>0.23062730627306274</v>
      </c>
      <c r="AE125" s="321">
        <v>1</v>
      </c>
      <c r="AF125" s="388"/>
      <c r="AG125" s="388"/>
      <c r="AH125" s="321">
        <v>0.2594557195571956</v>
      </c>
      <c r="AI125" s="321">
        <v>1</v>
      </c>
      <c r="AJ125" s="388"/>
      <c r="AK125" s="388">
        <v>28806</v>
      </c>
      <c r="AL125" s="321">
        <v>0.28828413284132842</v>
      </c>
      <c r="AM125" s="321">
        <v>1.17</v>
      </c>
      <c r="AN125" s="392"/>
      <c r="AO125" s="392"/>
      <c r="AP125" s="321">
        <v>0.28828413284132842</v>
      </c>
      <c r="AQ125" s="321">
        <v>1.17</v>
      </c>
      <c r="AR125" s="322">
        <v>-28806</v>
      </c>
      <c r="AS125" s="388" t="s">
        <v>1563</v>
      </c>
      <c r="AT125" s="323"/>
      <c r="AU125" s="324"/>
      <c r="AV125" s="324" t="s">
        <v>726</v>
      </c>
    </row>
    <row r="126" spans="1:48" s="411" customFormat="1" ht="56.25" customHeight="1">
      <c r="A126" s="388" t="s">
        <v>257</v>
      </c>
      <c r="B126" s="392" t="s">
        <v>256</v>
      </c>
      <c r="C126" s="388" t="s">
        <v>120</v>
      </c>
      <c r="D126" s="318">
        <v>198200</v>
      </c>
      <c r="E126" s="318" t="s">
        <v>1564</v>
      </c>
      <c r="F126" s="318">
        <v>198200</v>
      </c>
      <c r="G126" s="319">
        <v>1</v>
      </c>
      <c r="H126" s="318">
        <v>0</v>
      </c>
      <c r="I126" s="320" t="s">
        <v>1800</v>
      </c>
      <c r="J126" s="318"/>
      <c r="K126" s="392"/>
      <c r="L126" s="321">
        <v>0</v>
      </c>
      <c r="M126" s="388"/>
      <c r="N126" s="388">
        <v>0</v>
      </c>
      <c r="O126" s="321">
        <v>0</v>
      </c>
      <c r="P126" s="388"/>
      <c r="Q126" s="388">
        <v>0</v>
      </c>
      <c r="R126" s="321">
        <v>0</v>
      </c>
      <c r="S126" s="388"/>
      <c r="T126" s="388">
        <v>0</v>
      </c>
      <c r="U126" s="321">
        <v>0</v>
      </c>
      <c r="V126" s="392"/>
      <c r="W126" s="392"/>
      <c r="X126" s="321">
        <v>0</v>
      </c>
      <c r="Y126" s="392"/>
      <c r="Z126" s="392"/>
      <c r="AA126" s="321">
        <v>0</v>
      </c>
      <c r="AB126" s="388"/>
      <c r="AC126" s="388"/>
      <c r="AD126" s="321">
        <v>0.8</v>
      </c>
      <c r="AE126" s="321">
        <v>0</v>
      </c>
      <c r="AF126" s="388" t="s">
        <v>1565</v>
      </c>
      <c r="AG126" s="388">
        <v>198200</v>
      </c>
      <c r="AH126" s="321">
        <v>0.9</v>
      </c>
      <c r="AI126" s="321">
        <v>1</v>
      </c>
      <c r="AJ126" s="388"/>
      <c r="AK126" s="388"/>
      <c r="AL126" s="321">
        <v>1</v>
      </c>
      <c r="AM126" s="321">
        <v>1.98</v>
      </c>
      <c r="AN126" s="392"/>
      <c r="AO126" s="392"/>
      <c r="AP126" s="321">
        <v>1</v>
      </c>
      <c r="AQ126" s="321">
        <v>1.98</v>
      </c>
      <c r="AR126" s="322">
        <v>-198200</v>
      </c>
      <c r="AS126" s="498" t="s">
        <v>1724</v>
      </c>
      <c r="AT126" s="323"/>
      <c r="AU126" s="324"/>
      <c r="AV126" s="324" t="s">
        <v>746</v>
      </c>
    </row>
    <row r="127" spans="1:48" s="411" customFormat="1" ht="56.25" customHeight="1">
      <c r="A127" s="388" t="s">
        <v>1566</v>
      </c>
      <c r="B127" s="392" t="s">
        <v>256</v>
      </c>
      <c r="C127" s="388" t="s">
        <v>121</v>
      </c>
      <c r="D127" s="318">
        <v>19570</v>
      </c>
      <c r="E127" s="318" t="s">
        <v>1567</v>
      </c>
      <c r="F127" s="318">
        <v>19570</v>
      </c>
      <c r="G127" s="319">
        <v>1</v>
      </c>
      <c r="H127" s="318">
        <v>0</v>
      </c>
      <c r="I127" s="320" t="s">
        <v>1800</v>
      </c>
      <c r="J127" s="318"/>
      <c r="K127" s="392"/>
      <c r="L127" s="321">
        <v>0</v>
      </c>
      <c r="M127" s="388" t="s">
        <v>1568</v>
      </c>
      <c r="N127" s="388">
        <v>4000</v>
      </c>
      <c r="O127" s="321">
        <v>0.20439448134900357</v>
      </c>
      <c r="P127" s="388"/>
      <c r="Q127" s="388">
        <v>0</v>
      </c>
      <c r="R127" s="321">
        <v>0.20439448134900357</v>
      </c>
      <c r="S127" s="388"/>
      <c r="T127" s="388">
        <v>0</v>
      </c>
      <c r="U127" s="321">
        <v>0.20439448134900357</v>
      </c>
      <c r="V127" s="392"/>
      <c r="W127" s="392"/>
      <c r="X127" s="321">
        <v>0.20439448134900357</v>
      </c>
      <c r="Y127" s="392"/>
      <c r="Z127" s="392"/>
      <c r="AA127" s="321">
        <v>0.20439448134900357</v>
      </c>
      <c r="AB127" s="388"/>
      <c r="AC127" s="388"/>
      <c r="AD127" s="321">
        <v>1</v>
      </c>
      <c r="AE127" s="321">
        <v>0.38</v>
      </c>
      <c r="AF127" s="388" t="s">
        <v>1569</v>
      </c>
      <c r="AG127" s="388">
        <v>11965</v>
      </c>
      <c r="AH127" s="321">
        <v>1</v>
      </c>
      <c r="AI127" s="321">
        <v>0.98</v>
      </c>
      <c r="AJ127" s="388"/>
      <c r="AK127" s="388"/>
      <c r="AL127" s="321">
        <v>1</v>
      </c>
      <c r="AM127" s="321">
        <v>0.98</v>
      </c>
      <c r="AN127" s="392"/>
      <c r="AO127" s="392"/>
      <c r="AP127" s="321">
        <v>1</v>
      </c>
      <c r="AQ127" s="321">
        <v>0.98</v>
      </c>
      <c r="AR127" s="322">
        <v>-11965</v>
      </c>
      <c r="AS127" s="392" t="s">
        <v>1570</v>
      </c>
      <c r="AT127" s="323"/>
      <c r="AU127" s="324"/>
      <c r="AV127" s="324" t="s">
        <v>726</v>
      </c>
    </row>
    <row r="128" spans="1:48" s="411" customFormat="1" ht="56.25" customHeight="1">
      <c r="A128" s="388" t="s">
        <v>1571</v>
      </c>
      <c r="B128" s="388" t="s">
        <v>2</v>
      </c>
      <c r="C128" s="388" t="s">
        <v>1572</v>
      </c>
      <c r="D128" s="318">
        <v>80000</v>
      </c>
      <c r="E128" s="318" t="s">
        <v>1573</v>
      </c>
      <c r="F128" s="318">
        <v>38000</v>
      </c>
      <c r="G128" s="319">
        <v>0.47499999999999998</v>
      </c>
      <c r="H128" s="318">
        <v>42000</v>
      </c>
      <c r="I128" s="320" t="s">
        <v>1801</v>
      </c>
      <c r="J128" s="392"/>
      <c r="K128" s="392"/>
      <c r="L128" s="321">
        <v>0</v>
      </c>
      <c r="M128" s="392"/>
      <c r="N128" s="392"/>
      <c r="O128" s="321">
        <v>0</v>
      </c>
      <c r="P128" s="392"/>
      <c r="Q128" s="392"/>
      <c r="R128" s="321">
        <v>0</v>
      </c>
      <c r="S128" s="392"/>
      <c r="T128" s="392"/>
      <c r="U128" s="321">
        <v>0</v>
      </c>
      <c r="V128" s="392"/>
      <c r="W128" s="392"/>
      <c r="X128" s="321">
        <v>0</v>
      </c>
      <c r="Y128" s="392"/>
      <c r="Z128" s="392"/>
      <c r="AA128" s="321">
        <v>0</v>
      </c>
      <c r="AB128" s="392"/>
      <c r="AC128" s="392"/>
      <c r="AD128" s="321">
        <v>0</v>
      </c>
      <c r="AE128" s="321">
        <v>0</v>
      </c>
      <c r="AF128" s="388" t="s">
        <v>1574</v>
      </c>
      <c r="AG128" s="392">
        <v>80000</v>
      </c>
      <c r="AH128" s="321">
        <v>1</v>
      </c>
      <c r="AI128" s="321">
        <v>0.8</v>
      </c>
      <c r="AJ128" s="392"/>
      <c r="AK128" s="392"/>
      <c r="AL128" s="321">
        <v>1</v>
      </c>
      <c r="AM128" s="321">
        <v>0.8</v>
      </c>
      <c r="AN128" s="392"/>
      <c r="AO128" s="392"/>
      <c r="AP128" s="321">
        <v>1</v>
      </c>
      <c r="AQ128" s="321">
        <v>0.8</v>
      </c>
      <c r="AR128" s="322">
        <v>100000</v>
      </c>
      <c r="AS128" s="392" t="s">
        <v>1575</v>
      </c>
      <c r="AT128" s="323"/>
      <c r="AU128" s="324"/>
      <c r="AV128" s="324" t="s">
        <v>726</v>
      </c>
    </row>
    <row r="129" spans="1:48" s="411" customFormat="1" ht="56.25" customHeight="1">
      <c r="A129" s="388" t="s">
        <v>1576</v>
      </c>
      <c r="B129" s="388" t="s">
        <v>2</v>
      </c>
      <c r="C129" s="388" t="s">
        <v>122</v>
      </c>
      <c r="D129" s="318">
        <v>4965</v>
      </c>
      <c r="E129" s="318" t="s">
        <v>1577</v>
      </c>
      <c r="F129" s="318">
        <v>4965</v>
      </c>
      <c r="G129" s="319">
        <v>1</v>
      </c>
      <c r="H129" s="318">
        <v>0</v>
      </c>
      <c r="I129" s="320" t="s">
        <v>1800</v>
      </c>
      <c r="J129" s="392"/>
      <c r="K129" s="392"/>
      <c r="L129" s="321">
        <v>0</v>
      </c>
      <c r="M129" s="392"/>
      <c r="N129" s="392"/>
      <c r="O129" s="321">
        <v>0</v>
      </c>
      <c r="P129" s="392"/>
      <c r="Q129" s="392"/>
      <c r="R129" s="321">
        <v>0</v>
      </c>
      <c r="S129" s="392"/>
      <c r="T129" s="392"/>
      <c r="U129" s="321">
        <v>0</v>
      </c>
      <c r="V129" s="388" t="s">
        <v>1578</v>
      </c>
      <c r="W129" s="388">
        <v>5000</v>
      </c>
      <c r="X129" s="321">
        <v>1.0070493454179255</v>
      </c>
      <c r="Y129" s="392"/>
      <c r="Z129" s="392"/>
      <c r="AA129" s="321">
        <v>1.0070493454179255</v>
      </c>
      <c r="AB129" s="392"/>
      <c r="AC129" s="392"/>
      <c r="AD129" s="321">
        <v>1</v>
      </c>
      <c r="AE129" s="321">
        <v>0.99</v>
      </c>
      <c r="AF129" s="388"/>
      <c r="AG129" s="388"/>
      <c r="AH129" s="321">
        <v>1</v>
      </c>
      <c r="AI129" s="321">
        <v>0.99</v>
      </c>
      <c r="AJ129" s="392"/>
      <c r="AK129" s="392"/>
      <c r="AL129" s="321">
        <v>1</v>
      </c>
      <c r="AM129" s="321">
        <v>0.99</v>
      </c>
      <c r="AN129" s="392"/>
      <c r="AO129" s="392"/>
      <c r="AP129" s="321">
        <v>1</v>
      </c>
      <c r="AQ129" s="321">
        <v>0.99</v>
      </c>
      <c r="AR129" s="322">
        <v>0</v>
      </c>
      <c r="AS129" s="388" t="s">
        <v>1579</v>
      </c>
      <c r="AT129" s="323"/>
      <c r="AU129" s="324"/>
      <c r="AV129" s="324" t="s">
        <v>726</v>
      </c>
    </row>
    <row r="130" spans="1:48" s="411" customFormat="1" ht="56.25" customHeight="1">
      <c r="A130" s="388" t="s">
        <v>1580</v>
      </c>
      <c r="B130" s="388" t="s">
        <v>5</v>
      </c>
      <c r="C130" s="388" t="s">
        <v>60</v>
      </c>
      <c r="D130" s="318">
        <v>4900</v>
      </c>
      <c r="E130" s="321" t="s">
        <v>363</v>
      </c>
      <c r="F130" s="318">
        <v>4900</v>
      </c>
      <c r="G130" s="319">
        <v>1</v>
      </c>
      <c r="H130" s="318">
        <v>0</v>
      </c>
      <c r="I130" s="320" t="s">
        <v>1800</v>
      </c>
      <c r="J130" s="392"/>
      <c r="K130" s="392"/>
      <c r="L130" s="321">
        <v>0</v>
      </c>
      <c r="M130" s="388" t="s">
        <v>60</v>
      </c>
      <c r="N130" s="392">
        <v>5000</v>
      </c>
      <c r="O130" s="321">
        <v>1.0204081632653061</v>
      </c>
      <c r="P130" s="392"/>
      <c r="Q130" s="392"/>
      <c r="R130" s="321">
        <v>1.0204081632653061</v>
      </c>
      <c r="S130" s="392"/>
      <c r="T130" s="392"/>
      <c r="U130" s="321">
        <v>1.0204081632653061</v>
      </c>
      <c r="V130" s="392"/>
      <c r="W130" s="392"/>
      <c r="X130" s="321">
        <v>1.0204081632653061</v>
      </c>
      <c r="Y130" s="392"/>
      <c r="Z130" s="392"/>
      <c r="AA130" s="321">
        <v>1.0204081632653061</v>
      </c>
      <c r="AB130" s="392"/>
      <c r="AC130" s="392"/>
      <c r="AD130" s="321">
        <v>1</v>
      </c>
      <c r="AE130" s="321">
        <v>0.98</v>
      </c>
      <c r="AF130" s="392"/>
      <c r="AG130" s="392"/>
      <c r="AH130" s="321">
        <v>1</v>
      </c>
      <c r="AI130" s="321">
        <v>0.98</v>
      </c>
      <c r="AJ130" s="392"/>
      <c r="AK130" s="392"/>
      <c r="AL130" s="321">
        <v>1</v>
      </c>
      <c r="AM130" s="321">
        <v>0.98</v>
      </c>
      <c r="AN130" s="392"/>
      <c r="AO130" s="392"/>
      <c r="AP130" s="321">
        <v>1</v>
      </c>
      <c r="AQ130" s="321">
        <v>0.98</v>
      </c>
      <c r="AR130" s="322">
        <v>0</v>
      </c>
      <c r="AS130" s="392" t="s">
        <v>1581</v>
      </c>
      <c r="AT130" s="323"/>
      <c r="AU130" s="324"/>
      <c r="AV130" s="324" t="s">
        <v>726</v>
      </c>
    </row>
    <row r="131" spans="1:48" s="411" customFormat="1" ht="56.25" customHeight="1">
      <c r="A131" s="388" t="s">
        <v>1582</v>
      </c>
      <c r="B131" s="388" t="s">
        <v>4</v>
      </c>
      <c r="C131" s="388" t="s">
        <v>123</v>
      </c>
      <c r="D131" s="318">
        <v>66680</v>
      </c>
      <c r="E131" s="318" t="s">
        <v>407</v>
      </c>
      <c r="F131" s="318">
        <v>66680</v>
      </c>
      <c r="G131" s="319">
        <v>1</v>
      </c>
      <c r="H131" s="318">
        <v>0</v>
      </c>
      <c r="I131" s="320" t="s">
        <v>1800</v>
      </c>
      <c r="J131" s="392"/>
      <c r="K131" s="392"/>
      <c r="L131" s="321">
        <v>0</v>
      </c>
      <c r="M131" s="392"/>
      <c r="N131" s="392"/>
      <c r="O131" s="321">
        <v>0</v>
      </c>
      <c r="P131" s="392"/>
      <c r="Q131" s="392"/>
      <c r="R131" s="321">
        <v>0</v>
      </c>
      <c r="S131" s="392"/>
      <c r="T131" s="392"/>
      <c r="U131" s="321">
        <v>0</v>
      </c>
      <c r="V131" s="392"/>
      <c r="W131" s="392"/>
      <c r="X131" s="321">
        <v>0</v>
      </c>
      <c r="Y131" s="392"/>
      <c r="Z131" s="392"/>
      <c r="AA131" s="321">
        <v>0</v>
      </c>
      <c r="AB131" s="392"/>
      <c r="AC131" s="392"/>
      <c r="AD131" s="321">
        <v>1</v>
      </c>
      <c r="AE131" s="321">
        <v>0</v>
      </c>
      <c r="AF131" s="392" t="s">
        <v>409</v>
      </c>
      <c r="AG131" s="392">
        <v>66680</v>
      </c>
      <c r="AH131" s="321">
        <v>1</v>
      </c>
      <c r="AI131" s="321">
        <v>1</v>
      </c>
      <c r="AJ131" s="392"/>
      <c r="AK131" s="392"/>
      <c r="AL131" s="321">
        <v>1</v>
      </c>
      <c r="AM131" s="321">
        <v>1</v>
      </c>
      <c r="AN131" s="392"/>
      <c r="AO131" s="392"/>
      <c r="AP131" s="321">
        <v>1</v>
      </c>
      <c r="AQ131" s="321">
        <v>1</v>
      </c>
      <c r="AR131" s="322">
        <v>-66680</v>
      </c>
      <c r="AS131" s="388"/>
      <c r="AT131" s="323"/>
      <c r="AU131" s="324"/>
      <c r="AV131" s="324" t="s">
        <v>726</v>
      </c>
    </row>
    <row r="132" spans="1:48" s="411" customFormat="1" ht="56.25" customHeight="1">
      <c r="A132" s="388" t="s">
        <v>1583</v>
      </c>
      <c r="B132" s="388" t="s">
        <v>4</v>
      </c>
      <c r="C132" s="393" t="s">
        <v>1584</v>
      </c>
      <c r="D132" s="318">
        <v>346145</v>
      </c>
      <c r="E132" s="318" t="s">
        <v>407</v>
      </c>
      <c r="F132" s="318">
        <v>274752.5</v>
      </c>
      <c r="G132" s="319">
        <v>0.79374972915974518</v>
      </c>
      <c r="H132" s="318">
        <v>71392.5</v>
      </c>
      <c r="I132" s="320" t="s">
        <v>1801</v>
      </c>
      <c r="J132" s="392"/>
      <c r="K132" s="392"/>
      <c r="L132" s="321">
        <v>0</v>
      </c>
      <c r="M132" s="388"/>
      <c r="N132" s="388"/>
      <c r="O132" s="321">
        <v>0</v>
      </c>
      <c r="P132" s="392"/>
      <c r="Q132" s="392"/>
      <c r="R132" s="321">
        <v>0</v>
      </c>
      <c r="S132" s="388" t="s">
        <v>460</v>
      </c>
      <c r="T132" s="388">
        <v>50000</v>
      </c>
      <c r="U132" s="321">
        <v>0.14444813589680625</v>
      </c>
      <c r="V132" s="392"/>
      <c r="W132" s="392"/>
      <c r="X132" s="321">
        <v>0.14444813589680625</v>
      </c>
      <c r="Y132" s="392"/>
      <c r="Z132" s="392"/>
      <c r="AA132" s="321">
        <v>0.14444813589680625</v>
      </c>
      <c r="AB132" s="388"/>
      <c r="AC132" s="388"/>
      <c r="AD132" s="321">
        <v>0.72066878062842321</v>
      </c>
      <c r="AE132" s="321">
        <v>0</v>
      </c>
      <c r="AF132" s="392" t="s">
        <v>1585</v>
      </c>
      <c r="AG132" s="392">
        <v>249245</v>
      </c>
      <c r="AH132" s="321">
        <v>0.72066878062842321</v>
      </c>
      <c r="AI132" s="321">
        <v>0.72</v>
      </c>
      <c r="AJ132" s="392" t="s">
        <v>391</v>
      </c>
      <c r="AK132" s="392">
        <v>96900</v>
      </c>
      <c r="AL132" s="321">
        <v>1</v>
      </c>
      <c r="AM132" s="321">
        <v>1</v>
      </c>
      <c r="AN132" s="392"/>
      <c r="AO132" s="392"/>
      <c r="AP132" s="321">
        <v>1</v>
      </c>
      <c r="AQ132" s="321">
        <v>1</v>
      </c>
      <c r="AR132" s="322">
        <v>-274752.5</v>
      </c>
      <c r="AS132" s="392" t="s">
        <v>1586</v>
      </c>
      <c r="AT132" s="323"/>
      <c r="AU132" s="324"/>
      <c r="AV132" s="324" t="s">
        <v>726</v>
      </c>
    </row>
    <row r="133" spans="1:48" s="411" customFormat="1" ht="56.25" customHeight="1">
      <c r="A133" s="388" t="s">
        <v>842</v>
      </c>
      <c r="B133" s="388" t="s">
        <v>1178</v>
      </c>
      <c r="C133" s="393" t="s">
        <v>1587</v>
      </c>
      <c r="D133" s="318">
        <v>45320</v>
      </c>
      <c r="E133" s="318" t="s">
        <v>1179</v>
      </c>
      <c r="F133" s="318">
        <v>0</v>
      </c>
      <c r="G133" s="319">
        <v>0</v>
      </c>
      <c r="H133" s="318">
        <v>45320</v>
      </c>
      <c r="I133" s="320" t="s">
        <v>1801</v>
      </c>
      <c r="J133" s="392"/>
      <c r="K133" s="392"/>
      <c r="L133" s="321">
        <v>0</v>
      </c>
      <c r="M133" s="392"/>
      <c r="N133" s="392"/>
      <c r="O133" s="321">
        <v>0</v>
      </c>
      <c r="P133" s="392"/>
      <c r="Q133" s="392"/>
      <c r="R133" s="321">
        <v>0</v>
      </c>
      <c r="S133" s="392"/>
      <c r="T133" s="392"/>
      <c r="U133" s="321">
        <v>0</v>
      </c>
      <c r="V133" s="392"/>
      <c r="W133" s="392"/>
      <c r="X133" s="321">
        <v>0</v>
      </c>
      <c r="Y133" s="392"/>
      <c r="Z133" s="392"/>
      <c r="AA133" s="321">
        <v>0</v>
      </c>
      <c r="AB133" s="388"/>
      <c r="AC133" s="388"/>
      <c r="AD133" s="321">
        <v>0.8</v>
      </c>
      <c r="AE133" s="321">
        <v>0</v>
      </c>
      <c r="AF133" s="388"/>
      <c r="AG133" s="392"/>
      <c r="AH133" s="321">
        <v>1</v>
      </c>
      <c r="AI133" s="321">
        <v>0</v>
      </c>
      <c r="AJ133" s="392" t="s">
        <v>406</v>
      </c>
      <c r="AK133" s="392">
        <v>36256</v>
      </c>
      <c r="AL133" s="321">
        <v>1</v>
      </c>
      <c r="AM133" s="321">
        <v>0.8</v>
      </c>
      <c r="AN133" s="392" t="s">
        <v>406</v>
      </c>
      <c r="AO133" s="392">
        <v>9064</v>
      </c>
      <c r="AP133" s="321">
        <v>1</v>
      </c>
      <c r="AQ133" s="321">
        <v>1</v>
      </c>
      <c r="AR133" s="322">
        <v>0</v>
      </c>
      <c r="AS133" s="392"/>
      <c r="AT133" s="323"/>
      <c r="AU133" s="324"/>
      <c r="AV133" s="324" t="s">
        <v>726</v>
      </c>
    </row>
    <row r="134" spans="1:48" s="411" customFormat="1" ht="56.25" customHeight="1">
      <c r="A134" s="388" t="s">
        <v>1588</v>
      </c>
      <c r="B134" s="388" t="s">
        <v>4</v>
      </c>
      <c r="C134" s="393" t="s">
        <v>288</v>
      </c>
      <c r="D134" s="318">
        <v>385625</v>
      </c>
      <c r="E134" s="318" t="s">
        <v>407</v>
      </c>
      <c r="F134" s="318">
        <v>385625</v>
      </c>
      <c r="G134" s="319">
        <v>1</v>
      </c>
      <c r="H134" s="318">
        <v>0</v>
      </c>
      <c r="I134" s="320" t="s">
        <v>1800</v>
      </c>
      <c r="J134" s="388" t="s">
        <v>1589</v>
      </c>
      <c r="K134" s="392">
        <v>324300</v>
      </c>
      <c r="L134" s="321">
        <v>0.84097244732576981</v>
      </c>
      <c r="M134" s="393" t="s">
        <v>288</v>
      </c>
      <c r="N134" s="388">
        <v>64985</v>
      </c>
      <c r="O134" s="321">
        <v>1.0094910858995139</v>
      </c>
      <c r="P134" s="392"/>
      <c r="Q134" s="392"/>
      <c r="R134" s="321">
        <v>1.0094910858995139</v>
      </c>
      <c r="S134" s="392"/>
      <c r="T134" s="392"/>
      <c r="U134" s="321">
        <v>1</v>
      </c>
      <c r="V134" s="392"/>
      <c r="W134" s="392"/>
      <c r="X134" s="321">
        <v>1.0094910858995139</v>
      </c>
      <c r="Y134" s="392"/>
      <c r="Z134" s="392"/>
      <c r="AA134" s="321">
        <v>1.0094910858995139</v>
      </c>
      <c r="AB134" s="392"/>
      <c r="AC134" s="392"/>
      <c r="AD134" s="321">
        <v>1</v>
      </c>
      <c r="AE134" s="321">
        <v>0.99</v>
      </c>
      <c r="AF134" s="392"/>
      <c r="AG134" s="392"/>
      <c r="AH134" s="321">
        <v>1</v>
      </c>
      <c r="AI134" s="321">
        <v>0.99</v>
      </c>
      <c r="AJ134" s="392"/>
      <c r="AK134" s="392"/>
      <c r="AL134" s="321">
        <v>1</v>
      </c>
      <c r="AM134" s="321">
        <v>0.99</v>
      </c>
      <c r="AN134" s="392"/>
      <c r="AO134" s="392"/>
      <c r="AP134" s="321">
        <v>1</v>
      </c>
      <c r="AQ134" s="321">
        <v>0.99</v>
      </c>
      <c r="AR134" s="322">
        <v>0</v>
      </c>
      <c r="AS134" s="392" t="s">
        <v>1586</v>
      </c>
      <c r="AT134" s="323"/>
      <c r="AU134" s="324"/>
      <c r="AV134" s="324" t="s">
        <v>726</v>
      </c>
    </row>
    <row r="135" spans="1:48" s="411" customFormat="1" ht="56.25" customHeight="1">
      <c r="A135" s="388" t="s">
        <v>244</v>
      </c>
      <c r="B135" s="388" t="s">
        <v>49</v>
      </c>
      <c r="C135" s="393" t="s">
        <v>124</v>
      </c>
      <c r="D135" s="318">
        <v>74000</v>
      </c>
      <c r="E135" s="318" t="s">
        <v>1590</v>
      </c>
      <c r="F135" s="318">
        <v>70460.100000000006</v>
      </c>
      <c r="G135" s="319">
        <v>0.95216351351351358</v>
      </c>
      <c r="H135" s="318">
        <v>3539.8999999999942</v>
      </c>
      <c r="I135" s="320" t="s">
        <v>1801</v>
      </c>
      <c r="J135" s="392"/>
      <c r="K135" s="392"/>
      <c r="L135" s="321">
        <v>0</v>
      </c>
      <c r="M135" s="392"/>
      <c r="N135" s="392"/>
      <c r="O135" s="321">
        <v>0</v>
      </c>
      <c r="P135" s="392"/>
      <c r="Q135" s="392"/>
      <c r="R135" s="321">
        <v>0</v>
      </c>
      <c r="S135" s="388" t="s">
        <v>1591</v>
      </c>
      <c r="T135" s="392">
        <v>37000</v>
      </c>
      <c r="U135" s="321">
        <v>0.5</v>
      </c>
      <c r="V135" s="392"/>
      <c r="W135" s="392"/>
      <c r="X135" s="321">
        <v>0.5</v>
      </c>
      <c r="Y135" s="392"/>
      <c r="Z135" s="392"/>
      <c r="AA135" s="321">
        <v>0.5</v>
      </c>
      <c r="AB135" s="392"/>
      <c r="AC135" s="392"/>
      <c r="AD135" s="321">
        <v>0.5</v>
      </c>
      <c r="AE135" s="321">
        <v>0.47</v>
      </c>
      <c r="AF135" s="388"/>
      <c r="AG135" s="392"/>
      <c r="AH135" s="321">
        <v>1</v>
      </c>
      <c r="AI135" s="321">
        <v>0.47</v>
      </c>
      <c r="AJ135" s="388" t="s">
        <v>1592</v>
      </c>
      <c r="AK135" s="392">
        <v>39134.9</v>
      </c>
      <c r="AL135" s="321">
        <v>1</v>
      </c>
      <c r="AM135" s="321">
        <v>1</v>
      </c>
      <c r="AN135" s="392"/>
      <c r="AO135" s="392"/>
      <c r="AP135" s="321">
        <v>1</v>
      </c>
      <c r="AQ135" s="321">
        <v>1</v>
      </c>
      <c r="AR135" s="322">
        <v>-35595.000000000007</v>
      </c>
      <c r="AS135" s="392"/>
      <c r="AT135" s="323"/>
      <c r="AU135" s="324"/>
      <c r="AV135" s="324" t="s">
        <v>726</v>
      </c>
    </row>
    <row r="136" spans="1:48" s="411" customFormat="1" ht="56.25" customHeight="1">
      <c r="A136" s="388" t="s">
        <v>1593</v>
      </c>
      <c r="B136" s="388" t="s">
        <v>49</v>
      </c>
      <c r="C136" s="393" t="s">
        <v>125</v>
      </c>
      <c r="D136" s="318">
        <v>24597.3</v>
      </c>
      <c r="E136" s="318" t="s">
        <v>1590</v>
      </c>
      <c r="F136" s="318">
        <v>24597.3</v>
      </c>
      <c r="G136" s="319">
        <v>1</v>
      </c>
      <c r="H136" s="318">
        <v>0</v>
      </c>
      <c r="I136" s="320" t="s">
        <v>1801</v>
      </c>
      <c r="J136" s="388" t="s">
        <v>1594</v>
      </c>
      <c r="K136" s="345">
        <v>24597.3</v>
      </c>
      <c r="L136" s="321">
        <v>1</v>
      </c>
      <c r="M136" s="392"/>
      <c r="N136" s="392"/>
      <c r="O136" s="321">
        <v>1</v>
      </c>
      <c r="P136" s="388"/>
      <c r="Q136" s="392"/>
      <c r="R136" s="321">
        <v>1</v>
      </c>
      <c r="S136" s="392"/>
      <c r="T136" s="392"/>
      <c r="U136" s="321">
        <v>1</v>
      </c>
      <c r="V136" s="392"/>
      <c r="W136" s="392"/>
      <c r="X136" s="321">
        <v>1</v>
      </c>
      <c r="Y136" s="392"/>
      <c r="Z136" s="392"/>
      <c r="AA136" s="321">
        <v>1</v>
      </c>
      <c r="AB136" s="392"/>
      <c r="AC136" s="392"/>
      <c r="AD136" s="321">
        <v>1</v>
      </c>
      <c r="AE136" s="321">
        <v>1</v>
      </c>
      <c r="AF136" s="388"/>
      <c r="AG136" s="392"/>
      <c r="AH136" s="321">
        <v>2.3245356197631448</v>
      </c>
      <c r="AI136" s="321">
        <v>1</v>
      </c>
      <c r="AJ136" s="392"/>
      <c r="AK136" s="392"/>
      <c r="AL136" s="321">
        <v>2.3245356197631448</v>
      </c>
      <c r="AM136" s="321">
        <v>1</v>
      </c>
      <c r="AN136" s="392"/>
      <c r="AO136" s="392"/>
      <c r="AP136" s="321">
        <v>2.3245356197631448</v>
      </c>
      <c r="AQ136" s="321">
        <v>1</v>
      </c>
      <c r="AR136" s="322">
        <v>0</v>
      </c>
      <c r="AS136" s="388"/>
      <c r="AT136" s="323"/>
      <c r="AU136" s="324"/>
      <c r="AV136" s="324" t="s">
        <v>726</v>
      </c>
    </row>
    <row r="137" spans="1:48" s="411" customFormat="1" ht="56.25" customHeight="1">
      <c r="A137" s="388" t="s">
        <v>1595</v>
      </c>
      <c r="B137" s="388" t="s">
        <v>1506</v>
      </c>
      <c r="C137" s="393" t="s">
        <v>126</v>
      </c>
      <c r="D137" s="318">
        <v>36000</v>
      </c>
      <c r="E137" s="318" t="s">
        <v>358</v>
      </c>
      <c r="F137" s="318">
        <v>34817.86</v>
      </c>
      <c r="G137" s="319">
        <v>0.96716277777777782</v>
      </c>
      <c r="H137" s="318">
        <v>1182.1399999999994</v>
      </c>
      <c r="I137" s="320" t="s">
        <v>1801</v>
      </c>
      <c r="J137" s="388" t="s">
        <v>246</v>
      </c>
      <c r="K137" s="392">
        <v>36000</v>
      </c>
      <c r="L137" s="321">
        <v>1</v>
      </c>
      <c r="M137" s="392"/>
      <c r="N137" s="392"/>
      <c r="O137" s="321">
        <v>1</v>
      </c>
      <c r="P137" s="392"/>
      <c r="Q137" s="392"/>
      <c r="R137" s="321">
        <v>1</v>
      </c>
      <c r="S137" s="392"/>
      <c r="T137" s="392"/>
      <c r="U137" s="321">
        <v>1</v>
      </c>
      <c r="V137" s="392"/>
      <c r="W137" s="392"/>
      <c r="X137" s="321">
        <v>1</v>
      </c>
      <c r="Y137" s="392"/>
      <c r="Z137" s="392"/>
      <c r="AA137" s="321">
        <v>1</v>
      </c>
      <c r="AB137" s="392"/>
      <c r="AC137" s="392"/>
      <c r="AD137" s="321">
        <v>1</v>
      </c>
      <c r="AE137" s="321">
        <v>0.97</v>
      </c>
      <c r="AF137" s="340"/>
      <c r="AG137" s="340"/>
      <c r="AH137" s="341">
        <v>1</v>
      </c>
      <c r="AI137" s="341">
        <v>0.97</v>
      </c>
      <c r="AJ137" s="340"/>
      <c r="AK137" s="340"/>
      <c r="AL137" s="341">
        <v>1</v>
      </c>
      <c r="AM137" s="341">
        <v>0.97</v>
      </c>
      <c r="AN137" s="340"/>
      <c r="AO137" s="340"/>
      <c r="AP137" s="341">
        <v>1</v>
      </c>
      <c r="AQ137" s="341">
        <v>0.97</v>
      </c>
      <c r="AR137" s="322">
        <v>1182.1399999999994</v>
      </c>
      <c r="AS137" s="388" t="s">
        <v>1596</v>
      </c>
      <c r="AT137" s="323"/>
      <c r="AU137" s="324"/>
      <c r="AV137" s="324" t="s">
        <v>726</v>
      </c>
    </row>
    <row r="138" spans="1:48" s="411" customFormat="1" ht="56.25" customHeight="1">
      <c r="A138" s="388" t="s">
        <v>1597</v>
      </c>
      <c r="B138" s="388" t="s">
        <v>1506</v>
      </c>
      <c r="C138" s="393" t="s">
        <v>127</v>
      </c>
      <c r="D138" s="318">
        <v>100000</v>
      </c>
      <c r="E138" s="318" t="s">
        <v>358</v>
      </c>
      <c r="F138" s="318">
        <v>55560.82</v>
      </c>
      <c r="G138" s="319">
        <v>0.5556082</v>
      </c>
      <c r="H138" s="318">
        <v>44439.18</v>
      </c>
      <c r="I138" s="320" t="s">
        <v>1801</v>
      </c>
      <c r="J138" s="392"/>
      <c r="K138" s="392"/>
      <c r="L138" s="321">
        <v>0</v>
      </c>
      <c r="M138" s="388" t="s">
        <v>1598</v>
      </c>
      <c r="N138" s="392">
        <v>10194</v>
      </c>
      <c r="O138" s="321">
        <v>0.10194</v>
      </c>
      <c r="P138" s="392"/>
      <c r="Q138" s="392"/>
      <c r="R138" s="321">
        <v>0.10194</v>
      </c>
      <c r="S138" s="392"/>
      <c r="T138" s="392"/>
      <c r="U138" s="321">
        <v>0.10194</v>
      </c>
      <c r="V138" s="392"/>
      <c r="W138" s="392"/>
      <c r="X138" s="321">
        <v>0.10194</v>
      </c>
      <c r="Y138" s="392"/>
      <c r="Z138" s="392"/>
      <c r="AA138" s="321">
        <v>0.10194</v>
      </c>
      <c r="AB138" s="392"/>
      <c r="AC138" s="392"/>
      <c r="AD138" s="321">
        <v>0.10194</v>
      </c>
      <c r="AE138" s="321">
        <v>0.1</v>
      </c>
      <c r="AF138" s="342" t="s">
        <v>1599</v>
      </c>
      <c r="AG138" s="340">
        <v>8000</v>
      </c>
      <c r="AH138" s="341">
        <v>1.0379400000000001</v>
      </c>
      <c r="AI138" s="341">
        <v>0.18</v>
      </c>
      <c r="AJ138" s="342" t="s">
        <v>1600</v>
      </c>
      <c r="AK138" s="342">
        <v>13544</v>
      </c>
      <c r="AL138" s="341">
        <v>1.0379400000000001</v>
      </c>
      <c r="AM138" s="341">
        <v>0.31</v>
      </c>
      <c r="AN138" s="342" t="s">
        <v>1601</v>
      </c>
      <c r="AO138" s="342">
        <v>68882</v>
      </c>
      <c r="AP138" s="341">
        <v>1.0379400000000001</v>
      </c>
      <c r="AQ138" s="341">
        <v>1</v>
      </c>
      <c r="AR138" s="322">
        <v>-45986.82</v>
      </c>
      <c r="AS138" s="392" t="s">
        <v>1602</v>
      </c>
      <c r="AT138" s="323"/>
      <c r="AU138" s="324"/>
      <c r="AV138" s="324" t="s">
        <v>726</v>
      </c>
    </row>
    <row r="139" spans="1:48" s="411" customFormat="1" ht="56.25" customHeight="1">
      <c r="A139" s="388" t="s">
        <v>247</v>
      </c>
      <c r="B139" s="388" t="s">
        <v>5</v>
      </c>
      <c r="C139" s="388" t="s">
        <v>61</v>
      </c>
      <c r="D139" s="318">
        <v>35000</v>
      </c>
      <c r="E139" s="321" t="s">
        <v>363</v>
      </c>
      <c r="F139" s="318">
        <v>33999</v>
      </c>
      <c r="G139" s="319">
        <v>0.97140000000000004</v>
      </c>
      <c r="H139" s="318">
        <v>1001</v>
      </c>
      <c r="I139" s="320" t="s">
        <v>1801</v>
      </c>
      <c r="J139" s="392"/>
      <c r="K139" s="392"/>
      <c r="L139" s="321">
        <v>0</v>
      </c>
      <c r="M139" s="392"/>
      <c r="N139" s="392"/>
      <c r="O139" s="321">
        <v>0</v>
      </c>
      <c r="P139" s="392"/>
      <c r="Q139" s="392"/>
      <c r="R139" s="321">
        <v>0</v>
      </c>
      <c r="S139" s="392"/>
      <c r="T139" s="392"/>
      <c r="U139" s="321">
        <v>0</v>
      </c>
      <c r="V139" s="392"/>
      <c r="W139" s="392"/>
      <c r="X139" s="321">
        <v>0</v>
      </c>
      <c r="Y139" s="392"/>
      <c r="Z139" s="392"/>
      <c r="AA139" s="321">
        <v>0</v>
      </c>
      <c r="AB139" s="388"/>
      <c r="AC139" s="392"/>
      <c r="AD139" s="321">
        <v>1</v>
      </c>
      <c r="AE139" s="321">
        <v>0</v>
      </c>
      <c r="AF139" s="392" t="s">
        <v>461</v>
      </c>
      <c r="AG139" s="392">
        <v>35000</v>
      </c>
      <c r="AH139" s="321">
        <v>1</v>
      </c>
      <c r="AI139" s="321">
        <v>1</v>
      </c>
      <c r="AJ139" s="392"/>
      <c r="AK139" s="392"/>
      <c r="AL139" s="321">
        <v>1</v>
      </c>
      <c r="AM139" s="321">
        <v>1</v>
      </c>
      <c r="AN139" s="392"/>
      <c r="AO139" s="392"/>
      <c r="AP139" s="321">
        <v>1</v>
      </c>
      <c r="AQ139" s="321">
        <v>1</v>
      </c>
      <c r="AR139" s="322">
        <v>-33999</v>
      </c>
      <c r="AS139" s="392"/>
      <c r="AT139" s="323"/>
      <c r="AU139" s="324"/>
      <c r="AV139" s="324" t="s">
        <v>726</v>
      </c>
    </row>
    <row r="140" spans="1:48" s="411" customFormat="1" ht="56.25" customHeight="1">
      <c r="A140" s="388" t="s">
        <v>1603</v>
      </c>
      <c r="B140" s="388" t="s">
        <v>6</v>
      </c>
      <c r="C140" s="393" t="s">
        <v>289</v>
      </c>
      <c r="D140" s="318">
        <v>97503</v>
      </c>
      <c r="E140" s="318" t="s">
        <v>1559</v>
      </c>
      <c r="F140" s="318">
        <v>97500</v>
      </c>
      <c r="G140" s="319">
        <v>0.9999692317159472</v>
      </c>
      <c r="H140" s="318">
        <v>3</v>
      </c>
      <c r="I140" s="320" t="s">
        <v>1800</v>
      </c>
      <c r="J140" s="392"/>
      <c r="K140" s="392"/>
      <c r="L140" s="321">
        <v>0</v>
      </c>
      <c r="M140" s="392"/>
      <c r="N140" s="392"/>
      <c r="O140" s="321">
        <v>0</v>
      </c>
      <c r="P140" s="392"/>
      <c r="Q140" s="392"/>
      <c r="R140" s="321">
        <v>0</v>
      </c>
      <c r="S140" s="392"/>
      <c r="T140" s="392"/>
      <c r="U140" s="321">
        <v>0</v>
      </c>
      <c r="V140" s="392"/>
      <c r="W140" s="392"/>
      <c r="X140" s="321">
        <v>0</v>
      </c>
      <c r="Y140" s="388" t="s">
        <v>1560</v>
      </c>
      <c r="Z140" s="388">
        <v>60000</v>
      </c>
      <c r="AA140" s="321">
        <v>0.61536568105596756</v>
      </c>
      <c r="AB140" s="392"/>
      <c r="AC140" s="392"/>
      <c r="AD140" s="321">
        <v>0.3</v>
      </c>
      <c r="AE140" s="321">
        <v>0</v>
      </c>
      <c r="AF140" s="388" t="s">
        <v>1604</v>
      </c>
      <c r="AG140" s="388">
        <v>32501</v>
      </c>
      <c r="AH140" s="321">
        <v>0.8</v>
      </c>
      <c r="AI140" s="321">
        <v>0.16</v>
      </c>
      <c r="AJ140" s="392" t="s">
        <v>1605</v>
      </c>
      <c r="AK140" s="392">
        <v>43335</v>
      </c>
      <c r="AL140" s="321">
        <v>0.8</v>
      </c>
      <c r="AM140" s="321">
        <v>0.38</v>
      </c>
      <c r="AN140" s="388"/>
      <c r="AO140" s="388"/>
      <c r="AP140" s="321">
        <v>0.8</v>
      </c>
      <c r="AQ140" s="321">
        <v>0.38</v>
      </c>
      <c r="AR140" s="322">
        <v>-75833</v>
      </c>
      <c r="AS140" s="323" t="s">
        <v>1606</v>
      </c>
      <c r="AT140" s="323"/>
      <c r="AU140" s="324"/>
      <c r="AV140" s="324" t="s">
        <v>726</v>
      </c>
    </row>
    <row r="141" spans="1:48" s="411" customFormat="1" ht="56.25" customHeight="1">
      <c r="A141" s="388" t="s">
        <v>248</v>
      </c>
      <c r="B141" s="388" t="s">
        <v>6</v>
      </c>
      <c r="C141" s="388" t="s">
        <v>63</v>
      </c>
      <c r="D141" s="318">
        <v>1510</v>
      </c>
      <c r="E141" s="318" t="s">
        <v>1559</v>
      </c>
      <c r="F141" s="318">
        <v>1510</v>
      </c>
      <c r="G141" s="319">
        <v>1</v>
      </c>
      <c r="H141" s="318">
        <v>0</v>
      </c>
      <c r="I141" s="320" t="s">
        <v>1800</v>
      </c>
      <c r="J141" s="392"/>
      <c r="K141" s="392"/>
      <c r="L141" s="321">
        <v>0</v>
      </c>
      <c r="M141" s="392"/>
      <c r="N141" s="392"/>
      <c r="O141" s="321">
        <v>0</v>
      </c>
      <c r="P141" s="392"/>
      <c r="Q141" s="392"/>
      <c r="R141" s="321">
        <v>0</v>
      </c>
      <c r="S141" s="392"/>
      <c r="T141" s="392"/>
      <c r="U141" s="321">
        <v>0</v>
      </c>
      <c r="V141" s="392"/>
      <c r="W141" s="392"/>
      <c r="X141" s="321">
        <v>0</v>
      </c>
      <c r="Y141" s="392"/>
      <c r="Z141" s="392"/>
      <c r="AA141" s="321">
        <v>0</v>
      </c>
      <c r="AB141" s="388"/>
      <c r="AC141" s="388"/>
      <c r="AD141" s="321">
        <v>0.5</v>
      </c>
      <c r="AE141" s="321">
        <v>0.42</v>
      </c>
      <c r="AF141" s="388" t="s">
        <v>569</v>
      </c>
      <c r="AG141" s="388">
        <v>290</v>
      </c>
      <c r="AH141" s="321">
        <v>0.5</v>
      </c>
      <c r="AI141" s="321">
        <v>1</v>
      </c>
      <c r="AJ141" s="392"/>
      <c r="AK141" s="392"/>
      <c r="AL141" s="321">
        <v>1</v>
      </c>
      <c r="AM141" s="321">
        <v>1</v>
      </c>
      <c r="AN141" s="388"/>
      <c r="AO141" s="388"/>
      <c r="AP141" s="321">
        <v>1</v>
      </c>
      <c r="AQ141" s="321">
        <v>1</v>
      </c>
      <c r="AR141" s="322">
        <v>-290</v>
      </c>
      <c r="AS141" s="392"/>
      <c r="AT141" s="323"/>
      <c r="AU141" s="324"/>
      <c r="AV141" s="324" t="s">
        <v>726</v>
      </c>
    </row>
    <row r="142" spans="1:48" s="411" customFormat="1" ht="56.25" customHeight="1">
      <c r="A142" s="388" t="s">
        <v>249</v>
      </c>
      <c r="B142" s="388" t="s">
        <v>6</v>
      </c>
      <c r="C142" s="388" t="s">
        <v>64</v>
      </c>
      <c r="D142" s="318">
        <v>3000</v>
      </c>
      <c r="E142" s="318" t="s">
        <v>1559</v>
      </c>
      <c r="F142" s="318">
        <v>3000</v>
      </c>
      <c r="G142" s="319">
        <v>1</v>
      </c>
      <c r="H142" s="318">
        <v>0</v>
      </c>
      <c r="I142" s="320" t="s">
        <v>1800</v>
      </c>
      <c r="J142" s="392"/>
      <c r="K142" s="392"/>
      <c r="L142" s="321">
        <v>0</v>
      </c>
      <c r="M142" s="392"/>
      <c r="N142" s="392"/>
      <c r="O142" s="321">
        <v>0</v>
      </c>
      <c r="P142" s="392"/>
      <c r="Q142" s="392"/>
      <c r="R142" s="321">
        <v>0</v>
      </c>
      <c r="S142" s="392"/>
      <c r="T142" s="392"/>
      <c r="U142" s="321">
        <v>0</v>
      </c>
      <c r="V142" s="388" t="s">
        <v>1607</v>
      </c>
      <c r="W142" s="388">
        <v>3000</v>
      </c>
      <c r="X142" s="321">
        <v>1</v>
      </c>
      <c r="Y142" s="392"/>
      <c r="Z142" s="392"/>
      <c r="AA142" s="321">
        <v>1</v>
      </c>
      <c r="AB142" s="392"/>
      <c r="AC142" s="392"/>
      <c r="AD142" s="321">
        <v>1</v>
      </c>
      <c r="AE142" s="321">
        <v>1</v>
      </c>
      <c r="AF142" s="388"/>
      <c r="AG142" s="388"/>
      <c r="AH142" s="321">
        <v>1</v>
      </c>
      <c r="AI142" s="321">
        <v>1</v>
      </c>
      <c r="AJ142" s="392"/>
      <c r="AK142" s="392"/>
      <c r="AL142" s="321">
        <v>1</v>
      </c>
      <c r="AM142" s="321">
        <v>1</v>
      </c>
      <c r="AN142" s="388"/>
      <c r="AO142" s="388"/>
      <c r="AP142" s="321">
        <v>1</v>
      </c>
      <c r="AQ142" s="321">
        <v>1</v>
      </c>
      <c r="AR142" s="322">
        <v>0</v>
      </c>
      <c r="AS142" s="392"/>
      <c r="AT142" s="323"/>
      <c r="AU142" s="324"/>
      <c r="AV142" s="324" t="s">
        <v>726</v>
      </c>
    </row>
    <row r="143" spans="1:48" s="411" customFormat="1" ht="56.25" customHeight="1">
      <c r="A143" s="388" t="s">
        <v>1608</v>
      </c>
      <c r="B143" s="388" t="s">
        <v>6</v>
      </c>
      <c r="C143" s="388" t="s">
        <v>65</v>
      </c>
      <c r="D143" s="318">
        <v>79800</v>
      </c>
      <c r="E143" s="318" t="s">
        <v>1559</v>
      </c>
      <c r="F143" s="318">
        <v>79800</v>
      </c>
      <c r="G143" s="319">
        <v>1</v>
      </c>
      <c r="H143" s="318">
        <v>0</v>
      </c>
      <c r="I143" s="320" t="s">
        <v>1800</v>
      </c>
      <c r="J143" s="392"/>
      <c r="K143" s="392"/>
      <c r="L143" s="321">
        <v>0</v>
      </c>
      <c r="M143" s="392"/>
      <c r="N143" s="392"/>
      <c r="O143" s="321">
        <v>0</v>
      </c>
      <c r="P143" s="392"/>
      <c r="Q143" s="392"/>
      <c r="R143" s="321">
        <v>0</v>
      </c>
      <c r="S143" s="388" t="s">
        <v>1560</v>
      </c>
      <c r="T143" s="388">
        <v>24000</v>
      </c>
      <c r="U143" s="321">
        <v>0.3007518796992481</v>
      </c>
      <c r="V143" s="392"/>
      <c r="W143" s="392"/>
      <c r="X143" s="321">
        <v>0.3007518796992481</v>
      </c>
      <c r="Y143" s="392"/>
      <c r="Z143" s="392"/>
      <c r="AA143" s="321">
        <v>0.3007518796992481</v>
      </c>
      <c r="AB143" s="392"/>
      <c r="AC143" s="392"/>
      <c r="AD143" s="321">
        <v>0.3</v>
      </c>
      <c r="AE143" s="321">
        <v>0.3</v>
      </c>
      <c r="AF143" s="388"/>
      <c r="AG143" s="388"/>
      <c r="AH143" s="321">
        <v>1</v>
      </c>
      <c r="AI143" s="321">
        <v>0.3</v>
      </c>
      <c r="AJ143" s="392" t="s">
        <v>1609</v>
      </c>
      <c r="AK143" s="392">
        <v>55860</v>
      </c>
      <c r="AL143" s="321">
        <v>1</v>
      </c>
      <c r="AM143" s="321">
        <v>1</v>
      </c>
      <c r="AN143" s="388"/>
      <c r="AO143" s="388"/>
      <c r="AP143" s="321">
        <v>1</v>
      </c>
      <c r="AQ143" s="321">
        <v>1</v>
      </c>
      <c r="AR143" s="322">
        <v>-55860</v>
      </c>
      <c r="AS143" s="388" t="s">
        <v>1610</v>
      </c>
      <c r="AT143" s="323"/>
      <c r="AU143" s="324"/>
      <c r="AV143" s="324" t="s">
        <v>726</v>
      </c>
    </row>
    <row r="144" spans="1:48" s="411" customFormat="1" ht="56.25" customHeight="1">
      <c r="A144" s="388" t="s">
        <v>1612</v>
      </c>
      <c r="B144" s="388" t="s">
        <v>1611</v>
      </c>
      <c r="C144" s="388" t="s">
        <v>59</v>
      </c>
      <c r="D144" s="318">
        <v>54068</v>
      </c>
      <c r="E144" s="318" t="s">
        <v>1324</v>
      </c>
      <c r="F144" s="318">
        <v>46886.9</v>
      </c>
      <c r="G144" s="319">
        <v>0.8671839165495302</v>
      </c>
      <c r="H144" s="318">
        <v>7181.0999999999985</v>
      </c>
      <c r="I144" s="320" t="s">
        <v>1801</v>
      </c>
      <c r="J144" s="392"/>
      <c r="K144" s="392"/>
      <c r="L144" s="321">
        <v>0</v>
      </c>
      <c r="M144" s="392"/>
      <c r="N144" s="392"/>
      <c r="O144" s="321">
        <v>0</v>
      </c>
      <c r="P144" s="392"/>
      <c r="Q144" s="392"/>
      <c r="R144" s="321">
        <v>0</v>
      </c>
      <c r="S144" s="419" t="s">
        <v>1613</v>
      </c>
      <c r="T144" s="420">
        <v>3100</v>
      </c>
      <c r="U144" s="321">
        <v>5.7335207516460755E-2</v>
      </c>
      <c r="V144" s="342" t="s">
        <v>303</v>
      </c>
      <c r="W144" s="342">
        <v>100</v>
      </c>
      <c r="X144" s="321">
        <v>5.9184730339572389E-2</v>
      </c>
      <c r="Y144" s="392"/>
      <c r="Z144" s="392"/>
      <c r="AA144" s="321">
        <v>5.9184730339572389E-2</v>
      </c>
      <c r="AB144" s="346" t="s">
        <v>1614</v>
      </c>
      <c r="AC144" s="347">
        <v>25000</v>
      </c>
      <c r="AD144" s="321">
        <v>0.80919540229885056</v>
      </c>
      <c r="AE144" s="321">
        <v>0.73</v>
      </c>
      <c r="AF144" s="346" t="s">
        <v>1615</v>
      </c>
      <c r="AG144" s="347">
        <v>2300</v>
      </c>
      <c r="AH144" s="321">
        <v>0.91724137931034477</v>
      </c>
      <c r="AI144" s="321">
        <v>0.78</v>
      </c>
      <c r="AJ144" s="346" t="s">
        <v>1616</v>
      </c>
      <c r="AK144" s="347">
        <v>15471.2</v>
      </c>
      <c r="AL144" s="321">
        <v>0.92413793103448272</v>
      </c>
      <c r="AM144" s="321">
        <v>1.1399999999999999</v>
      </c>
      <c r="AN144" s="346"/>
      <c r="AO144" s="348"/>
      <c r="AP144" s="321">
        <v>1</v>
      </c>
      <c r="AQ144" s="321">
        <v>1.1399999999999999</v>
      </c>
      <c r="AR144" s="322">
        <v>-35590.100000000006</v>
      </c>
      <c r="AS144" s="388" t="s">
        <v>1617</v>
      </c>
      <c r="AT144" s="323"/>
      <c r="AU144" s="324"/>
      <c r="AV144" s="324" t="s">
        <v>726</v>
      </c>
    </row>
    <row r="145" spans="1:48" s="411" customFormat="1" ht="56.25" customHeight="1">
      <c r="A145" s="388" t="s">
        <v>1618</v>
      </c>
      <c r="B145" s="388" t="s">
        <v>1619</v>
      </c>
      <c r="C145" s="393" t="s">
        <v>290</v>
      </c>
      <c r="D145" s="318">
        <v>19980</v>
      </c>
      <c r="E145" s="349" t="s">
        <v>1620</v>
      </c>
      <c r="F145" s="318">
        <v>19980</v>
      </c>
      <c r="G145" s="319">
        <v>1</v>
      </c>
      <c r="H145" s="318">
        <v>0</v>
      </c>
      <c r="I145" s="320" t="s">
        <v>1800</v>
      </c>
      <c r="J145" s="392"/>
      <c r="K145" s="392"/>
      <c r="L145" s="321">
        <v>0</v>
      </c>
      <c r="M145" s="388" t="s">
        <v>1621</v>
      </c>
      <c r="N145" s="392">
        <v>20000</v>
      </c>
      <c r="O145" s="321">
        <v>1.0010010010010011</v>
      </c>
      <c r="P145" s="392"/>
      <c r="Q145" s="392"/>
      <c r="R145" s="321">
        <v>1.0010010010010011</v>
      </c>
      <c r="S145" s="392"/>
      <c r="T145" s="392"/>
      <c r="U145" s="321">
        <v>1.0010010010010011</v>
      </c>
      <c r="V145" s="392"/>
      <c r="W145" s="392"/>
      <c r="X145" s="321">
        <v>1.0010010010010011</v>
      </c>
      <c r="Y145" s="392"/>
      <c r="Z145" s="392"/>
      <c r="AA145" s="321">
        <v>1.0010010010010011</v>
      </c>
      <c r="AB145" s="392"/>
      <c r="AC145" s="392"/>
      <c r="AD145" s="321">
        <v>1</v>
      </c>
      <c r="AE145" s="321">
        <v>1</v>
      </c>
      <c r="AF145" s="392"/>
      <c r="AG145" s="392"/>
      <c r="AH145" s="321">
        <v>1</v>
      </c>
      <c r="AI145" s="321">
        <v>1</v>
      </c>
      <c r="AJ145" s="392"/>
      <c r="AK145" s="392"/>
      <c r="AL145" s="321">
        <v>1</v>
      </c>
      <c r="AM145" s="321">
        <v>1</v>
      </c>
      <c r="AN145" s="392"/>
      <c r="AO145" s="392"/>
      <c r="AP145" s="321">
        <v>1</v>
      </c>
      <c r="AQ145" s="321">
        <v>1</v>
      </c>
      <c r="AR145" s="322">
        <v>0</v>
      </c>
      <c r="AS145" s="392" t="s">
        <v>1579</v>
      </c>
      <c r="AT145" s="323"/>
      <c r="AU145" s="324"/>
      <c r="AV145" s="324" t="s">
        <v>726</v>
      </c>
    </row>
    <row r="146" spans="1:48" s="411" customFormat="1" ht="56.25" customHeight="1">
      <c r="A146" s="388" t="s">
        <v>1622</v>
      </c>
      <c r="B146" s="388" t="s">
        <v>50</v>
      </c>
      <c r="C146" s="388" t="s">
        <v>1623</v>
      </c>
      <c r="D146" s="318">
        <v>249851.9</v>
      </c>
      <c r="E146" s="318" t="s">
        <v>1556</v>
      </c>
      <c r="F146" s="318">
        <v>249851.9</v>
      </c>
      <c r="G146" s="319">
        <v>1</v>
      </c>
      <c r="H146" s="318">
        <v>0</v>
      </c>
      <c r="I146" s="320" t="s">
        <v>1800</v>
      </c>
      <c r="J146" s="392"/>
      <c r="K146" s="392"/>
      <c r="L146" s="321">
        <v>0</v>
      </c>
      <c r="M146" s="392"/>
      <c r="N146" s="392"/>
      <c r="O146" s="321">
        <v>0</v>
      </c>
      <c r="P146" s="392"/>
      <c r="Q146" s="392"/>
      <c r="R146" s="321">
        <v>0</v>
      </c>
      <c r="S146" s="392"/>
      <c r="T146" s="392"/>
      <c r="U146" s="321">
        <v>0</v>
      </c>
      <c r="V146" s="392"/>
      <c r="W146" s="392"/>
      <c r="X146" s="321">
        <v>0</v>
      </c>
      <c r="Y146" s="388" t="s">
        <v>1624</v>
      </c>
      <c r="Z146" s="392">
        <v>150000</v>
      </c>
      <c r="AA146" s="321">
        <v>0.60035565068746732</v>
      </c>
      <c r="AB146" s="388" t="s">
        <v>1625</v>
      </c>
      <c r="AC146" s="392">
        <v>14720</v>
      </c>
      <c r="AD146" s="321">
        <v>1</v>
      </c>
      <c r="AE146" s="321">
        <v>1</v>
      </c>
      <c r="AF146" s="392"/>
      <c r="AG146" s="392"/>
      <c r="AH146" s="321">
        <v>1</v>
      </c>
      <c r="AI146" s="321">
        <v>1</v>
      </c>
      <c r="AJ146" s="392"/>
      <c r="AK146" s="392"/>
      <c r="AL146" s="321">
        <v>1</v>
      </c>
      <c r="AM146" s="321">
        <v>1</v>
      </c>
      <c r="AN146" s="392"/>
      <c r="AO146" s="392"/>
      <c r="AP146" s="321">
        <v>1</v>
      </c>
      <c r="AQ146" s="321">
        <v>1</v>
      </c>
      <c r="AR146" s="322">
        <v>-14720</v>
      </c>
      <c r="AS146" s="388" t="s">
        <v>1626</v>
      </c>
      <c r="AT146" s="323"/>
      <c r="AU146" s="324"/>
      <c r="AV146" s="324" t="s">
        <v>726</v>
      </c>
    </row>
    <row r="147" spans="1:48" s="411" customFormat="1" ht="56.25" customHeight="1">
      <c r="A147" s="388" t="s">
        <v>1627</v>
      </c>
      <c r="B147" s="393" t="s">
        <v>1628</v>
      </c>
      <c r="C147" s="350" t="s">
        <v>1629</v>
      </c>
      <c r="D147" s="318">
        <v>76560</v>
      </c>
      <c r="E147" s="392" t="s">
        <v>1630</v>
      </c>
      <c r="F147" s="318">
        <v>70373.5</v>
      </c>
      <c r="G147" s="319">
        <v>0.91919409613375136</v>
      </c>
      <c r="H147" s="318">
        <v>6186.5</v>
      </c>
      <c r="I147" s="320" t="s">
        <v>1801</v>
      </c>
      <c r="J147" s="392"/>
      <c r="K147" s="392"/>
      <c r="L147" s="321">
        <v>0</v>
      </c>
      <c r="M147" s="392"/>
      <c r="N147" s="392"/>
      <c r="O147" s="321">
        <v>0</v>
      </c>
      <c r="P147" s="392"/>
      <c r="Q147" s="392"/>
      <c r="R147" s="321">
        <v>0</v>
      </c>
      <c r="S147" s="392"/>
      <c r="T147" s="392"/>
      <c r="U147" s="321">
        <v>0</v>
      </c>
      <c r="V147" s="351" t="s">
        <v>1631</v>
      </c>
      <c r="W147" s="352">
        <v>9881</v>
      </c>
      <c r="X147" s="321">
        <v>0.12906217345872517</v>
      </c>
      <c r="Y147" s="388"/>
      <c r="Z147" s="392"/>
      <c r="AA147" s="321">
        <v>0.12906217345872517</v>
      </c>
      <c r="AB147" s="392" t="s">
        <v>1146</v>
      </c>
      <c r="AC147" s="392">
        <v>3660</v>
      </c>
      <c r="AD147" s="321">
        <v>0.17686781609195401</v>
      </c>
      <c r="AE147" s="321">
        <v>0.17686781609195401</v>
      </c>
      <c r="AF147" s="392" t="s">
        <v>1147</v>
      </c>
      <c r="AG147" s="392">
        <v>20279</v>
      </c>
      <c r="AH147" s="321">
        <v>0.44174503657262276</v>
      </c>
      <c r="AI147" s="321">
        <v>0.44174503657262276</v>
      </c>
      <c r="AJ147" s="388" t="s">
        <v>1148</v>
      </c>
      <c r="AK147" s="392">
        <v>31322</v>
      </c>
      <c r="AL147" s="321">
        <v>1</v>
      </c>
      <c r="AM147" s="321">
        <v>1</v>
      </c>
      <c r="AN147" s="392"/>
      <c r="AO147" s="392"/>
      <c r="AP147" s="321">
        <v>1</v>
      </c>
      <c r="AQ147" s="321">
        <v>1</v>
      </c>
      <c r="AR147" s="322">
        <v>-49074.5</v>
      </c>
      <c r="AS147" s="392"/>
      <c r="AT147" s="323"/>
      <c r="AU147" s="324"/>
      <c r="AV147" s="324" t="s">
        <v>726</v>
      </c>
    </row>
    <row r="148" spans="1:48" s="411" customFormat="1" ht="56.25" customHeight="1">
      <c r="A148" s="388" t="s">
        <v>1632</v>
      </c>
      <c r="B148" s="388" t="s">
        <v>1397</v>
      </c>
      <c r="C148" s="388"/>
      <c r="D148" s="318">
        <v>6800</v>
      </c>
      <c r="E148" s="392" t="s">
        <v>1394</v>
      </c>
      <c r="F148" s="318">
        <v>6794.04</v>
      </c>
      <c r="G148" s="319">
        <v>0.99912352941176474</v>
      </c>
      <c r="H148" s="318">
        <v>5.9600000000000364</v>
      </c>
      <c r="I148" s="320" t="s">
        <v>1801</v>
      </c>
      <c r="J148" s="392"/>
      <c r="K148" s="392"/>
      <c r="L148" s="321">
        <v>0</v>
      </c>
      <c r="M148" s="392"/>
      <c r="N148" s="392"/>
      <c r="O148" s="321">
        <v>0</v>
      </c>
      <c r="P148" s="392"/>
      <c r="Q148" s="392"/>
      <c r="R148" s="321">
        <v>0</v>
      </c>
      <c r="S148" s="388" t="s">
        <v>566</v>
      </c>
      <c r="T148" s="392">
        <v>800</v>
      </c>
      <c r="U148" s="321">
        <v>0.11764705882352941</v>
      </c>
      <c r="V148" s="392" t="s">
        <v>566</v>
      </c>
      <c r="W148" s="392">
        <v>1200</v>
      </c>
      <c r="X148" s="321">
        <v>0.29411764705882354</v>
      </c>
      <c r="Y148" s="392"/>
      <c r="Z148" s="392"/>
      <c r="AA148" s="321">
        <v>0.29411764705882354</v>
      </c>
      <c r="AB148" s="388" t="s">
        <v>1633</v>
      </c>
      <c r="AC148" s="392">
        <v>2879.38</v>
      </c>
      <c r="AD148" s="321">
        <v>0.8</v>
      </c>
      <c r="AE148" s="321">
        <v>0.8</v>
      </c>
      <c r="AF148" s="388" t="s">
        <v>1036</v>
      </c>
      <c r="AG148" s="392">
        <v>600</v>
      </c>
      <c r="AH148" s="321">
        <v>0.9</v>
      </c>
      <c r="AI148" s="321">
        <v>0.9</v>
      </c>
      <c r="AJ148" s="392" t="s">
        <v>566</v>
      </c>
      <c r="AK148" s="392">
        <v>600</v>
      </c>
      <c r="AL148" s="321">
        <v>1</v>
      </c>
      <c r="AM148" s="321">
        <v>1</v>
      </c>
      <c r="AN148" s="388"/>
      <c r="AO148" s="392"/>
      <c r="AP148" s="321">
        <v>1</v>
      </c>
      <c r="AQ148" s="321">
        <v>1</v>
      </c>
      <c r="AR148" s="322">
        <v>-4073.42</v>
      </c>
      <c r="AS148" s="392"/>
      <c r="AT148" s="323"/>
      <c r="AU148" s="324"/>
      <c r="AV148" s="324" t="s">
        <v>726</v>
      </c>
    </row>
    <row r="149" spans="1:48" s="411" customFormat="1" ht="56.25" customHeight="1">
      <c r="A149" s="388" t="s">
        <v>1634</v>
      </c>
      <c r="B149" s="393" t="s">
        <v>1635</v>
      </c>
      <c r="C149" s="388"/>
      <c r="D149" s="318">
        <v>248762.3</v>
      </c>
      <c r="E149" s="392" t="s">
        <v>1636</v>
      </c>
      <c r="F149" s="318">
        <v>248762.3</v>
      </c>
      <c r="G149" s="319">
        <v>1</v>
      </c>
      <c r="H149" s="318">
        <v>0</v>
      </c>
      <c r="I149" s="320" t="s">
        <v>1800</v>
      </c>
      <c r="J149" s="392"/>
      <c r="K149" s="392"/>
      <c r="L149" s="321"/>
      <c r="M149" s="392"/>
      <c r="N149" s="392"/>
      <c r="O149" s="321"/>
      <c r="P149" s="392"/>
      <c r="Q149" s="392"/>
      <c r="R149" s="321"/>
      <c r="S149" s="388"/>
      <c r="T149" s="392"/>
      <c r="U149" s="321">
        <v>1</v>
      </c>
      <c r="V149" s="392"/>
      <c r="W149" s="392"/>
      <c r="X149" s="321">
        <v>1</v>
      </c>
      <c r="Y149" s="392"/>
      <c r="Z149" s="392"/>
      <c r="AA149" s="321">
        <v>1</v>
      </c>
      <c r="AB149" s="388"/>
      <c r="AC149" s="392"/>
      <c r="AD149" s="321">
        <v>1</v>
      </c>
      <c r="AE149" s="321">
        <v>1</v>
      </c>
      <c r="AF149" s="388"/>
      <c r="AG149" s="392"/>
      <c r="AH149" s="321">
        <v>1</v>
      </c>
      <c r="AI149" s="321">
        <v>1</v>
      </c>
      <c r="AJ149" s="392"/>
      <c r="AK149" s="392"/>
      <c r="AL149" s="321">
        <v>1</v>
      </c>
      <c r="AM149" s="321">
        <v>1</v>
      </c>
      <c r="AN149" s="388"/>
      <c r="AO149" s="392"/>
      <c r="AP149" s="321">
        <v>1</v>
      </c>
      <c r="AQ149" s="321">
        <v>1</v>
      </c>
      <c r="AR149" s="322">
        <v>0</v>
      </c>
      <c r="AS149" s="392"/>
      <c r="AT149" s="323"/>
      <c r="AU149" s="324"/>
      <c r="AV149" s="324" t="s">
        <v>726</v>
      </c>
    </row>
    <row r="150" spans="1:48" s="411" customFormat="1" ht="56.25" customHeight="1">
      <c r="A150" s="388" t="s">
        <v>1637</v>
      </c>
      <c r="B150" s="388" t="s">
        <v>256</v>
      </c>
      <c r="C150" s="388"/>
      <c r="D150" s="318">
        <v>83123</v>
      </c>
      <c r="E150" s="392" t="s">
        <v>1638</v>
      </c>
      <c r="F150" s="318">
        <v>79445</v>
      </c>
      <c r="G150" s="319">
        <v>0.95575231885278444</v>
      </c>
      <c r="H150" s="318">
        <v>3678</v>
      </c>
      <c r="I150" s="320" t="s">
        <v>1800</v>
      </c>
      <c r="J150" s="392"/>
      <c r="K150" s="392"/>
      <c r="L150" s="321">
        <v>0</v>
      </c>
      <c r="M150" s="392"/>
      <c r="N150" s="392"/>
      <c r="O150" s="321">
        <v>0</v>
      </c>
      <c r="P150" s="392"/>
      <c r="Q150" s="392"/>
      <c r="R150" s="321">
        <v>0</v>
      </c>
      <c r="S150" s="388"/>
      <c r="T150" s="392"/>
      <c r="U150" s="321">
        <v>0</v>
      </c>
      <c r="V150" s="392"/>
      <c r="W150" s="392"/>
      <c r="X150" s="321">
        <v>0</v>
      </c>
      <c r="Y150" s="392"/>
      <c r="Z150" s="392"/>
      <c r="AA150" s="321">
        <v>0</v>
      </c>
      <c r="AB150" s="334"/>
      <c r="AC150" s="334"/>
      <c r="AD150" s="321">
        <v>0.51327550738062866</v>
      </c>
      <c r="AE150" s="321">
        <v>7.0000000000000007E-2</v>
      </c>
      <c r="AF150" s="334" t="s">
        <v>1639</v>
      </c>
      <c r="AG150" s="334">
        <v>36780</v>
      </c>
      <c r="AH150" s="321">
        <v>0.73451391311670655</v>
      </c>
      <c r="AI150" s="321">
        <v>0.51</v>
      </c>
      <c r="AJ150" s="392" t="s">
        <v>1150</v>
      </c>
      <c r="AK150" s="392">
        <v>18390</v>
      </c>
      <c r="AL150" s="321">
        <v>0.73451391311670655</v>
      </c>
      <c r="AM150" s="321">
        <v>0.73</v>
      </c>
      <c r="AN150" s="334" t="s">
        <v>1151</v>
      </c>
      <c r="AO150" s="334">
        <v>18390</v>
      </c>
      <c r="AP150" s="321"/>
      <c r="AQ150" s="321">
        <v>0.96</v>
      </c>
      <c r="AR150" s="322">
        <v>-69882</v>
      </c>
      <c r="AS150" s="392" t="s">
        <v>1640</v>
      </c>
      <c r="AT150" s="323"/>
      <c r="AU150" s="324"/>
      <c r="AV150" s="324" t="s">
        <v>726</v>
      </c>
    </row>
    <row r="151" spans="1:48" s="411" customFormat="1" ht="56.25" customHeight="1">
      <c r="A151" s="388" t="s">
        <v>1641</v>
      </c>
      <c r="B151" s="393" t="s">
        <v>1635</v>
      </c>
      <c r="C151" s="388"/>
      <c r="D151" s="318">
        <v>420000</v>
      </c>
      <c r="E151" s="392" t="s">
        <v>1636</v>
      </c>
      <c r="F151" s="318">
        <v>155713.23000000001</v>
      </c>
      <c r="G151" s="319">
        <v>0.37074578571428574</v>
      </c>
      <c r="H151" s="318">
        <v>264286.77</v>
      </c>
      <c r="I151" s="320" t="s">
        <v>1800</v>
      </c>
      <c r="J151" s="392"/>
      <c r="K151" s="392"/>
      <c r="L151" s="321"/>
      <c r="M151" s="392"/>
      <c r="N151" s="392"/>
      <c r="O151" s="321"/>
      <c r="P151" s="392"/>
      <c r="Q151" s="392"/>
      <c r="R151" s="321"/>
      <c r="S151" s="388"/>
      <c r="T151" s="392"/>
      <c r="U151" s="321"/>
      <c r="V151" s="392"/>
      <c r="W151" s="392"/>
      <c r="X151" s="321"/>
      <c r="Y151" s="392"/>
      <c r="Z151" s="392"/>
      <c r="AA151" s="321"/>
      <c r="AB151" s="388"/>
      <c r="AC151" s="392"/>
      <c r="AD151" s="321"/>
      <c r="AE151" s="321">
        <v>0.04</v>
      </c>
      <c r="AF151" s="388"/>
      <c r="AG151" s="392"/>
      <c r="AH151" s="321"/>
      <c r="AI151" s="321">
        <v>0.04</v>
      </c>
      <c r="AJ151" s="392"/>
      <c r="AK151" s="392"/>
      <c r="AL151" s="321"/>
      <c r="AM151" s="321">
        <v>0.04</v>
      </c>
      <c r="AN151" s="388"/>
      <c r="AO151" s="392"/>
      <c r="AP151" s="321"/>
      <c r="AQ151" s="321">
        <v>0.04</v>
      </c>
      <c r="AR151" s="322">
        <v>0</v>
      </c>
      <c r="AS151" s="392"/>
      <c r="AT151" s="323" t="s">
        <v>1642</v>
      </c>
      <c r="AU151" s="324"/>
      <c r="AV151" s="324" t="s">
        <v>726</v>
      </c>
    </row>
    <row r="152" spans="1:48" s="411" customFormat="1" ht="56.25" customHeight="1">
      <c r="A152" s="388" t="s">
        <v>1643</v>
      </c>
      <c r="B152" s="393" t="s">
        <v>1644</v>
      </c>
      <c r="C152" s="388"/>
      <c r="D152" s="318">
        <v>224966.8</v>
      </c>
      <c r="E152" s="392" t="s">
        <v>1645</v>
      </c>
      <c r="F152" s="318">
        <v>214383.8</v>
      </c>
      <c r="G152" s="319">
        <v>0.95295750306267413</v>
      </c>
      <c r="H152" s="318">
        <v>10583</v>
      </c>
      <c r="I152" s="320" t="s">
        <v>1800</v>
      </c>
      <c r="J152" s="392"/>
      <c r="K152" s="392"/>
      <c r="L152" s="321"/>
      <c r="M152" s="392"/>
      <c r="N152" s="392"/>
      <c r="O152" s="321"/>
      <c r="P152" s="392"/>
      <c r="Q152" s="392"/>
      <c r="R152" s="321"/>
      <c r="S152" s="388"/>
      <c r="T152" s="392"/>
      <c r="U152" s="321"/>
      <c r="V152" s="392"/>
      <c r="W152" s="392"/>
      <c r="X152" s="321"/>
      <c r="Y152" s="392"/>
      <c r="Z152" s="392"/>
      <c r="AA152" s="321"/>
      <c r="AB152" s="388"/>
      <c r="AC152" s="392"/>
      <c r="AD152" s="321"/>
      <c r="AE152" s="321">
        <v>0.56000000000000005</v>
      </c>
      <c r="AF152" s="388"/>
      <c r="AG152" s="392"/>
      <c r="AH152" s="321"/>
      <c r="AI152" s="321">
        <v>0.56000000000000005</v>
      </c>
      <c r="AJ152" s="392"/>
      <c r="AK152" s="392"/>
      <c r="AL152" s="321"/>
      <c r="AM152" s="321">
        <v>0.56000000000000005</v>
      </c>
      <c r="AN152" s="388"/>
      <c r="AO152" s="421">
        <v>61574.8</v>
      </c>
      <c r="AP152" s="321"/>
      <c r="AQ152" s="321">
        <v>1</v>
      </c>
      <c r="AR152" s="322">
        <v>-50991.8</v>
      </c>
      <c r="AS152" s="392"/>
      <c r="AT152" s="323"/>
      <c r="AU152" s="324"/>
      <c r="AV152" s="324" t="s">
        <v>1663</v>
      </c>
    </row>
    <row r="153" spans="1:48" s="411" customFormat="1" ht="56.25" customHeight="1">
      <c r="A153" s="388" t="s">
        <v>1646</v>
      </c>
      <c r="B153" s="388" t="s">
        <v>6</v>
      </c>
      <c r="C153" s="388"/>
      <c r="D153" s="318">
        <v>9490</v>
      </c>
      <c r="E153" s="392" t="s">
        <v>1647</v>
      </c>
      <c r="F153" s="318">
        <v>9490</v>
      </c>
      <c r="G153" s="319">
        <v>1</v>
      </c>
      <c r="H153" s="318">
        <v>0</v>
      </c>
      <c r="I153" s="320" t="s">
        <v>1800</v>
      </c>
      <c r="J153" s="392"/>
      <c r="K153" s="392"/>
      <c r="L153" s="321"/>
      <c r="M153" s="392"/>
      <c r="N153" s="392"/>
      <c r="O153" s="321"/>
      <c r="P153" s="392"/>
      <c r="Q153" s="392"/>
      <c r="R153" s="321"/>
      <c r="S153" s="388"/>
      <c r="T153" s="392"/>
      <c r="U153" s="321"/>
      <c r="V153" s="392"/>
      <c r="W153" s="392"/>
      <c r="X153" s="321"/>
      <c r="Y153" s="392"/>
      <c r="Z153" s="392"/>
      <c r="AA153" s="321"/>
      <c r="AB153" s="388"/>
      <c r="AC153" s="392"/>
      <c r="AD153" s="321"/>
      <c r="AE153" s="321">
        <v>1</v>
      </c>
      <c r="AF153" s="388"/>
      <c r="AG153" s="392"/>
      <c r="AH153" s="321"/>
      <c r="AI153" s="321">
        <v>1</v>
      </c>
      <c r="AJ153" s="392"/>
      <c r="AK153" s="392"/>
      <c r="AL153" s="321"/>
      <c r="AM153" s="321">
        <v>1</v>
      </c>
      <c r="AN153" s="388"/>
      <c r="AO153" s="392"/>
      <c r="AP153" s="321"/>
      <c r="AQ153" s="321">
        <v>1</v>
      </c>
      <c r="AR153" s="322">
        <v>0</v>
      </c>
      <c r="AS153" s="392"/>
      <c r="AT153" s="323"/>
      <c r="AU153" s="324"/>
      <c r="AV153" s="324" t="s">
        <v>726</v>
      </c>
    </row>
    <row r="154" spans="1:48" s="411" customFormat="1" ht="56.25" customHeight="1">
      <c r="A154" s="388" t="s">
        <v>887</v>
      </c>
      <c r="B154" s="388" t="s">
        <v>4</v>
      </c>
      <c r="C154" s="388"/>
      <c r="D154" s="318">
        <v>6000</v>
      </c>
      <c r="E154" s="392" t="s">
        <v>1648</v>
      </c>
      <c r="F154" s="318">
        <v>6000</v>
      </c>
      <c r="G154" s="319">
        <v>1</v>
      </c>
      <c r="H154" s="318">
        <v>0</v>
      </c>
      <c r="I154" s="320" t="s">
        <v>1800</v>
      </c>
      <c r="J154" s="392"/>
      <c r="K154" s="392"/>
      <c r="L154" s="321"/>
      <c r="M154" s="392"/>
      <c r="N154" s="392"/>
      <c r="O154" s="321"/>
      <c r="P154" s="392"/>
      <c r="Q154" s="392"/>
      <c r="R154" s="321"/>
      <c r="S154" s="388"/>
      <c r="T154" s="392"/>
      <c r="U154" s="321">
        <v>1</v>
      </c>
      <c r="V154" s="392"/>
      <c r="W154" s="392"/>
      <c r="X154" s="321">
        <v>1</v>
      </c>
      <c r="Y154" s="392"/>
      <c r="Z154" s="392"/>
      <c r="AA154" s="321">
        <v>1</v>
      </c>
      <c r="AB154" s="388"/>
      <c r="AC154" s="392"/>
      <c r="AD154" s="321">
        <v>1</v>
      </c>
      <c r="AE154" s="321">
        <v>1</v>
      </c>
      <c r="AF154" s="388"/>
      <c r="AG154" s="392"/>
      <c r="AH154" s="321">
        <v>1</v>
      </c>
      <c r="AI154" s="321">
        <v>1</v>
      </c>
      <c r="AJ154" s="392"/>
      <c r="AK154" s="392"/>
      <c r="AL154" s="321">
        <v>1</v>
      </c>
      <c r="AM154" s="321">
        <v>1</v>
      </c>
      <c r="AN154" s="388"/>
      <c r="AO154" s="392"/>
      <c r="AP154" s="321">
        <v>1</v>
      </c>
      <c r="AQ154" s="321">
        <v>1</v>
      </c>
      <c r="AR154" s="322">
        <v>0</v>
      </c>
      <c r="AS154" s="392"/>
      <c r="AT154" s="323"/>
      <c r="AU154" s="324"/>
      <c r="AV154" s="324" t="s">
        <v>726</v>
      </c>
    </row>
    <row r="155" spans="1:48" s="411" customFormat="1" ht="56.25" customHeight="1">
      <c r="A155" s="388" t="s">
        <v>1649</v>
      </c>
      <c r="B155" s="388" t="s">
        <v>256</v>
      </c>
      <c r="C155" s="388"/>
      <c r="D155" s="318">
        <v>101994</v>
      </c>
      <c r="E155" s="392" t="s">
        <v>1561</v>
      </c>
      <c r="F155" s="318">
        <v>101994</v>
      </c>
      <c r="G155" s="319">
        <v>1</v>
      </c>
      <c r="H155" s="318">
        <v>0</v>
      </c>
      <c r="I155" s="320" t="s">
        <v>1800</v>
      </c>
      <c r="J155" s="392"/>
      <c r="K155" s="392"/>
      <c r="L155" s="321">
        <v>0</v>
      </c>
      <c r="M155" s="392"/>
      <c r="N155" s="392"/>
      <c r="O155" s="321">
        <v>0</v>
      </c>
      <c r="P155" s="392"/>
      <c r="Q155" s="392"/>
      <c r="R155" s="321">
        <v>0</v>
      </c>
      <c r="S155" s="388"/>
      <c r="T155" s="392"/>
      <c r="U155" s="321">
        <v>0</v>
      </c>
      <c r="V155" s="392"/>
      <c r="W155" s="392"/>
      <c r="X155" s="321">
        <v>0</v>
      </c>
      <c r="Y155" s="392"/>
      <c r="Z155" s="392"/>
      <c r="AA155" s="321">
        <v>0</v>
      </c>
      <c r="AB155" s="334"/>
      <c r="AC155" s="334"/>
      <c r="AD155" s="321">
        <v>0.7797706422018349</v>
      </c>
      <c r="AE155" s="321">
        <v>0.78</v>
      </c>
      <c r="AF155" s="388"/>
      <c r="AG155" s="392"/>
      <c r="AH155" s="321">
        <v>0.7797706422018349</v>
      </c>
      <c r="AI155" s="321">
        <v>0.78</v>
      </c>
      <c r="AJ155" s="392"/>
      <c r="AK155" s="392"/>
      <c r="AL155" s="321">
        <v>0.7797706422018349</v>
      </c>
      <c r="AM155" s="321">
        <v>0.78</v>
      </c>
      <c r="AN155" s="388"/>
      <c r="AO155" s="392"/>
      <c r="AP155" s="321"/>
      <c r="AQ155" s="321">
        <v>0.78</v>
      </c>
      <c r="AR155" s="322">
        <v>0</v>
      </c>
      <c r="AS155" s="334" t="s">
        <v>1650</v>
      </c>
      <c r="AT155" s="323"/>
      <c r="AU155" s="324"/>
      <c r="AV155" s="324" t="s">
        <v>726</v>
      </c>
    </row>
    <row r="156" spans="1:48" s="411" customFormat="1" ht="56.25" customHeight="1">
      <c r="A156" s="388" t="s">
        <v>1651</v>
      </c>
      <c r="B156" s="388" t="s">
        <v>1652</v>
      </c>
      <c r="C156" s="388"/>
      <c r="D156" s="318">
        <v>55185</v>
      </c>
      <c r="E156" s="392" t="s">
        <v>1653</v>
      </c>
      <c r="F156" s="318">
        <v>55185</v>
      </c>
      <c r="G156" s="319">
        <v>1</v>
      </c>
      <c r="H156" s="318">
        <v>0</v>
      </c>
      <c r="I156" s="320" t="s">
        <v>1800</v>
      </c>
      <c r="J156" s="392"/>
      <c r="K156" s="392"/>
      <c r="L156" s="321"/>
      <c r="M156" s="392"/>
      <c r="N156" s="392"/>
      <c r="O156" s="321"/>
      <c r="P156" s="392"/>
      <c r="Q156" s="392"/>
      <c r="R156" s="321"/>
      <c r="S156" s="388"/>
      <c r="T156" s="392"/>
      <c r="U156" s="321">
        <v>1</v>
      </c>
      <c r="V156" s="392"/>
      <c r="W156" s="392"/>
      <c r="X156" s="321">
        <v>1</v>
      </c>
      <c r="Y156" s="392"/>
      <c r="Z156" s="392"/>
      <c r="AA156" s="321">
        <v>1</v>
      </c>
      <c r="AB156" s="388"/>
      <c r="AC156" s="392"/>
      <c r="AD156" s="321">
        <v>1</v>
      </c>
      <c r="AE156" s="321">
        <v>1</v>
      </c>
      <c r="AF156" s="388"/>
      <c r="AG156" s="392"/>
      <c r="AH156" s="321">
        <v>1</v>
      </c>
      <c r="AI156" s="321">
        <v>1</v>
      </c>
      <c r="AJ156" s="392"/>
      <c r="AK156" s="392"/>
      <c r="AL156" s="321">
        <v>1</v>
      </c>
      <c r="AM156" s="321">
        <v>1</v>
      </c>
      <c r="AN156" s="388"/>
      <c r="AO156" s="392"/>
      <c r="AP156" s="321">
        <v>1</v>
      </c>
      <c r="AQ156" s="321">
        <v>1</v>
      </c>
      <c r="AR156" s="322">
        <v>0</v>
      </c>
      <c r="AS156" s="392"/>
      <c r="AT156" s="323"/>
      <c r="AU156" s="324"/>
      <c r="AV156" s="324" t="s">
        <v>746</v>
      </c>
    </row>
    <row r="157" spans="1:48" s="411" customFormat="1" ht="56.25" customHeight="1">
      <c r="A157" s="353" t="s">
        <v>1044</v>
      </c>
      <c r="B157" s="354" t="s">
        <v>256</v>
      </c>
      <c r="C157" s="388"/>
      <c r="D157" s="318">
        <v>22471.65</v>
      </c>
      <c r="E157" s="388"/>
      <c r="F157" s="318">
        <v>22471.65</v>
      </c>
      <c r="G157" s="319">
        <v>1</v>
      </c>
      <c r="H157" s="318">
        <v>0</v>
      </c>
      <c r="I157" s="320" t="s">
        <v>1800</v>
      </c>
      <c r="J157" s="388"/>
      <c r="K157" s="392"/>
      <c r="L157" s="321">
        <v>0</v>
      </c>
      <c r="M157" s="392"/>
      <c r="N157" s="392"/>
      <c r="O157" s="321">
        <v>0</v>
      </c>
      <c r="P157" s="392"/>
      <c r="Q157" s="392"/>
      <c r="R157" s="321">
        <v>0</v>
      </c>
      <c r="S157" s="392"/>
      <c r="T157" s="392"/>
      <c r="U157" s="321">
        <v>0</v>
      </c>
      <c r="V157" s="392"/>
      <c r="W157" s="392"/>
      <c r="X157" s="321">
        <v>0</v>
      </c>
      <c r="Y157" s="392"/>
      <c r="Z157" s="392"/>
      <c r="AA157" s="321">
        <v>0</v>
      </c>
      <c r="AB157" s="392"/>
      <c r="AC157" s="392"/>
      <c r="AD157" s="321">
        <v>0</v>
      </c>
      <c r="AE157" s="321">
        <v>1</v>
      </c>
      <c r="AF157" s="388"/>
      <c r="AG157" s="392"/>
      <c r="AH157" s="321">
        <v>0</v>
      </c>
      <c r="AI157" s="321">
        <v>1</v>
      </c>
      <c r="AJ157" s="392"/>
      <c r="AK157" s="392"/>
      <c r="AL157" s="321">
        <v>0</v>
      </c>
      <c r="AM157" s="321">
        <v>1</v>
      </c>
      <c r="AN157" s="392"/>
      <c r="AO157" s="392"/>
      <c r="AP157" s="321">
        <v>0</v>
      </c>
      <c r="AQ157" s="321">
        <v>1</v>
      </c>
      <c r="AR157" s="322">
        <v>0</v>
      </c>
      <c r="AS157" s="392"/>
      <c r="AT157" s="323"/>
      <c r="AU157" s="324"/>
      <c r="AV157" s="324" t="s">
        <v>726</v>
      </c>
    </row>
    <row r="158" spans="1:48" s="411" customFormat="1" ht="56.25" customHeight="1">
      <c r="A158" s="353" t="s">
        <v>1654</v>
      </c>
      <c r="B158" s="354" t="s">
        <v>14</v>
      </c>
      <c r="C158" s="388"/>
      <c r="D158" s="318">
        <v>41950</v>
      </c>
      <c r="E158" s="393"/>
      <c r="F158" s="318">
        <v>41950</v>
      </c>
      <c r="G158" s="319">
        <v>1</v>
      </c>
      <c r="H158" s="318">
        <v>0</v>
      </c>
      <c r="I158" s="320" t="s">
        <v>1800</v>
      </c>
      <c r="J158" s="392"/>
      <c r="K158" s="392"/>
      <c r="L158" s="321">
        <v>0</v>
      </c>
      <c r="M158" s="392"/>
      <c r="N158" s="392"/>
      <c r="O158" s="321">
        <v>0</v>
      </c>
      <c r="P158" s="392"/>
      <c r="Q158" s="392"/>
      <c r="R158" s="321">
        <v>0</v>
      </c>
      <c r="S158" s="392"/>
      <c r="T158" s="392"/>
      <c r="U158" s="321">
        <v>0</v>
      </c>
      <c r="V158" s="392"/>
      <c r="W158" s="392"/>
      <c r="X158" s="321">
        <v>0</v>
      </c>
      <c r="Y158" s="388"/>
      <c r="Z158" s="392"/>
      <c r="AA158" s="321">
        <v>0</v>
      </c>
      <c r="AB158" s="388" t="s">
        <v>1655</v>
      </c>
      <c r="AC158" s="392">
        <v>41966</v>
      </c>
      <c r="AD158" s="321">
        <v>0.31393888656341568</v>
      </c>
      <c r="AE158" s="321">
        <v>0.44</v>
      </c>
      <c r="AF158" s="392"/>
      <c r="AG158" s="392"/>
      <c r="AH158" s="321">
        <v>0.43951444118878191</v>
      </c>
      <c r="AI158" s="321">
        <v>0.44</v>
      </c>
      <c r="AJ158" s="392"/>
      <c r="AK158" s="392"/>
      <c r="AL158" s="321">
        <v>0.43951444118878191</v>
      </c>
      <c r="AM158" s="321">
        <v>0.44</v>
      </c>
      <c r="AN158" s="392"/>
      <c r="AO158" s="392"/>
      <c r="AP158" s="321">
        <v>0.43951444118878191</v>
      </c>
      <c r="AQ158" s="321">
        <v>0.44</v>
      </c>
      <c r="AR158" s="322">
        <v>-41966</v>
      </c>
      <c r="AS158" s="388" t="s">
        <v>1656</v>
      </c>
      <c r="AT158" s="323"/>
      <c r="AU158" s="324"/>
      <c r="AV158" s="324" t="s">
        <v>726</v>
      </c>
    </row>
    <row r="159" spans="1:48" s="411" customFormat="1" ht="56.25" customHeight="1">
      <c r="A159" s="355" t="s">
        <v>1047</v>
      </c>
      <c r="B159" s="356" t="s">
        <v>14</v>
      </c>
      <c r="C159" s="388"/>
      <c r="D159" s="318">
        <v>56578.95</v>
      </c>
      <c r="E159" s="318"/>
      <c r="F159" s="318">
        <v>56578.95</v>
      </c>
      <c r="G159" s="319">
        <v>1</v>
      </c>
      <c r="H159" s="318">
        <v>0</v>
      </c>
      <c r="I159" s="320" t="s">
        <v>1800</v>
      </c>
      <c r="J159" s="392"/>
      <c r="K159" s="392"/>
      <c r="L159" s="321">
        <v>0</v>
      </c>
      <c r="M159" s="392"/>
      <c r="N159" s="392"/>
      <c r="O159" s="321">
        <v>0</v>
      </c>
      <c r="P159" s="392"/>
      <c r="Q159" s="392"/>
      <c r="R159" s="321">
        <v>0</v>
      </c>
      <c r="S159" s="388"/>
      <c r="T159" s="392"/>
      <c r="U159" s="321">
        <v>0</v>
      </c>
      <c r="V159" s="392"/>
      <c r="W159" s="392"/>
      <c r="X159" s="321">
        <v>0</v>
      </c>
      <c r="Y159" s="392"/>
      <c r="Z159" s="392"/>
      <c r="AA159" s="321">
        <v>0</v>
      </c>
      <c r="AB159" s="388" t="s">
        <v>1153</v>
      </c>
      <c r="AC159" s="392">
        <v>56578.95</v>
      </c>
      <c r="AD159" s="321">
        <v>1</v>
      </c>
      <c r="AE159" s="321">
        <v>1</v>
      </c>
      <c r="AF159" s="392"/>
      <c r="AG159" s="392"/>
      <c r="AH159" s="321">
        <v>1</v>
      </c>
      <c r="AI159" s="321">
        <v>1</v>
      </c>
      <c r="AJ159" s="388"/>
      <c r="AK159" s="392"/>
      <c r="AL159" s="321">
        <v>1</v>
      </c>
      <c r="AM159" s="321">
        <v>1</v>
      </c>
      <c r="AN159" s="392"/>
      <c r="AO159" s="392"/>
      <c r="AP159" s="321">
        <v>1</v>
      </c>
      <c r="AQ159" s="321">
        <v>1</v>
      </c>
      <c r="AR159" s="322">
        <v>-56578.95</v>
      </c>
      <c r="AS159" s="392"/>
      <c r="AT159" s="323"/>
      <c r="AU159" s="324"/>
      <c r="AV159" s="324" t="s">
        <v>726</v>
      </c>
    </row>
    <row r="160" spans="1:48" s="411" customFormat="1" ht="56.25" customHeight="1">
      <c r="A160" s="386" t="s">
        <v>1691</v>
      </c>
      <c r="B160" s="357" t="s">
        <v>298</v>
      </c>
      <c r="C160" s="388"/>
      <c r="D160" s="318">
        <v>131040.19</v>
      </c>
      <c r="E160" s="318" t="s">
        <v>1657</v>
      </c>
      <c r="F160" s="318">
        <v>131040.19</v>
      </c>
      <c r="G160" s="319">
        <v>1</v>
      </c>
      <c r="H160" s="318">
        <v>0</v>
      </c>
      <c r="I160" s="320" t="s">
        <v>1800</v>
      </c>
      <c r="J160" s="392"/>
      <c r="K160" s="392"/>
      <c r="L160" s="321">
        <v>0</v>
      </c>
      <c r="M160" s="392"/>
      <c r="N160" s="392"/>
      <c r="O160" s="321">
        <v>0</v>
      </c>
      <c r="P160" s="392"/>
      <c r="Q160" s="392"/>
      <c r="R160" s="321">
        <v>0</v>
      </c>
      <c r="S160" s="388"/>
      <c r="T160" s="392"/>
      <c r="U160" s="321">
        <v>0</v>
      </c>
      <c r="V160" s="392"/>
      <c r="W160" s="392"/>
      <c r="X160" s="321">
        <v>0</v>
      </c>
      <c r="Y160" s="392"/>
      <c r="Z160" s="392"/>
      <c r="AA160" s="358">
        <v>0</v>
      </c>
      <c r="AB160" s="388"/>
      <c r="AC160" s="392">
        <v>131040.19</v>
      </c>
      <c r="AD160" s="321"/>
      <c r="AE160" s="321">
        <v>1</v>
      </c>
      <c r="AF160" s="392"/>
      <c r="AG160" s="392"/>
      <c r="AH160" s="321"/>
      <c r="AI160" s="321">
        <v>1</v>
      </c>
      <c r="AJ160" s="388"/>
      <c r="AK160" s="392"/>
      <c r="AL160" s="321"/>
      <c r="AM160" s="321">
        <v>1</v>
      </c>
      <c r="AN160" s="392"/>
      <c r="AO160" s="392"/>
      <c r="AP160" s="321"/>
      <c r="AQ160" s="321">
        <v>1</v>
      </c>
      <c r="AR160" s="322">
        <v>-131040.19</v>
      </c>
      <c r="AS160" s="388" t="s">
        <v>1658</v>
      </c>
      <c r="AT160" s="323"/>
      <c r="AU160" s="324"/>
      <c r="AV160" s="324" t="s">
        <v>726</v>
      </c>
    </row>
    <row r="161" spans="1:48" s="411" customFormat="1" ht="56.25" customHeight="1">
      <c r="A161" s="432" t="s">
        <v>1678</v>
      </c>
      <c r="B161" s="387" t="s">
        <v>1022</v>
      </c>
      <c r="C161" s="377"/>
      <c r="D161" s="318">
        <v>28806</v>
      </c>
      <c r="E161" s="136" t="s">
        <v>1679</v>
      </c>
      <c r="F161" s="318">
        <v>28596.5</v>
      </c>
      <c r="G161" s="319">
        <v>0.99272720960910921</v>
      </c>
      <c r="H161" s="201">
        <v>209.5</v>
      </c>
      <c r="I161" s="320" t="s">
        <v>1800</v>
      </c>
      <c r="J161" s="422"/>
      <c r="K161" s="422"/>
      <c r="L161" s="423"/>
      <c r="M161" s="423"/>
      <c r="N161" s="424"/>
      <c r="O161" s="422"/>
      <c r="P161" s="423"/>
      <c r="Q161" s="425"/>
      <c r="R161" s="422"/>
      <c r="S161" s="422"/>
      <c r="T161" s="423"/>
      <c r="U161" s="423"/>
      <c r="V161" s="422"/>
      <c r="W161" s="422"/>
      <c r="X161" s="423"/>
      <c r="Y161" s="423"/>
      <c r="Z161" s="423"/>
      <c r="AA161" s="426"/>
      <c r="AB161" s="387"/>
      <c r="AC161" s="387"/>
      <c r="AD161" s="374"/>
      <c r="AE161" s="374"/>
      <c r="AF161" s="387"/>
      <c r="AG161" s="387"/>
      <c r="AH161" s="374"/>
      <c r="AI161" s="374"/>
      <c r="AJ161" s="387"/>
      <c r="AK161" s="387">
        <v>28806</v>
      </c>
      <c r="AL161" s="374"/>
      <c r="AM161" s="374">
        <v>1.99</v>
      </c>
      <c r="AN161" s="387"/>
      <c r="AO161" s="387"/>
      <c r="AP161" s="374"/>
      <c r="AQ161" s="374"/>
      <c r="AR161" s="376"/>
      <c r="AS161" s="375"/>
      <c r="AT161" s="422"/>
      <c r="AU161" s="427"/>
      <c r="AV161" s="428"/>
    </row>
    <row r="162" spans="1:48" s="411" customFormat="1" ht="56.25" customHeight="1">
      <c r="A162" s="305" t="s">
        <v>888</v>
      </c>
      <c r="B162" s="305" t="s">
        <v>852</v>
      </c>
      <c r="C162" s="305"/>
      <c r="D162" s="318">
        <v>600000</v>
      </c>
      <c r="E162" s="70" t="s">
        <v>849</v>
      </c>
      <c r="F162" s="318">
        <v>562843</v>
      </c>
      <c r="G162" s="319">
        <v>0.93807166666666664</v>
      </c>
      <c r="H162" s="181">
        <v>37157</v>
      </c>
      <c r="I162" s="320" t="s">
        <v>1800</v>
      </c>
      <c r="J162" s="422"/>
      <c r="K162" s="422"/>
      <c r="L162" s="423"/>
      <c r="M162" s="423"/>
      <c r="N162" s="424"/>
      <c r="O162" s="422"/>
      <c r="P162" s="423"/>
      <c r="Q162" s="425"/>
      <c r="R162" s="422"/>
      <c r="S162" s="422"/>
      <c r="T162" s="423"/>
      <c r="U162" s="423"/>
      <c r="V162" s="422"/>
      <c r="W162" s="422"/>
      <c r="X162" s="423"/>
      <c r="Y162" s="423"/>
      <c r="Z162" s="423"/>
      <c r="AA162" s="426"/>
      <c r="AB162" s="304" t="s">
        <v>1667</v>
      </c>
      <c r="AC162" s="304">
        <v>14100</v>
      </c>
      <c r="AD162" s="374">
        <v>0.23038666666666666</v>
      </c>
      <c r="AE162" s="374">
        <v>2.35E-2</v>
      </c>
      <c r="AF162" s="304" t="s">
        <v>1668</v>
      </c>
      <c r="AG162" s="304">
        <v>178380</v>
      </c>
      <c r="AH162" s="374">
        <v>0.625</v>
      </c>
      <c r="AI162" s="374">
        <v>0.32079999999999997</v>
      </c>
      <c r="AJ162" s="304" t="s">
        <v>1669</v>
      </c>
      <c r="AK162" s="304">
        <v>391940</v>
      </c>
      <c r="AL162" s="374">
        <v>1</v>
      </c>
      <c r="AM162" s="374">
        <v>0.97403333333333331</v>
      </c>
      <c r="AN162" s="387"/>
      <c r="AO162" s="375"/>
      <c r="AP162" s="374"/>
      <c r="AQ162" s="374">
        <v>1.91</v>
      </c>
      <c r="AR162" s="376">
        <v>-547263</v>
      </c>
      <c r="AS162" s="420"/>
      <c r="AT162" s="422"/>
      <c r="AU162" s="427"/>
      <c r="AV162" s="428" t="s">
        <v>1670</v>
      </c>
    </row>
    <row r="163" spans="1:48" s="411" customFormat="1" ht="56.25" customHeight="1">
      <c r="A163" s="387" t="s">
        <v>156</v>
      </c>
      <c r="B163" s="429" t="s">
        <v>1186</v>
      </c>
      <c r="C163" s="387" t="s">
        <v>77</v>
      </c>
      <c r="D163" s="318">
        <v>30000</v>
      </c>
      <c r="E163" s="201" t="s">
        <v>1188</v>
      </c>
      <c r="F163" s="318">
        <v>0</v>
      </c>
      <c r="G163" s="319">
        <v>0</v>
      </c>
      <c r="H163" s="201">
        <v>30000</v>
      </c>
      <c r="I163" s="320" t="s">
        <v>1801</v>
      </c>
      <c r="J163" s="422"/>
      <c r="K163" s="422"/>
      <c r="L163" s="423"/>
      <c r="M163" s="423"/>
      <c r="N163" s="424"/>
      <c r="O163" s="422"/>
      <c r="P163" s="423"/>
      <c r="Q163" s="425"/>
      <c r="R163" s="422"/>
      <c r="S163" s="422"/>
      <c r="T163" s="423"/>
      <c r="U163" s="423"/>
      <c r="V163" s="422"/>
      <c r="W163" s="422"/>
      <c r="X163" s="423"/>
      <c r="Y163" s="423"/>
      <c r="Z163" s="423"/>
      <c r="AA163" s="426"/>
      <c r="AB163" s="387"/>
      <c r="AC163" s="375"/>
      <c r="AD163" s="374">
        <v>0.66666666666666663</v>
      </c>
      <c r="AE163" s="374">
        <v>0</v>
      </c>
      <c r="AF163" s="375"/>
      <c r="AG163" s="375"/>
      <c r="AH163" s="374">
        <v>0.66666666666666663</v>
      </c>
      <c r="AI163" s="374">
        <v>0</v>
      </c>
      <c r="AJ163" s="387" t="s">
        <v>405</v>
      </c>
      <c r="AK163" s="375">
        <v>5000</v>
      </c>
      <c r="AL163" s="374">
        <v>0.83333333333333337</v>
      </c>
      <c r="AM163" s="374">
        <v>0.17</v>
      </c>
      <c r="AN163" s="387" t="s">
        <v>405</v>
      </c>
      <c r="AO163" s="430">
        <v>5000</v>
      </c>
      <c r="AP163" s="374">
        <v>1</v>
      </c>
      <c r="AQ163" s="374">
        <v>0.33</v>
      </c>
      <c r="AR163" s="376">
        <v>20000</v>
      </c>
      <c r="AS163" s="375"/>
      <c r="AT163" s="422"/>
      <c r="AU163" s="427"/>
      <c r="AV163" s="428" t="s">
        <v>1670</v>
      </c>
    </row>
    <row r="164" spans="1:48" s="411" customFormat="1" ht="56.25" customHeight="1">
      <c r="A164" s="387" t="s">
        <v>192</v>
      </c>
      <c r="B164" s="387" t="s">
        <v>5</v>
      </c>
      <c r="C164" s="377" t="s">
        <v>96</v>
      </c>
      <c r="D164" s="318">
        <v>22000</v>
      </c>
      <c r="E164" s="136" t="s">
        <v>363</v>
      </c>
      <c r="F164" s="318">
        <v>21948.9</v>
      </c>
      <c r="G164" s="319">
        <v>0.9976772727272728</v>
      </c>
      <c r="H164" s="201">
        <v>51.099999999998545</v>
      </c>
      <c r="I164" s="320" t="s">
        <v>1801</v>
      </c>
      <c r="J164" s="422"/>
      <c r="K164" s="422"/>
      <c r="L164" s="423"/>
      <c r="M164" s="423"/>
      <c r="N164" s="424"/>
      <c r="O164" s="422"/>
      <c r="P164" s="423"/>
      <c r="Q164" s="425"/>
      <c r="R164" s="422"/>
      <c r="S164" s="422"/>
      <c r="T164" s="423"/>
      <c r="U164" s="423"/>
      <c r="V164" s="422"/>
      <c r="W164" s="422"/>
      <c r="X164" s="423"/>
      <c r="Y164" s="423"/>
      <c r="Z164" s="423"/>
      <c r="AA164" s="426"/>
      <c r="AB164" s="387"/>
      <c r="AC164" s="387"/>
      <c r="AD164" s="374">
        <v>0.81818181818181823</v>
      </c>
      <c r="AE164" s="374">
        <v>0.81820000000000004</v>
      </c>
      <c r="AF164" s="387" t="s">
        <v>371</v>
      </c>
      <c r="AG164" s="387">
        <v>7636.9</v>
      </c>
      <c r="AH164" s="374">
        <v>0.86</v>
      </c>
      <c r="AI164" s="374">
        <v>0.86</v>
      </c>
      <c r="AJ164" s="387" t="s">
        <v>373</v>
      </c>
      <c r="AK164" s="387">
        <v>3044.1</v>
      </c>
      <c r="AL164" s="374">
        <v>0.95450000000000002</v>
      </c>
      <c r="AM164" s="374">
        <v>0.95450000000000002</v>
      </c>
      <c r="AN164" s="387"/>
      <c r="AO164" s="387"/>
      <c r="AP164" s="374">
        <v>1</v>
      </c>
      <c r="AQ164" s="374">
        <v>1</v>
      </c>
      <c r="AR164" s="322">
        <v>0</v>
      </c>
      <c r="AS164" s="375"/>
      <c r="AT164" s="422"/>
      <c r="AU164" s="427"/>
      <c r="AV164" s="428" t="s">
        <v>1670</v>
      </c>
    </row>
    <row r="165" spans="1:48" s="411" customFormat="1" ht="56.25" customHeight="1">
      <c r="A165" s="431" t="s">
        <v>1682</v>
      </c>
      <c r="B165" s="387" t="s">
        <v>1683</v>
      </c>
      <c r="C165" s="377"/>
      <c r="D165" s="318">
        <v>2954</v>
      </c>
      <c r="E165" s="136" t="s">
        <v>1684</v>
      </c>
      <c r="F165" s="318">
        <v>2954</v>
      </c>
      <c r="G165" s="319">
        <v>1</v>
      </c>
      <c r="H165" s="201">
        <v>0</v>
      </c>
      <c r="I165" s="320" t="s">
        <v>1800</v>
      </c>
      <c r="J165" s="422"/>
      <c r="K165" s="422"/>
      <c r="L165" s="423"/>
      <c r="M165" s="423"/>
      <c r="N165" s="424"/>
      <c r="O165" s="422"/>
      <c r="P165" s="423"/>
      <c r="Q165" s="425"/>
      <c r="R165" s="422"/>
      <c r="S165" s="422"/>
      <c r="T165" s="423"/>
      <c r="U165" s="423"/>
      <c r="V165" s="422"/>
      <c r="W165" s="422"/>
      <c r="X165" s="423"/>
      <c r="Y165" s="423"/>
      <c r="Z165" s="423"/>
      <c r="AA165" s="426"/>
      <c r="AB165" s="387"/>
      <c r="AC165" s="387"/>
      <c r="AD165" s="374"/>
      <c r="AE165" s="374"/>
      <c r="AF165" s="387"/>
      <c r="AG165" s="387"/>
      <c r="AH165" s="374"/>
      <c r="AI165" s="374"/>
      <c r="AJ165" s="387"/>
      <c r="AK165" s="387"/>
      <c r="AL165" s="374"/>
      <c r="AM165" s="374">
        <v>1</v>
      </c>
      <c r="AN165" s="387"/>
      <c r="AO165" s="387"/>
      <c r="AP165" s="374"/>
      <c r="AQ165" s="374"/>
      <c r="AR165" s="376"/>
      <c r="AS165" s="375"/>
      <c r="AT165" s="422"/>
      <c r="AU165" s="427"/>
      <c r="AV165" s="428"/>
    </row>
    <row r="166" spans="1:48" s="411" customFormat="1" ht="56.25" customHeight="1">
      <c r="A166" s="431" t="s">
        <v>1717</v>
      </c>
      <c r="B166" s="396" t="s">
        <v>50</v>
      </c>
      <c r="C166" s="377"/>
      <c r="D166" s="318">
        <v>52340</v>
      </c>
      <c r="E166" s="497" t="s">
        <v>1721</v>
      </c>
      <c r="F166" s="318">
        <v>0</v>
      </c>
      <c r="G166" s="319">
        <v>0</v>
      </c>
      <c r="H166" s="201">
        <v>52340</v>
      </c>
      <c r="I166" s="320" t="s">
        <v>1800</v>
      </c>
      <c r="J166" s="422"/>
      <c r="K166" s="422"/>
      <c r="L166" s="423"/>
      <c r="M166" s="423"/>
      <c r="N166" s="424"/>
      <c r="O166" s="422"/>
      <c r="P166" s="423"/>
      <c r="Q166" s="425"/>
      <c r="R166" s="422"/>
      <c r="S166" s="422"/>
      <c r="T166" s="423"/>
      <c r="U166" s="423"/>
      <c r="V166" s="422"/>
      <c r="W166" s="422"/>
      <c r="X166" s="423"/>
      <c r="Y166" s="423"/>
      <c r="Z166" s="423"/>
      <c r="AA166" s="426"/>
      <c r="AB166" s="387"/>
      <c r="AC166" s="387"/>
      <c r="AD166" s="374"/>
      <c r="AE166" s="374"/>
      <c r="AF166" s="387"/>
      <c r="AG166" s="387"/>
      <c r="AH166" s="374"/>
      <c r="AI166" s="374"/>
      <c r="AJ166" s="387"/>
      <c r="AK166" s="387"/>
      <c r="AL166" s="374"/>
      <c r="AM166" s="374"/>
      <c r="AN166" s="387"/>
      <c r="AO166" s="387"/>
      <c r="AP166" s="374"/>
      <c r="AQ166" s="374"/>
      <c r="AR166" s="376"/>
      <c r="AS166" s="375"/>
      <c r="AT166" s="422"/>
      <c r="AU166" s="427"/>
      <c r="AV166" s="428"/>
    </row>
    <row r="167" spans="1:48" s="411" customFormat="1" ht="56.25" customHeight="1">
      <c r="A167" s="431" t="s">
        <v>1718</v>
      </c>
      <c r="B167" s="396" t="s">
        <v>50</v>
      </c>
      <c r="C167" s="377"/>
      <c r="D167" s="318">
        <v>19408</v>
      </c>
      <c r="E167" s="497" t="s">
        <v>1721</v>
      </c>
      <c r="F167" s="318">
        <v>19200</v>
      </c>
      <c r="G167" s="319">
        <v>0.98928276999175602</v>
      </c>
      <c r="H167" s="201">
        <v>208</v>
      </c>
      <c r="I167" s="320" t="s">
        <v>1800</v>
      </c>
      <c r="J167" s="422"/>
      <c r="K167" s="422"/>
      <c r="L167" s="423"/>
      <c r="M167" s="423"/>
      <c r="N167" s="424"/>
      <c r="O167" s="422"/>
      <c r="P167" s="423"/>
      <c r="Q167" s="425"/>
      <c r="R167" s="422"/>
      <c r="S167" s="422"/>
      <c r="T167" s="423"/>
      <c r="U167" s="423"/>
      <c r="V167" s="422"/>
      <c r="W167" s="422"/>
      <c r="X167" s="423"/>
      <c r="Y167" s="423"/>
      <c r="Z167" s="423"/>
      <c r="AA167" s="426"/>
      <c r="AB167" s="387"/>
      <c r="AC167" s="387"/>
      <c r="AD167" s="374"/>
      <c r="AE167" s="374"/>
      <c r="AF167" s="387"/>
      <c r="AG167" s="387"/>
      <c r="AH167" s="374"/>
      <c r="AI167" s="374"/>
      <c r="AJ167" s="387"/>
      <c r="AK167" s="387"/>
      <c r="AL167" s="374"/>
      <c r="AM167" s="374"/>
      <c r="AN167" s="387"/>
      <c r="AO167" s="387"/>
      <c r="AP167" s="374"/>
      <c r="AQ167" s="374"/>
      <c r="AR167" s="376"/>
      <c r="AS167" s="375"/>
      <c r="AT167" s="422"/>
      <c r="AU167" s="427"/>
      <c r="AV167" s="428"/>
    </row>
    <row r="168" spans="1:48" s="411" customFormat="1" ht="56.25" customHeight="1">
      <c r="A168" s="431" t="s">
        <v>1719</v>
      </c>
      <c r="B168" s="500" t="s">
        <v>401</v>
      </c>
      <c r="C168" s="377"/>
      <c r="D168" s="318">
        <v>34125922.600000001</v>
      </c>
      <c r="E168" s="497" t="s">
        <v>1110</v>
      </c>
      <c r="F168" s="318">
        <v>34125922.600000001</v>
      </c>
      <c r="G168" s="319">
        <v>1</v>
      </c>
      <c r="H168" s="201">
        <v>0</v>
      </c>
      <c r="I168" s="320" t="s">
        <v>1800</v>
      </c>
      <c r="J168" s="422"/>
      <c r="K168" s="422"/>
      <c r="L168" s="423"/>
      <c r="M168" s="423"/>
      <c r="N168" s="424"/>
      <c r="O168" s="422"/>
      <c r="P168" s="423"/>
      <c r="Q168" s="425"/>
      <c r="R168" s="422"/>
      <c r="S168" s="422"/>
      <c r="T168" s="423"/>
      <c r="U168" s="423"/>
      <c r="V168" s="422"/>
      <c r="W168" s="422"/>
      <c r="X168" s="423"/>
      <c r="Y168" s="423"/>
      <c r="Z168" s="423"/>
      <c r="AA168" s="426"/>
      <c r="AB168" s="387"/>
      <c r="AC168" s="387"/>
      <c r="AD168" s="374"/>
      <c r="AE168" s="374"/>
      <c r="AF168" s="387"/>
      <c r="AG168" s="387"/>
      <c r="AH168" s="374"/>
      <c r="AI168" s="374"/>
      <c r="AJ168" s="387"/>
      <c r="AK168" s="387"/>
      <c r="AL168" s="374"/>
      <c r="AM168" s="374"/>
      <c r="AN168" s="387"/>
      <c r="AO168" s="387"/>
      <c r="AP168" s="374"/>
      <c r="AQ168" s="374"/>
      <c r="AR168" s="376"/>
      <c r="AS168" s="375"/>
      <c r="AT168" s="422"/>
      <c r="AU168" s="427"/>
      <c r="AV168" s="428"/>
    </row>
    <row r="169" spans="1:48" s="411" customFormat="1" ht="56.25" customHeight="1">
      <c r="A169" s="585" t="s">
        <v>1750</v>
      </c>
      <c r="B169" s="587" t="s">
        <v>1611</v>
      </c>
      <c r="C169" s="377"/>
      <c r="D169" s="318">
        <v>119700</v>
      </c>
      <c r="E169" s="497" t="s">
        <v>1110</v>
      </c>
      <c r="F169" s="318">
        <v>102450</v>
      </c>
      <c r="G169" s="319">
        <v>0.85588972431077692</v>
      </c>
      <c r="H169" s="201">
        <v>17250</v>
      </c>
      <c r="I169" s="320" t="s">
        <v>1800</v>
      </c>
      <c r="J169" s="422"/>
      <c r="K169" s="422"/>
      <c r="L169" s="423"/>
      <c r="M169" s="423"/>
      <c r="N169" s="424"/>
      <c r="O169" s="422"/>
      <c r="P169" s="423"/>
      <c r="Q169" s="425"/>
      <c r="R169" s="422"/>
      <c r="S169" s="422"/>
      <c r="T169" s="423"/>
      <c r="U169" s="423"/>
      <c r="V169" s="422"/>
      <c r="W169" s="422"/>
      <c r="X169" s="423"/>
      <c r="Y169" s="423"/>
      <c r="Z169" s="423"/>
      <c r="AA169" s="426"/>
      <c r="AB169" s="387"/>
      <c r="AC169" s="387"/>
      <c r="AD169" s="374"/>
      <c r="AE169" s="374"/>
      <c r="AF169" s="387"/>
      <c r="AG169" s="387"/>
      <c r="AH169" s="374"/>
      <c r="AI169" s="374"/>
      <c r="AJ169" s="387"/>
      <c r="AK169" s="387"/>
      <c r="AL169" s="374"/>
      <c r="AM169" s="374"/>
      <c r="AN169" s="387"/>
      <c r="AO169" s="387"/>
      <c r="AP169" s="374"/>
      <c r="AQ169" s="374"/>
      <c r="AR169" s="376"/>
      <c r="AS169" s="375"/>
      <c r="AT169" s="422"/>
      <c r="AU169" s="427"/>
      <c r="AV169" s="428"/>
    </row>
    <row r="170" spans="1:48" s="411" customFormat="1" ht="56.25" customHeight="1">
      <c r="A170" s="585" t="s">
        <v>1751</v>
      </c>
      <c r="B170" s="587" t="s">
        <v>1755</v>
      </c>
      <c r="C170" s="377"/>
      <c r="D170" s="318">
        <v>104800</v>
      </c>
      <c r="E170" s="588" t="s">
        <v>1758</v>
      </c>
      <c r="F170" s="318">
        <v>104800</v>
      </c>
      <c r="G170" s="319">
        <v>1</v>
      </c>
      <c r="H170" s="201">
        <v>0</v>
      </c>
      <c r="I170" s="320" t="s">
        <v>1800</v>
      </c>
      <c r="J170" s="422"/>
      <c r="K170" s="422"/>
      <c r="L170" s="423"/>
      <c r="M170" s="423"/>
      <c r="N170" s="424"/>
      <c r="O170" s="422"/>
      <c r="P170" s="423"/>
      <c r="Q170" s="425"/>
      <c r="R170" s="422"/>
      <c r="S170" s="422"/>
      <c r="T170" s="423"/>
      <c r="U170" s="423"/>
      <c r="V170" s="422"/>
      <c r="W170" s="422"/>
      <c r="X170" s="423"/>
      <c r="Y170" s="423"/>
      <c r="Z170" s="423"/>
      <c r="AA170" s="426"/>
      <c r="AB170" s="387"/>
      <c r="AC170" s="387"/>
      <c r="AD170" s="374"/>
      <c r="AE170" s="374"/>
      <c r="AF170" s="387"/>
      <c r="AG170" s="387"/>
      <c r="AH170" s="374"/>
      <c r="AI170" s="374"/>
      <c r="AJ170" s="387"/>
      <c r="AK170" s="387"/>
      <c r="AL170" s="374"/>
      <c r="AM170" s="374"/>
      <c r="AN170" s="387"/>
      <c r="AO170" s="387"/>
      <c r="AP170" s="374"/>
      <c r="AQ170" s="374"/>
      <c r="AR170" s="376"/>
      <c r="AS170" s="375"/>
      <c r="AT170" s="422"/>
      <c r="AU170" s="427"/>
      <c r="AV170" s="428"/>
    </row>
    <row r="171" spans="1:48" s="411" customFormat="1" ht="56.25" customHeight="1">
      <c r="A171" s="585" t="s">
        <v>1753</v>
      </c>
      <c r="B171" s="587" t="s">
        <v>1756</v>
      </c>
      <c r="C171" s="377"/>
      <c r="D171" s="318">
        <v>55.57</v>
      </c>
      <c r="E171" s="588" t="s">
        <v>1759</v>
      </c>
      <c r="F171" s="318">
        <v>55.57</v>
      </c>
      <c r="G171" s="319">
        <v>1</v>
      </c>
      <c r="H171" s="201">
        <v>0</v>
      </c>
      <c r="I171" s="320" t="s">
        <v>1800</v>
      </c>
      <c r="J171" s="422"/>
      <c r="K171" s="422"/>
      <c r="L171" s="423"/>
      <c r="M171" s="423"/>
      <c r="N171" s="424"/>
      <c r="O171" s="422"/>
      <c r="P171" s="423"/>
      <c r="Q171" s="425"/>
      <c r="R171" s="422"/>
      <c r="S171" s="422"/>
      <c r="T171" s="423"/>
      <c r="U171" s="423"/>
      <c r="V171" s="422"/>
      <c r="W171" s="422"/>
      <c r="X171" s="423"/>
      <c r="Y171" s="423"/>
      <c r="Z171" s="423"/>
      <c r="AA171" s="426"/>
      <c r="AB171" s="387"/>
      <c r="AC171" s="387"/>
      <c r="AD171" s="374"/>
      <c r="AE171" s="374"/>
      <c r="AF171" s="387"/>
      <c r="AG171" s="387"/>
      <c r="AH171" s="374"/>
      <c r="AI171" s="374"/>
      <c r="AJ171" s="387"/>
      <c r="AK171" s="387"/>
      <c r="AL171" s="374"/>
      <c r="AM171" s="374"/>
      <c r="AN171" s="387"/>
      <c r="AO171" s="387"/>
      <c r="AP171" s="374"/>
      <c r="AQ171" s="374"/>
      <c r="AR171" s="376"/>
      <c r="AS171" s="375"/>
      <c r="AT171" s="422"/>
      <c r="AU171" s="427"/>
      <c r="AV171" s="428"/>
    </row>
    <row r="172" spans="1:48" s="411" customFormat="1" ht="56.25" customHeight="1">
      <c r="A172" s="586" t="s">
        <v>1754</v>
      </c>
      <c r="B172" s="587" t="s">
        <v>1757</v>
      </c>
      <c r="C172" s="377"/>
      <c r="D172" s="318">
        <v>23.47</v>
      </c>
      <c r="E172" s="588" t="s">
        <v>1760</v>
      </c>
      <c r="F172" s="318">
        <v>23.47</v>
      </c>
      <c r="G172" s="319">
        <v>1</v>
      </c>
      <c r="H172" s="201">
        <v>0</v>
      </c>
      <c r="I172" s="320" t="s">
        <v>1800</v>
      </c>
      <c r="J172" s="422"/>
      <c r="K172" s="422"/>
      <c r="L172" s="423"/>
      <c r="M172" s="423"/>
      <c r="N172" s="424"/>
      <c r="O172" s="422"/>
      <c r="P172" s="423"/>
      <c r="Q172" s="425"/>
      <c r="R172" s="422"/>
      <c r="S172" s="422"/>
      <c r="T172" s="423"/>
      <c r="U172" s="423"/>
      <c r="V172" s="422"/>
      <c r="W172" s="422"/>
      <c r="X172" s="423"/>
      <c r="Y172" s="423"/>
      <c r="Z172" s="423"/>
      <c r="AA172" s="426"/>
      <c r="AB172" s="387"/>
      <c r="AC172" s="387"/>
      <c r="AD172" s="374"/>
      <c r="AE172" s="374"/>
      <c r="AF172" s="387"/>
      <c r="AG172" s="387"/>
      <c r="AH172" s="374"/>
      <c r="AI172" s="374"/>
      <c r="AJ172" s="387"/>
      <c r="AK172" s="387"/>
      <c r="AL172" s="374"/>
      <c r="AM172" s="374"/>
      <c r="AN172" s="387"/>
      <c r="AO172" s="387"/>
      <c r="AP172" s="374"/>
      <c r="AQ172" s="374"/>
      <c r="AR172" s="376"/>
      <c r="AS172" s="375"/>
      <c r="AT172" s="422"/>
      <c r="AU172" s="427"/>
      <c r="AV172" s="428"/>
    </row>
    <row r="173" spans="1:48" s="507" customFormat="1" ht="27" customHeight="1">
      <c r="A173" s="680" t="s">
        <v>1659</v>
      </c>
      <c r="B173" s="680"/>
      <c r="C173" s="680"/>
      <c r="D173" s="502">
        <v>222287443.83999994</v>
      </c>
      <c r="E173" s="503"/>
      <c r="F173" s="502">
        <v>208467005.07999998</v>
      </c>
      <c r="G173" s="504">
        <v>0.93782627339964486</v>
      </c>
      <c r="H173" s="503">
        <v>13817288.760000002</v>
      </c>
      <c r="I173" s="320" t="s">
        <v>1801</v>
      </c>
      <c r="J173" s="333"/>
      <c r="K173" s="333">
        <v>36966225.949999988</v>
      </c>
      <c r="L173" s="425">
        <v>0.16629920840966561</v>
      </c>
      <c r="M173" s="333"/>
      <c r="N173" s="333">
        <v>13237303.855555553</v>
      </c>
      <c r="O173" s="425">
        <v>0.22584959788233241</v>
      </c>
      <c r="P173" s="333"/>
      <c r="Q173" s="333">
        <v>13928843.055555552</v>
      </c>
      <c r="R173" s="425">
        <v>0.28851100068105001</v>
      </c>
      <c r="S173" s="333"/>
      <c r="T173" s="333">
        <v>13996109.075555552</v>
      </c>
      <c r="U173" s="425">
        <v>0.35147501175506191</v>
      </c>
      <c r="V173" s="333"/>
      <c r="W173" s="333">
        <v>13463933.955555553</v>
      </c>
      <c r="X173" s="425">
        <v>0.41204493744662163</v>
      </c>
      <c r="Y173" s="333"/>
      <c r="Z173" s="333">
        <v>12489668.855555553</v>
      </c>
      <c r="AA173" s="425">
        <v>0.46823195655934075</v>
      </c>
      <c r="AB173" s="333"/>
      <c r="AC173" s="333">
        <v>21819920.697499998</v>
      </c>
      <c r="AD173" s="425">
        <v>0.56639278976054364</v>
      </c>
      <c r="AE173" s="425">
        <v>0.67</v>
      </c>
      <c r="AF173" s="333"/>
      <c r="AG173" s="333">
        <v>20012395.477499995</v>
      </c>
      <c r="AH173" s="425">
        <v>0.65642214603810611</v>
      </c>
      <c r="AI173" s="425">
        <v>0.78</v>
      </c>
      <c r="AJ173" s="333"/>
      <c r="AK173" s="333">
        <v>19639200.179499991</v>
      </c>
      <c r="AL173" s="425">
        <v>0.74477261622316993</v>
      </c>
      <c r="AM173" s="425">
        <v>0.89</v>
      </c>
      <c r="AN173" s="333"/>
      <c r="AO173" s="333">
        <v>20077316.306790907</v>
      </c>
      <c r="AP173" s="425">
        <v>1</v>
      </c>
      <c r="AQ173" s="425">
        <v>1</v>
      </c>
      <c r="AR173" s="505">
        <v>-68015277.433999985</v>
      </c>
      <c r="AS173" s="333"/>
      <c r="AT173" s="501"/>
      <c r="AU173" s="506"/>
      <c r="AV173" s="506"/>
    </row>
    <row r="174" spans="1:48" ht="14.25">
      <c r="A174" s="359"/>
      <c r="B174" s="360"/>
      <c r="C174" s="360"/>
      <c r="D174" s="361"/>
      <c r="E174" s="362"/>
      <c r="F174" s="362"/>
      <c r="G174" s="363"/>
      <c r="H174" s="362"/>
      <c r="I174" s="362"/>
      <c r="J174" s="311"/>
      <c r="K174" s="311"/>
      <c r="L174" s="364"/>
      <c r="M174" s="311"/>
      <c r="N174" s="311"/>
      <c r="O174" s="364"/>
      <c r="P174" s="311"/>
      <c r="Q174" s="311"/>
      <c r="R174" s="364"/>
      <c r="S174" s="311"/>
      <c r="T174" s="311"/>
      <c r="U174" s="364"/>
      <c r="V174" s="311"/>
      <c r="W174" s="311"/>
      <c r="X174" s="364"/>
      <c r="Y174" s="311"/>
      <c r="Z174" s="311"/>
      <c r="AA174" s="364"/>
      <c r="AB174" s="311"/>
      <c r="AC174" s="311"/>
      <c r="AD174" s="364"/>
      <c r="AE174" s="364"/>
      <c r="AF174" s="311"/>
      <c r="AG174" s="311"/>
      <c r="AH174" s="364"/>
      <c r="AI174" s="364"/>
      <c r="AJ174" s="311"/>
      <c r="AK174" s="311"/>
      <c r="AL174" s="364"/>
      <c r="AM174" s="364"/>
      <c r="AN174" s="311"/>
      <c r="AO174" s="311"/>
      <c r="AP174" s="364"/>
      <c r="AQ174" s="364"/>
      <c r="AR174" s="365"/>
      <c r="AS174" s="366"/>
      <c r="AT174" s="367"/>
      <c r="AU174" s="311"/>
      <c r="AV174" s="311"/>
    </row>
    <row r="175" spans="1:48" ht="15.75" customHeight="1">
      <c r="C175" s="360"/>
      <c r="D175" s="373"/>
      <c r="E175" s="362"/>
      <c r="F175" s="362"/>
      <c r="G175" s="363"/>
      <c r="H175" s="362"/>
      <c r="I175" s="362"/>
      <c r="J175" s="311"/>
      <c r="K175" s="311"/>
      <c r="L175" s="364"/>
      <c r="M175" s="311"/>
      <c r="N175" s="311"/>
      <c r="O175" s="364"/>
      <c r="P175" s="311"/>
      <c r="Q175" s="311"/>
      <c r="R175" s="364"/>
      <c r="S175" s="311"/>
      <c r="T175" s="311"/>
      <c r="U175" s="364"/>
      <c r="V175" s="311"/>
      <c r="W175" s="311"/>
      <c r="X175" s="364"/>
      <c r="Y175" s="311"/>
      <c r="Z175" s="311"/>
      <c r="AA175" s="364"/>
      <c r="AB175" s="311"/>
      <c r="AC175" s="311"/>
      <c r="AD175" s="364"/>
      <c r="AE175" s="364"/>
      <c r="AF175" s="311"/>
      <c r="AG175" s="311"/>
      <c r="AH175" s="364"/>
      <c r="AI175" s="364"/>
      <c r="AJ175" s="311"/>
      <c r="AK175" s="311"/>
      <c r="AL175" s="364"/>
      <c r="AM175" s="364"/>
      <c r="AN175" s="311"/>
      <c r="AO175" s="311"/>
      <c r="AP175" s="364"/>
      <c r="AQ175" s="364"/>
      <c r="AR175" s="368"/>
      <c r="AS175" s="366"/>
      <c r="AT175" s="367"/>
      <c r="AU175" s="311"/>
      <c r="AV175" s="311"/>
    </row>
    <row r="176" spans="1:48" ht="14.25" hidden="1">
      <c r="A176" s="359"/>
      <c r="B176" s="360"/>
      <c r="C176" s="360"/>
      <c r="D176" s="362"/>
      <c r="E176" s="362"/>
      <c r="F176" s="362">
        <v>112790374.97999999</v>
      </c>
      <c r="G176" s="363"/>
      <c r="H176" s="362">
        <v>9829424.8600000031</v>
      </c>
      <c r="I176" s="362"/>
      <c r="J176" s="311"/>
      <c r="K176" s="311"/>
      <c r="L176" s="364"/>
      <c r="M176" s="311"/>
      <c r="N176" s="311"/>
      <c r="O176" s="364"/>
      <c r="P176" s="311"/>
      <c r="Q176" s="311"/>
      <c r="R176" s="364"/>
      <c r="S176" s="311"/>
      <c r="T176" s="311"/>
      <c r="U176" s="364"/>
      <c r="V176" s="311"/>
      <c r="W176" s="311"/>
      <c r="X176" s="364"/>
      <c r="Y176" s="311"/>
      <c r="Z176" s="311"/>
      <c r="AA176" s="364"/>
      <c r="AB176" s="311"/>
      <c r="AC176" s="311"/>
      <c r="AD176" s="364"/>
      <c r="AE176" s="364"/>
      <c r="AF176" s="311"/>
      <c r="AG176" s="311"/>
      <c r="AH176" s="364"/>
      <c r="AI176" s="364"/>
      <c r="AJ176" s="311"/>
      <c r="AK176" s="311"/>
      <c r="AL176" s="364"/>
      <c r="AM176" s="364"/>
      <c r="AN176" s="311"/>
      <c r="AO176" s="311"/>
      <c r="AP176" s="364"/>
      <c r="AQ176" s="364"/>
      <c r="AR176" s="369">
        <v>-96679625.983999997</v>
      </c>
      <c r="AS176" s="366"/>
      <c r="AT176" s="367"/>
      <c r="AU176" s="311"/>
      <c r="AV176" s="311"/>
    </row>
    <row r="177" spans="1:48" ht="14.25" hidden="1">
      <c r="A177" s="359"/>
      <c r="B177" s="360"/>
      <c r="C177" s="360"/>
      <c r="D177" s="362"/>
      <c r="E177" s="362"/>
      <c r="F177" s="362"/>
      <c r="G177" s="363"/>
      <c r="H177" s="362"/>
      <c r="I177" s="362"/>
      <c r="J177" s="311"/>
      <c r="K177" s="311"/>
      <c r="L177" s="364"/>
      <c r="M177" s="311"/>
      <c r="N177" s="311"/>
      <c r="O177" s="364"/>
      <c r="P177" s="311"/>
      <c r="Q177" s="311"/>
      <c r="R177" s="364"/>
      <c r="S177" s="311"/>
      <c r="T177" s="311"/>
      <c r="U177" s="364"/>
      <c r="V177" s="311"/>
      <c r="W177" s="311"/>
      <c r="X177" s="364"/>
      <c r="Y177" s="311"/>
      <c r="Z177" s="311"/>
      <c r="AA177" s="364"/>
      <c r="AB177" s="311"/>
      <c r="AC177" s="311"/>
      <c r="AD177" s="364"/>
      <c r="AE177" s="364"/>
      <c r="AF177" s="311"/>
      <c r="AG177" s="311"/>
      <c r="AH177" s="364"/>
      <c r="AI177" s="364"/>
      <c r="AJ177" s="311"/>
      <c r="AK177" s="311"/>
      <c r="AL177" s="364"/>
      <c r="AM177" s="364"/>
      <c r="AN177" s="311"/>
      <c r="AO177" s="311"/>
      <c r="AP177" s="364"/>
      <c r="AQ177" s="364"/>
      <c r="AR177" s="368"/>
      <c r="AS177" s="366"/>
      <c r="AT177" s="367"/>
      <c r="AU177" s="311"/>
      <c r="AV177" s="311"/>
    </row>
    <row r="178" spans="1:48" ht="27.75" hidden="1">
      <c r="A178" s="359" t="s">
        <v>888</v>
      </c>
      <c r="B178" s="360" t="s">
        <v>256</v>
      </c>
      <c r="C178" s="360"/>
      <c r="D178" s="362"/>
      <c r="E178" s="362" t="s">
        <v>1660</v>
      </c>
      <c r="F178" s="362"/>
      <c r="G178" s="363"/>
      <c r="H178" s="362"/>
      <c r="I178" s="362"/>
      <c r="J178" s="311"/>
      <c r="K178" s="311"/>
      <c r="L178" s="364"/>
      <c r="M178" s="311"/>
      <c r="N178" s="311"/>
      <c r="O178" s="364"/>
      <c r="P178" s="311"/>
      <c r="Q178" s="311"/>
      <c r="R178" s="364"/>
      <c r="S178" s="311"/>
      <c r="T178" s="311"/>
      <c r="U178" s="364"/>
      <c r="V178" s="311"/>
      <c r="W178" s="311"/>
      <c r="X178" s="364"/>
      <c r="Y178" s="311"/>
      <c r="Z178" s="311"/>
      <c r="AA178" s="364"/>
      <c r="AB178" s="311"/>
      <c r="AC178" s="311"/>
      <c r="AD178" s="364"/>
      <c r="AE178" s="364"/>
      <c r="AF178" s="311"/>
      <c r="AG178" s="311"/>
      <c r="AH178" s="364"/>
      <c r="AI178" s="364"/>
      <c r="AJ178" s="311"/>
      <c r="AK178" s="311"/>
      <c r="AL178" s="364"/>
      <c r="AM178" s="364"/>
      <c r="AN178" s="311"/>
      <c r="AO178" s="311"/>
      <c r="AP178" s="364"/>
      <c r="AQ178" s="364"/>
      <c r="AR178" s="370"/>
      <c r="AS178" s="366"/>
      <c r="AT178" s="367"/>
      <c r="AU178" s="311"/>
      <c r="AV178" s="311"/>
    </row>
    <row r="179" spans="1:48" ht="27" hidden="1">
      <c r="A179" s="371" t="s">
        <v>1661</v>
      </c>
      <c r="B179" s="360" t="s">
        <v>5</v>
      </c>
      <c r="C179" s="372" t="s">
        <v>1662</v>
      </c>
      <c r="D179" s="362"/>
      <c r="E179" s="362" t="s">
        <v>1660</v>
      </c>
      <c r="F179" s="362"/>
      <c r="G179" s="363"/>
      <c r="H179" s="362"/>
      <c r="I179" s="362"/>
      <c r="J179" s="311"/>
      <c r="K179" s="311"/>
      <c r="L179" s="364"/>
      <c r="M179" s="311"/>
      <c r="N179" s="311"/>
      <c r="O179" s="364"/>
      <c r="P179" s="311"/>
      <c r="Q179" s="311"/>
      <c r="R179" s="364"/>
      <c r="S179" s="311"/>
      <c r="T179" s="311"/>
      <c r="U179" s="364"/>
      <c r="V179" s="311"/>
      <c r="W179" s="311"/>
      <c r="X179" s="364"/>
      <c r="Y179" s="311"/>
      <c r="Z179" s="311"/>
      <c r="AA179" s="364"/>
      <c r="AB179" s="311"/>
      <c r="AC179" s="311"/>
      <c r="AD179" s="364"/>
      <c r="AE179" s="364"/>
      <c r="AF179" s="311"/>
      <c r="AG179" s="311"/>
      <c r="AH179" s="364"/>
      <c r="AI179" s="364"/>
      <c r="AJ179" s="311"/>
      <c r="AK179" s="311"/>
      <c r="AL179" s="364"/>
      <c r="AM179" s="364"/>
      <c r="AN179" s="311"/>
      <c r="AO179" s="311"/>
      <c r="AP179" s="364"/>
      <c r="AQ179" s="364"/>
      <c r="AR179" s="370"/>
      <c r="AS179" s="366"/>
      <c r="AT179" s="367"/>
      <c r="AU179" s="311"/>
      <c r="AV179" s="311"/>
    </row>
    <row r="180" spans="1:48" ht="27.75" hidden="1">
      <c r="A180" s="359" t="s">
        <v>156</v>
      </c>
      <c r="B180" s="360" t="s">
        <v>261</v>
      </c>
      <c r="C180" s="360" t="s">
        <v>77</v>
      </c>
      <c r="D180" s="373"/>
      <c r="E180" s="362" t="s">
        <v>1660</v>
      </c>
      <c r="F180" s="362"/>
      <c r="G180" s="363"/>
      <c r="H180" s="362"/>
      <c r="I180" s="362"/>
      <c r="J180" s="311"/>
      <c r="K180" s="311"/>
      <c r="L180" s="364"/>
      <c r="M180" s="311"/>
      <c r="N180" s="311"/>
      <c r="O180" s="364"/>
      <c r="P180" s="311"/>
      <c r="Q180" s="311"/>
      <c r="R180" s="364"/>
      <c r="S180" s="311"/>
      <c r="T180" s="311"/>
      <c r="U180" s="364"/>
      <c r="V180" s="311"/>
      <c r="W180" s="311"/>
      <c r="X180" s="364"/>
      <c r="Y180" s="311"/>
      <c r="Z180" s="311"/>
      <c r="AA180" s="364"/>
      <c r="AB180" s="311"/>
      <c r="AC180" s="311"/>
      <c r="AD180" s="364"/>
      <c r="AE180" s="364"/>
      <c r="AF180" s="311"/>
      <c r="AG180" s="311"/>
      <c r="AH180" s="364"/>
      <c r="AI180" s="364"/>
      <c r="AJ180" s="311"/>
      <c r="AK180" s="311"/>
      <c r="AL180" s="364"/>
      <c r="AM180" s="364"/>
      <c r="AN180" s="311"/>
      <c r="AO180" s="311"/>
      <c r="AP180" s="364"/>
      <c r="AQ180" s="364"/>
      <c r="AR180" s="370"/>
      <c r="AS180" s="366"/>
      <c r="AT180" s="367"/>
      <c r="AU180" s="311"/>
      <c r="AV180" s="311"/>
    </row>
    <row r="181" spans="1:48" ht="14.25" hidden="1">
      <c r="A181" s="359"/>
      <c r="B181" s="360"/>
      <c r="C181" s="360"/>
      <c r="D181" s="362"/>
      <c r="E181" s="362"/>
      <c r="F181" s="362"/>
      <c r="G181" s="363"/>
      <c r="H181" s="362"/>
      <c r="I181" s="362"/>
      <c r="J181" s="311"/>
      <c r="K181" s="311"/>
      <c r="L181" s="364"/>
      <c r="M181" s="311"/>
      <c r="N181" s="311"/>
      <c r="O181" s="364"/>
      <c r="P181" s="311"/>
      <c r="Q181" s="311"/>
      <c r="R181" s="364"/>
      <c r="S181" s="311"/>
      <c r="T181" s="311"/>
      <c r="U181" s="364"/>
      <c r="V181" s="311"/>
      <c r="W181" s="311"/>
      <c r="X181" s="364"/>
      <c r="Y181" s="311"/>
      <c r="Z181" s="311"/>
      <c r="AA181" s="364"/>
      <c r="AB181" s="311"/>
      <c r="AC181" s="311"/>
      <c r="AD181" s="364"/>
      <c r="AE181" s="364"/>
      <c r="AF181" s="311"/>
      <c r="AG181" s="311"/>
      <c r="AH181" s="364"/>
      <c r="AI181" s="364"/>
      <c r="AJ181" s="311"/>
      <c r="AK181" s="311"/>
      <c r="AL181" s="364"/>
      <c r="AM181" s="364"/>
      <c r="AN181" s="311"/>
      <c r="AO181" s="311"/>
      <c r="AP181" s="364"/>
      <c r="AQ181" s="364"/>
      <c r="AR181" s="370"/>
      <c r="AS181" s="366"/>
      <c r="AT181" s="367"/>
      <c r="AU181" s="311"/>
      <c r="AV181" s="311"/>
    </row>
    <row r="182" spans="1:48" ht="14.25" hidden="1">
      <c r="A182" s="359"/>
      <c r="B182" s="360"/>
      <c r="C182" s="360"/>
      <c r="D182" s="373"/>
      <c r="E182" s="362"/>
      <c r="F182" s="362"/>
      <c r="G182" s="363"/>
      <c r="H182" s="362"/>
      <c r="I182" s="362"/>
      <c r="J182" s="311"/>
      <c r="K182" s="311"/>
      <c r="L182" s="364"/>
      <c r="M182" s="311"/>
      <c r="N182" s="311"/>
      <c r="O182" s="364"/>
      <c r="P182" s="311"/>
      <c r="Q182" s="311"/>
      <c r="R182" s="364"/>
      <c r="S182" s="311"/>
      <c r="T182" s="311"/>
      <c r="U182" s="364"/>
      <c r="V182" s="311"/>
      <c r="W182" s="311"/>
      <c r="X182" s="364"/>
      <c r="Y182" s="311"/>
      <c r="Z182" s="311"/>
      <c r="AA182" s="364"/>
      <c r="AB182" s="311"/>
      <c r="AC182" s="311"/>
      <c r="AD182" s="364"/>
      <c r="AE182" s="364"/>
      <c r="AF182" s="311"/>
      <c r="AG182" s="311"/>
      <c r="AH182" s="364"/>
      <c r="AI182" s="364"/>
      <c r="AJ182" s="311"/>
      <c r="AK182" s="311"/>
      <c r="AL182" s="364"/>
      <c r="AM182" s="364"/>
      <c r="AN182" s="311"/>
      <c r="AO182" s="311"/>
      <c r="AP182" s="364"/>
      <c r="AQ182" s="364"/>
      <c r="AR182" s="370"/>
      <c r="AS182" s="366"/>
      <c r="AT182" s="367"/>
      <c r="AU182" s="311"/>
      <c r="AV182" s="311"/>
    </row>
    <row r="183" spans="1:48" ht="14.25" hidden="1">
      <c r="B183" s="360"/>
      <c r="C183" s="360"/>
      <c r="D183" s="362"/>
      <c r="E183" s="362"/>
      <c r="F183" s="362"/>
      <c r="G183" s="363"/>
      <c r="H183" s="362"/>
      <c r="I183" s="362"/>
      <c r="J183" s="311"/>
      <c r="K183" s="311"/>
      <c r="L183" s="364"/>
      <c r="M183" s="311"/>
      <c r="N183" s="311"/>
      <c r="O183" s="364"/>
      <c r="P183" s="311"/>
      <c r="Q183" s="311"/>
      <c r="R183" s="364"/>
      <c r="S183" s="311"/>
      <c r="T183" s="311"/>
      <c r="U183" s="364"/>
      <c r="V183" s="311"/>
      <c r="W183" s="311"/>
      <c r="X183" s="364"/>
      <c r="Y183" s="311"/>
      <c r="Z183" s="311"/>
      <c r="AA183" s="364"/>
      <c r="AB183" s="311"/>
      <c r="AC183" s="311"/>
      <c r="AD183" s="364"/>
      <c r="AE183" s="364"/>
      <c r="AF183" s="311"/>
      <c r="AG183" s="311"/>
      <c r="AH183" s="364"/>
      <c r="AI183" s="364"/>
      <c r="AJ183" s="311"/>
      <c r="AK183" s="311"/>
      <c r="AL183" s="364"/>
      <c r="AM183" s="364"/>
      <c r="AN183" s="311"/>
      <c r="AO183" s="311"/>
      <c r="AP183" s="364"/>
      <c r="AQ183" s="364"/>
      <c r="AR183" s="370"/>
      <c r="AS183" s="366"/>
      <c r="AT183" s="367"/>
      <c r="AU183" s="311"/>
      <c r="AV183" s="311"/>
    </row>
    <row r="184" spans="1:48" ht="14.25" hidden="1">
      <c r="A184" s="359"/>
      <c r="B184" s="360"/>
      <c r="C184" s="360"/>
      <c r="D184" s="362"/>
      <c r="E184" s="362"/>
      <c r="F184" s="362"/>
      <c r="G184" s="363"/>
      <c r="H184" s="362"/>
      <c r="I184" s="362"/>
      <c r="J184" s="311"/>
      <c r="K184" s="311"/>
      <c r="L184" s="364"/>
      <c r="M184" s="311"/>
      <c r="N184" s="311"/>
      <c r="O184" s="364"/>
      <c r="P184" s="311"/>
      <c r="Q184" s="311"/>
      <c r="R184" s="364"/>
      <c r="S184" s="311"/>
      <c r="T184" s="311"/>
      <c r="U184" s="364"/>
      <c r="V184" s="311"/>
      <c r="W184" s="311"/>
      <c r="X184" s="364"/>
      <c r="Y184" s="311"/>
      <c r="Z184" s="311"/>
      <c r="AA184" s="364"/>
      <c r="AB184" s="311"/>
      <c r="AC184" s="311"/>
      <c r="AD184" s="364"/>
      <c r="AE184" s="364"/>
      <c r="AF184" s="311"/>
      <c r="AG184" s="311"/>
      <c r="AH184" s="364"/>
      <c r="AI184" s="364"/>
      <c r="AJ184" s="311"/>
      <c r="AK184" s="311"/>
      <c r="AL184" s="364"/>
      <c r="AM184" s="364"/>
      <c r="AN184" s="311"/>
      <c r="AO184" s="311"/>
      <c r="AP184" s="364"/>
      <c r="AQ184" s="364"/>
      <c r="AR184" s="370"/>
      <c r="AS184" s="366"/>
      <c r="AT184" s="367"/>
      <c r="AU184" s="311"/>
      <c r="AV184" s="311"/>
    </row>
    <row r="185" spans="1:48" hidden="1"/>
    <row r="187" spans="1:48">
      <c r="AJ187">
        <v>584420</v>
      </c>
    </row>
  </sheetData>
  <autoFilter ref="A3:AV175"/>
  <mergeCells count="33">
    <mergeCell ref="C1:C3"/>
    <mergeCell ref="G1:G3"/>
    <mergeCell ref="S2:U2"/>
    <mergeCell ref="AS1:AS3"/>
    <mergeCell ref="P1:R1"/>
    <mergeCell ref="M2:O2"/>
    <mergeCell ref="I1:I3"/>
    <mergeCell ref="AF2:AI2"/>
    <mergeCell ref="AR1:AR3"/>
    <mergeCell ref="AF1:AI1"/>
    <mergeCell ref="A173:C173"/>
    <mergeCell ref="V1:X1"/>
    <mergeCell ref="Y1:AA1"/>
    <mergeCell ref="A1:A3"/>
    <mergeCell ref="B1:B3"/>
    <mergeCell ref="AB2:AE2"/>
    <mergeCell ref="D1:D3"/>
    <mergeCell ref="E1:E3"/>
    <mergeCell ref="F1:F3"/>
    <mergeCell ref="V2:X2"/>
    <mergeCell ref="J2:L2"/>
    <mergeCell ref="J1:L1"/>
    <mergeCell ref="H1:H3"/>
    <mergeCell ref="M1:O1"/>
    <mergeCell ref="P2:R2"/>
    <mergeCell ref="Y2:AA2"/>
    <mergeCell ref="AT1:AT3"/>
    <mergeCell ref="S1:U1"/>
    <mergeCell ref="AN2:AQ2"/>
    <mergeCell ref="AJ2:AM2"/>
    <mergeCell ref="AN1:AQ1"/>
    <mergeCell ref="AB1:AE1"/>
    <mergeCell ref="AJ1:AM1"/>
  </mergeCells>
  <phoneticPr fontId="3"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92"/>
  <sheetViews>
    <sheetView tabSelected="1" zoomScaleNormal="100" workbookViewId="0">
      <pane xSplit="6" ySplit="2" topLeftCell="G3" activePane="bottomRight" state="frozen"/>
      <selection pane="topRight" activeCell="G1" sqref="G1"/>
      <selection pane="bottomLeft" activeCell="A3" sqref="A3"/>
      <selection pane="bottomRight" activeCell="N2" sqref="N2:P2"/>
    </sheetView>
  </sheetViews>
  <sheetFormatPr defaultRowHeight="12.75"/>
  <cols>
    <col min="1" max="1" width="22.42578125" style="5" customWidth="1"/>
    <col min="2" max="3" width="12" style="6" customWidth="1"/>
    <col min="4" max="4" width="18.85546875" style="7" customWidth="1"/>
    <col min="5" max="5" width="19.28515625" style="8" customWidth="1"/>
    <col min="6" max="6" width="14.7109375" style="8" customWidth="1"/>
    <col min="7" max="7" width="16.7109375" style="8" customWidth="1"/>
    <col min="8" max="8" width="14.7109375" style="71" customWidth="1"/>
    <col min="9" max="9" width="19" style="8" customWidth="1"/>
    <col min="10" max="10" width="14.7109375" style="152" customWidth="1"/>
    <col min="11" max="12" width="12.5703125" style="4" customWidth="1"/>
    <col min="13" max="13" width="12.5703125" style="9" customWidth="1"/>
    <col min="14" max="15" width="12.5703125" style="4" customWidth="1"/>
    <col min="16" max="16" width="12.5703125" style="9" customWidth="1"/>
    <col min="17" max="18" width="12.5703125" style="4" customWidth="1"/>
    <col min="19" max="19" width="12.5703125" style="9" customWidth="1"/>
    <col min="20" max="21" width="12.5703125" style="4" customWidth="1"/>
    <col min="22" max="22" width="12.5703125" style="9" customWidth="1"/>
    <col min="23" max="24" width="12.5703125" style="4" customWidth="1"/>
    <col min="25" max="25" width="12.5703125" style="9" customWidth="1"/>
    <col min="26" max="27" width="12.5703125" style="4" customWidth="1"/>
    <col min="28" max="28" width="13.7109375" style="4" customWidth="1"/>
    <col min="29" max="40" width="12.5703125" style="4" customWidth="1"/>
    <col min="41" max="41" width="20.85546875" style="5" hidden="1" customWidth="1"/>
    <col min="42" max="42" width="23.5703125" style="5" hidden="1" customWidth="1"/>
    <col min="43" max="43" width="14.85546875" style="618" hidden="1" customWidth="1"/>
    <col min="44" max="44" width="39.140625" style="618" hidden="1" customWidth="1"/>
    <col min="45" max="51" width="0" style="618" hidden="1" customWidth="1"/>
    <col min="52" max="62" width="9.140625" style="618"/>
    <col min="63" max="16384" width="9.140625" style="4"/>
  </cols>
  <sheetData>
    <row r="1" spans="1:62" s="72" customFormat="1" ht="29.25" customHeight="1">
      <c r="A1" s="699" t="s">
        <v>8</v>
      </c>
      <c r="B1" s="699" t="s">
        <v>10</v>
      </c>
      <c r="C1" s="699" t="s">
        <v>11</v>
      </c>
      <c r="D1" s="699" t="s">
        <v>12</v>
      </c>
      <c r="E1" s="702" t="s">
        <v>13</v>
      </c>
      <c r="F1" s="702" t="s">
        <v>305</v>
      </c>
      <c r="G1" s="699" t="s">
        <v>581</v>
      </c>
      <c r="H1" s="707" t="s">
        <v>1159</v>
      </c>
      <c r="I1" s="699" t="s">
        <v>580</v>
      </c>
      <c r="J1" s="699" t="s">
        <v>582</v>
      </c>
      <c r="K1" s="698" t="s">
        <v>66</v>
      </c>
      <c r="L1" s="698"/>
      <c r="M1" s="698"/>
      <c r="N1" s="698" t="s">
        <v>66</v>
      </c>
      <c r="O1" s="698"/>
      <c r="P1" s="698"/>
      <c r="Q1" s="698" t="s">
        <v>66</v>
      </c>
      <c r="R1" s="698"/>
      <c r="S1" s="698"/>
      <c r="T1" s="698" t="s">
        <v>66</v>
      </c>
      <c r="U1" s="698"/>
      <c r="V1" s="698"/>
      <c r="W1" s="698" t="s">
        <v>66</v>
      </c>
      <c r="X1" s="698"/>
      <c r="Y1" s="698"/>
      <c r="Z1" s="698" t="s">
        <v>66</v>
      </c>
      <c r="AA1" s="698"/>
      <c r="AB1" s="698"/>
      <c r="AC1" s="698" t="s">
        <v>66</v>
      </c>
      <c r="AD1" s="698"/>
      <c r="AE1" s="698"/>
      <c r="AF1" s="698" t="s">
        <v>66</v>
      </c>
      <c r="AG1" s="698"/>
      <c r="AH1" s="698"/>
      <c r="AI1" s="698" t="s">
        <v>66</v>
      </c>
      <c r="AJ1" s="698"/>
      <c r="AK1" s="698"/>
      <c r="AL1" s="698" t="s">
        <v>66</v>
      </c>
      <c r="AM1" s="698"/>
      <c r="AN1" s="698"/>
      <c r="AO1" s="701" t="s">
        <v>1766</v>
      </c>
      <c r="AP1" s="701" t="s">
        <v>1767</v>
      </c>
      <c r="AQ1" s="701" t="s">
        <v>1768</v>
      </c>
      <c r="AR1" s="704" t="s">
        <v>1769</v>
      </c>
      <c r="AS1" s="608"/>
      <c r="AT1" s="608"/>
      <c r="AU1" s="608"/>
      <c r="AV1" s="608"/>
      <c r="AW1" s="608"/>
      <c r="AX1" s="608"/>
      <c r="AY1" s="608"/>
      <c r="AZ1" s="608"/>
      <c r="BA1" s="608"/>
      <c r="BB1" s="608"/>
      <c r="BC1" s="608"/>
      <c r="BD1" s="608"/>
      <c r="BE1" s="608"/>
      <c r="BF1" s="608"/>
      <c r="BG1" s="608"/>
      <c r="BH1" s="608"/>
      <c r="BI1" s="608"/>
      <c r="BJ1" s="608"/>
    </row>
    <row r="2" spans="1:62" s="73" customFormat="1" ht="30" customHeight="1">
      <c r="A2" s="700"/>
      <c r="B2" s="700"/>
      <c r="C2" s="700"/>
      <c r="D2" s="700"/>
      <c r="E2" s="703"/>
      <c r="F2" s="703"/>
      <c r="G2" s="700"/>
      <c r="H2" s="708"/>
      <c r="I2" s="700"/>
      <c r="J2" s="700"/>
      <c r="K2" s="696" t="s">
        <v>855</v>
      </c>
      <c r="L2" s="696"/>
      <c r="M2" s="696"/>
      <c r="N2" s="696" t="s">
        <v>856</v>
      </c>
      <c r="O2" s="696"/>
      <c r="P2" s="696"/>
      <c r="Q2" s="696" t="s">
        <v>857</v>
      </c>
      <c r="R2" s="696"/>
      <c r="S2" s="696"/>
      <c r="T2" s="696" t="s">
        <v>858</v>
      </c>
      <c r="U2" s="696"/>
      <c r="V2" s="696"/>
      <c r="W2" s="696" t="s">
        <v>859</v>
      </c>
      <c r="X2" s="696"/>
      <c r="Y2" s="696"/>
      <c r="Z2" s="696" t="s">
        <v>860</v>
      </c>
      <c r="AA2" s="696"/>
      <c r="AB2" s="696"/>
      <c r="AC2" s="695" t="s">
        <v>861</v>
      </c>
      <c r="AD2" s="695"/>
      <c r="AE2" s="695"/>
      <c r="AF2" s="695" t="s">
        <v>862</v>
      </c>
      <c r="AG2" s="695"/>
      <c r="AH2" s="695"/>
      <c r="AI2" s="696" t="s">
        <v>863</v>
      </c>
      <c r="AJ2" s="696"/>
      <c r="AK2" s="696"/>
      <c r="AL2" s="697">
        <v>43079</v>
      </c>
      <c r="AM2" s="696"/>
      <c r="AN2" s="696"/>
      <c r="AO2" s="701"/>
      <c r="AP2" s="701"/>
      <c r="AQ2" s="701"/>
      <c r="AR2" s="704"/>
      <c r="AS2" s="609"/>
      <c r="AT2" s="609"/>
      <c r="AU2" s="609"/>
      <c r="AV2" s="609"/>
      <c r="AW2" s="609"/>
      <c r="AX2" s="609"/>
      <c r="AY2" s="609"/>
      <c r="AZ2" s="609"/>
      <c r="BA2" s="609"/>
      <c r="BB2" s="609"/>
      <c r="BC2" s="609"/>
      <c r="BD2" s="609"/>
      <c r="BE2" s="609"/>
      <c r="BF2" s="609"/>
      <c r="BG2" s="609"/>
      <c r="BH2" s="609"/>
      <c r="BI2" s="609"/>
      <c r="BJ2" s="609"/>
    </row>
    <row r="3" spans="1:62" s="80" customFormat="1" ht="29.25" customHeight="1">
      <c r="A3" s="74"/>
      <c r="B3" s="74"/>
      <c r="C3" s="74"/>
      <c r="D3" s="74"/>
      <c r="E3" s="75"/>
      <c r="F3" s="75"/>
      <c r="G3" s="74"/>
      <c r="H3" s="76"/>
      <c r="I3" s="74"/>
      <c r="J3" s="148"/>
      <c r="K3" s="77" t="s">
        <v>67</v>
      </c>
      <c r="L3" s="77" t="s">
        <v>68</v>
      </c>
      <c r="M3" s="78" t="s">
        <v>69</v>
      </c>
      <c r="N3" s="77" t="s">
        <v>67</v>
      </c>
      <c r="O3" s="77" t="s">
        <v>68</v>
      </c>
      <c r="P3" s="78" t="s">
        <v>69</v>
      </c>
      <c r="Q3" s="77" t="s">
        <v>67</v>
      </c>
      <c r="R3" s="77" t="s">
        <v>68</v>
      </c>
      <c r="S3" s="78" t="s">
        <v>69</v>
      </c>
      <c r="T3" s="77" t="s">
        <v>67</v>
      </c>
      <c r="U3" s="77" t="s">
        <v>68</v>
      </c>
      <c r="V3" s="79" t="s">
        <v>69</v>
      </c>
      <c r="W3" s="77" t="s">
        <v>67</v>
      </c>
      <c r="X3" s="77" t="s">
        <v>68</v>
      </c>
      <c r="Y3" s="78" t="s">
        <v>69</v>
      </c>
      <c r="Z3" s="77" t="s">
        <v>67</v>
      </c>
      <c r="AA3" s="77" t="s">
        <v>68</v>
      </c>
      <c r="AB3" s="78" t="s">
        <v>69</v>
      </c>
      <c r="AC3" s="77" t="s">
        <v>67</v>
      </c>
      <c r="AD3" s="77" t="s">
        <v>68</v>
      </c>
      <c r="AE3" s="78" t="s">
        <v>69</v>
      </c>
      <c r="AF3" s="77" t="s">
        <v>67</v>
      </c>
      <c r="AG3" s="77" t="s">
        <v>68</v>
      </c>
      <c r="AH3" s="78" t="s">
        <v>69</v>
      </c>
      <c r="AI3" s="77" t="s">
        <v>67</v>
      </c>
      <c r="AJ3" s="77" t="s">
        <v>68</v>
      </c>
      <c r="AK3" s="78" t="s">
        <v>69</v>
      </c>
      <c r="AL3" s="77" t="s">
        <v>67</v>
      </c>
      <c r="AM3" s="77" t="s">
        <v>68</v>
      </c>
      <c r="AN3" s="78" t="s">
        <v>69</v>
      </c>
      <c r="AO3" s="701"/>
      <c r="AP3" s="701"/>
      <c r="AQ3" s="701"/>
      <c r="AR3" s="704"/>
      <c r="AS3" s="610"/>
      <c r="AT3" s="610"/>
      <c r="AU3" s="610"/>
      <c r="AV3" s="610"/>
      <c r="AW3" s="610"/>
      <c r="AX3" s="610"/>
      <c r="AY3" s="610"/>
      <c r="AZ3" s="610"/>
      <c r="BA3" s="610"/>
      <c r="BB3" s="610"/>
      <c r="BC3" s="610"/>
      <c r="BD3" s="610"/>
      <c r="BE3" s="610"/>
      <c r="BF3" s="610"/>
      <c r="BG3" s="610"/>
      <c r="BH3" s="610"/>
      <c r="BI3" s="610"/>
      <c r="BJ3" s="610"/>
    </row>
    <row r="4" spans="1:62" s="87" customFormat="1" ht="39.950000000000003" customHeight="1">
      <c r="A4" s="81" t="s">
        <v>481</v>
      </c>
      <c r="B4" s="82" t="s">
        <v>5</v>
      </c>
      <c r="C4" s="82" t="s">
        <v>5</v>
      </c>
      <c r="D4" s="82" t="s">
        <v>35</v>
      </c>
      <c r="E4" s="83">
        <v>955000</v>
      </c>
      <c r="F4" s="83" t="s">
        <v>380</v>
      </c>
      <c r="G4" s="83">
        <f>VLOOKUP(A4,取数表!A:K,11,0)</f>
        <v>955000</v>
      </c>
      <c r="H4" s="84">
        <f t="shared" ref="H4:H21" si="0">G4/E4</f>
        <v>1</v>
      </c>
      <c r="I4" s="83">
        <f t="shared" ref="I4:I21" si="1">E4-G4</f>
        <v>0</v>
      </c>
      <c r="J4" s="149" t="str">
        <f>IF(H4&gt;=AN4,"是","否")</f>
        <v>是</v>
      </c>
      <c r="K4" s="85"/>
      <c r="L4" s="85"/>
      <c r="M4" s="86">
        <f>L4/E4</f>
        <v>0</v>
      </c>
      <c r="N4" s="85"/>
      <c r="O4" s="85"/>
      <c r="P4" s="86">
        <f>+(L4+O4)/E4</f>
        <v>0</v>
      </c>
      <c r="Q4" s="82"/>
      <c r="R4" s="85">
        <v>452700</v>
      </c>
      <c r="S4" s="86">
        <f>+(L4+O4+R4)/E4</f>
        <v>0.47403141361256546</v>
      </c>
      <c r="T4" s="82" t="s">
        <v>414</v>
      </c>
      <c r="U4" s="85">
        <v>452700</v>
      </c>
      <c r="V4" s="86">
        <f>+(L4+O4+R4+U4)/E4</f>
        <v>0.94806282722513091</v>
      </c>
      <c r="W4" s="85"/>
      <c r="X4" s="85"/>
      <c r="Y4" s="86">
        <f>+(L4+O4+R4+U4+X4)/E4</f>
        <v>0.94806282722513091</v>
      </c>
      <c r="Z4" s="85"/>
      <c r="AA4" s="85"/>
      <c r="AB4" s="86">
        <f>+(L4+O4+R4+U4+X4+AA4)/E4</f>
        <v>0.94806282722513091</v>
      </c>
      <c r="AC4" s="85"/>
      <c r="AD4" s="85"/>
      <c r="AE4" s="86">
        <f>+(L4+O4+R4+U4+X4+AA4+AD4)/E4</f>
        <v>0.94806282722513091</v>
      </c>
      <c r="AF4" s="85"/>
      <c r="AG4" s="85"/>
      <c r="AH4" s="86">
        <f t="shared" ref="AH4:AH19" si="2">+(L4+O4+R4+U4+X4+AA4+AD4+AG4)/E4</f>
        <v>0.94806282722513091</v>
      </c>
      <c r="AI4" s="85"/>
      <c r="AJ4" s="85"/>
      <c r="AK4" s="86">
        <f t="shared" ref="AK4:AK19" si="3">+(L4+O4+R4+U4+X4+AA4+AD4+AG4+AJ4)/E4</f>
        <v>0.94806282722513091</v>
      </c>
      <c r="AL4" s="82"/>
      <c r="AM4" s="85"/>
      <c r="AN4" s="86">
        <v>1</v>
      </c>
      <c r="AO4" s="215"/>
      <c r="AP4" s="215"/>
      <c r="AQ4" s="216"/>
      <c r="AR4" s="216"/>
      <c r="AS4" s="611"/>
      <c r="AT4" s="611"/>
      <c r="AU4" s="611"/>
      <c r="AV4" s="611"/>
      <c r="AW4" s="611"/>
      <c r="AX4" s="611"/>
      <c r="AY4" s="611"/>
      <c r="AZ4" s="611"/>
      <c r="BA4" s="611"/>
      <c r="BB4" s="611"/>
      <c r="BC4" s="611"/>
      <c r="BD4" s="611"/>
      <c r="BE4" s="611"/>
      <c r="BF4" s="611"/>
      <c r="BG4" s="611"/>
      <c r="BH4" s="611"/>
      <c r="BI4" s="611"/>
      <c r="BJ4" s="611"/>
    </row>
    <row r="5" spans="1:62" s="87" customFormat="1" ht="42.75" customHeight="1">
      <c r="A5" s="81" t="s">
        <v>462</v>
      </c>
      <c r="B5" s="82" t="s">
        <v>402</v>
      </c>
      <c r="C5" s="82" t="s">
        <v>401</v>
      </c>
      <c r="D5" s="82" t="s">
        <v>482</v>
      </c>
      <c r="E5" s="83">
        <v>300000</v>
      </c>
      <c r="F5" s="83" t="s">
        <v>403</v>
      </c>
      <c r="G5" s="83">
        <f>VLOOKUP(A5,取数表!A:K,11,0)</f>
        <v>300000</v>
      </c>
      <c r="H5" s="84">
        <f t="shared" si="0"/>
        <v>1</v>
      </c>
      <c r="I5" s="83">
        <f t="shared" si="1"/>
        <v>0</v>
      </c>
      <c r="J5" s="303" t="str">
        <f t="shared" ref="J5:J68" si="4">IF(H5&gt;=AN5,"是","否")</f>
        <v>是</v>
      </c>
      <c r="K5" s="82" t="s">
        <v>404</v>
      </c>
      <c r="L5" s="85">
        <v>20000</v>
      </c>
      <c r="M5" s="86">
        <f t="shared" ref="M5:M71" si="5">L5/E5</f>
        <v>6.6666666666666666E-2</v>
      </c>
      <c r="N5" s="85"/>
      <c r="O5" s="85"/>
      <c r="P5" s="86">
        <f t="shared" ref="P5:P71" si="6">+(L5+O5)/E5</f>
        <v>6.6666666666666666E-2</v>
      </c>
      <c r="Q5" s="82" t="s">
        <v>1023</v>
      </c>
      <c r="R5" s="85">
        <v>50000</v>
      </c>
      <c r="S5" s="86">
        <f t="shared" ref="S5:S71" si="7">+(L5+O5+R5)/E5</f>
        <v>0.23333333333333334</v>
      </c>
      <c r="T5" s="82"/>
      <c r="U5" s="85"/>
      <c r="V5" s="86">
        <f t="shared" ref="V5:V71" si="8">+(L5+O5+R5+U5)/E5</f>
        <v>0.23333333333333334</v>
      </c>
      <c r="W5" s="85"/>
      <c r="X5" s="85"/>
      <c r="Y5" s="86">
        <f t="shared" ref="Y5:Y71" si="9">+(L5+O5+R5+U5+X5)/E5</f>
        <v>0.23333333333333334</v>
      </c>
      <c r="Z5" s="85"/>
      <c r="AA5" s="85"/>
      <c r="AB5" s="86">
        <f t="shared" ref="AB5:AB71" si="10">+(L5+O5+R5+U5+X5+AA5)/E5</f>
        <v>0.23333333333333334</v>
      </c>
      <c r="AC5" s="82"/>
      <c r="AD5" s="85"/>
      <c r="AE5" s="86">
        <f t="shared" ref="AE5:AE71" si="11">+(L5+O5+R5+U5+X5+AA5+AD5)/E5</f>
        <v>0.23333333333333334</v>
      </c>
      <c r="AF5" s="85"/>
      <c r="AG5" s="85"/>
      <c r="AH5" s="86">
        <f t="shared" si="2"/>
        <v>0.23333333333333334</v>
      </c>
      <c r="AI5" s="216" t="s">
        <v>1024</v>
      </c>
      <c r="AJ5" s="216">
        <v>330000</v>
      </c>
      <c r="AK5" s="86">
        <f t="shared" si="3"/>
        <v>1.3333333333333333</v>
      </c>
      <c r="AL5" s="85"/>
      <c r="AM5" s="85"/>
      <c r="AN5" s="86">
        <v>1</v>
      </c>
      <c r="AO5" s="215"/>
      <c r="AP5" s="215"/>
      <c r="AQ5" s="216"/>
      <c r="AR5" s="216"/>
      <c r="AS5" s="611"/>
      <c r="AT5" s="611"/>
      <c r="AU5" s="611"/>
      <c r="AV5" s="611"/>
      <c r="AW5" s="611"/>
      <c r="AX5" s="611"/>
      <c r="AY5" s="611"/>
      <c r="AZ5" s="611"/>
      <c r="BA5" s="611"/>
      <c r="BB5" s="611"/>
      <c r="BC5" s="611"/>
      <c r="BD5" s="611"/>
      <c r="BE5" s="611"/>
      <c r="BF5" s="611"/>
      <c r="BG5" s="611"/>
      <c r="BH5" s="611"/>
      <c r="BI5" s="611"/>
      <c r="BJ5" s="611"/>
    </row>
    <row r="6" spans="1:62" s="94" customFormat="1" ht="44.25" customHeight="1">
      <c r="A6" s="88" t="s">
        <v>463</v>
      </c>
      <c r="B6" s="177" t="s">
        <v>14</v>
      </c>
      <c r="C6" s="177"/>
      <c r="D6" s="89"/>
      <c r="E6" s="90">
        <v>870000</v>
      </c>
      <c r="F6" s="90"/>
      <c r="G6" s="90">
        <f>G7+G8+G9</f>
        <v>870000</v>
      </c>
      <c r="H6" s="91">
        <f t="shared" si="0"/>
        <v>1</v>
      </c>
      <c r="I6" s="90">
        <f t="shared" si="1"/>
        <v>0</v>
      </c>
      <c r="J6" s="303" t="str">
        <f t="shared" si="4"/>
        <v>是</v>
      </c>
      <c r="K6" s="92"/>
      <c r="L6" s="92">
        <f>L7+L8+L9</f>
        <v>8465</v>
      </c>
      <c r="M6" s="93">
        <f t="shared" si="5"/>
        <v>9.7298850574712645E-3</v>
      </c>
      <c r="N6" s="92"/>
      <c r="O6" s="92">
        <f>O7+O8+O9</f>
        <v>17918</v>
      </c>
      <c r="P6" s="93">
        <f t="shared" si="6"/>
        <v>3.0325287356321839E-2</v>
      </c>
      <c r="Q6" s="92"/>
      <c r="R6" s="92">
        <f>R7+R8+R9</f>
        <v>198220</v>
      </c>
      <c r="S6" s="93">
        <f t="shared" si="7"/>
        <v>0.25816436781609198</v>
      </c>
      <c r="T6" s="92"/>
      <c r="U6" s="92">
        <f>U7+U8+U9</f>
        <v>32800</v>
      </c>
      <c r="V6" s="93">
        <f t="shared" si="8"/>
        <v>0.29586551724137933</v>
      </c>
      <c r="W6" s="92"/>
      <c r="X6" s="92">
        <f>X7+X8+X9</f>
        <v>39500</v>
      </c>
      <c r="Y6" s="93">
        <f t="shared" si="9"/>
        <v>0.341267816091954</v>
      </c>
      <c r="Z6" s="92"/>
      <c r="AA6" s="92">
        <f>AA7+AA8+AA9</f>
        <v>102490</v>
      </c>
      <c r="AB6" s="93">
        <f t="shared" si="10"/>
        <v>0.45907241379310343</v>
      </c>
      <c r="AC6" s="92"/>
      <c r="AD6" s="92">
        <f>AD7+AD8+AD9</f>
        <v>316600</v>
      </c>
      <c r="AE6" s="93">
        <f t="shared" si="11"/>
        <v>0.82298045977011491</v>
      </c>
      <c r="AF6" s="92"/>
      <c r="AG6" s="92">
        <f>AG7+AG8+AG9</f>
        <v>63000</v>
      </c>
      <c r="AH6" s="93">
        <f t="shared" si="2"/>
        <v>0.89539425287356322</v>
      </c>
      <c r="AI6" s="92"/>
      <c r="AJ6" s="92">
        <f>AJ7+AJ8+AJ9</f>
        <v>65000</v>
      </c>
      <c r="AK6" s="93">
        <f t="shared" si="3"/>
        <v>0.97010689655172411</v>
      </c>
      <c r="AL6" s="92"/>
      <c r="AM6" s="92">
        <f>AM7+AM8+AM9</f>
        <v>6000</v>
      </c>
      <c r="AN6" s="93">
        <f t="shared" ref="AN6:AN17" si="12">+(L6+O6+R6+U6+X6+AA6+AD6+AG6+AJ6+AM6)/E6</f>
        <v>0.97700344827586205</v>
      </c>
      <c r="AO6" s="177"/>
      <c r="AP6" s="177"/>
      <c r="AQ6" s="92"/>
      <c r="AR6" s="92"/>
      <c r="AS6" s="612"/>
      <c r="AT6" s="612"/>
      <c r="AU6" s="612"/>
      <c r="AV6" s="612"/>
      <c r="AW6" s="612"/>
      <c r="AX6" s="612"/>
      <c r="AY6" s="612"/>
      <c r="AZ6" s="612"/>
      <c r="BA6" s="612"/>
      <c r="BB6" s="612"/>
      <c r="BC6" s="612"/>
      <c r="BD6" s="612"/>
      <c r="BE6" s="612"/>
      <c r="BF6" s="612"/>
      <c r="BG6" s="612"/>
      <c r="BH6" s="612"/>
      <c r="BI6" s="612"/>
      <c r="BJ6" s="612"/>
    </row>
    <row r="7" spans="1:62" s="101" customFormat="1" ht="39.950000000000003" customHeight="1">
      <c r="A7" s="95" t="s">
        <v>483</v>
      </c>
      <c r="B7" s="96"/>
      <c r="C7" s="96" t="s">
        <v>14</v>
      </c>
      <c r="D7" s="183" t="s">
        <v>937</v>
      </c>
      <c r="E7" s="97">
        <v>60000</v>
      </c>
      <c r="F7" s="97" t="s">
        <v>410</v>
      </c>
      <c r="G7" s="97">
        <f>VLOOKUP(A7,取数表!A:K,11,0)</f>
        <v>60000</v>
      </c>
      <c r="H7" s="98">
        <f t="shared" si="0"/>
        <v>1</v>
      </c>
      <c r="I7" s="97">
        <f t="shared" si="1"/>
        <v>0</v>
      </c>
      <c r="J7" s="303" t="str">
        <f t="shared" si="4"/>
        <v>是</v>
      </c>
      <c r="K7" s="99" t="s">
        <v>1699</v>
      </c>
      <c r="L7" s="99">
        <v>8465</v>
      </c>
      <c r="M7" s="100">
        <f t="shared" si="5"/>
        <v>0.14108333333333334</v>
      </c>
      <c r="N7" s="99" t="s">
        <v>1700</v>
      </c>
      <c r="O7" s="99">
        <v>1418</v>
      </c>
      <c r="P7" s="100">
        <f t="shared" si="6"/>
        <v>0.16471666666666668</v>
      </c>
      <c r="Q7" s="99" t="s">
        <v>1702</v>
      </c>
      <c r="R7" s="99">
        <v>520</v>
      </c>
      <c r="S7" s="100">
        <f>+(L7+O7+R7)/E7</f>
        <v>0.17338333333333333</v>
      </c>
      <c r="T7" s="99" t="s">
        <v>1703</v>
      </c>
      <c r="U7" s="99">
        <v>6300</v>
      </c>
      <c r="V7" s="100">
        <f t="shared" si="8"/>
        <v>0.27838333333333332</v>
      </c>
      <c r="W7" s="96"/>
      <c r="X7" s="99"/>
      <c r="Y7" s="100">
        <f t="shared" si="9"/>
        <v>0.27838333333333332</v>
      </c>
      <c r="Z7" s="96" t="s">
        <v>1705</v>
      </c>
      <c r="AA7" s="99">
        <v>3290</v>
      </c>
      <c r="AB7" s="100">
        <f t="shared" si="10"/>
        <v>0.33321666666666666</v>
      </c>
      <c r="AC7" s="197" t="s">
        <v>1708</v>
      </c>
      <c r="AD7" s="99">
        <v>20000</v>
      </c>
      <c r="AE7" s="100">
        <f t="shared" si="11"/>
        <v>0.66654999999999998</v>
      </c>
      <c r="AF7" s="99"/>
      <c r="AG7" s="99"/>
      <c r="AH7" s="100">
        <f t="shared" si="2"/>
        <v>0.66654999999999998</v>
      </c>
      <c r="AI7" s="99" t="s">
        <v>1709</v>
      </c>
      <c r="AJ7" s="99">
        <v>20000</v>
      </c>
      <c r="AK7" s="100">
        <f t="shared" si="3"/>
        <v>0.99988333333333335</v>
      </c>
      <c r="AL7" s="99"/>
      <c r="AM7" s="99"/>
      <c r="AN7" s="100">
        <f t="shared" si="12"/>
        <v>0.99988333333333335</v>
      </c>
      <c r="AO7" s="197"/>
      <c r="AP7" s="197"/>
      <c r="AQ7" s="196"/>
      <c r="AR7" s="196"/>
      <c r="AS7" s="613"/>
      <c r="AT7" s="613"/>
      <c r="AU7" s="613"/>
      <c r="AV7" s="613"/>
      <c r="AW7" s="613"/>
      <c r="AX7" s="613"/>
      <c r="AY7" s="613"/>
      <c r="AZ7" s="613"/>
      <c r="BA7" s="613"/>
      <c r="BB7" s="613"/>
      <c r="BC7" s="613"/>
      <c r="BD7" s="613"/>
      <c r="BE7" s="613"/>
      <c r="BF7" s="613"/>
      <c r="BG7" s="613"/>
      <c r="BH7" s="613"/>
      <c r="BI7" s="613"/>
      <c r="BJ7" s="613"/>
    </row>
    <row r="8" spans="1:62" s="101" customFormat="1" ht="62.25" customHeight="1">
      <c r="A8" s="95" t="s">
        <v>484</v>
      </c>
      <c r="B8" s="96"/>
      <c r="C8" s="96" t="s">
        <v>14</v>
      </c>
      <c r="D8" s="183" t="s">
        <v>938</v>
      </c>
      <c r="E8" s="97">
        <v>770000</v>
      </c>
      <c r="F8" s="97" t="s">
        <v>410</v>
      </c>
      <c r="G8" s="97">
        <f>VLOOKUP(A8,取数表!A:K,11,0)</f>
        <v>770000</v>
      </c>
      <c r="H8" s="98">
        <f t="shared" si="0"/>
        <v>1</v>
      </c>
      <c r="I8" s="97">
        <f t="shared" si="1"/>
        <v>0</v>
      </c>
      <c r="J8" s="303" t="str">
        <f t="shared" si="4"/>
        <v>是</v>
      </c>
      <c r="K8" s="99">
        <v>0</v>
      </c>
      <c r="L8" s="99">
        <v>0</v>
      </c>
      <c r="M8" s="100">
        <f t="shared" si="5"/>
        <v>0</v>
      </c>
      <c r="N8" s="102" t="s">
        <v>1701</v>
      </c>
      <c r="O8" s="96">
        <v>16500</v>
      </c>
      <c r="P8" s="100">
        <f t="shared" si="6"/>
        <v>2.1428571428571429E-2</v>
      </c>
      <c r="Q8" s="96" t="s">
        <v>538</v>
      </c>
      <c r="R8" s="103">
        <v>197700</v>
      </c>
      <c r="S8" s="100">
        <f t="shared" si="7"/>
        <v>0.2781818181818182</v>
      </c>
      <c r="T8" s="102" t="s">
        <v>539</v>
      </c>
      <c r="U8" s="102">
        <v>26500</v>
      </c>
      <c r="V8" s="100">
        <f t="shared" si="8"/>
        <v>0.3125974025974026</v>
      </c>
      <c r="W8" s="102" t="s">
        <v>1704</v>
      </c>
      <c r="X8" s="103">
        <v>39500</v>
      </c>
      <c r="Y8" s="100">
        <f t="shared" si="9"/>
        <v>0.36389610389610388</v>
      </c>
      <c r="Z8" s="96" t="s">
        <v>1706</v>
      </c>
      <c r="AA8" s="99">
        <v>59200</v>
      </c>
      <c r="AB8" s="100">
        <f t="shared" si="10"/>
        <v>0.44077922077922077</v>
      </c>
      <c r="AC8" s="96" t="s">
        <v>540</v>
      </c>
      <c r="AD8" s="99">
        <v>296600</v>
      </c>
      <c r="AE8" s="100">
        <f t="shared" si="11"/>
        <v>0.82597402597402603</v>
      </c>
      <c r="AF8" s="96" t="s">
        <v>536</v>
      </c>
      <c r="AG8" s="99">
        <v>63000</v>
      </c>
      <c r="AH8" s="100">
        <f t="shared" si="2"/>
        <v>0.90779220779220782</v>
      </c>
      <c r="AI8" s="96" t="s">
        <v>1710</v>
      </c>
      <c r="AJ8" s="99">
        <v>45000</v>
      </c>
      <c r="AK8" s="100">
        <f t="shared" si="3"/>
        <v>0.96623376623376622</v>
      </c>
      <c r="AL8" s="96" t="s">
        <v>537</v>
      </c>
      <c r="AM8" s="99">
        <v>6000</v>
      </c>
      <c r="AN8" s="100">
        <f t="shared" si="12"/>
        <v>0.97402597402597402</v>
      </c>
      <c r="AO8" s="197"/>
      <c r="AP8" s="197"/>
      <c r="AQ8" s="196"/>
      <c r="AR8" s="196"/>
      <c r="AS8" s="613"/>
      <c r="AT8" s="613"/>
      <c r="AU8" s="613"/>
      <c r="AV8" s="613"/>
      <c r="AW8" s="613"/>
      <c r="AX8" s="613"/>
      <c r="AY8" s="613"/>
      <c r="AZ8" s="613"/>
      <c r="BA8" s="613"/>
      <c r="BB8" s="613"/>
      <c r="BC8" s="613"/>
      <c r="BD8" s="613"/>
      <c r="BE8" s="613"/>
      <c r="BF8" s="613"/>
      <c r="BG8" s="613"/>
      <c r="BH8" s="613"/>
      <c r="BI8" s="613"/>
      <c r="BJ8" s="613"/>
    </row>
    <row r="9" spans="1:62" s="87" customFormat="1" ht="39.950000000000003" customHeight="1">
      <c r="A9" s="81" t="s">
        <v>485</v>
      </c>
      <c r="B9" s="82"/>
      <c r="C9" s="82" t="s">
        <v>14</v>
      </c>
      <c r="D9" s="82" t="s">
        <v>36</v>
      </c>
      <c r="E9" s="83">
        <v>40000</v>
      </c>
      <c r="F9" s="83" t="s">
        <v>410</v>
      </c>
      <c r="G9" s="97">
        <f>VLOOKUP(A9,取数表!A:K,11,0)</f>
        <v>40000</v>
      </c>
      <c r="H9" s="98">
        <f t="shared" si="0"/>
        <v>1</v>
      </c>
      <c r="I9" s="97">
        <f t="shared" si="1"/>
        <v>0</v>
      </c>
      <c r="J9" s="303" t="str">
        <f t="shared" si="4"/>
        <v>是</v>
      </c>
      <c r="K9" s="85">
        <v>0</v>
      </c>
      <c r="L9" s="85">
        <v>0</v>
      </c>
      <c r="M9" s="86">
        <f t="shared" si="5"/>
        <v>0</v>
      </c>
      <c r="N9" s="82"/>
      <c r="O9" s="85"/>
      <c r="P9" s="86">
        <f t="shared" si="6"/>
        <v>0</v>
      </c>
      <c r="Q9" s="82"/>
      <c r="R9" s="85"/>
      <c r="S9" s="86">
        <f t="shared" si="7"/>
        <v>0</v>
      </c>
      <c r="T9" s="82"/>
      <c r="U9" s="85"/>
      <c r="V9" s="86">
        <f t="shared" si="8"/>
        <v>0</v>
      </c>
      <c r="W9" s="82"/>
      <c r="X9" s="85"/>
      <c r="Y9" s="86">
        <f t="shared" si="9"/>
        <v>0</v>
      </c>
      <c r="Z9" s="82" t="s">
        <v>1707</v>
      </c>
      <c r="AA9" s="85">
        <v>40000</v>
      </c>
      <c r="AB9" s="86">
        <f t="shared" si="10"/>
        <v>1</v>
      </c>
      <c r="AC9" s="82">
        <v>0</v>
      </c>
      <c r="AD9" s="85">
        <v>0</v>
      </c>
      <c r="AE9" s="86">
        <f t="shared" si="11"/>
        <v>1</v>
      </c>
      <c r="AF9" s="85">
        <v>0</v>
      </c>
      <c r="AG9" s="85">
        <v>0</v>
      </c>
      <c r="AH9" s="86">
        <f t="shared" si="2"/>
        <v>1</v>
      </c>
      <c r="AI9" s="85">
        <v>0</v>
      </c>
      <c r="AJ9" s="85"/>
      <c r="AK9" s="86">
        <f t="shared" si="3"/>
        <v>1</v>
      </c>
      <c r="AL9" s="85">
        <v>0</v>
      </c>
      <c r="AM9" s="85">
        <v>0</v>
      </c>
      <c r="AN9" s="86">
        <f t="shared" si="12"/>
        <v>1</v>
      </c>
      <c r="AO9" s="215"/>
      <c r="AP9" s="215"/>
      <c r="AQ9" s="216"/>
      <c r="AR9" s="216"/>
      <c r="AS9" s="611"/>
      <c r="AT9" s="611"/>
      <c r="AU9" s="611"/>
      <c r="AV9" s="611"/>
      <c r="AW9" s="611"/>
      <c r="AX9" s="611"/>
      <c r="AY9" s="611"/>
      <c r="AZ9" s="611"/>
      <c r="BA9" s="611"/>
      <c r="BB9" s="611"/>
      <c r="BC9" s="611"/>
      <c r="BD9" s="611"/>
      <c r="BE9" s="611"/>
      <c r="BF9" s="611"/>
      <c r="BG9" s="611"/>
      <c r="BH9" s="611"/>
      <c r="BI9" s="611"/>
      <c r="BJ9" s="611"/>
    </row>
    <row r="10" spans="1:62" s="87" customFormat="1" ht="39.950000000000003" customHeight="1">
      <c r="A10" s="182" t="s">
        <v>18</v>
      </c>
      <c r="B10" s="82" t="s">
        <v>2</v>
      </c>
      <c r="C10" s="82" t="s">
        <v>2</v>
      </c>
      <c r="D10" s="82" t="s">
        <v>37</v>
      </c>
      <c r="E10" s="83">
        <v>4355052.4400000004</v>
      </c>
      <c r="F10" s="83" t="s">
        <v>321</v>
      </c>
      <c r="G10" s="97">
        <f>VLOOKUP(A10,取数表!A:K,11,0)</f>
        <v>4355052.4400000004</v>
      </c>
      <c r="H10" s="98">
        <f t="shared" si="0"/>
        <v>1</v>
      </c>
      <c r="I10" s="97">
        <f t="shared" si="1"/>
        <v>0</v>
      </c>
      <c r="J10" s="303" t="str">
        <f t="shared" si="4"/>
        <v>是</v>
      </c>
      <c r="K10" s="82" t="s">
        <v>486</v>
      </c>
      <c r="L10" s="85">
        <v>805142.62</v>
      </c>
      <c r="M10" s="86">
        <f t="shared" si="5"/>
        <v>0.18487552815781935</v>
      </c>
      <c r="N10" s="82" t="s">
        <v>487</v>
      </c>
      <c r="O10" s="85">
        <v>912155.81</v>
      </c>
      <c r="P10" s="86">
        <f t="shared" si="6"/>
        <v>0.39432324952670372</v>
      </c>
      <c r="Q10" s="82" t="s">
        <v>488</v>
      </c>
      <c r="R10" s="85">
        <v>119671.37</v>
      </c>
      <c r="S10" s="86">
        <f t="shared" si="7"/>
        <v>0.42180199327289847</v>
      </c>
      <c r="T10" s="82" t="s">
        <v>489</v>
      </c>
      <c r="U10" s="85">
        <v>174236.81</v>
      </c>
      <c r="V10" s="86">
        <f t="shared" si="8"/>
        <v>0.46180996387726625</v>
      </c>
      <c r="W10" s="82" t="s">
        <v>490</v>
      </c>
      <c r="X10" s="85">
        <v>654580.11</v>
      </c>
      <c r="Y10" s="86">
        <f t="shared" si="9"/>
        <v>0.61211357537637368</v>
      </c>
      <c r="Z10" s="82" t="s">
        <v>491</v>
      </c>
      <c r="AA10" s="85">
        <v>105836.81</v>
      </c>
      <c r="AB10" s="86">
        <f t="shared" si="10"/>
        <v>0.63641565014082813</v>
      </c>
      <c r="AC10" s="82" t="s">
        <v>492</v>
      </c>
      <c r="AD10" s="85">
        <v>797312.04</v>
      </c>
      <c r="AE10" s="86">
        <f t="shared" si="11"/>
        <v>0.8194931333593769</v>
      </c>
      <c r="AF10" s="82" t="s">
        <v>493</v>
      </c>
      <c r="AG10" s="85">
        <v>354413.81</v>
      </c>
      <c r="AH10" s="86">
        <f t="shared" si="2"/>
        <v>0.90087305125538286</v>
      </c>
      <c r="AI10" s="82" t="s">
        <v>494</v>
      </c>
      <c r="AJ10" s="85">
        <v>105836.81</v>
      </c>
      <c r="AK10" s="86">
        <f t="shared" si="3"/>
        <v>0.92517512601983731</v>
      </c>
      <c r="AL10" s="82" t="s">
        <v>495</v>
      </c>
      <c r="AM10" s="85">
        <v>354413.81</v>
      </c>
      <c r="AN10" s="86">
        <v>1</v>
      </c>
      <c r="AO10" s="215"/>
      <c r="AP10" s="215"/>
      <c r="AQ10" s="216"/>
      <c r="AR10" s="216"/>
      <c r="AS10" s="611"/>
      <c r="AT10" s="611"/>
      <c r="AU10" s="611"/>
      <c r="AV10" s="611"/>
      <c r="AW10" s="611"/>
      <c r="AX10" s="611"/>
      <c r="AY10" s="611"/>
      <c r="AZ10" s="611"/>
      <c r="BA10" s="611"/>
      <c r="BB10" s="611"/>
      <c r="BC10" s="611"/>
      <c r="BD10" s="611"/>
      <c r="BE10" s="611"/>
      <c r="BF10" s="611"/>
      <c r="BG10" s="611"/>
      <c r="BH10" s="611"/>
      <c r="BI10" s="611"/>
      <c r="BJ10" s="611"/>
    </row>
    <row r="11" spans="1:62" s="94" customFormat="1" ht="39.950000000000003" customHeight="1">
      <c r="A11" s="88" t="s">
        <v>464</v>
      </c>
      <c r="B11" s="177" t="s">
        <v>297</v>
      </c>
      <c r="C11" s="177"/>
      <c r="D11" s="89"/>
      <c r="E11" s="90">
        <f>E12+E13</f>
        <v>1419400</v>
      </c>
      <c r="F11" s="90"/>
      <c r="G11" s="90">
        <f>G12+G13</f>
        <v>1419400</v>
      </c>
      <c r="H11" s="91">
        <f t="shared" si="0"/>
        <v>1</v>
      </c>
      <c r="I11" s="90">
        <f t="shared" si="1"/>
        <v>0</v>
      </c>
      <c r="J11" s="303" t="str">
        <f t="shared" si="4"/>
        <v>是</v>
      </c>
      <c r="K11" s="92"/>
      <c r="L11" s="92">
        <f>L12+L13</f>
        <v>0</v>
      </c>
      <c r="M11" s="93">
        <f t="shared" si="5"/>
        <v>0</v>
      </c>
      <c r="N11" s="92"/>
      <c r="O11" s="92">
        <f>O12+O13</f>
        <v>0</v>
      </c>
      <c r="P11" s="93">
        <f t="shared" si="6"/>
        <v>0</v>
      </c>
      <c r="Q11" s="92"/>
      <c r="R11" s="92">
        <f>R12+R13</f>
        <v>13236</v>
      </c>
      <c r="S11" s="93">
        <f t="shared" si="7"/>
        <v>9.3250669296886003E-3</v>
      </c>
      <c r="T11" s="92"/>
      <c r="U11" s="92">
        <f>U12+U13</f>
        <v>4500</v>
      </c>
      <c r="V11" s="93">
        <f t="shared" si="8"/>
        <v>1.2495420600253628E-2</v>
      </c>
      <c r="W11" s="92"/>
      <c r="X11" s="92">
        <f>X12+X13</f>
        <v>0</v>
      </c>
      <c r="Y11" s="93">
        <f t="shared" si="9"/>
        <v>1.2495420600253628E-2</v>
      </c>
      <c r="Z11" s="92"/>
      <c r="AA11" s="92">
        <f>AA12+AA13</f>
        <v>560000</v>
      </c>
      <c r="AB11" s="93">
        <f t="shared" si="10"/>
        <v>0.4070283218261237</v>
      </c>
      <c r="AC11" s="92"/>
      <c r="AD11" s="92">
        <f>AD12+AD13</f>
        <v>99459.9</v>
      </c>
      <c r="AE11" s="93">
        <f t="shared" si="11"/>
        <v>0.47710011272368608</v>
      </c>
      <c r="AF11" s="92"/>
      <c r="AG11" s="92">
        <f>AG12+AG13</f>
        <v>448000</v>
      </c>
      <c r="AH11" s="93">
        <f t="shared" si="2"/>
        <v>0.79272643370438212</v>
      </c>
      <c r="AI11" s="92"/>
      <c r="AJ11" s="92">
        <f>AJ12+AJ13</f>
        <v>4500</v>
      </c>
      <c r="AK11" s="93">
        <f t="shared" si="3"/>
        <v>0.79589678737494707</v>
      </c>
      <c r="AL11" s="92"/>
      <c r="AM11" s="92">
        <f>AM12+AM13</f>
        <v>289704</v>
      </c>
      <c r="AN11" s="93">
        <f t="shared" si="12"/>
        <v>0.99999992954769612</v>
      </c>
      <c r="AO11" s="177"/>
      <c r="AP11" s="177"/>
      <c r="AQ11" s="92"/>
      <c r="AR11" s="92"/>
      <c r="AS11" s="612"/>
      <c r="AT11" s="612"/>
      <c r="AU11" s="612"/>
      <c r="AV11" s="612"/>
      <c r="AW11" s="612"/>
      <c r="AX11" s="612"/>
      <c r="AY11" s="612"/>
      <c r="AZ11" s="612"/>
      <c r="BA11" s="612"/>
      <c r="BB11" s="612"/>
      <c r="BC11" s="612"/>
      <c r="BD11" s="612"/>
      <c r="BE11" s="612"/>
      <c r="BF11" s="612"/>
      <c r="BG11" s="612"/>
      <c r="BH11" s="612"/>
      <c r="BI11" s="612"/>
      <c r="BJ11" s="612"/>
    </row>
    <row r="12" spans="1:62" s="87" customFormat="1" ht="39.950000000000003" customHeight="1">
      <c r="A12" s="81" t="s">
        <v>496</v>
      </c>
      <c r="B12" s="82" t="s">
        <v>297</v>
      </c>
      <c r="C12" s="82" t="s">
        <v>15</v>
      </c>
      <c r="D12" s="82" t="s">
        <v>38</v>
      </c>
      <c r="E12" s="83">
        <v>1120000</v>
      </c>
      <c r="F12" s="83" t="s">
        <v>342</v>
      </c>
      <c r="G12" s="83">
        <f>VLOOKUP(A12,取数表!A:K,11,0)</f>
        <v>1120000</v>
      </c>
      <c r="H12" s="84">
        <f t="shared" si="0"/>
        <v>1</v>
      </c>
      <c r="I12" s="83">
        <f t="shared" si="1"/>
        <v>0</v>
      </c>
      <c r="J12" s="303" t="str">
        <f t="shared" si="4"/>
        <v>是</v>
      </c>
      <c r="K12" s="82" t="s">
        <v>343</v>
      </c>
      <c r="L12" s="85">
        <v>0</v>
      </c>
      <c r="M12" s="86">
        <f t="shared" si="5"/>
        <v>0</v>
      </c>
      <c r="N12" s="82" t="s">
        <v>465</v>
      </c>
      <c r="O12" s="85">
        <v>0</v>
      </c>
      <c r="P12" s="86">
        <f t="shared" si="6"/>
        <v>0</v>
      </c>
      <c r="Q12" s="85" t="s">
        <v>344</v>
      </c>
      <c r="R12" s="85">
        <v>0</v>
      </c>
      <c r="S12" s="86">
        <f t="shared" si="7"/>
        <v>0</v>
      </c>
      <c r="T12" s="85" t="s">
        <v>345</v>
      </c>
      <c r="U12" s="85">
        <v>0</v>
      </c>
      <c r="V12" s="86">
        <f t="shared" si="8"/>
        <v>0</v>
      </c>
      <c r="W12" s="85" t="s">
        <v>346</v>
      </c>
      <c r="X12" s="85">
        <v>0</v>
      </c>
      <c r="Y12" s="86">
        <f t="shared" si="9"/>
        <v>0</v>
      </c>
      <c r="Z12" s="215" t="s">
        <v>1671</v>
      </c>
      <c r="AA12" s="216">
        <v>560000</v>
      </c>
      <c r="AB12" s="86">
        <f t="shared" si="10"/>
        <v>0.5</v>
      </c>
      <c r="AC12" s="215" t="s">
        <v>1672</v>
      </c>
      <c r="AD12" s="216">
        <v>0</v>
      </c>
      <c r="AE12" s="86">
        <f t="shared" si="11"/>
        <v>0.5</v>
      </c>
      <c r="AF12" s="215" t="s">
        <v>1672</v>
      </c>
      <c r="AG12" s="216">
        <v>448000</v>
      </c>
      <c r="AH12" s="86">
        <f t="shared" si="2"/>
        <v>0.9</v>
      </c>
      <c r="AI12" s="216" t="s">
        <v>1673</v>
      </c>
      <c r="AJ12" s="216">
        <v>0</v>
      </c>
      <c r="AK12" s="86">
        <f t="shared" si="3"/>
        <v>0.9</v>
      </c>
      <c r="AL12" s="216" t="s">
        <v>1674</v>
      </c>
      <c r="AM12" s="216">
        <v>112000</v>
      </c>
      <c r="AN12" s="86">
        <f t="shared" si="12"/>
        <v>1</v>
      </c>
      <c r="AO12" s="215"/>
      <c r="AP12" s="215"/>
      <c r="AQ12" s="216"/>
      <c r="AR12" s="216"/>
      <c r="AS12" s="611"/>
      <c r="AT12" s="611"/>
      <c r="AU12" s="611"/>
      <c r="AV12" s="611"/>
      <c r="AW12" s="611"/>
      <c r="AX12" s="611"/>
      <c r="AY12" s="611"/>
      <c r="AZ12" s="611"/>
      <c r="BA12" s="611"/>
      <c r="BB12" s="611"/>
      <c r="BC12" s="611"/>
      <c r="BD12" s="611"/>
      <c r="BE12" s="611"/>
      <c r="BF12" s="611"/>
      <c r="BG12" s="611"/>
      <c r="BH12" s="611"/>
      <c r="BI12" s="611"/>
      <c r="BJ12" s="611"/>
    </row>
    <row r="13" spans="1:62" s="87" customFormat="1" ht="39.950000000000003" customHeight="1">
      <c r="A13" s="81" t="s">
        <v>497</v>
      </c>
      <c r="B13" s="82" t="s">
        <v>16</v>
      </c>
      <c r="C13" s="82" t="s">
        <v>2</v>
      </c>
      <c r="D13" s="82" t="s">
        <v>39</v>
      </c>
      <c r="E13" s="83">
        <v>299400</v>
      </c>
      <c r="F13" s="83" t="s">
        <v>322</v>
      </c>
      <c r="G13" s="83">
        <f>VLOOKUP(A13,取数表!A:K,11,0)</f>
        <v>299400</v>
      </c>
      <c r="H13" s="84">
        <f t="shared" si="0"/>
        <v>1</v>
      </c>
      <c r="I13" s="83">
        <f t="shared" si="1"/>
        <v>0</v>
      </c>
      <c r="J13" s="303" t="str">
        <f t="shared" si="4"/>
        <v>是</v>
      </c>
      <c r="K13" s="82"/>
      <c r="L13" s="85"/>
      <c r="M13" s="86">
        <f t="shared" si="5"/>
        <v>0</v>
      </c>
      <c r="N13" s="161" t="s">
        <v>872</v>
      </c>
      <c r="O13" s="162"/>
      <c r="P13" s="86">
        <f t="shared" si="6"/>
        <v>0</v>
      </c>
      <c r="Q13" s="163" t="s">
        <v>873</v>
      </c>
      <c r="R13" s="162">
        <v>13236</v>
      </c>
      <c r="S13" s="86">
        <f t="shared" si="7"/>
        <v>4.4208416833667337E-2</v>
      </c>
      <c r="T13" s="163" t="s">
        <v>1003</v>
      </c>
      <c r="U13" s="162">
        <v>4500</v>
      </c>
      <c r="V13" s="86">
        <f t="shared" si="8"/>
        <v>5.9238476953907819E-2</v>
      </c>
      <c r="W13" s="164" t="s">
        <v>874</v>
      </c>
      <c r="X13" s="162"/>
      <c r="Y13" s="86">
        <f t="shared" si="9"/>
        <v>5.9238476953907819E-2</v>
      </c>
      <c r="Z13" s="214" t="s">
        <v>1004</v>
      </c>
      <c r="AA13" s="162"/>
      <c r="AB13" s="86">
        <f t="shared" si="10"/>
        <v>5.9238476953907819E-2</v>
      </c>
      <c r="AC13" s="215" t="s">
        <v>1005</v>
      </c>
      <c r="AD13" s="85">
        <v>99459.9</v>
      </c>
      <c r="AE13" s="86">
        <f t="shared" si="11"/>
        <v>0.39143587174348693</v>
      </c>
      <c r="AF13" s="215" t="s">
        <v>1006</v>
      </c>
      <c r="AG13" s="85"/>
      <c r="AH13" s="86">
        <f t="shared" si="2"/>
        <v>0.39143587174348693</v>
      </c>
      <c r="AI13" s="216" t="s">
        <v>1007</v>
      </c>
      <c r="AJ13" s="85">
        <v>4500</v>
      </c>
      <c r="AK13" s="86">
        <f t="shared" si="3"/>
        <v>0.40646593186372743</v>
      </c>
      <c r="AL13" s="215" t="s">
        <v>1008</v>
      </c>
      <c r="AM13" s="85">
        <v>177704</v>
      </c>
      <c r="AN13" s="86">
        <f t="shared" si="12"/>
        <v>0.99999966599866408</v>
      </c>
      <c r="AO13" s="215"/>
      <c r="AP13" s="215"/>
      <c r="AQ13" s="216"/>
      <c r="AR13" s="216"/>
      <c r="AS13" s="611"/>
      <c r="AT13" s="611"/>
      <c r="AU13" s="611"/>
      <c r="AV13" s="611"/>
      <c r="AW13" s="611"/>
      <c r="AX13" s="611"/>
      <c r="AY13" s="611"/>
      <c r="AZ13" s="611"/>
      <c r="BA13" s="611"/>
      <c r="BB13" s="611"/>
      <c r="BC13" s="611"/>
      <c r="BD13" s="611"/>
      <c r="BE13" s="611"/>
      <c r="BF13" s="611"/>
      <c r="BG13" s="611"/>
      <c r="BH13" s="611"/>
      <c r="BI13" s="611"/>
      <c r="BJ13" s="611"/>
    </row>
    <row r="14" spans="1:62" s="94" customFormat="1" ht="39.950000000000003" customHeight="1">
      <c r="A14" s="88" t="s">
        <v>466</v>
      </c>
      <c r="B14" s="177" t="s">
        <v>2</v>
      </c>
      <c r="C14" s="177"/>
      <c r="D14" s="104"/>
      <c r="E14" s="105">
        <f>E15+E16</f>
        <v>1299796.24</v>
      </c>
      <c r="F14" s="105"/>
      <c r="G14" s="105">
        <f>G15+G16</f>
        <v>1299796.24</v>
      </c>
      <c r="H14" s="93">
        <f t="shared" si="0"/>
        <v>1</v>
      </c>
      <c r="I14" s="105">
        <f t="shared" si="1"/>
        <v>0</v>
      </c>
      <c r="J14" s="303" t="str">
        <f t="shared" si="4"/>
        <v>是</v>
      </c>
      <c r="K14" s="92"/>
      <c r="L14" s="92">
        <f>L15+L16</f>
        <v>13300</v>
      </c>
      <c r="M14" s="93">
        <f t="shared" si="5"/>
        <v>1.0232373037176966E-2</v>
      </c>
      <c r="N14" s="92"/>
      <c r="O14" s="92">
        <f>O15+O16</f>
        <v>36766</v>
      </c>
      <c r="P14" s="93">
        <f t="shared" si="6"/>
        <v>3.8518344998443754E-2</v>
      </c>
      <c r="Q14" s="92"/>
      <c r="R14" s="92">
        <f>R15+R16</f>
        <v>67249.19</v>
      </c>
      <c r="S14" s="93">
        <f t="shared" si="7"/>
        <v>9.0256600526864114E-2</v>
      </c>
      <c r="T14" s="92"/>
      <c r="U14" s="92">
        <f>U15+U16</f>
        <v>30766</v>
      </c>
      <c r="V14" s="93">
        <f t="shared" si="8"/>
        <v>0.11392646435105859</v>
      </c>
      <c r="W14" s="92"/>
      <c r="X14" s="92">
        <f>X15+X16</f>
        <v>32300</v>
      </c>
      <c r="Y14" s="93">
        <f t="shared" si="9"/>
        <v>0.13877651315563122</v>
      </c>
      <c r="Z14" s="92"/>
      <c r="AA14" s="92">
        <f>AA15+AA16</f>
        <v>44382.81</v>
      </c>
      <c r="AB14" s="93">
        <f t="shared" si="10"/>
        <v>0.17292248822015366</v>
      </c>
      <c r="AC14" s="92"/>
      <c r="AD14" s="92">
        <f>AD15+AD16</f>
        <v>829391.88</v>
      </c>
      <c r="AE14" s="93">
        <f t="shared" si="11"/>
        <v>0.81101625590177107</v>
      </c>
      <c r="AF14" s="92"/>
      <c r="AG14" s="92">
        <f>AG15+AG16</f>
        <v>113343</v>
      </c>
      <c r="AH14" s="93">
        <f t="shared" si="2"/>
        <v>0.89821684666513568</v>
      </c>
      <c r="AI14" s="92"/>
      <c r="AJ14" s="92">
        <f>AJ15+AJ16</f>
        <v>84501.119999999995</v>
      </c>
      <c r="AK14" s="93">
        <f t="shared" si="3"/>
        <v>0.96322789793575647</v>
      </c>
      <c r="AL14" s="92"/>
      <c r="AM14" s="92">
        <f>AM15+AM16</f>
        <v>48000</v>
      </c>
      <c r="AN14" s="93">
        <v>1</v>
      </c>
      <c r="AO14" s="177"/>
      <c r="AP14" s="177"/>
      <c r="AQ14" s="92"/>
      <c r="AR14" s="92"/>
      <c r="AS14" s="612"/>
      <c r="AT14" s="612"/>
      <c r="AU14" s="612"/>
      <c r="AV14" s="612"/>
      <c r="AW14" s="612"/>
      <c r="AX14" s="612"/>
      <c r="AY14" s="612"/>
      <c r="AZ14" s="612"/>
      <c r="BA14" s="612"/>
      <c r="BB14" s="612"/>
      <c r="BC14" s="612"/>
      <c r="BD14" s="612"/>
      <c r="BE14" s="612"/>
      <c r="BF14" s="612"/>
      <c r="BG14" s="612"/>
      <c r="BH14" s="612"/>
      <c r="BI14" s="612"/>
      <c r="BJ14" s="612"/>
    </row>
    <row r="15" spans="1:62" s="87" customFormat="1" ht="39.950000000000003" customHeight="1">
      <c r="A15" s="81" t="s">
        <v>498</v>
      </c>
      <c r="B15" s="82"/>
      <c r="C15" s="82" t="s">
        <v>2</v>
      </c>
      <c r="D15" s="82" t="s">
        <v>28</v>
      </c>
      <c r="E15" s="106">
        <v>1050000</v>
      </c>
      <c r="F15" s="83" t="s">
        <v>323</v>
      </c>
      <c r="G15" s="83">
        <f>VLOOKUP(A15,取数表!A:K,11,0)</f>
        <v>1050000</v>
      </c>
      <c r="H15" s="84">
        <f t="shared" si="0"/>
        <v>1</v>
      </c>
      <c r="I15" s="83">
        <f t="shared" si="1"/>
        <v>0</v>
      </c>
      <c r="J15" s="303" t="str">
        <f t="shared" si="4"/>
        <v>是</v>
      </c>
      <c r="K15" s="107"/>
      <c r="L15" s="85"/>
      <c r="M15" s="86">
        <f t="shared" si="5"/>
        <v>0</v>
      </c>
      <c r="N15" s="215"/>
      <c r="O15" s="85"/>
      <c r="P15" s="86">
        <f t="shared" si="6"/>
        <v>0</v>
      </c>
      <c r="Q15" s="82" t="s">
        <v>875</v>
      </c>
      <c r="R15" s="85">
        <v>54949.19</v>
      </c>
      <c r="S15" s="86">
        <f t="shared" si="7"/>
        <v>5.2332561904761904E-2</v>
      </c>
      <c r="T15" s="82"/>
      <c r="U15" s="85"/>
      <c r="V15" s="86">
        <f t="shared" si="8"/>
        <v>5.2332561904761904E-2</v>
      </c>
      <c r="W15" s="82" t="s">
        <v>876</v>
      </c>
      <c r="X15" s="85">
        <v>13000</v>
      </c>
      <c r="Y15" s="86">
        <f t="shared" si="9"/>
        <v>6.4713514285714285E-2</v>
      </c>
      <c r="Z15" s="82" t="s">
        <v>877</v>
      </c>
      <c r="AA15" s="85">
        <v>13616.81</v>
      </c>
      <c r="AB15" s="86">
        <f t="shared" si="10"/>
        <v>7.7681904761904758E-2</v>
      </c>
      <c r="AC15" s="108" t="s">
        <v>878</v>
      </c>
      <c r="AD15" s="85">
        <v>772655.88</v>
      </c>
      <c r="AE15" s="86">
        <f t="shared" si="11"/>
        <v>0.81354464761904766</v>
      </c>
      <c r="AF15" s="109" t="s">
        <v>879</v>
      </c>
      <c r="AG15" s="85">
        <v>70277</v>
      </c>
      <c r="AH15" s="86">
        <f t="shared" si="2"/>
        <v>0.88047512380952386</v>
      </c>
      <c r="AI15" s="82" t="s">
        <v>880</v>
      </c>
      <c r="AJ15" s="85">
        <v>77501.119999999995</v>
      </c>
      <c r="AK15" s="86">
        <f t="shared" si="3"/>
        <v>0.95428571428571429</v>
      </c>
      <c r="AL15" s="108" t="s">
        <v>881</v>
      </c>
      <c r="AM15" s="85">
        <v>48000</v>
      </c>
      <c r="AN15" s="86">
        <f t="shared" si="12"/>
        <v>1</v>
      </c>
      <c r="AO15" s="215"/>
      <c r="AP15" s="215"/>
      <c r="AQ15" s="216"/>
      <c r="AR15" s="216"/>
      <c r="AS15" s="611"/>
      <c r="AT15" s="611"/>
      <c r="AU15" s="611"/>
      <c r="AV15" s="611"/>
      <c r="AW15" s="611"/>
      <c r="AX15" s="611"/>
      <c r="AY15" s="611"/>
      <c r="AZ15" s="611"/>
      <c r="BA15" s="611"/>
      <c r="BB15" s="611"/>
      <c r="BC15" s="611"/>
      <c r="BD15" s="611"/>
      <c r="BE15" s="611"/>
      <c r="BF15" s="611"/>
      <c r="BG15" s="611"/>
      <c r="BH15" s="611"/>
      <c r="BI15" s="611"/>
      <c r="BJ15" s="611"/>
    </row>
    <row r="16" spans="1:62" s="87" customFormat="1" ht="39.950000000000003" customHeight="1">
      <c r="A16" s="81" t="s">
        <v>499</v>
      </c>
      <c r="B16" s="82"/>
      <c r="C16" s="82" t="s">
        <v>2</v>
      </c>
      <c r="D16" s="82" t="s">
        <v>29</v>
      </c>
      <c r="E16" s="106">
        <v>249796.24</v>
      </c>
      <c r="F16" s="106" t="s">
        <v>324</v>
      </c>
      <c r="G16" s="106">
        <f>VLOOKUP(A16,取数表!A:K,11,0)</f>
        <v>249796.24</v>
      </c>
      <c r="H16" s="86">
        <f t="shared" si="0"/>
        <v>1</v>
      </c>
      <c r="I16" s="106">
        <f t="shared" si="1"/>
        <v>0</v>
      </c>
      <c r="J16" s="303" t="str">
        <f t="shared" si="4"/>
        <v>是</v>
      </c>
      <c r="K16" s="108" t="s">
        <v>325</v>
      </c>
      <c r="L16" s="85">
        <v>13300</v>
      </c>
      <c r="M16" s="86">
        <f t="shared" si="5"/>
        <v>5.3243395497065929E-2</v>
      </c>
      <c r="N16" s="82" t="s">
        <v>500</v>
      </c>
      <c r="O16" s="85">
        <v>36766</v>
      </c>
      <c r="P16" s="86">
        <f t="shared" si="6"/>
        <v>0.20042735631248892</v>
      </c>
      <c r="Q16" s="108" t="s">
        <v>467</v>
      </c>
      <c r="R16" s="85">
        <v>12300</v>
      </c>
      <c r="S16" s="86">
        <f t="shared" si="7"/>
        <v>0.24966748899022662</v>
      </c>
      <c r="T16" s="82" t="s">
        <v>501</v>
      </c>
      <c r="U16" s="85">
        <v>30766</v>
      </c>
      <c r="V16" s="86">
        <f t="shared" si="8"/>
        <v>0.37283187288968</v>
      </c>
      <c r="W16" s="82" t="s">
        <v>502</v>
      </c>
      <c r="X16" s="85">
        <v>19300</v>
      </c>
      <c r="Y16" s="86">
        <f t="shared" si="9"/>
        <v>0.45009484530271554</v>
      </c>
      <c r="Z16" s="82" t="s">
        <v>503</v>
      </c>
      <c r="AA16" s="85">
        <v>30766</v>
      </c>
      <c r="AB16" s="86">
        <f t="shared" si="10"/>
        <v>0.57325922920216899</v>
      </c>
      <c r="AC16" s="82" t="s">
        <v>504</v>
      </c>
      <c r="AD16" s="85">
        <v>56736</v>
      </c>
      <c r="AE16" s="86">
        <f t="shared" si="11"/>
        <v>0.80038834851957741</v>
      </c>
      <c r="AF16" s="108" t="s">
        <v>331</v>
      </c>
      <c r="AG16" s="85">
        <v>43066</v>
      </c>
      <c r="AH16" s="86">
        <f t="shared" si="2"/>
        <v>0.97279286509676854</v>
      </c>
      <c r="AI16" s="108" t="s">
        <v>333</v>
      </c>
      <c r="AJ16" s="85">
        <v>7000</v>
      </c>
      <c r="AK16" s="86">
        <f t="shared" si="3"/>
        <v>1.0008157048320663</v>
      </c>
      <c r="AL16" s="82"/>
      <c r="AM16" s="85"/>
      <c r="AN16" s="86">
        <v>1</v>
      </c>
      <c r="AO16" s="215"/>
      <c r="AP16" s="215"/>
      <c r="AQ16" s="216"/>
      <c r="AR16" s="216"/>
      <c r="AS16" s="611"/>
      <c r="AT16" s="611"/>
      <c r="AU16" s="611"/>
      <c r="AV16" s="611"/>
      <c r="AW16" s="611"/>
      <c r="AX16" s="611"/>
      <c r="AY16" s="611"/>
      <c r="AZ16" s="611"/>
      <c r="BA16" s="611"/>
      <c r="BB16" s="611"/>
      <c r="BC16" s="611"/>
      <c r="BD16" s="611"/>
      <c r="BE16" s="611"/>
      <c r="BF16" s="611"/>
      <c r="BG16" s="611"/>
      <c r="BH16" s="611"/>
      <c r="BI16" s="611"/>
      <c r="BJ16" s="611"/>
    </row>
    <row r="17" spans="1:62" s="87" customFormat="1" ht="39.950000000000003" customHeight="1">
      <c r="A17" s="81" t="s">
        <v>505</v>
      </c>
      <c r="B17" s="82" t="s">
        <v>16</v>
      </c>
      <c r="C17" s="82" t="s">
        <v>2</v>
      </c>
      <c r="D17" s="82" t="s">
        <v>30</v>
      </c>
      <c r="E17" s="106">
        <v>3770400</v>
      </c>
      <c r="F17" s="106" t="s">
        <v>324</v>
      </c>
      <c r="G17" s="83">
        <f>VLOOKUP(A17,取数表!A:K,11,0)</f>
        <v>3770348.88</v>
      </c>
      <c r="H17" s="84">
        <f t="shared" si="0"/>
        <v>0.9999864417568427</v>
      </c>
      <c r="I17" s="83">
        <f t="shared" si="1"/>
        <v>51.120000000111759</v>
      </c>
      <c r="J17" s="303" t="str">
        <f t="shared" si="4"/>
        <v>是</v>
      </c>
      <c r="K17" s="82" t="s">
        <v>506</v>
      </c>
      <c r="L17" s="85">
        <v>942587.22</v>
      </c>
      <c r="M17" s="86">
        <f t="shared" si="5"/>
        <v>0.24999661043921068</v>
      </c>
      <c r="N17" s="82" t="s">
        <v>507</v>
      </c>
      <c r="O17" s="85">
        <v>314195.74</v>
      </c>
      <c r="P17" s="86">
        <f t="shared" si="6"/>
        <v>0.33332881391894759</v>
      </c>
      <c r="Q17" s="82" t="s">
        <v>326</v>
      </c>
      <c r="R17" s="85">
        <v>314195.74</v>
      </c>
      <c r="S17" s="86">
        <f t="shared" si="7"/>
        <v>0.4166610173986845</v>
      </c>
      <c r="T17" s="82" t="s">
        <v>327</v>
      </c>
      <c r="U17" s="85">
        <v>314195.74</v>
      </c>
      <c r="V17" s="86">
        <f t="shared" si="8"/>
        <v>0.49999322087842135</v>
      </c>
      <c r="W17" s="82" t="s">
        <v>328</v>
      </c>
      <c r="X17" s="85">
        <v>314195.74</v>
      </c>
      <c r="Y17" s="86">
        <f t="shared" si="9"/>
        <v>0.58332542435815815</v>
      </c>
      <c r="Z17" s="82" t="s">
        <v>329</v>
      </c>
      <c r="AA17" s="85">
        <v>314195.74</v>
      </c>
      <c r="AB17" s="86">
        <f t="shared" si="10"/>
        <v>0.66665762783789517</v>
      </c>
      <c r="AC17" s="82" t="s">
        <v>330</v>
      </c>
      <c r="AD17" s="85">
        <v>314195.74</v>
      </c>
      <c r="AE17" s="86">
        <f t="shared" si="11"/>
        <v>0.74998983131763208</v>
      </c>
      <c r="AF17" s="82" t="s">
        <v>332</v>
      </c>
      <c r="AG17" s="85">
        <v>314195.74</v>
      </c>
      <c r="AH17" s="86">
        <f t="shared" si="2"/>
        <v>0.8333220347973691</v>
      </c>
      <c r="AI17" s="82" t="s">
        <v>334</v>
      </c>
      <c r="AJ17" s="85">
        <v>314195.74</v>
      </c>
      <c r="AK17" s="86">
        <f t="shared" si="3"/>
        <v>0.91665423827710601</v>
      </c>
      <c r="AL17" s="82" t="s">
        <v>335</v>
      </c>
      <c r="AM17" s="85">
        <v>314195.74</v>
      </c>
      <c r="AN17" s="86">
        <f t="shared" si="12"/>
        <v>0.99998644175684304</v>
      </c>
      <c r="AO17" s="215"/>
      <c r="AP17" s="215"/>
      <c r="AQ17" s="216"/>
      <c r="AR17" s="216"/>
      <c r="AS17" s="611"/>
      <c r="AT17" s="611"/>
      <c r="AU17" s="611"/>
      <c r="AV17" s="611"/>
      <c r="AW17" s="611"/>
      <c r="AX17" s="611"/>
      <c r="AY17" s="611"/>
      <c r="AZ17" s="611"/>
      <c r="BA17" s="611"/>
      <c r="BB17" s="611"/>
      <c r="BC17" s="611"/>
      <c r="BD17" s="611"/>
      <c r="BE17" s="611"/>
      <c r="BF17" s="611"/>
      <c r="BG17" s="611"/>
      <c r="BH17" s="611"/>
      <c r="BI17" s="611"/>
      <c r="BJ17" s="611"/>
    </row>
    <row r="18" spans="1:62" s="476" customFormat="1" ht="48">
      <c r="A18" s="88" t="s">
        <v>468</v>
      </c>
      <c r="B18" s="177" t="s">
        <v>298</v>
      </c>
      <c r="C18" s="177"/>
      <c r="D18" s="104"/>
      <c r="E18" s="105">
        <f>E19+E20+E21+E22</f>
        <v>907214.01</v>
      </c>
      <c r="F18" s="105"/>
      <c r="G18" s="105">
        <f>G19+G20+G21+G22</f>
        <v>906104.09</v>
      </c>
      <c r="H18" s="93">
        <f t="shared" si="0"/>
        <v>0.99877656210357679</v>
      </c>
      <c r="I18" s="105">
        <f t="shared" si="1"/>
        <v>1109.9200000000419</v>
      </c>
      <c r="J18" s="303" t="str">
        <f t="shared" si="4"/>
        <v>否</v>
      </c>
      <c r="K18" s="475"/>
      <c r="L18" s="475">
        <f>L19+L20+L21+L22</f>
        <v>6720</v>
      </c>
      <c r="M18" s="474">
        <f t="shared" si="5"/>
        <v>7.4072930156799492E-3</v>
      </c>
      <c r="N18" s="475"/>
      <c r="O18" s="475">
        <f>O19+O20+O21+O22</f>
        <v>76040</v>
      </c>
      <c r="P18" s="474">
        <f t="shared" si="6"/>
        <v>9.1224340770486995E-2</v>
      </c>
      <c r="Q18" s="475"/>
      <c r="R18" s="475">
        <f>R19+R20+R21+R22</f>
        <v>0</v>
      </c>
      <c r="S18" s="474">
        <f t="shared" si="7"/>
        <v>9.1224340770486995E-2</v>
      </c>
      <c r="T18" s="475"/>
      <c r="U18" s="475">
        <f>U19+U20+U21+U22</f>
        <v>0</v>
      </c>
      <c r="V18" s="474">
        <f t="shared" si="8"/>
        <v>9.1224340770486995E-2</v>
      </c>
      <c r="W18" s="475"/>
      <c r="X18" s="475">
        <f>X19+X20+X21+X22</f>
        <v>388160</v>
      </c>
      <c r="Y18" s="474">
        <f t="shared" si="9"/>
        <v>0.51908369448571456</v>
      </c>
      <c r="Z18" s="475"/>
      <c r="AA18" s="475">
        <f>AA19+AA20+AA21+AA22</f>
        <v>27000</v>
      </c>
      <c r="AB18" s="474">
        <f t="shared" si="10"/>
        <v>0.54884513963800008</v>
      </c>
      <c r="AC18" s="475"/>
      <c r="AD18" s="475">
        <f>AD19+AD20+AD21+AD22</f>
        <v>264000</v>
      </c>
      <c r="AE18" s="474">
        <f t="shared" si="11"/>
        <v>0.83984593668256957</v>
      </c>
      <c r="AF18" s="475"/>
      <c r="AG18" s="475">
        <f>AG19+AG20+AG21+AG22</f>
        <v>226760</v>
      </c>
      <c r="AH18" s="474">
        <f t="shared" si="2"/>
        <v>1.0897979849319126</v>
      </c>
      <c r="AI18" s="475"/>
      <c r="AJ18" s="475">
        <f>AJ19+AJ20+AJ21+AJ22</f>
        <v>23160</v>
      </c>
      <c r="AK18" s="474">
        <f t="shared" si="3"/>
        <v>1.1153266912180952</v>
      </c>
      <c r="AL18" s="92"/>
      <c r="AM18" s="92">
        <f>AM19+AM20+AM21+AM22</f>
        <v>79160</v>
      </c>
      <c r="AN18" s="93">
        <v>1</v>
      </c>
      <c r="AO18" s="473"/>
      <c r="AP18" s="473"/>
      <c r="AQ18" s="475"/>
      <c r="AR18" s="475"/>
      <c r="AS18" s="614"/>
      <c r="AT18" s="614"/>
      <c r="AU18" s="614"/>
      <c r="AV18" s="614"/>
      <c r="AW18" s="614"/>
      <c r="AX18" s="614"/>
      <c r="AY18" s="614"/>
      <c r="AZ18" s="614"/>
      <c r="BA18" s="614"/>
      <c r="BB18" s="614"/>
      <c r="BC18" s="614"/>
      <c r="BD18" s="614"/>
      <c r="BE18" s="614"/>
      <c r="BF18" s="614"/>
      <c r="BG18" s="614"/>
      <c r="BH18" s="614"/>
      <c r="BI18" s="614"/>
      <c r="BJ18" s="614"/>
    </row>
    <row r="19" spans="1:62" s="487" customFormat="1" ht="88.5" customHeight="1">
      <c r="A19" s="477" t="s">
        <v>864</v>
      </c>
      <c r="B19" s="478"/>
      <c r="C19" s="478" t="s">
        <v>573</v>
      </c>
      <c r="D19" s="479" t="s">
        <v>1712</v>
      </c>
      <c r="E19" s="479">
        <v>329811.75</v>
      </c>
      <c r="F19" s="480" t="s">
        <v>837</v>
      </c>
      <c r="G19" s="481">
        <f>VLOOKUP(A19,取数表!A:K,11,0)</f>
        <v>329811.75</v>
      </c>
      <c r="H19" s="482">
        <f t="shared" si="0"/>
        <v>1</v>
      </c>
      <c r="I19" s="481">
        <f t="shared" si="1"/>
        <v>0</v>
      </c>
      <c r="J19" s="303" t="str">
        <f t="shared" si="4"/>
        <v>是</v>
      </c>
      <c r="K19" s="483"/>
      <c r="L19" s="483"/>
      <c r="M19" s="484">
        <f t="shared" si="5"/>
        <v>0</v>
      </c>
      <c r="N19" s="485" t="s">
        <v>571</v>
      </c>
      <c r="O19" s="483">
        <v>4440</v>
      </c>
      <c r="P19" s="484">
        <f t="shared" si="6"/>
        <v>1.3462225042012603E-2</v>
      </c>
      <c r="Q19" s="483"/>
      <c r="R19" s="483"/>
      <c r="S19" s="484">
        <f t="shared" si="7"/>
        <v>1.3462225042012603E-2</v>
      </c>
      <c r="T19" s="483"/>
      <c r="U19" s="483"/>
      <c r="V19" s="484">
        <f t="shared" si="8"/>
        <v>1.3462225042012603E-2</v>
      </c>
      <c r="W19" s="485" t="s">
        <v>865</v>
      </c>
      <c r="X19" s="483">
        <f>147000+4800+7000+4000+5000+5000</f>
        <v>172800</v>
      </c>
      <c r="Y19" s="484">
        <f t="shared" si="9"/>
        <v>0.53739746992034088</v>
      </c>
      <c r="Z19" s="483"/>
      <c r="AA19" s="483"/>
      <c r="AB19" s="484">
        <f t="shared" si="10"/>
        <v>0.53739746992034088</v>
      </c>
      <c r="AC19" s="483"/>
      <c r="AD19" s="483"/>
      <c r="AE19" s="484">
        <f t="shared" si="11"/>
        <v>0.53739746992034088</v>
      </c>
      <c r="AF19" s="485" t="s">
        <v>572</v>
      </c>
      <c r="AG19" s="483">
        <v>119760</v>
      </c>
      <c r="AH19" s="484">
        <f t="shared" si="2"/>
        <v>0.90051370213462678</v>
      </c>
      <c r="AI19" s="483"/>
      <c r="AJ19" s="483"/>
      <c r="AK19" s="484">
        <f t="shared" si="3"/>
        <v>0.90051370213462678</v>
      </c>
      <c r="AL19" s="485" t="s">
        <v>572</v>
      </c>
      <c r="AM19" s="483">
        <v>33000</v>
      </c>
      <c r="AN19" s="484">
        <v>1</v>
      </c>
      <c r="AO19" s="486"/>
      <c r="AP19" s="486"/>
      <c r="AQ19" s="491"/>
      <c r="AR19" s="491"/>
      <c r="AS19" s="615"/>
      <c r="AT19" s="615"/>
      <c r="AU19" s="615"/>
      <c r="AV19" s="615"/>
      <c r="AW19" s="615"/>
      <c r="AX19" s="615"/>
      <c r="AY19" s="615"/>
      <c r="AZ19" s="615"/>
      <c r="BA19" s="615"/>
      <c r="BB19" s="615"/>
      <c r="BC19" s="615"/>
      <c r="BD19" s="615"/>
      <c r="BE19" s="615"/>
      <c r="BF19" s="615"/>
      <c r="BG19" s="615"/>
      <c r="BH19" s="615"/>
      <c r="BI19" s="615"/>
      <c r="BJ19" s="615"/>
    </row>
    <row r="20" spans="1:62" s="487" customFormat="1" ht="85.5" customHeight="1">
      <c r="A20" s="182" t="s">
        <v>1122</v>
      </c>
      <c r="B20" s="215"/>
      <c r="C20" s="215" t="s">
        <v>304</v>
      </c>
      <c r="D20" s="215" t="s">
        <v>508</v>
      </c>
      <c r="E20" s="106">
        <v>387718.45</v>
      </c>
      <c r="F20" s="110" t="s">
        <v>349</v>
      </c>
      <c r="G20" s="110">
        <v>387672.26</v>
      </c>
      <c r="H20" s="622">
        <f t="shared" si="0"/>
        <v>0.99988086716017766</v>
      </c>
      <c r="I20" s="110">
        <f t="shared" si="1"/>
        <v>46.190000000002328</v>
      </c>
      <c r="J20" s="303" t="str">
        <f t="shared" si="4"/>
        <v>否</v>
      </c>
      <c r="K20" s="486" t="s">
        <v>509</v>
      </c>
      <c r="L20" s="491">
        <v>6720</v>
      </c>
      <c r="M20" s="492">
        <f t="shared" si="5"/>
        <v>1.7332164615844307E-2</v>
      </c>
      <c r="N20" s="486" t="s">
        <v>510</v>
      </c>
      <c r="O20" s="491">
        <v>71600</v>
      </c>
      <c r="P20" s="492">
        <f t="shared" si="6"/>
        <v>0.20200225189180449</v>
      </c>
      <c r="Q20" s="491"/>
      <c r="R20" s="491"/>
      <c r="S20" s="492">
        <f t="shared" si="7"/>
        <v>0.20200225189180449</v>
      </c>
      <c r="T20" s="491"/>
      <c r="U20" s="491"/>
      <c r="V20" s="492">
        <f t="shared" si="8"/>
        <v>0.20200225189180449</v>
      </c>
      <c r="W20" s="486" t="s">
        <v>511</v>
      </c>
      <c r="X20" s="491">
        <v>215360</v>
      </c>
      <c r="Y20" s="493">
        <f t="shared" si="9"/>
        <v>0.75745686077100538</v>
      </c>
      <c r="Z20" s="491"/>
      <c r="AA20" s="491"/>
      <c r="AB20" s="493">
        <f t="shared" si="10"/>
        <v>0.75745686077100538</v>
      </c>
      <c r="AC20" s="486" t="s">
        <v>351</v>
      </c>
      <c r="AD20" s="491">
        <v>80000</v>
      </c>
      <c r="AE20" s="493">
        <f t="shared" si="11"/>
        <v>0.96379215381677086</v>
      </c>
      <c r="AF20" s="486" t="s">
        <v>512</v>
      </c>
      <c r="AG20" s="491">
        <v>80000</v>
      </c>
      <c r="AH20" s="493">
        <f t="shared" ref="AH20:AH71" si="13">+(L20+O20+R20+U20+X20+AA20+AD20+AG20)/E20</f>
        <v>1.1701274468625364</v>
      </c>
      <c r="AI20" s="486" t="s">
        <v>353</v>
      </c>
      <c r="AJ20" s="491">
        <v>23160</v>
      </c>
      <c r="AK20" s="493">
        <f t="shared" ref="AK20:AK71" si="14">+(L20+O20+R20+U20+X20+AA20+AD20+AG20+AJ20)/E20</f>
        <v>1.2298615141992855</v>
      </c>
      <c r="AL20" s="215" t="s">
        <v>353</v>
      </c>
      <c r="AM20" s="216">
        <v>23160</v>
      </c>
      <c r="AN20" s="100">
        <v>1</v>
      </c>
      <c r="AO20" s="486">
        <v>46.19</v>
      </c>
      <c r="AP20" s="516" t="s">
        <v>1770</v>
      </c>
      <c r="AQ20" s="491"/>
      <c r="AR20" s="491"/>
      <c r="AS20" s="615"/>
      <c r="AT20" s="615"/>
      <c r="AU20" s="615"/>
      <c r="AV20" s="615"/>
      <c r="AW20" s="615"/>
      <c r="AX20" s="615"/>
      <c r="AY20" s="615"/>
      <c r="AZ20" s="615"/>
      <c r="BA20" s="615"/>
      <c r="BB20" s="615"/>
      <c r="BC20" s="615"/>
      <c r="BD20" s="615"/>
      <c r="BE20" s="615"/>
      <c r="BF20" s="615"/>
      <c r="BG20" s="615"/>
      <c r="BH20" s="615"/>
      <c r="BI20" s="615"/>
      <c r="BJ20" s="615"/>
    </row>
    <row r="21" spans="1:62" s="487" customFormat="1" ht="81" customHeight="1">
      <c r="A21" s="182" t="s">
        <v>469</v>
      </c>
      <c r="B21" s="215"/>
      <c r="C21" s="215" t="s">
        <v>298</v>
      </c>
      <c r="D21" s="215" t="s">
        <v>31</v>
      </c>
      <c r="E21" s="106">
        <v>52563.81</v>
      </c>
      <c r="F21" s="110" t="s">
        <v>349</v>
      </c>
      <c r="G21" s="110">
        <f>VLOOKUP(A21,取数表!A:K,11,0)</f>
        <v>51500.08</v>
      </c>
      <c r="H21" s="622">
        <f t="shared" si="0"/>
        <v>0.97976307273007801</v>
      </c>
      <c r="I21" s="110">
        <f t="shared" si="1"/>
        <v>1063.7299999999959</v>
      </c>
      <c r="J21" s="303" t="str">
        <f t="shared" si="4"/>
        <v>否</v>
      </c>
      <c r="K21" s="495"/>
      <c r="L21" s="495"/>
      <c r="M21" s="492">
        <f t="shared" si="5"/>
        <v>0</v>
      </c>
      <c r="N21" s="496"/>
      <c r="O21" s="495"/>
      <c r="P21" s="492">
        <f t="shared" si="6"/>
        <v>0</v>
      </c>
      <c r="Q21" s="491"/>
      <c r="R21" s="491"/>
      <c r="S21" s="492">
        <f t="shared" si="7"/>
        <v>0</v>
      </c>
      <c r="T21" s="491"/>
      <c r="U21" s="491"/>
      <c r="V21" s="492">
        <f t="shared" si="8"/>
        <v>0</v>
      </c>
      <c r="W21" s="491"/>
      <c r="X21" s="491"/>
      <c r="Y21" s="492">
        <f t="shared" si="9"/>
        <v>0</v>
      </c>
      <c r="Z21" s="494" t="s">
        <v>350</v>
      </c>
      <c r="AA21" s="495">
        <v>27000</v>
      </c>
      <c r="AB21" s="492">
        <f t="shared" si="10"/>
        <v>0.5136613955495235</v>
      </c>
      <c r="AC21" s="496"/>
      <c r="AD21" s="495"/>
      <c r="AE21" s="492">
        <f t="shared" si="11"/>
        <v>0.5136613955495235</v>
      </c>
      <c r="AF21" s="494" t="s">
        <v>352</v>
      </c>
      <c r="AG21" s="495">
        <v>4000</v>
      </c>
      <c r="AH21" s="492">
        <f t="shared" si="13"/>
        <v>0.58975938007537887</v>
      </c>
      <c r="AI21" s="495"/>
      <c r="AJ21" s="495"/>
      <c r="AK21" s="492">
        <f t="shared" si="14"/>
        <v>0.58975938007537887</v>
      </c>
      <c r="AL21" s="197"/>
      <c r="AM21" s="196"/>
      <c r="AN21" s="86">
        <v>1</v>
      </c>
      <c r="AO21" s="486">
        <v>1063.7299999999959</v>
      </c>
      <c r="AP21" s="486" t="s">
        <v>1771</v>
      </c>
      <c r="AQ21" s="491"/>
      <c r="AR21" s="491"/>
      <c r="AS21" s="615"/>
      <c r="AT21" s="615"/>
      <c r="AU21" s="615"/>
      <c r="AV21" s="615"/>
      <c r="AW21" s="615"/>
      <c r="AX21" s="615"/>
      <c r="AY21" s="615"/>
      <c r="AZ21" s="615"/>
      <c r="BA21" s="615"/>
      <c r="BB21" s="615"/>
      <c r="BC21" s="615"/>
      <c r="BD21" s="615"/>
      <c r="BE21" s="615"/>
      <c r="BF21" s="615"/>
      <c r="BG21" s="615"/>
      <c r="BH21" s="615"/>
      <c r="BI21" s="615"/>
      <c r="BJ21" s="615"/>
    </row>
    <row r="22" spans="1:62" s="487" customFormat="1" ht="70.5" customHeight="1">
      <c r="A22" s="488" t="s">
        <v>470</v>
      </c>
      <c r="B22" s="486"/>
      <c r="C22" s="486" t="s">
        <v>298</v>
      </c>
      <c r="D22" s="486" t="s">
        <v>40</v>
      </c>
      <c r="E22" s="489">
        <v>137120</v>
      </c>
      <c r="F22" s="490" t="s">
        <v>349</v>
      </c>
      <c r="G22" s="481">
        <f>VLOOKUP(A22,取数表!A:K,11,0)</f>
        <v>137120</v>
      </c>
      <c r="H22" s="482">
        <f t="shared" ref="H22:H29" si="15">G22/E22</f>
        <v>1</v>
      </c>
      <c r="I22" s="481">
        <f t="shared" ref="I22:I29" si="16">E22-G22</f>
        <v>0</v>
      </c>
      <c r="J22" s="303" t="str">
        <f t="shared" si="4"/>
        <v>是</v>
      </c>
      <c r="K22" s="495"/>
      <c r="L22" s="495"/>
      <c r="M22" s="492">
        <f t="shared" si="5"/>
        <v>0</v>
      </c>
      <c r="N22" s="495"/>
      <c r="O22" s="495"/>
      <c r="P22" s="492">
        <f t="shared" si="6"/>
        <v>0</v>
      </c>
      <c r="Q22" s="491"/>
      <c r="R22" s="491"/>
      <c r="S22" s="492">
        <f t="shared" si="7"/>
        <v>0</v>
      </c>
      <c r="T22" s="491"/>
      <c r="U22" s="491"/>
      <c r="V22" s="492">
        <f t="shared" si="8"/>
        <v>0</v>
      </c>
      <c r="W22" s="491"/>
      <c r="X22" s="491"/>
      <c r="Y22" s="492">
        <f t="shared" si="9"/>
        <v>0</v>
      </c>
      <c r="Z22" s="491"/>
      <c r="AA22" s="491"/>
      <c r="AB22" s="492">
        <f t="shared" si="10"/>
        <v>0</v>
      </c>
      <c r="AC22" s="494" t="s">
        <v>1711</v>
      </c>
      <c r="AD22" s="495">
        <v>184000</v>
      </c>
      <c r="AE22" s="492">
        <f t="shared" si="11"/>
        <v>1.3418903150525088</v>
      </c>
      <c r="AF22" s="494" t="s">
        <v>1697</v>
      </c>
      <c r="AG22" s="495">
        <v>23000</v>
      </c>
      <c r="AH22" s="492">
        <f t="shared" si="13"/>
        <v>1.5096266044340723</v>
      </c>
      <c r="AI22" s="495"/>
      <c r="AJ22" s="495"/>
      <c r="AK22" s="492">
        <f t="shared" si="14"/>
        <v>1.5096266044340723</v>
      </c>
      <c r="AL22" s="494" t="s">
        <v>1698</v>
      </c>
      <c r="AM22" s="495">
        <v>23000</v>
      </c>
      <c r="AN22" s="492">
        <v>1</v>
      </c>
      <c r="AO22" s="486"/>
      <c r="AP22" s="486"/>
      <c r="AQ22" s="491"/>
      <c r="AR22" s="491"/>
      <c r="AS22" s="615"/>
      <c r="AT22" s="615"/>
      <c r="AU22" s="615"/>
      <c r="AV22" s="615"/>
      <c r="AW22" s="615"/>
      <c r="AX22" s="615"/>
      <c r="AY22" s="615"/>
      <c r="AZ22" s="615"/>
      <c r="BA22" s="615"/>
      <c r="BB22" s="615"/>
      <c r="BC22" s="615"/>
      <c r="BD22" s="615"/>
      <c r="BE22" s="615"/>
      <c r="BF22" s="615"/>
      <c r="BG22" s="615"/>
      <c r="BH22" s="615"/>
      <c r="BI22" s="615"/>
      <c r="BJ22" s="615"/>
    </row>
    <row r="23" spans="1:62" s="101" customFormat="1" ht="39.75" customHeight="1">
      <c r="A23" s="95" t="s">
        <v>471</v>
      </c>
      <c r="B23" s="96" t="s">
        <v>298</v>
      </c>
      <c r="C23" s="96" t="s">
        <v>298</v>
      </c>
      <c r="D23" s="96" t="s">
        <v>41</v>
      </c>
      <c r="E23" s="113">
        <v>2339000</v>
      </c>
      <c r="F23" s="96" t="s">
        <v>349</v>
      </c>
      <c r="G23" s="82">
        <f>VLOOKUP(A23,取数表!A:K,11,0)</f>
        <v>2339000</v>
      </c>
      <c r="H23" s="84">
        <f t="shared" si="15"/>
        <v>1</v>
      </c>
      <c r="I23" s="83">
        <f>E23-G23</f>
        <v>0</v>
      </c>
      <c r="J23" s="303" t="str">
        <f t="shared" si="4"/>
        <v>是</v>
      </c>
      <c r="K23" s="96" t="s">
        <v>513</v>
      </c>
      <c r="L23" s="99">
        <v>392792.32000000001</v>
      </c>
      <c r="M23" s="100">
        <f t="shared" si="5"/>
        <v>0.16793173150919197</v>
      </c>
      <c r="N23" s="96" t="s">
        <v>472</v>
      </c>
      <c r="O23" s="99">
        <v>420000</v>
      </c>
      <c r="P23" s="100">
        <f t="shared" si="6"/>
        <v>0.34749564771269775</v>
      </c>
      <c r="Q23" s="99"/>
      <c r="R23" s="99"/>
      <c r="S23" s="100">
        <f t="shared" si="7"/>
        <v>0.34749564771269775</v>
      </c>
      <c r="T23" s="99"/>
      <c r="U23" s="99"/>
      <c r="V23" s="100">
        <f t="shared" si="8"/>
        <v>0.34749564771269775</v>
      </c>
      <c r="W23" s="99"/>
      <c r="X23" s="99"/>
      <c r="Y23" s="100">
        <f t="shared" si="9"/>
        <v>0.34749564771269775</v>
      </c>
      <c r="Z23" s="99"/>
      <c r="AA23" s="99"/>
      <c r="AB23" s="100">
        <f t="shared" si="10"/>
        <v>0.34749564771269775</v>
      </c>
      <c r="AC23" s="96" t="s">
        <v>514</v>
      </c>
      <c r="AD23" s="99">
        <v>1526207.68</v>
      </c>
      <c r="AE23" s="100">
        <f t="shared" si="11"/>
        <v>1</v>
      </c>
      <c r="AF23" s="96"/>
      <c r="AG23" s="99"/>
      <c r="AH23" s="100">
        <f t="shared" si="13"/>
        <v>1</v>
      </c>
      <c r="AI23" s="96"/>
      <c r="AJ23" s="99"/>
      <c r="AK23" s="100">
        <f t="shared" si="14"/>
        <v>1</v>
      </c>
      <c r="AL23" s="99"/>
      <c r="AM23" s="99"/>
      <c r="AN23" s="100">
        <f t="shared" ref="AN23:AN71" si="17">+(L23+O23+R23+U23+X23+AA23+AD23+AG23+AJ23+AM23)/E23</f>
        <v>1</v>
      </c>
      <c r="AO23" s="197"/>
      <c r="AP23" s="197"/>
      <c r="AQ23" s="196"/>
      <c r="AR23" s="196"/>
      <c r="AS23" s="613"/>
      <c r="AT23" s="613"/>
      <c r="AU23" s="613"/>
      <c r="AV23" s="613"/>
      <c r="AW23" s="613"/>
      <c r="AX23" s="613"/>
      <c r="AY23" s="613"/>
      <c r="AZ23" s="613"/>
      <c r="BA23" s="613"/>
      <c r="BB23" s="613"/>
      <c r="BC23" s="613"/>
      <c r="BD23" s="613"/>
      <c r="BE23" s="613"/>
      <c r="BF23" s="613"/>
      <c r="BG23" s="613"/>
      <c r="BH23" s="613"/>
      <c r="BI23" s="613"/>
      <c r="BJ23" s="613"/>
    </row>
    <row r="24" spans="1:62" s="101" customFormat="1" ht="39.950000000000003" customHeight="1">
      <c r="A24" s="95" t="s">
        <v>515</v>
      </c>
      <c r="B24" s="96" t="s">
        <v>297</v>
      </c>
      <c r="C24" s="96" t="s">
        <v>6</v>
      </c>
      <c r="D24" s="96" t="s">
        <v>42</v>
      </c>
      <c r="E24" s="113">
        <v>1980000</v>
      </c>
      <c r="F24" s="97" t="s">
        <v>348</v>
      </c>
      <c r="G24" s="82">
        <f>VLOOKUP(A24,取数表!A:K,11,0)</f>
        <v>1980000</v>
      </c>
      <c r="H24" s="84">
        <f t="shared" si="15"/>
        <v>1</v>
      </c>
      <c r="I24" s="82">
        <f t="shared" si="16"/>
        <v>0</v>
      </c>
      <c r="J24" s="303" t="str">
        <f t="shared" si="4"/>
        <v>是</v>
      </c>
      <c r="K24" s="96" t="s">
        <v>556</v>
      </c>
      <c r="L24" s="99"/>
      <c r="M24" s="100">
        <f t="shared" si="5"/>
        <v>0</v>
      </c>
      <c r="N24" s="96" t="s">
        <v>866</v>
      </c>
      <c r="O24" s="96">
        <v>523900</v>
      </c>
      <c r="P24" s="100">
        <f t="shared" si="6"/>
        <v>0.26459595959595961</v>
      </c>
      <c r="Q24" s="96" t="s">
        <v>557</v>
      </c>
      <c r="R24" s="96">
        <v>15000</v>
      </c>
      <c r="S24" s="100">
        <f t="shared" si="7"/>
        <v>0.27217171717171718</v>
      </c>
      <c r="T24" s="187" t="s">
        <v>945</v>
      </c>
      <c r="U24" s="99"/>
      <c r="V24" s="100">
        <f t="shared" si="8"/>
        <v>0.27217171717171718</v>
      </c>
      <c r="W24" s="188" t="s">
        <v>946</v>
      </c>
      <c r="X24" s="99"/>
      <c r="Y24" s="100">
        <f t="shared" si="9"/>
        <v>0.27217171717171718</v>
      </c>
      <c r="Z24" s="187" t="s">
        <v>947</v>
      </c>
      <c r="AA24" s="189">
        <v>540000</v>
      </c>
      <c r="AB24" s="100">
        <f t="shared" si="10"/>
        <v>0.54489898989898988</v>
      </c>
      <c r="AC24" s="187" t="s">
        <v>948</v>
      </c>
      <c r="AD24" s="187">
        <v>23940</v>
      </c>
      <c r="AE24" s="100">
        <f t="shared" si="11"/>
        <v>0.55698989898989903</v>
      </c>
      <c r="AF24" s="187" t="s">
        <v>949</v>
      </c>
      <c r="AG24" s="189">
        <v>720000</v>
      </c>
      <c r="AH24" s="100">
        <f t="shared" si="13"/>
        <v>0.92062626262626268</v>
      </c>
      <c r="AI24" s="187" t="s">
        <v>950</v>
      </c>
      <c r="AJ24" s="187">
        <v>87160</v>
      </c>
      <c r="AK24" s="100">
        <f t="shared" si="14"/>
        <v>0.96464646464646464</v>
      </c>
      <c r="AL24" s="187" t="s">
        <v>951</v>
      </c>
      <c r="AM24" s="187">
        <v>0</v>
      </c>
      <c r="AN24" s="100">
        <v>1</v>
      </c>
      <c r="AO24" s="197"/>
      <c r="AP24" s="197"/>
      <c r="AQ24" s="196"/>
      <c r="AR24" s="196"/>
      <c r="AS24" s="613"/>
      <c r="AT24" s="613"/>
      <c r="AU24" s="613"/>
      <c r="AV24" s="613"/>
      <c r="AW24" s="613"/>
      <c r="AX24" s="613"/>
      <c r="AY24" s="613"/>
      <c r="AZ24" s="613"/>
      <c r="BA24" s="613"/>
      <c r="BB24" s="613"/>
      <c r="BC24" s="613"/>
      <c r="BD24" s="613"/>
      <c r="BE24" s="613"/>
      <c r="BF24" s="613"/>
      <c r="BG24" s="613"/>
      <c r="BH24" s="613"/>
      <c r="BI24" s="613"/>
      <c r="BJ24" s="613"/>
    </row>
    <row r="25" spans="1:62" s="147" customFormat="1" ht="39.950000000000003" customHeight="1">
      <c r="A25" s="140" t="s">
        <v>853</v>
      </c>
      <c r="B25" s="141"/>
      <c r="C25" s="141"/>
      <c r="D25" s="141"/>
      <c r="E25" s="142">
        <f>E4+E5+E6+E10+E11+E14+E17+E18+E23+E24</f>
        <v>18195862.689999998</v>
      </c>
      <c r="F25" s="143"/>
      <c r="G25" s="143">
        <f>G4+G5+G6+G10+G11+G14+G17+G18+G23+G24</f>
        <v>18194701.649999999</v>
      </c>
      <c r="H25" s="144">
        <f>G25/E25</f>
        <v>0.99993619208829065</v>
      </c>
      <c r="I25" s="143">
        <f>E25-G25</f>
        <v>1161.0399999991059</v>
      </c>
      <c r="J25" s="303" t="str">
        <f t="shared" si="4"/>
        <v>否</v>
      </c>
      <c r="K25" s="141"/>
      <c r="L25" s="145">
        <f>L4+L5+L6+L10+L11+L14+L17+L18+L23+L24</f>
        <v>2189007.1599999997</v>
      </c>
      <c r="M25" s="146">
        <f t="shared" si="5"/>
        <v>0.1203024664064444</v>
      </c>
      <c r="N25" s="141"/>
      <c r="O25" s="141">
        <f>O4+O5+O6+O10+O11+O14+O17+O18+O23+O24</f>
        <v>2300975.5499999998</v>
      </c>
      <c r="P25" s="146">
        <f t="shared" si="6"/>
        <v>0.24675844099810579</v>
      </c>
      <c r="Q25" s="141"/>
      <c r="R25" s="141">
        <f>R4+R5+R6+R10+R11+R14+R17+R18+R23+R24</f>
        <v>1230272.3</v>
      </c>
      <c r="S25" s="146">
        <f t="shared" si="7"/>
        <v>0.31437119016861514</v>
      </c>
      <c r="T25" s="145"/>
      <c r="U25" s="145">
        <f>U4+U5+U6+U10+U11+U14+U17+U18+U23+U24</f>
        <v>1009198.55</v>
      </c>
      <c r="V25" s="146">
        <f t="shared" si="8"/>
        <v>0.36983426807778352</v>
      </c>
      <c r="W25" s="145"/>
      <c r="X25" s="145">
        <f>X4+X5+X6+X10+X11+X14+X17+X18+X23+X24</f>
        <v>1428735.85</v>
      </c>
      <c r="Y25" s="146">
        <f t="shared" si="9"/>
        <v>0.44835408735434895</v>
      </c>
      <c r="Z25" s="141"/>
      <c r="AA25" s="145">
        <f>AA4+AA5+AA6+AA10+AA11+AA14+AA17+AA18+AA23+AA24</f>
        <v>1693905.36</v>
      </c>
      <c r="AB25" s="146">
        <f t="shared" si="10"/>
        <v>0.54144697274586873</v>
      </c>
      <c r="AC25" s="141"/>
      <c r="AD25" s="141">
        <f>AD4+AD5+AD6+AD10+AD11+AD14+AD17+AD18+AD23+AD24</f>
        <v>4171107.2399999993</v>
      </c>
      <c r="AE25" s="146">
        <f t="shared" si="11"/>
        <v>0.77068079974613168</v>
      </c>
      <c r="AF25" s="141"/>
      <c r="AG25" s="145">
        <f>AG4+AG5+AG6+AG10+AG11+AG14+AG17+AG18+AG23+AG24</f>
        <v>2239712.5499999998</v>
      </c>
      <c r="AH25" s="146">
        <f t="shared" si="13"/>
        <v>0.89376991006519846</v>
      </c>
      <c r="AI25" s="141"/>
      <c r="AJ25" s="141">
        <f>AJ4+AJ5+AJ6+AJ10+AJ11+AJ14+AJ17+AJ18+AJ23+AJ24</f>
        <v>1014353.6699999999</v>
      </c>
      <c r="AK25" s="146">
        <f t="shared" si="14"/>
        <v>0.94951630073000948</v>
      </c>
      <c r="AL25" s="141"/>
      <c r="AM25" s="141">
        <f>AM4+AM5+AM6+AM10+AM11+AM14+AM17+AM18+AM23+AM24</f>
        <v>1091473.55</v>
      </c>
      <c r="AN25" s="146">
        <v>1</v>
      </c>
      <c r="AO25" s="141"/>
      <c r="AP25" s="141"/>
      <c r="AQ25" s="145"/>
      <c r="AR25" s="145"/>
      <c r="AS25" s="616"/>
      <c r="AT25" s="616"/>
      <c r="AU25" s="616"/>
      <c r="AV25" s="616"/>
      <c r="AW25" s="616"/>
      <c r="AX25" s="616"/>
      <c r="AY25" s="616"/>
      <c r="AZ25" s="616"/>
      <c r="BA25" s="616"/>
      <c r="BB25" s="616"/>
      <c r="BC25" s="616"/>
      <c r="BD25" s="616"/>
      <c r="BE25" s="616"/>
      <c r="BF25" s="616"/>
      <c r="BG25" s="616"/>
      <c r="BH25" s="616"/>
      <c r="BI25" s="616"/>
      <c r="BJ25" s="616"/>
    </row>
    <row r="26" spans="1:62" s="101" customFormat="1" ht="39.950000000000003" customHeight="1">
      <c r="A26" s="591" t="s">
        <v>516</v>
      </c>
      <c r="B26" s="96" t="s">
        <v>16</v>
      </c>
      <c r="C26" s="96" t="s">
        <v>16</v>
      </c>
      <c r="D26" s="96" t="s">
        <v>27</v>
      </c>
      <c r="E26" s="113">
        <v>140300</v>
      </c>
      <c r="F26" s="113" t="s">
        <v>541</v>
      </c>
      <c r="G26" s="111">
        <f>VLOOKUP(A26,取数表!A:K,11,0)</f>
        <v>48829.15</v>
      </c>
      <c r="H26" s="112">
        <f t="shared" si="15"/>
        <v>0.34803385602280829</v>
      </c>
      <c r="I26" s="111">
        <f t="shared" si="16"/>
        <v>91470.85</v>
      </c>
      <c r="J26" s="303" t="str">
        <f t="shared" si="4"/>
        <v>否</v>
      </c>
      <c r="K26" s="96" t="s">
        <v>544</v>
      </c>
      <c r="L26" s="96"/>
      <c r="M26" s="100">
        <f t="shared" si="5"/>
        <v>0</v>
      </c>
      <c r="N26" s="96" t="s">
        <v>544</v>
      </c>
      <c r="O26" s="99"/>
      <c r="P26" s="100">
        <f t="shared" si="6"/>
        <v>0</v>
      </c>
      <c r="Q26" s="96" t="s">
        <v>548</v>
      </c>
      <c r="R26" s="99"/>
      <c r="S26" s="100">
        <f t="shared" si="7"/>
        <v>0</v>
      </c>
      <c r="T26" s="96" t="s">
        <v>550</v>
      </c>
      <c r="U26" s="99"/>
      <c r="V26" s="100">
        <f t="shared" si="8"/>
        <v>0</v>
      </c>
      <c r="W26" s="96" t="s">
        <v>552</v>
      </c>
      <c r="X26" s="99"/>
      <c r="Y26" s="100">
        <f t="shared" si="9"/>
        <v>0</v>
      </c>
      <c r="Z26" s="99"/>
      <c r="AA26" s="99"/>
      <c r="AB26" s="100">
        <f t="shared" si="10"/>
        <v>0</v>
      </c>
      <c r="AC26" s="96" t="s">
        <v>517</v>
      </c>
      <c r="AD26" s="114">
        <v>9580.5752000000703</v>
      </c>
      <c r="AE26" s="100">
        <f t="shared" si="11"/>
        <v>6.8286352102637712E-2</v>
      </c>
      <c r="AF26" s="99"/>
      <c r="AG26" s="99"/>
      <c r="AH26" s="100">
        <f t="shared" si="13"/>
        <v>6.8286352102637712E-2</v>
      </c>
      <c r="AI26" s="96" t="s">
        <v>570</v>
      </c>
      <c r="AJ26" s="99">
        <f>140300-9580.58</f>
        <v>130719.42</v>
      </c>
      <c r="AK26" s="100">
        <f t="shared" si="14"/>
        <v>0.99999996578759842</v>
      </c>
      <c r="AL26" s="99"/>
      <c r="AM26" s="99"/>
      <c r="AN26" s="100">
        <f t="shared" si="17"/>
        <v>0.99999996578759842</v>
      </c>
      <c r="AO26" s="197"/>
      <c r="AP26" s="197"/>
      <c r="AQ26" s="197">
        <v>91470.85</v>
      </c>
      <c r="AR26" s="197" t="s">
        <v>1772</v>
      </c>
      <c r="AS26" s="613"/>
      <c r="AT26" s="613"/>
      <c r="AU26" s="613"/>
      <c r="AV26" s="613"/>
      <c r="AW26" s="613"/>
      <c r="AX26" s="613"/>
      <c r="AY26" s="613"/>
      <c r="AZ26" s="613"/>
      <c r="BA26" s="613"/>
      <c r="BB26" s="613"/>
      <c r="BC26" s="613"/>
      <c r="BD26" s="613"/>
      <c r="BE26" s="613"/>
      <c r="BF26" s="613"/>
      <c r="BG26" s="613"/>
      <c r="BH26" s="613"/>
      <c r="BI26" s="613"/>
      <c r="BJ26" s="613"/>
    </row>
    <row r="27" spans="1:62" s="101" customFormat="1" ht="39.950000000000003" customHeight="1">
      <c r="A27" s="95" t="s">
        <v>518</v>
      </c>
      <c r="B27" s="96" t="s">
        <v>16</v>
      </c>
      <c r="C27" s="96" t="s">
        <v>16</v>
      </c>
      <c r="D27" s="96" t="s">
        <v>19</v>
      </c>
      <c r="E27" s="113">
        <v>1200000</v>
      </c>
      <c r="F27" s="113" t="s">
        <v>541</v>
      </c>
      <c r="G27" s="111">
        <f>VLOOKUP(A27,取数表!A:K,11,0)</f>
        <v>1186788.19</v>
      </c>
      <c r="H27" s="84">
        <f t="shared" si="15"/>
        <v>0.98899015833333326</v>
      </c>
      <c r="I27" s="82">
        <f t="shared" si="16"/>
        <v>13211.810000000056</v>
      </c>
      <c r="J27" s="303" t="str">
        <f t="shared" si="4"/>
        <v>否</v>
      </c>
      <c r="K27" s="96" t="s">
        <v>545</v>
      </c>
      <c r="L27" s="96"/>
      <c r="M27" s="100">
        <f t="shared" si="5"/>
        <v>0</v>
      </c>
      <c r="N27" s="96" t="s">
        <v>547</v>
      </c>
      <c r="O27" s="99"/>
      <c r="P27" s="100">
        <f t="shared" si="6"/>
        <v>0</v>
      </c>
      <c r="Q27" s="96" t="s">
        <v>549</v>
      </c>
      <c r="R27" s="99"/>
      <c r="S27" s="100">
        <f t="shared" si="7"/>
        <v>0</v>
      </c>
      <c r="T27" s="96" t="s">
        <v>551</v>
      </c>
      <c r="U27" s="99"/>
      <c r="V27" s="100">
        <f t="shared" si="8"/>
        <v>0</v>
      </c>
      <c r="W27" s="96" t="s">
        <v>519</v>
      </c>
      <c r="X27" s="99">
        <v>95252</v>
      </c>
      <c r="Y27" s="100">
        <f t="shared" si="9"/>
        <v>7.9376666666666665E-2</v>
      </c>
      <c r="Z27" s="99"/>
      <c r="AA27" s="99"/>
      <c r="AB27" s="100">
        <f t="shared" si="10"/>
        <v>7.9376666666666665E-2</v>
      </c>
      <c r="AC27" s="99"/>
      <c r="AD27" s="99"/>
      <c r="AE27" s="100">
        <f t="shared" si="11"/>
        <v>7.9376666666666665E-2</v>
      </c>
      <c r="AF27" s="96" t="s">
        <v>337</v>
      </c>
      <c r="AG27" s="101">
        <v>34307.415000000001</v>
      </c>
      <c r="AH27" s="100">
        <f t="shared" si="13"/>
        <v>0.10796617916666668</v>
      </c>
      <c r="AI27" s="96" t="s">
        <v>339</v>
      </c>
      <c r="AJ27" s="99">
        <v>1070440.585</v>
      </c>
      <c r="AK27" s="100">
        <f t="shared" si="14"/>
        <v>1</v>
      </c>
      <c r="AL27" s="99"/>
      <c r="AM27" s="99"/>
      <c r="AN27" s="100">
        <f t="shared" si="17"/>
        <v>1</v>
      </c>
      <c r="AO27" s="197"/>
      <c r="AP27" s="197"/>
      <c r="AQ27" s="197">
        <v>13211.81</v>
      </c>
      <c r="AR27" s="197" t="s">
        <v>1773</v>
      </c>
      <c r="AS27" s="613"/>
      <c r="AT27" s="613"/>
      <c r="AU27" s="613"/>
      <c r="AV27" s="613"/>
      <c r="AW27" s="613"/>
      <c r="AX27" s="613"/>
      <c r="AY27" s="613"/>
      <c r="AZ27" s="613"/>
      <c r="BA27" s="613"/>
      <c r="BB27" s="613"/>
      <c r="BC27" s="613"/>
      <c r="BD27" s="613"/>
      <c r="BE27" s="613"/>
      <c r="BF27" s="613"/>
      <c r="BG27" s="613"/>
      <c r="BH27" s="613"/>
      <c r="BI27" s="613"/>
      <c r="BJ27" s="613"/>
    </row>
    <row r="28" spans="1:62" s="101" customFormat="1" ht="39.950000000000003" customHeight="1">
      <c r="A28" s="95" t="s">
        <v>413</v>
      </c>
      <c r="B28" s="96" t="s">
        <v>16</v>
      </c>
      <c r="C28" s="96" t="s">
        <v>16</v>
      </c>
      <c r="D28" s="96" t="s">
        <v>473</v>
      </c>
      <c r="E28" s="113">
        <v>1610000</v>
      </c>
      <c r="F28" s="113" t="s">
        <v>541</v>
      </c>
      <c r="G28" s="82">
        <f>VLOOKUP(A28,取数表!A:K,11,0)</f>
        <v>1585598.09</v>
      </c>
      <c r="H28" s="84">
        <f t="shared" si="15"/>
        <v>0.98484353416149073</v>
      </c>
      <c r="I28" s="82">
        <f t="shared" si="16"/>
        <v>24401.909999999916</v>
      </c>
      <c r="J28" s="303" t="str">
        <f t="shared" si="4"/>
        <v>否</v>
      </c>
      <c r="K28" s="96" t="s">
        <v>546</v>
      </c>
      <c r="L28" s="96"/>
      <c r="M28" s="100">
        <f t="shared" si="5"/>
        <v>0</v>
      </c>
      <c r="N28" s="96" t="s">
        <v>547</v>
      </c>
      <c r="O28" s="99"/>
      <c r="P28" s="100">
        <f t="shared" si="6"/>
        <v>0</v>
      </c>
      <c r="Q28" s="96" t="s">
        <v>549</v>
      </c>
      <c r="R28" s="99"/>
      <c r="S28" s="100">
        <f t="shared" si="7"/>
        <v>0</v>
      </c>
      <c r="T28" s="96" t="s">
        <v>551</v>
      </c>
      <c r="U28" s="99"/>
      <c r="V28" s="100">
        <f t="shared" si="8"/>
        <v>0</v>
      </c>
      <c r="W28" s="96" t="s">
        <v>520</v>
      </c>
      <c r="X28" s="99">
        <v>63496.75</v>
      </c>
      <c r="Y28" s="100">
        <f t="shared" si="9"/>
        <v>3.9438975155279506E-2</v>
      </c>
      <c r="Z28" s="99"/>
      <c r="AA28" s="99"/>
      <c r="AB28" s="100">
        <f t="shared" si="10"/>
        <v>3.9438975155279506E-2</v>
      </c>
      <c r="AC28" s="99"/>
      <c r="AD28" s="99"/>
      <c r="AE28" s="100">
        <f t="shared" si="11"/>
        <v>3.9438975155279506E-2</v>
      </c>
      <c r="AF28" s="96" t="s">
        <v>338</v>
      </c>
      <c r="AG28" s="99">
        <v>21827.4804</v>
      </c>
      <c r="AH28" s="100">
        <f t="shared" si="13"/>
        <v>5.2996416397515525E-2</v>
      </c>
      <c r="AI28" s="96" t="s">
        <v>340</v>
      </c>
      <c r="AJ28" s="101">
        <v>1524675.7696</v>
      </c>
      <c r="AK28" s="100">
        <f t="shared" si="14"/>
        <v>1</v>
      </c>
      <c r="AL28" s="99"/>
      <c r="AM28" s="99"/>
      <c r="AN28" s="100">
        <f t="shared" si="17"/>
        <v>1</v>
      </c>
      <c r="AO28" s="197"/>
      <c r="AP28" s="197"/>
      <c r="AQ28" s="197">
        <v>24401.91</v>
      </c>
      <c r="AR28" s="197" t="s">
        <v>1773</v>
      </c>
      <c r="AS28" s="613"/>
      <c r="AT28" s="613"/>
      <c r="AU28" s="613"/>
      <c r="AV28" s="613"/>
      <c r="AW28" s="613"/>
      <c r="AX28" s="613"/>
      <c r="AY28" s="613"/>
      <c r="AZ28" s="613"/>
      <c r="BA28" s="613"/>
      <c r="BB28" s="613"/>
      <c r="BC28" s="613"/>
      <c r="BD28" s="613"/>
      <c r="BE28" s="613"/>
      <c r="BF28" s="613"/>
      <c r="BG28" s="613"/>
      <c r="BH28" s="613"/>
      <c r="BI28" s="613"/>
      <c r="BJ28" s="613"/>
    </row>
    <row r="29" spans="1:62" s="87" customFormat="1" ht="49.5" customHeight="1">
      <c r="A29" s="81" t="s">
        <v>474</v>
      </c>
      <c r="B29" s="82" t="s">
        <v>297</v>
      </c>
      <c r="C29" s="82" t="s">
        <v>297</v>
      </c>
      <c r="D29" s="82" t="s">
        <v>32</v>
      </c>
      <c r="E29" s="106">
        <v>2240666.5</v>
      </c>
      <c r="F29" s="83" t="s">
        <v>347</v>
      </c>
      <c r="G29" s="82">
        <f>VLOOKUP(A29,取数表!A:K,11,0)</f>
        <v>2240666.5</v>
      </c>
      <c r="H29" s="112">
        <f t="shared" si="15"/>
        <v>1</v>
      </c>
      <c r="I29" s="111">
        <f t="shared" si="16"/>
        <v>0</v>
      </c>
      <c r="J29" s="303" t="s">
        <v>1763</v>
      </c>
      <c r="K29" s="82" t="s">
        <v>343</v>
      </c>
      <c r="L29" s="85">
        <v>0</v>
      </c>
      <c r="M29" s="86">
        <f t="shared" si="5"/>
        <v>0</v>
      </c>
      <c r="N29" s="82" t="s">
        <v>465</v>
      </c>
      <c r="O29" s="85">
        <v>0</v>
      </c>
      <c r="P29" s="86">
        <f t="shared" si="6"/>
        <v>0</v>
      </c>
      <c r="Q29" s="85" t="s">
        <v>344</v>
      </c>
      <c r="R29" s="85">
        <v>0</v>
      </c>
      <c r="S29" s="86">
        <f t="shared" si="7"/>
        <v>0</v>
      </c>
      <c r="T29" s="85" t="s">
        <v>345</v>
      </c>
      <c r="U29" s="85">
        <v>0</v>
      </c>
      <c r="V29" s="86">
        <f t="shared" si="8"/>
        <v>0</v>
      </c>
      <c r="W29" s="190" t="s">
        <v>952</v>
      </c>
      <c r="X29" s="85">
        <v>0</v>
      </c>
      <c r="Y29" s="86">
        <f t="shared" si="9"/>
        <v>0</v>
      </c>
      <c r="Z29" s="215" t="s">
        <v>1675</v>
      </c>
      <c r="AA29" s="216">
        <v>909346.04</v>
      </c>
      <c r="AB29" s="86">
        <f t="shared" si="10"/>
        <v>0.40583729885728198</v>
      </c>
      <c r="AC29" s="215" t="s">
        <v>1672</v>
      </c>
      <c r="AD29" s="216">
        <v>232299.5</v>
      </c>
      <c r="AE29" s="86">
        <f t="shared" si="11"/>
        <v>0.50951158505739258</v>
      </c>
      <c r="AF29" s="215" t="s">
        <v>1019</v>
      </c>
      <c r="AG29" s="216">
        <v>250000</v>
      </c>
      <c r="AH29" s="86">
        <f t="shared" si="13"/>
        <v>0.62108552968502895</v>
      </c>
      <c r="AI29" s="216" t="s">
        <v>1020</v>
      </c>
      <c r="AJ29" s="216">
        <v>624984.46</v>
      </c>
      <c r="AK29" s="86">
        <f t="shared" si="14"/>
        <v>0.90001345581772207</v>
      </c>
      <c r="AL29" s="216" t="s">
        <v>1021</v>
      </c>
      <c r="AM29" s="216">
        <v>224070</v>
      </c>
      <c r="AN29" s="86">
        <f t="shared" si="17"/>
        <v>1.0000149509085801</v>
      </c>
      <c r="AO29" s="215"/>
      <c r="AP29" s="215"/>
      <c r="AQ29" s="196"/>
      <c r="AR29" s="216"/>
      <c r="AS29" s="611"/>
      <c r="AT29" s="611"/>
      <c r="AU29" s="611"/>
      <c r="AV29" s="611"/>
      <c r="AW29" s="611"/>
      <c r="AX29" s="611"/>
      <c r="AY29" s="611"/>
      <c r="AZ29" s="611"/>
      <c r="BA29" s="611"/>
      <c r="BB29" s="611"/>
      <c r="BC29" s="611"/>
      <c r="BD29" s="611"/>
      <c r="BE29" s="611"/>
      <c r="BF29" s="611"/>
      <c r="BG29" s="611"/>
      <c r="BH29" s="611"/>
      <c r="BI29" s="611"/>
      <c r="BJ29" s="611"/>
    </row>
    <row r="30" spans="1:62" s="94" customFormat="1" ht="36">
      <c r="A30" s="88" t="s">
        <v>22</v>
      </c>
      <c r="B30" s="177" t="s">
        <v>297</v>
      </c>
      <c r="C30" s="177"/>
      <c r="D30" s="177"/>
      <c r="E30" s="105">
        <f>E31+E32+E33+E34</f>
        <v>1579060</v>
      </c>
      <c r="F30" s="105"/>
      <c r="G30" s="105">
        <f>G31+G32+G33+G34</f>
        <v>1578705</v>
      </c>
      <c r="H30" s="93">
        <f>G30/E30</f>
        <v>0.99977518270363386</v>
      </c>
      <c r="I30" s="105">
        <f>E30-G30</f>
        <v>355</v>
      </c>
      <c r="J30" s="303" t="str">
        <f t="shared" si="4"/>
        <v>否</v>
      </c>
      <c r="K30" s="92"/>
      <c r="L30" s="92">
        <f>L31+L32+L33+L34</f>
        <v>0</v>
      </c>
      <c r="M30" s="93">
        <f t="shared" si="5"/>
        <v>0</v>
      </c>
      <c r="N30" s="92"/>
      <c r="O30" s="92">
        <f>O31+O32+O33+O34</f>
        <v>0</v>
      </c>
      <c r="P30" s="93">
        <f t="shared" si="6"/>
        <v>0</v>
      </c>
      <c r="Q30" s="92"/>
      <c r="R30" s="92">
        <f>R31+R32+R33+R34</f>
        <v>0</v>
      </c>
      <c r="S30" s="93">
        <f t="shared" si="7"/>
        <v>0</v>
      </c>
      <c r="T30" s="92"/>
      <c r="U30" s="92">
        <f>U31+U32+U33+U34</f>
        <v>0</v>
      </c>
      <c r="V30" s="93">
        <f t="shared" si="8"/>
        <v>0</v>
      </c>
      <c r="W30" s="92"/>
      <c r="X30" s="92">
        <f>X31+X32+X33+X34</f>
        <v>0</v>
      </c>
      <c r="Y30" s="93">
        <f t="shared" si="9"/>
        <v>0</v>
      </c>
      <c r="Z30" s="92"/>
      <c r="AA30" s="92">
        <f>AA31+AA32+AA33+AA34</f>
        <v>235000</v>
      </c>
      <c r="AB30" s="93">
        <f t="shared" si="10"/>
        <v>0.1488227173128317</v>
      </c>
      <c r="AC30" s="92"/>
      <c r="AD30" s="92">
        <f>AD31+AD32+AD33+AD34</f>
        <v>305890</v>
      </c>
      <c r="AE30" s="93">
        <f t="shared" si="11"/>
        <v>0.34253923220143628</v>
      </c>
      <c r="AF30" s="92"/>
      <c r="AG30" s="92">
        <f>AG31+AG32+AG33+AG34</f>
        <v>538150</v>
      </c>
      <c r="AH30" s="93">
        <f t="shared" si="13"/>
        <v>0.68334325484782088</v>
      </c>
      <c r="AI30" s="92"/>
      <c r="AJ30" s="92">
        <f>AJ31+AJ32+AJ33+AJ34</f>
        <v>480020</v>
      </c>
      <c r="AK30" s="93">
        <f t="shared" si="14"/>
        <v>0.98733423682443988</v>
      </c>
      <c r="AL30" s="92"/>
      <c r="AM30" s="92">
        <f>AM31+AM32+AM33+AM34</f>
        <v>20000</v>
      </c>
      <c r="AN30" s="93">
        <f t="shared" si="17"/>
        <v>1</v>
      </c>
      <c r="AO30" s="177"/>
      <c r="AP30" s="177"/>
      <c r="AQ30" s="177"/>
      <c r="AR30" s="177"/>
      <c r="AS30" s="612"/>
      <c r="AT30" s="612"/>
      <c r="AU30" s="612"/>
      <c r="AV30" s="612"/>
      <c r="AW30" s="612"/>
      <c r="AX30" s="612"/>
      <c r="AY30" s="612"/>
      <c r="AZ30" s="612"/>
      <c r="BA30" s="612"/>
      <c r="BB30" s="612"/>
      <c r="BC30" s="612"/>
      <c r="BD30" s="612"/>
      <c r="BE30" s="612"/>
      <c r="BF30" s="612"/>
      <c r="BG30" s="612"/>
      <c r="BH30" s="612"/>
      <c r="BI30" s="612"/>
      <c r="BJ30" s="612"/>
    </row>
    <row r="31" spans="1:62" s="101" customFormat="1" ht="39.950000000000003" customHeight="1">
      <c r="A31" s="95" t="s">
        <v>23</v>
      </c>
      <c r="B31" s="96" t="s">
        <v>297</v>
      </c>
      <c r="C31" s="96" t="s">
        <v>20</v>
      </c>
      <c r="D31" s="96" t="s">
        <v>43</v>
      </c>
      <c r="E31" s="113">
        <v>345240</v>
      </c>
      <c r="F31" s="113" t="s">
        <v>324</v>
      </c>
      <c r="G31" s="113">
        <f>VLOOKUP(A31,取数表!A:K,11,0)</f>
        <v>344885</v>
      </c>
      <c r="H31" s="100">
        <f>G31/E31</f>
        <v>0.9989717298111459</v>
      </c>
      <c r="I31" s="113">
        <f>E31-G31</f>
        <v>355</v>
      </c>
      <c r="J31" s="303" t="str">
        <f t="shared" si="4"/>
        <v>否</v>
      </c>
      <c r="K31" s="191"/>
      <c r="L31" s="191"/>
      <c r="M31" s="100">
        <f t="shared" si="5"/>
        <v>0</v>
      </c>
      <c r="N31" s="217" t="s">
        <v>1009</v>
      </c>
      <c r="O31" s="191"/>
      <c r="P31" s="100">
        <f t="shared" si="6"/>
        <v>0</v>
      </c>
      <c r="Q31" s="219" t="s">
        <v>1010</v>
      </c>
      <c r="R31" s="218">
        <v>0</v>
      </c>
      <c r="S31" s="100">
        <f t="shared" si="7"/>
        <v>0</v>
      </c>
      <c r="T31" s="194" t="s">
        <v>956</v>
      </c>
      <c r="U31" s="191"/>
      <c r="V31" s="100">
        <f t="shared" si="8"/>
        <v>0</v>
      </c>
      <c r="W31" s="217" t="s">
        <v>1011</v>
      </c>
      <c r="X31" s="191"/>
      <c r="Y31" s="100">
        <f t="shared" si="9"/>
        <v>0</v>
      </c>
      <c r="Z31" s="219" t="s">
        <v>1012</v>
      </c>
      <c r="AA31" s="191">
        <v>0</v>
      </c>
      <c r="AB31" s="100">
        <f t="shared" si="10"/>
        <v>0</v>
      </c>
      <c r="AC31" s="217" t="s">
        <v>1013</v>
      </c>
      <c r="AD31" s="191">
        <v>0</v>
      </c>
      <c r="AE31" s="100">
        <f t="shared" si="11"/>
        <v>0</v>
      </c>
      <c r="AF31" s="217"/>
      <c r="AG31" s="191"/>
      <c r="AH31" s="100">
        <f t="shared" si="13"/>
        <v>0</v>
      </c>
      <c r="AI31" s="592" t="s">
        <v>1762</v>
      </c>
      <c r="AJ31" s="191">
        <v>342760</v>
      </c>
      <c r="AK31" s="100">
        <f t="shared" si="14"/>
        <v>0.99281659135673739</v>
      </c>
      <c r="AL31" s="191"/>
      <c r="AM31" s="191"/>
      <c r="AN31" s="100">
        <v>1</v>
      </c>
      <c r="AO31" s="197">
        <v>355</v>
      </c>
      <c r="AP31" s="197" t="s">
        <v>1774</v>
      </c>
      <c r="AQ31" s="197"/>
      <c r="AR31" s="197"/>
      <c r="AS31" s="613"/>
      <c r="AT31" s="613"/>
      <c r="AU31" s="613"/>
      <c r="AV31" s="613"/>
      <c r="AW31" s="613"/>
      <c r="AX31" s="613"/>
      <c r="AY31" s="613"/>
      <c r="AZ31" s="613"/>
      <c r="BA31" s="613"/>
      <c r="BB31" s="613"/>
      <c r="BC31" s="613"/>
      <c r="BD31" s="613"/>
      <c r="BE31" s="613"/>
      <c r="BF31" s="613"/>
      <c r="BG31" s="613"/>
      <c r="BH31" s="613"/>
      <c r="BI31" s="613"/>
      <c r="BJ31" s="613"/>
    </row>
    <row r="32" spans="1:62" s="101" customFormat="1" ht="39.950000000000003" customHeight="1">
      <c r="A32" s="95" t="s">
        <v>24</v>
      </c>
      <c r="B32" s="96" t="s">
        <v>297</v>
      </c>
      <c r="C32" s="96" t="s">
        <v>20</v>
      </c>
      <c r="D32" s="96" t="s">
        <v>33</v>
      </c>
      <c r="E32" s="113">
        <v>685630</v>
      </c>
      <c r="F32" s="113" t="s">
        <v>324</v>
      </c>
      <c r="G32" s="113">
        <f>VLOOKUP(A32,取数表!A:K,11,0)</f>
        <v>685630</v>
      </c>
      <c r="H32" s="100">
        <f>G32/E32</f>
        <v>1</v>
      </c>
      <c r="I32" s="113">
        <f>E32-G32</f>
        <v>0</v>
      </c>
      <c r="J32" s="303" t="str">
        <f t="shared" si="4"/>
        <v>是</v>
      </c>
      <c r="K32" s="191"/>
      <c r="L32" s="191"/>
      <c r="M32" s="100">
        <f t="shared" si="5"/>
        <v>0</v>
      </c>
      <c r="N32" s="217" t="s">
        <v>1009</v>
      </c>
      <c r="O32" s="191"/>
      <c r="P32" s="100">
        <f t="shared" si="6"/>
        <v>0</v>
      </c>
      <c r="Q32" s="219" t="s">
        <v>1010</v>
      </c>
      <c r="R32" s="191">
        <v>0</v>
      </c>
      <c r="S32" s="100">
        <f t="shared" si="7"/>
        <v>0</v>
      </c>
      <c r="T32" s="194" t="s">
        <v>956</v>
      </c>
      <c r="U32" s="191"/>
      <c r="V32" s="100">
        <f t="shared" si="8"/>
        <v>0</v>
      </c>
      <c r="W32" s="217" t="s">
        <v>1011</v>
      </c>
      <c r="X32" s="191"/>
      <c r="Y32" s="100">
        <f t="shared" si="9"/>
        <v>0</v>
      </c>
      <c r="Z32" s="219" t="s">
        <v>1014</v>
      </c>
      <c r="AA32" s="191">
        <v>0</v>
      </c>
      <c r="AB32" s="100">
        <f t="shared" si="10"/>
        <v>0</v>
      </c>
      <c r="AC32" s="217" t="s">
        <v>1015</v>
      </c>
      <c r="AD32" s="191">
        <v>205890</v>
      </c>
      <c r="AE32" s="100">
        <f t="shared" si="11"/>
        <v>0.30029316103437714</v>
      </c>
      <c r="AF32" s="217" t="s">
        <v>1016</v>
      </c>
      <c r="AG32" s="191">
        <v>343150</v>
      </c>
      <c r="AH32" s="100">
        <f t="shared" si="13"/>
        <v>0.80078176275833901</v>
      </c>
      <c r="AI32" s="217" t="s">
        <v>1017</v>
      </c>
      <c r="AJ32" s="191">
        <v>137260</v>
      </c>
      <c r="AK32" s="100">
        <f t="shared" si="14"/>
        <v>1.0009772034479238</v>
      </c>
      <c r="AL32" s="191"/>
      <c r="AM32" s="191"/>
      <c r="AN32" s="100">
        <v>1</v>
      </c>
      <c r="AO32" s="197"/>
      <c r="AP32" s="197"/>
      <c r="AQ32" s="196"/>
      <c r="AR32" s="196"/>
      <c r="AS32" s="613"/>
      <c r="AT32" s="613"/>
      <c r="AU32" s="613"/>
      <c r="AV32" s="613"/>
      <c r="AW32" s="613"/>
      <c r="AX32" s="613"/>
      <c r="AY32" s="613"/>
      <c r="AZ32" s="613"/>
      <c r="BA32" s="613"/>
      <c r="BB32" s="613"/>
      <c r="BC32" s="613"/>
      <c r="BD32" s="613"/>
      <c r="BE32" s="613"/>
      <c r="BF32" s="613"/>
      <c r="BG32" s="613"/>
      <c r="BH32" s="613"/>
      <c r="BI32" s="613"/>
      <c r="BJ32" s="613"/>
    </row>
    <row r="33" spans="1:62" s="87" customFormat="1" ht="39.950000000000003" customHeight="1">
      <c r="A33" s="81" t="s">
        <v>25</v>
      </c>
      <c r="B33" s="82" t="s">
        <v>297</v>
      </c>
      <c r="C33" s="82" t="s">
        <v>297</v>
      </c>
      <c r="D33" s="82" t="s">
        <v>34</v>
      </c>
      <c r="E33" s="106">
        <v>198190</v>
      </c>
      <c r="F33" s="83" t="s">
        <v>342</v>
      </c>
      <c r="G33" s="113">
        <f>VLOOKUP(A33,取数表!A:K,11,0)</f>
        <v>198190</v>
      </c>
      <c r="H33" s="100">
        <f t="shared" ref="H33:H39" si="18">G33/E33</f>
        <v>1</v>
      </c>
      <c r="I33" s="113">
        <f t="shared" ref="I33:I40" si="19">E33-G33</f>
        <v>0</v>
      </c>
      <c r="J33" s="303" t="str">
        <f t="shared" si="4"/>
        <v>是</v>
      </c>
      <c r="K33" s="190" t="s">
        <v>953</v>
      </c>
      <c r="L33" s="192">
        <v>0</v>
      </c>
      <c r="M33" s="86">
        <f t="shared" si="5"/>
        <v>0</v>
      </c>
      <c r="N33" s="190" t="s">
        <v>954</v>
      </c>
      <c r="O33" s="192">
        <v>0</v>
      </c>
      <c r="P33" s="86">
        <f t="shared" si="6"/>
        <v>0</v>
      </c>
      <c r="Q33" s="192" t="s">
        <v>955</v>
      </c>
      <c r="R33" s="192">
        <v>0</v>
      </c>
      <c r="S33" s="86">
        <f t="shared" si="7"/>
        <v>0</v>
      </c>
      <c r="T33" s="192" t="s">
        <v>956</v>
      </c>
      <c r="U33" s="192">
        <v>0</v>
      </c>
      <c r="V33" s="86">
        <f t="shared" si="8"/>
        <v>0</v>
      </c>
      <c r="W33" s="190" t="s">
        <v>946</v>
      </c>
      <c r="X33" s="192">
        <v>0</v>
      </c>
      <c r="Y33" s="86">
        <f t="shared" si="9"/>
        <v>0</v>
      </c>
      <c r="Z33" s="190" t="s">
        <v>957</v>
      </c>
      <c r="AA33" s="192">
        <v>60000</v>
      </c>
      <c r="AB33" s="86">
        <f t="shared" si="10"/>
        <v>0.30273979514607197</v>
      </c>
      <c r="AC33" s="190" t="s">
        <v>959</v>
      </c>
      <c r="AD33" s="192">
        <v>100000</v>
      </c>
      <c r="AE33" s="86">
        <f t="shared" si="11"/>
        <v>0.80730612038952521</v>
      </c>
      <c r="AF33" s="190" t="s">
        <v>959</v>
      </c>
      <c r="AG33" s="192">
        <v>20000</v>
      </c>
      <c r="AH33" s="86">
        <f t="shared" si="13"/>
        <v>0.9082193854382159</v>
      </c>
      <c r="AI33" s="192" t="s">
        <v>960</v>
      </c>
      <c r="AJ33" s="192">
        <v>0</v>
      </c>
      <c r="AK33" s="86">
        <f t="shared" si="14"/>
        <v>0.9082193854382159</v>
      </c>
      <c r="AL33" s="192" t="s">
        <v>961</v>
      </c>
      <c r="AM33" s="192">
        <v>20000</v>
      </c>
      <c r="AN33" s="86">
        <v>1</v>
      </c>
      <c r="AO33" s="215"/>
      <c r="AP33" s="215"/>
      <c r="AQ33" s="216"/>
      <c r="AR33" s="216"/>
      <c r="AS33" s="611"/>
      <c r="AT33" s="611"/>
      <c r="AU33" s="611"/>
      <c r="AV33" s="611"/>
      <c r="AW33" s="611"/>
      <c r="AX33" s="611"/>
      <c r="AY33" s="611"/>
      <c r="AZ33" s="611"/>
      <c r="BA33" s="611"/>
      <c r="BB33" s="611"/>
      <c r="BC33" s="611"/>
      <c r="BD33" s="611"/>
      <c r="BE33" s="611"/>
      <c r="BF33" s="611"/>
      <c r="BG33" s="611"/>
      <c r="BH33" s="611"/>
      <c r="BI33" s="611"/>
      <c r="BJ33" s="611"/>
    </row>
    <row r="34" spans="1:62" s="87" customFormat="1" ht="39.950000000000003" customHeight="1">
      <c r="A34" s="182" t="s">
        <v>26</v>
      </c>
      <c r="B34" s="190" t="s">
        <v>297</v>
      </c>
      <c r="C34" s="190" t="s">
        <v>21</v>
      </c>
      <c r="D34" s="190" t="s">
        <v>44</v>
      </c>
      <c r="E34" s="106">
        <v>350000</v>
      </c>
      <c r="F34" s="190" t="s">
        <v>306</v>
      </c>
      <c r="G34" s="106">
        <f>VLOOKUP(A34,取数表!A:K,11,0)</f>
        <v>350000</v>
      </c>
      <c r="H34" s="86">
        <f t="shared" si="18"/>
        <v>1</v>
      </c>
      <c r="I34" s="106">
        <f t="shared" si="19"/>
        <v>0</v>
      </c>
      <c r="J34" s="303" t="str">
        <f t="shared" si="4"/>
        <v>是</v>
      </c>
      <c r="K34" s="208" t="s">
        <v>543</v>
      </c>
      <c r="L34" s="209"/>
      <c r="M34" s="86">
        <f t="shared" si="5"/>
        <v>0</v>
      </c>
      <c r="N34" s="210" t="s">
        <v>996</v>
      </c>
      <c r="O34" s="209"/>
      <c r="P34" s="86">
        <f t="shared" si="6"/>
        <v>0</v>
      </c>
      <c r="Q34" s="210" t="s">
        <v>994</v>
      </c>
      <c r="R34" s="209"/>
      <c r="S34" s="86">
        <f t="shared" si="7"/>
        <v>0</v>
      </c>
      <c r="T34" s="210" t="s">
        <v>995</v>
      </c>
      <c r="U34" s="209"/>
      <c r="V34" s="86">
        <f t="shared" si="8"/>
        <v>0</v>
      </c>
      <c r="W34" s="210" t="s">
        <v>997</v>
      </c>
      <c r="X34" s="209"/>
      <c r="Y34" s="86">
        <f t="shared" si="9"/>
        <v>0</v>
      </c>
      <c r="Z34" s="210" t="s">
        <v>998</v>
      </c>
      <c r="AA34" s="209">
        <v>175000</v>
      </c>
      <c r="AB34" s="86">
        <f t="shared" si="10"/>
        <v>0.5</v>
      </c>
      <c r="AC34" s="210" t="s">
        <v>999</v>
      </c>
      <c r="AD34" s="208">
        <v>0</v>
      </c>
      <c r="AE34" s="86">
        <f t="shared" si="11"/>
        <v>0.5</v>
      </c>
      <c r="AF34" s="210" t="s">
        <v>1000</v>
      </c>
      <c r="AG34" s="209">
        <v>175000</v>
      </c>
      <c r="AH34" s="86">
        <f t="shared" si="13"/>
        <v>1</v>
      </c>
      <c r="AI34" s="208"/>
      <c r="AJ34" s="209"/>
      <c r="AK34" s="86">
        <f t="shared" si="14"/>
        <v>1</v>
      </c>
      <c r="AL34" s="209"/>
      <c r="AM34" s="209"/>
      <c r="AN34" s="86">
        <f t="shared" si="17"/>
        <v>1</v>
      </c>
      <c r="AO34" s="215"/>
      <c r="AP34" s="215"/>
      <c r="AQ34" s="216"/>
      <c r="AR34" s="216"/>
      <c r="AS34" s="611"/>
      <c r="AT34" s="611"/>
      <c r="AU34" s="611"/>
      <c r="AV34" s="611"/>
      <c r="AW34" s="611"/>
      <c r="AX34" s="611"/>
      <c r="AY34" s="611"/>
      <c r="AZ34" s="611"/>
      <c r="BA34" s="611"/>
      <c r="BB34" s="611"/>
      <c r="BC34" s="611"/>
      <c r="BD34" s="611"/>
      <c r="BE34" s="611"/>
      <c r="BF34" s="611"/>
      <c r="BG34" s="611"/>
      <c r="BH34" s="611"/>
      <c r="BI34" s="611"/>
      <c r="BJ34" s="611"/>
    </row>
    <row r="35" spans="1:62" s="87" customFormat="1" ht="39.950000000000003" customHeight="1">
      <c r="A35" s="81" t="s">
        <v>475</v>
      </c>
      <c r="B35" s="82" t="s">
        <v>297</v>
      </c>
      <c r="C35" s="82" t="s">
        <v>411</v>
      </c>
      <c r="D35" s="82" t="s">
        <v>476</v>
      </c>
      <c r="E35" s="113">
        <v>1039980</v>
      </c>
      <c r="F35" s="83" t="s">
        <v>347</v>
      </c>
      <c r="G35" s="113">
        <f>VLOOKUP(A35,取数表!A:K,11,0)</f>
        <v>1039980</v>
      </c>
      <c r="H35" s="100">
        <f t="shared" si="18"/>
        <v>1</v>
      </c>
      <c r="I35" s="113">
        <f t="shared" si="19"/>
        <v>0</v>
      </c>
      <c r="J35" s="303" t="str">
        <f t="shared" si="4"/>
        <v>是</v>
      </c>
      <c r="K35" s="190" t="s">
        <v>953</v>
      </c>
      <c r="L35" s="192">
        <v>0</v>
      </c>
      <c r="M35" s="86">
        <f t="shared" si="5"/>
        <v>0</v>
      </c>
      <c r="N35" s="190" t="s">
        <v>962</v>
      </c>
      <c r="O35" s="192">
        <v>0</v>
      </c>
      <c r="P35" s="86">
        <f t="shared" si="6"/>
        <v>0</v>
      </c>
      <c r="Q35" s="192" t="s">
        <v>955</v>
      </c>
      <c r="R35" s="192">
        <v>0</v>
      </c>
      <c r="S35" s="86">
        <f t="shared" si="7"/>
        <v>0</v>
      </c>
      <c r="T35" s="192" t="s">
        <v>956</v>
      </c>
      <c r="U35" s="192">
        <v>0</v>
      </c>
      <c r="V35" s="86">
        <f t="shared" si="8"/>
        <v>0</v>
      </c>
      <c r="W35" s="190" t="s">
        <v>946</v>
      </c>
      <c r="X35" s="192">
        <v>0</v>
      </c>
      <c r="Y35" s="86">
        <f t="shared" si="9"/>
        <v>0</v>
      </c>
      <c r="Z35" s="215" t="s">
        <v>1675</v>
      </c>
      <c r="AA35" s="216">
        <v>799980</v>
      </c>
      <c r="AB35" s="86">
        <f t="shared" si="10"/>
        <v>0.76922633127560147</v>
      </c>
      <c r="AC35" s="215" t="s">
        <v>1672</v>
      </c>
      <c r="AD35" s="216">
        <v>0</v>
      </c>
      <c r="AE35" s="86">
        <f t="shared" si="11"/>
        <v>0.76922633127560147</v>
      </c>
      <c r="AF35" s="215"/>
      <c r="AG35" s="216"/>
      <c r="AH35" s="86">
        <f t="shared" si="13"/>
        <v>0.76922633127560147</v>
      </c>
      <c r="AI35" s="216" t="s">
        <v>1673</v>
      </c>
      <c r="AJ35" s="216">
        <v>240000</v>
      </c>
      <c r="AK35" s="86">
        <f t="shared" si="14"/>
        <v>1</v>
      </c>
      <c r="AL35" s="216" t="s">
        <v>963</v>
      </c>
      <c r="AM35" s="216"/>
      <c r="AN35" s="86">
        <f t="shared" si="17"/>
        <v>1</v>
      </c>
      <c r="AO35" s="215"/>
      <c r="AP35" s="215"/>
      <c r="AQ35" s="216"/>
      <c r="AR35" s="216"/>
      <c r="AS35" s="611"/>
      <c r="AT35" s="611"/>
      <c r="AU35" s="611"/>
      <c r="AV35" s="611"/>
      <c r="AW35" s="611"/>
      <c r="AX35" s="611"/>
      <c r="AY35" s="611"/>
      <c r="AZ35" s="611"/>
      <c r="BA35" s="611"/>
      <c r="BB35" s="611"/>
      <c r="BC35" s="611"/>
      <c r="BD35" s="611"/>
      <c r="BE35" s="611"/>
      <c r="BF35" s="611"/>
      <c r="BG35" s="611"/>
      <c r="BH35" s="611"/>
      <c r="BI35" s="611"/>
      <c r="BJ35" s="611"/>
    </row>
    <row r="36" spans="1:62" s="87" customFormat="1" ht="39.950000000000003" customHeight="1">
      <c r="A36" s="81" t="s">
        <v>477</v>
      </c>
      <c r="B36" s="82" t="s">
        <v>297</v>
      </c>
      <c r="C36" s="82" t="s">
        <v>411</v>
      </c>
      <c r="D36" s="82" t="s">
        <v>45</v>
      </c>
      <c r="E36" s="106">
        <v>1764600</v>
      </c>
      <c r="F36" s="83" t="s">
        <v>347</v>
      </c>
      <c r="G36" s="113">
        <f>VLOOKUP(A36,取数表!A:K,11,0)</f>
        <v>1764600</v>
      </c>
      <c r="H36" s="100">
        <f t="shared" si="18"/>
        <v>1</v>
      </c>
      <c r="I36" s="113">
        <f t="shared" si="19"/>
        <v>0</v>
      </c>
      <c r="J36" s="303" t="str">
        <f t="shared" si="4"/>
        <v>是</v>
      </c>
      <c r="K36" s="190" t="s">
        <v>953</v>
      </c>
      <c r="L36" s="192">
        <v>0</v>
      </c>
      <c r="M36" s="86">
        <f t="shared" si="5"/>
        <v>0</v>
      </c>
      <c r="N36" s="190" t="s">
        <v>962</v>
      </c>
      <c r="O36" s="192">
        <v>0</v>
      </c>
      <c r="P36" s="86">
        <f t="shared" si="6"/>
        <v>0</v>
      </c>
      <c r="Q36" s="192" t="s">
        <v>955</v>
      </c>
      <c r="R36" s="192">
        <v>0</v>
      </c>
      <c r="S36" s="86">
        <f t="shared" si="7"/>
        <v>0</v>
      </c>
      <c r="T36" s="192" t="s">
        <v>956</v>
      </c>
      <c r="U36" s="192">
        <v>0</v>
      </c>
      <c r="V36" s="86">
        <f t="shared" si="8"/>
        <v>0</v>
      </c>
      <c r="W36" s="190" t="s">
        <v>946</v>
      </c>
      <c r="X36" s="192">
        <v>0</v>
      </c>
      <c r="Y36" s="86">
        <f t="shared" si="9"/>
        <v>0</v>
      </c>
      <c r="Z36" s="215" t="s">
        <v>1676</v>
      </c>
      <c r="AA36" s="216">
        <v>191580</v>
      </c>
      <c r="AB36" s="86">
        <f t="shared" si="10"/>
        <v>0.10856851411084666</v>
      </c>
      <c r="AC36" s="215" t="s">
        <v>1677</v>
      </c>
      <c r="AD36" s="216">
        <v>337800</v>
      </c>
      <c r="AE36" s="86">
        <f t="shared" si="11"/>
        <v>0.3</v>
      </c>
      <c r="AF36" s="215" t="s">
        <v>1672</v>
      </c>
      <c r="AG36" s="216">
        <v>255440</v>
      </c>
      <c r="AH36" s="86">
        <f t="shared" si="13"/>
        <v>0.4447580188144622</v>
      </c>
      <c r="AI36" s="216" t="s">
        <v>1673</v>
      </c>
      <c r="AJ36" s="216">
        <f>191580+450400</f>
        <v>641980</v>
      </c>
      <c r="AK36" s="86">
        <f t="shared" si="14"/>
        <v>0.80856851411084663</v>
      </c>
      <c r="AL36" s="216" t="s">
        <v>963</v>
      </c>
      <c r="AM36" s="216">
        <v>337800</v>
      </c>
      <c r="AN36" s="86">
        <f t="shared" si="17"/>
        <v>1</v>
      </c>
      <c r="AO36" s="215"/>
      <c r="AP36" s="215"/>
      <c r="AQ36" s="216"/>
      <c r="AR36" s="216"/>
      <c r="AS36" s="611"/>
      <c r="AT36" s="611"/>
      <c r="AU36" s="611"/>
      <c r="AV36" s="611"/>
      <c r="AW36" s="611"/>
      <c r="AX36" s="611"/>
      <c r="AY36" s="611"/>
      <c r="AZ36" s="611"/>
      <c r="BA36" s="611"/>
      <c r="BB36" s="611"/>
      <c r="BC36" s="611"/>
      <c r="BD36" s="611"/>
      <c r="BE36" s="611"/>
      <c r="BF36" s="611"/>
      <c r="BG36" s="611"/>
      <c r="BH36" s="611"/>
      <c r="BI36" s="611"/>
      <c r="BJ36" s="611"/>
    </row>
    <row r="37" spans="1:62" s="87" customFormat="1" ht="39.950000000000003" customHeight="1">
      <c r="A37" s="81" t="s">
        <v>478</v>
      </c>
      <c r="B37" s="82" t="s">
        <v>297</v>
      </c>
      <c r="C37" s="82" t="s">
        <v>412</v>
      </c>
      <c r="D37" s="82" t="s">
        <v>46</v>
      </c>
      <c r="E37" s="106">
        <v>1626800</v>
      </c>
      <c r="F37" s="83" t="s">
        <v>347</v>
      </c>
      <c r="G37" s="113">
        <f>VLOOKUP(A37,取数表!A:K,11,0)</f>
        <v>1626800</v>
      </c>
      <c r="H37" s="100">
        <f t="shared" si="18"/>
        <v>1</v>
      </c>
      <c r="I37" s="113">
        <f t="shared" si="19"/>
        <v>0</v>
      </c>
      <c r="J37" s="303" t="str">
        <f t="shared" si="4"/>
        <v>是</v>
      </c>
      <c r="K37" s="190" t="s">
        <v>953</v>
      </c>
      <c r="L37" s="192">
        <v>0</v>
      </c>
      <c r="M37" s="86">
        <f t="shared" si="5"/>
        <v>0</v>
      </c>
      <c r="N37" s="190" t="s">
        <v>962</v>
      </c>
      <c r="O37" s="192">
        <v>0</v>
      </c>
      <c r="P37" s="86">
        <f t="shared" si="6"/>
        <v>0</v>
      </c>
      <c r="Q37" s="192" t="s">
        <v>955</v>
      </c>
      <c r="R37" s="192">
        <v>0</v>
      </c>
      <c r="S37" s="86">
        <f t="shared" si="7"/>
        <v>0</v>
      </c>
      <c r="T37" s="192" t="s">
        <v>956</v>
      </c>
      <c r="U37" s="192">
        <v>0</v>
      </c>
      <c r="V37" s="86">
        <f t="shared" si="8"/>
        <v>0</v>
      </c>
      <c r="W37" s="190" t="s">
        <v>946</v>
      </c>
      <c r="X37" s="192">
        <v>0</v>
      </c>
      <c r="Y37" s="86">
        <f t="shared" si="9"/>
        <v>0</v>
      </c>
      <c r="Z37" s="215" t="s">
        <v>1671</v>
      </c>
      <c r="AA37" s="216">
        <v>813400</v>
      </c>
      <c r="AB37" s="86">
        <f t="shared" si="10"/>
        <v>0.5</v>
      </c>
      <c r="AC37" s="215" t="s">
        <v>1672</v>
      </c>
      <c r="AD37" s="216">
        <v>0</v>
      </c>
      <c r="AE37" s="86">
        <f t="shared" si="11"/>
        <v>0.5</v>
      </c>
      <c r="AF37" s="215" t="s">
        <v>1672</v>
      </c>
      <c r="AG37" s="216">
        <v>813400</v>
      </c>
      <c r="AH37" s="86">
        <f t="shared" si="13"/>
        <v>1</v>
      </c>
      <c r="AI37" s="216" t="s">
        <v>1673</v>
      </c>
      <c r="AJ37" s="216">
        <v>0</v>
      </c>
      <c r="AK37" s="86">
        <f t="shared" si="14"/>
        <v>1</v>
      </c>
      <c r="AL37" s="216"/>
      <c r="AM37" s="216"/>
      <c r="AN37" s="86">
        <f t="shared" si="17"/>
        <v>1</v>
      </c>
      <c r="AO37" s="215"/>
      <c r="AP37" s="215"/>
      <c r="AQ37" s="216"/>
      <c r="AR37" s="216"/>
      <c r="AS37" s="611"/>
      <c r="AT37" s="611"/>
      <c r="AU37" s="611"/>
      <c r="AV37" s="611"/>
      <c r="AW37" s="611"/>
      <c r="AX37" s="611"/>
      <c r="AY37" s="611"/>
      <c r="AZ37" s="611"/>
      <c r="BA37" s="611"/>
      <c r="BB37" s="611"/>
      <c r="BC37" s="611"/>
      <c r="BD37" s="611"/>
      <c r="BE37" s="611"/>
      <c r="BF37" s="611"/>
      <c r="BG37" s="611"/>
      <c r="BH37" s="611"/>
      <c r="BI37" s="611"/>
      <c r="BJ37" s="611"/>
    </row>
    <row r="38" spans="1:62" s="101" customFormat="1" ht="39.950000000000003" customHeight="1">
      <c r="A38" s="95" t="s">
        <v>479</v>
      </c>
      <c r="B38" s="96" t="s">
        <v>297</v>
      </c>
      <c r="C38" s="96" t="s">
        <v>6</v>
      </c>
      <c r="D38" s="96" t="s">
        <v>47</v>
      </c>
      <c r="E38" s="113">
        <v>3745500</v>
      </c>
      <c r="F38" s="97" t="s">
        <v>348</v>
      </c>
      <c r="G38" s="113">
        <f>VLOOKUP(A38,取数表!A:K,11,0)</f>
        <v>3453650.8</v>
      </c>
      <c r="H38" s="100">
        <f t="shared" si="18"/>
        <v>0.92208004271792809</v>
      </c>
      <c r="I38" s="106">
        <f t="shared" si="19"/>
        <v>291849.20000000019</v>
      </c>
      <c r="J38" s="303" t="str">
        <f t="shared" si="4"/>
        <v>是</v>
      </c>
      <c r="K38" s="187" t="s">
        <v>1140</v>
      </c>
      <c r="L38" s="189"/>
      <c r="M38" s="100">
        <f t="shared" si="5"/>
        <v>0</v>
      </c>
      <c r="N38" s="187" t="s">
        <v>1141</v>
      </c>
      <c r="O38" s="189"/>
      <c r="P38" s="100">
        <f t="shared" si="6"/>
        <v>0</v>
      </c>
      <c r="Q38" s="510" t="s">
        <v>1142</v>
      </c>
      <c r="R38" s="510">
        <v>43350</v>
      </c>
      <c r="S38" s="100">
        <f t="shared" si="7"/>
        <v>1.1573888666399679E-2</v>
      </c>
      <c r="T38" s="187" t="s">
        <v>1143</v>
      </c>
      <c r="U38" s="189"/>
      <c r="V38" s="100">
        <f t="shared" si="8"/>
        <v>1.1573888666399679E-2</v>
      </c>
      <c r="W38" s="188" t="s">
        <v>1144</v>
      </c>
      <c r="X38" s="189">
        <v>0</v>
      </c>
      <c r="Y38" s="100">
        <f t="shared" si="9"/>
        <v>1.1573888666399679E-2</v>
      </c>
      <c r="Z38" s="308" t="s">
        <v>1152</v>
      </c>
      <c r="AA38" s="187">
        <v>45000</v>
      </c>
      <c r="AB38" s="100">
        <f t="shared" si="10"/>
        <v>2.3588305967160592E-2</v>
      </c>
      <c r="AC38" s="509" t="s">
        <v>1729</v>
      </c>
      <c r="AD38" s="508">
        <v>45500</v>
      </c>
      <c r="AE38" s="100">
        <f t="shared" si="11"/>
        <v>3.5736216793485515E-2</v>
      </c>
      <c r="AF38" s="511" t="s">
        <v>1730</v>
      </c>
      <c r="AG38" s="511">
        <v>0</v>
      </c>
      <c r="AH38" s="100">
        <f t="shared" si="13"/>
        <v>3.5736216793485515E-2</v>
      </c>
      <c r="AI38" s="513" t="s">
        <v>1731</v>
      </c>
      <c r="AJ38" s="512">
        <v>1291000</v>
      </c>
      <c r="AK38" s="100">
        <f t="shared" si="14"/>
        <v>0.38041649979975972</v>
      </c>
      <c r="AL38" s="515" t="s">
        <v>1732</v>
      </c>
      <c r="AM38" s="514">
        <v>1200000</v>
      </c>
      <c r="AN38" s="100">
        <f t="shared" si="17"/>
        <v>0.70080096115338408</v>
      </c>
      <c r="AO38" s="516"/>
      <c r="AP38" s="197"/>
      <c r="AQ38" s="216"/>
      <c r="AR38" s="196"/>
      <c r="AS38" s="613"/>
      <c r="AT38" s="613"/>
      <c r="AU38" s="613"/>
      <c r="AV38" s="613"/>
      <c r="AW38" s="613"/>
      <c r="AX38" s="613"/>
      <c r="AY38" s="613"/>
      <c r="AZ38" s="613"/>
      <c r="BA38" s="613"/>
      <c r="BB38" s="613"/>
      <c r="BC38" s="613"/>
      <c r="BD38" s="613"/>
      <c r="BE38" s="613"/>
      <c r="BF38" s="613"/>
      <c r="BG38" s="613"/>
      <c r="BH38" s="613"/>
      <c r="BI38" s="613"/>
      <c r="BJ38" s="613"/>
    </row>
    <row r="39" spans="1:62" s="147" customFormat="1" ht="39.950000000000003" customHeight="1">
      <c r="A39" s="140" t="s">
        <v>854</v>
      </c>
      <c r="B39" s="141"/>
      <c r="C39" s="141"/>
      <c r="D39" s="141"/>
      <c r="E39" s="142">
        <f>E26+E27+E28+E29+E30+E35+E36+E37+E38</f>
        <v>14946906.5</v>
      </c>
      <c r="F39" s="143"/>
      <c r="G39" s="142">
        <f>G26+G27+G28+G29+G30+G35+G36+G37+G38</f>
        <v>14525617.73</v>
      </c>
      <c r="H39" s="120">
        <f t="shared" si="18"/>
        <v>0.97181431689560649</v>
      </c>
      <c r="I39" s="139">
        <f t="shared" si="19"/>
        <v>421288.76999999955</v>
      </c>
      <c r="J39" s="303" t="str">
        <f t="shared" si="4"/>
        <v>是</v>
      </c>
      <c r="K39" s="141"/>
      <c r="L39" s="145">
        <f>L26+L27+L28+L29+L30+L35+L36+L37+L38</f>
        <v>0</v>
      </c>
      <c r="M39" s="120">
        <f t="shared" si="5"/>
        <v>0</v>
      </c>
      <c r="N39" s="141"/>
      <c r="O39" s="145">
        <f>O26+O27+O28+O29+O30+O35+O36+O37+O38</f>
        <v>0</v>
      </c>
      <c r="P39" s="120">
        <f t="shared" si="6"/>
        <v>0</v>
      </c>
      <c r="Q39" s="141"/>
      <c r="R39" s="141">
        <f>R26+R27+R28+R29+R30+R35+R36+R37+R38</f>
        <v>43350</v>
      </c>
      <c r="S39" s="120">
        <f t="shared" si="7"/>
        <v>2.9002656837386386E-3</v>
      </c>
      <c r="T39" s="145"/>
      <c r="U39" s="145">
        <f>U26+U27+U28+U29+U30+U35+U36+U37+U38</f>
        <v>0</v>
      </c>
      <c r="V39" s="120">
        <f t="shared" si="8"/>
        <v>2.9002656837386386E-3</v>
      </c>
      <c r="W39" s="145"/>
      <c r="X39" s="145">
        <f>X26+X27+X28+X29+X30+X35+X36+X37+X38</f>
        <v>158748.75</v>
      </c>
      <c r="Y39" s="120">
        <f t="shared" si="9"/>
        <v>1.3521108866239312E-2</v>
      </c>
      <c r="Z39" s="141"/>
      <c r="AA39" s="141">
        <f>AA26+AA27+AA28+AA29+AA30+AA35+AA36+AA37+AA38</f>
        <v>2994306.04</v>
      </c>
      <c r="AB39" s="120">
        <f t="shared" si="10"/>
        <v>0.21385059109053769</v>
      </c>
      <c r="AC39" s="141"/>
      <c r="AD39" s="141">
        <f>AD26+AD27+AD28+AD29+AD30+AD35+AD36+AD37+AD38</f>
        <v>931070.07520000008</v>
      </c>
      <c r="AE39" s="120">
        <f t="shared" si="11"/>
        <v>0.27614241550249879</v>
      </c>
      <c r="AF39" s="141"/>
      <c r="AG39" s="141">
        <f>AG26+AG27+AG28+AG29+AG30+AG35+AG36+AG37+AG38</f>
        <v>1913124.8954</v>
      </c>
      <c r="AH39" s="120">
        <f t="shared" si="13"/>
        <v>0.40413712098888155</v>
      </c>
      <c r="AI39" s="145"/>
      <c r="AJ39" s="145">
        <f>AJ26+AJ27+AJ28+AJ29+AJ30+AJ35+AJ36+AJ37+AJ38</f>
        <v>6003820.2346000001</v>
      </c>
      <c r="AK39" s="120">
        <f t="shared" si="14"/>
        <v>0.80581356384346159</v>
      </c>
      <c r="AL39" s="145"/>
      <c r="AM39" s="145">
        <f>AM26+AM27+AM28+AM29+AM30+AM35+AM36+AM37+AM38</f>
        <v>1781870</v>
      </c>
      <c r="AN39" s="120">
        <f t="shared" si="17"/>
        <v>0.92502686058817596</v>
      </c>
      <c r="AO39" s="141"/>
      <c r="AP39" s="141"/>
      <c r="AQ39" s="145"/>
      <c r="AR39" s="145"/>
      <c r="AS39" s="616"/>
      <c r="AT39" s="616"/>
      <c r="AU39" s="616"/>
      <c r="AV39" s="616"/>
      <c r="AW39" s="616"/>
      <c r="AX39" s="616"/>
      <c r="AY39" s="616"/>
      <c r="AZ39" s="616"/>
      <c r="BA39" s="616"/>
      <c r="BB39" s="616"/>
      <c r="BC39" s="616"/>
      <c r="BD39" s="616"/>
      <c r="BE39" s="616"/>
      <c r="BF39" s="616"/>
      <c r="BG39" s="616"/>
      <c r="BH39" s="616"/>
      <c r="BI39" s="616"/>
      <c r="BJ39" s="616"/>
    </row>
    <row r="40" spans="1:62" s="578" customFormat="1" ht="39.950000000000003" customHeight="1">
      <c r="A40" s="570" t="s">
        <v>1742</v>
      </c>
      <c r="B40" s="571"/>
      <c r="C40" s="572" t="s">
        <v>1127</v>
      </c>
      <c r="D40" s="571"/>
      <c r="E40" s="573">
        <f>E41+E42</f>
        <v>2700000</v>
      </c>
      <c r="F40" s="574"/>
      <c r="G40" s="573">
        <f>G41+G42</f>
        <v>141467</v>
      </c>
      <c r="H40" s="575">
        <f>G40/E40</f>
        <v>5.2395185185185184E-2</v>
      </c>
      <c r="I40" s="576">
        <f t="shared" si="19"/>
        <v>2558533</v>
      </c>
      <c r="J40" s="303" t="str">
        <f t="shared" si="4"/>
        <v>否</v>
      </c>
      <c r="K40" s="571"/>
      <c r="L40" s="577"/>
      <c r="M40" s="575"/>
      <c r="N40" s="571"/>
      <c r="O40" s="577"/>
      <c r="P40" s="575"/>
      <c r="Q40" s="571"/>
      <c r="R40" s="571"/>
      <c r="S40" s="575"/>
      <c r="T40" s="577"/>
      <c r="U40" s="577"/>
      <c r="V40" s="575"/>
      <c r="W40" s="577"/>
      <c r="X40" s="577"/>
      <c r="Y40" s="575"/>
      <c r="Z40" s="571"/>
      <c r="AA40" s="571"/>
      <c r="AB40" s="575"/>
      <c r="AC40" s="571"/>
      <c r="AD40" s="571"/>
      <c r="AE40" s="575"/>
      <c r="AF40" s="571"/>
      <c r="AG40" s="571">
        <f>AG41+AG42</f>
        <v>102600</v>
      </c>
      <c r="AH40" s="575">
        <f>AG40/E40</f>
        <v>3.7999999999999999E-2</v>
      </c>
      <c r="AI40" s="577"/>
      <c r="AJ40" s="577">
        <f>AJ41+AJ42</f>
        <v>232300</v>
      </c>
      <c r="AK40" s="575">
        <f t="shared" si="14"/>
        <v>0.12403703703703704</v>
      </c>
      <c r="AL40" s="577"/>
      <c r="AM40" s="577">
        <f>AM41+AM42</f>
        <v>2365100</v>
      </c>
      <c r="AN40" s="575">
        <f t="shared" si="17"/>
        <v>1</v>
      </c>
      <c r="AO40" s="571"/>
      <c r="AP40" s="571"/>
      <c r="AQ40" s="571"/>
      <c r="AR40" s="571"/>
      <c r="AS40" s="617"/>
      <c r="AT40" s="617"/>
      <c r="AU40" s="617"/>
      <c r="AV40" s="617"/>
      <c r="AW40" s="617"/>
      <c r="AX40" s="617"/>
      <c r="AY40" s="617"/>
      <c r="AZ40" s="617"/>
      <c r="BA40" s="617"/>
      <c r="BB40" s="617"/>
      <c r="BC40" s="617"/>
      <c r="BD40" s="617"/>
      <c r="BE40" s="617"/>
      <c r="BF40" s="617"/>
      <c r="BG40" s="617"/>
      <c r="BH40" s="617"/>
      <c r="BI40" s="617"/>
      <c r="BJ40" s="617"/>
    </row>
    <row r="41" spans="1:62" ht="33" customHeight="1">
      <c r="A41" s="301" t="s">
        <v>1124</v>
      </c>
      <c r="B41" s="262"/>
      <c r="C41" s="302" t="s">
        <v>1127</v>
      </c>
      <c r="D41" s="262"/>
      <c r="E41" s="303">
        <v>1200000</v>
      </c>
      <c r="F41" s="303" t="s">
        <v>1128</v>
      </c>
      <c r="G41" s="303">
        <f>VLOOKUP(A41,取数表!A:K,11,0)</f>
        <v>84145.4</v>
      </c>
      <c r="H41" s="279">
        <f>G41/E41</f>
        <v>7.0121166666666665E-2</v>
      </c>
      <c r="I41" s="303">
        <f>E41-G41</f>
        <v>1115854.6000000001</v>
      </c>
      <c r="J41" s="303" t="str">
        <f t="shared" si="4"/>
        <v>否</v>
      </c>
      <c r="K41" s="282"/>
      <c r="L41" s="282"/>
      <c r="M41" s="283"/>
      <c r="N41" s="282"/>
      <c r="O41" s="282"/>
      <c r="P41" s="283"/>
      <c r="Q41" s="282"/>
      <c r="R41" s="282"/>
      <c r="S41" s="283"/>
      <c r="T41" s="282"/>
      <c r="U41" s="282"/>
      <c r="V41" s="283"/>
      <c r="W41" s="282"/>
      <c r="X41" s="282"/>
      <c r="Y41" s="283"/>
      <c r="Z41" s="284" t="s">
        <v>1129</v>
      </c>
      <c r="AA41" s="284"/>
      <c r="AB41" s="100">
        <f>+(L41+O41+R41+U41+X41+AA41)/E41</f>
        <v>0</v>
      </c>
      <c r="AC41" s="284" t="s">
        <v>1130</v>
      </c>
      <c r="AD41" s="284"/>
      <c r="AE41" s="100">
        <f>+(L41+O41+R41+U41+X41+AA41+AD41)/E41</f>
        <v>0</v>
      </c>
      <c r="AF41" s="284" t="s">
        <v>1131</v>
      </c>
      <c r="AG41" s="284">
        <v>45600</v>
      </c>
      <c r="AH41" s="100">
        <f>+(L41+O41+R41+U41+X41+AA41+AD41+AG41)/E41</f>
        <v>3.7999999999999999E-2</v>
      </c>
      <c r="AI41" s="284" t="s">
        <v>1133</v>
      </c>
      <c r="AJ41" s="284">
        <v>103300</v>
      </c>
      <c r="AK41" s="100">
        <f>+(L41+O41+R41+U41+X41+AA41+AD41+AG41+AJ41)/E41</f>
        <v>0.12408333333333334</v>
      </c>
      <c r="AL41" s="284" t="s">
        <v>1135</v>
      </c>
      <c r="AM41" s="284">
        <v>1051100</v>
      </c>
      <c r="AN41" s="100">
        <f>+(L41+O41+R41+U41+X41+AA41+AD41+AG41+AJ41+AM41)/E41</f>
        <v>1</v>
      </c>
      <c r="AO41" s="284"/>
      <c r="AP41" s="284"/>
      <c r="AQ41" s="284">
        <v>1153354.6000000001</v>
      </c>
      <c r="AR41" s="284" t="s">
        <v>1775</v>
      </c>
    </row>
    <row r="42" spans="1:62" ht="42.75" customHeight="1">
      <c r="A42" s="301" t="s">
        <v>1126</v>
      </c>
      <c r="B42" s="262"/>
      <c r="C42" s="302" t="s">
        <v>1127</v>
      </c>
      <c r="D42" s="262"/>
      <c r="E42" s="303">
        <v>1500000</v>
      </c>
      <c r="F42" s="303" t="s">
        <v>1128</v>
      </c>
      <c r="G42" s="303">
        <f>VLOOKUP(A42,取数表!A:K,11,0)</f>
        <v>57321.599999999999</v>
      </c>
      <c r="H42" s="279">
        <f>G42/E42</f>
        <v>3.8214399999999996E-2</v>
      </c>
      <c r="I42" s="303">
        <f>E42-G42</f>
        <v>1442678.4</v>
      </c>
      <c r="J42" s="303" t="str">
        <f t="shared" si="4"/>
        <v>否</v>
      </c>
      <c r="K42" s="282"/>
      <c r="L42" s="282"/>
      <c r="M42" s="283"/>
      <c r="N42" s="282"/>
      <c r="O42" s="282"/>
      <c r="P42" s="283"/>
      <c r="Q42" s="282"/>
      <c r="R42" s="282"/>
      <c r="S42" s="283"/>
      <c r="T42" s="282"/>
      <c r="U42" s="282"/>
      <c r="V42" s="283"/>
      <c r="W42" s="282"/>
      <c r="X42" s="282"/>
      <c r="Y42" s="283"/>
      <c r="Z42" s="284" t="s">
        <v>1129</v>
      </c>
      <c r="AA42" s="284"/>
      <c r="AB42" s="100">
        <f>+(L42+O42+R42+U42+X42+AA42)/E42</f>
        <v>0</v>
      </c>
      <c r="AC42" s="284" t="s">
        <v>1130</v>
      </c>
      <c r="AD42" s="284"/>
      <c r="AE42" s="100">
        <f>+(L42+O42+R42+U42+X42+AA42+AD42)/E42</f>
        <v>0</v>
      </c>
      <c r="AF42" s="284" t="s">
        <v>1132</v>
      </c>
      <c r="AG42" s="284">
        <v>57000</v>
      </c>
      <c r="AH42" s="100">
        <f>+(L42+O42+R42+U42+X42+AA42+AD42+AG42)/E42</f>
        <v>3.7999999999999999E-2</v>
      </c>
      <c r="AI42" s="284" t="s">
        <v>1134</v>
      </c>
      <c r="AJ42" s="284">
        <v>129000</v>
      </c>
      <c r="AK42" s="100">
        <f>+(L42+O42+R42+U42+X42+AA42+AD42+AG42+AJ42)/E42</f>
        <v>0.124</v>
      </c>
      <c r="AL42" s="284" t="s">
        <v>1136</v>
      </c>
      <c r="AM42" s="284">
        <v>1314000</v>
      </c>
      <c r="AN42" s="100">
        <f>+(L42+O42+R42+U42+X42+AA42+AD42+AG42+AJ42+AM42)/E42</f>
        <v>1</v>
      </c>
      <c r="AO42" s="284"/>
      <c r="AP42" s="284"/>
      <c r="AQ42" s="284">
        <v>1442678.4</v>
      </c>
      <c r="AR42" s="284" t="s">
        <v>1776</v>
      </c>
    </row>
    <row r="43" spans="1:62" s="122" customFormat="1" ht="39.950000000000003" customHeight="1">
      <c r="A43" s="115" t="s">
        <v>70</v>
      </c>
      <c r="B43" s="115"/>
      <c r="C43" s="115"/>
      <c r="D43" s="116"/>
      <c r="E43" s="117">
        <f>E4+E5+E6+E10+E11+E14+E17+E18+E23+E24+E26+E27+E28+E29+E30+E35+E36+E37+E38+E40</f>
        <v>35842769.189999998</v>
      </c>
      <c r="F43" s="117"/>
      <c r="G43" s="117">
        <f>G4+G5+G6+G10+G11+G14+G17+G18+G23+G24+G26+G27+G28+G29+G30+G35+G36+G37+G38+G40</f>
        <v>32861786.379999999</v>
      </c>
      <c r="H43" s="118">
        <f t="shared" ref="H43:H57" si="20">G43/E43</f>
        <v>0.91683168244624125</v>
      </c>
      <c r="I43" s="117">
        <f t="shared" ref="I43:I91" si="21">E43-G43</f>
        <v>2980982.8099999987</v>
      </c>
      <c r="J43" s="303" t="str">
        <f t="shared" si="4"/>
        <v>否</v>
      </c>
      <c r="K43" s="119"/>
      <c r="L43" s="119">
        <f>L4+L5+L6+L10+L11+L14+L17+L18+L23+L24+L26+L27+L28+L29+L30+L35+L36+L37+L38</f>
        <v>2189007.1599999997</v>
      </c>
      <c r="M43" s="120">
        <f t="shared" si="5"/>
        <v>6.1072489918293608E-2</v>
      </c>
      <c r="N43" s="119"/>
      <c r="O43" s="119">
        <f>O4+O5+O6++O10+O11+O14+O17+O18+O23+O24+O26+O27+O28+O29+O30+O35+O36+O37+O38</f>
        <v>2300975.5499999998</v>
      </c>
      <c r="P43" s="120">
        <f t="shared" si="6"/>
        <v>0.12526885649373007</v>
      </c>
      <c r="Q43" s="119"/>
      <c r="R43" s="119">
        <f>R4+R5+R6++R10+R11+R14+R17+R18+R23+R24+R26+R27+R28+R29+R30+R35+R36+R37+R38</f>
        <v>1273622.3</v>
      </c>
      <c r="S43" s="120">
        <f t="shared" si="7"/>
        <v>0.16080244747406469</v>
      </c>
      <c r="T43" s="119"/>
      <c r="U43" s="119">
        <f>U4+U5+U6++U10+U11+U14+U17+U18+U23+U24+U26+U27+U28+U29+U30+U35+U36+U37+U38</f>
        <v>1009198.55</v>
      </c>
      <c r="V43" s="120">
        <f t="shared" si="8"/>
        <v>0.18895871365568445</v>
      </c>
      <c r="W43" s="119"/>
      <c r="X43" s="119">
        <f>X4+X5+X6++X10+X11+X14+X17+X18+X23+X24+X26+X27+X28+X29+X30+X35+X36+X37+X38</f>
        <v>1587484.6</v>
      </c>
      <c r="Y43" s="120">
        <f t="shared" si="9"/>
        <v>0.23324894668943405</v>
      </c>
      <c r="Z43" s="119"/>
      <c r="AA43" s="119">
        <f>AA4+AA5+AA6++AA10+AA11+AA14+AA17+AA18+AA23+AA24+AA26+AA27+AA28+AA29+AA30+AA35+AA36+AA37+AA38</f>
        <v>4688211.4000000004</v>
      </c>
      <c r="AB43" s="120">
        <f t="shared" si="10"/>
        <v>0.36404831029742207</v>
      </c>
      <c r="AC43" s="119"/>
      <c r="AD43" s="119">
        <f>AD4+AD5+AD6++AD10+AD11+AD14+AD17+AD18+AD23+AD24+AD26+AD27+AD28+AD29+AD30+AD35+AD36+AD37+AD38</f>
        <v>5102177.3151999991</v>
      </c>
      <c r="AE43" s="120">
        <f t="shared" si="11"/>
        <v>0.50639716978854321</v>
      </c>
      <c r="AF43" s="119"/>
      <c r="AG43" s="119">
        <f>AG4+AG5+AG6++AG10+AG11+AG14+AG17+AG18+AG23+AG24+AG26+AG27+AG28+AG29+AG30+AG35+AG36+AG37+AG38+AG40</f>
        <v>4255437.4453999996</v>
      </c>
      <c r="AH43" s="120">
        <f t="shared" si="13"/>
        <v>0.62512230017236559</v>
      </c>
      <c r="AI43" s="119"/>
      <c r="AJ43" s="119">
        <f>AJ4+AJ5+AJ6++AJ10+AJ11+AJ14+AJ17+AJ18+AJ23+AJ24+AJ26+AJ27+AJ28+AJ29+AJ30+AJ35+AJ36+AJ37+AJ38+AJ40</f>
        <v>7250473.9046</v>
      </c>
      <c r="AK43" s="120">
        <f t="shared" si="14"/>
        <v>0.82740783972333476</v>
      </c>
      <c r="AL43" s="119"/>
      <c r="AM43" s="119">
        <f>AM4+AM5+AM6++AM10+AM11+AM14+AM17+AM18+AM23+AM24+AM26+AM27+AM28+AM29+AM30+AM35+AM36+AM37+AM38+AM40</f>
        <v>5238443.55</v>
      </c>
      <c r="AN43" s="120">
        <f t="shared" si="17"/>
        <v>0.97355847675228124</v>
      </c>
      <c r="AO43" s="121"/>
      <c r="AP43" s="121"/>
      <c r="AQ43" s="119"/>
      <c r="AR43" s="119"/>
      <c r="AS43" s="619"/>
      <c r="AT43" s="619"/>
      <c r="AU43" s="619"/>
      <c r="AV43" s="619"/>
      <c r="AW43" s="619"/>
      <c r="AX43" s="619"/>
      <c r="AY43" s="619"/>
      <c r="AZ43" s="619"/>
      <c r="BA43" s="619"/>
      <c r="BB43" s="619"/>
      <c r="BC43" s="619"/>
      <c r="BD43" s="619"/>
      <c r="BE43" s="619"/>
      <c r="BF43" s="619"/>
      <c r="BG43" s="619"/>
      <c r="BH43" s="619"/>
      <c r="BI43" s="619"/>
      <c r="BJ43" s="619"/>
    </row>
    <row r="44" spans="1:62" s="87" customFormat="1" ht="39.950000000000003" customHeight="1">
      <c r="A44" s="108" t="s">
        <v>480</v>
      </c>
      <c r="B44" s="82" t="s">
        <v>16</v>
      </c>
      <c r="C44" s="82" t="s">
        <v>16</v>
      </c>
      <c r="D44" s="85"/>
      <c r="E44" s="106">
        <v>890772.72</v>
      </c>
      <c r="F44" s="106" t="s">
        <v>336</v>
      </c>
      <c r="G44" s="106">
        <f>VLOOKUP(A44,取数表!A:K,11,0)</f>
        <v>429791.25</v>
      </c>
      <c r="H44" s="86">
        <f t="shared" si="20"/>
        <v>0.48249260484762041</v>
      </c>
      <c r="I44" s="106">
        <f t="shared" si="21"/>
        <v>460981.47</v>
      </c>
      <c r="J44" s="303" t="str">
        <f t="shared" si="4"/>
        <v>否</v>
      </c>
      <c r="K44" s="82" t="s">
        <v>544</v>
      </c>
      <c r="L44" s="85"/>
      <c r="M44" s="86">
        <f t="shared" si="5"/>
        <v>0</v>
      </c>
      <c r="N44" s="82" t="s">
        <v>544</v>
      </c>
      <c r="O44" s="85">
        <v>0</v>
      </c>
      <c r="P44" s="86">
        <f t="shared" si="6"/>
        <v>0</v>
      </c>
      <c r="Q44" s="82" t="s">
        <v>548</v>
      </c>
      <c r="R44" s="85"/>
      <c r="S44" s="86">
        <f t="shared" si="7"/>
        <v>0</v>
      </c>
      <c r="T44" s="82" t="s">
        <v>550</v>
      </c>
      <c r="U44" s="85"/>
      <c r="V44" s="86">
        <f t="shared" si="8"/>
        <v>0</v>
      </c>
      <c r="W44" s="82" t="s">
        <v>521</v>
      </c>
      <c r="X44" s="85">
        <v>11815.53</v>
      </c>
      <c r="Y44" s="86">
        <f t="shared" si="9"/>
        <v>1.3264359959294668E-2</v>
      </c>
      <c r="Z44" s="85"/>
      <c r="AA44" s="85"/>
      <c r="AB44" s="86">
        <f t="shared" si="10"/>
        <v>1.3264359959294668E-2</v>
      </c>
      <c r="AC44" s="82" t="s">
        <v>341</v>
      </c>
      <c r="AD44" s="123">
        <v>878957.19</v>
      </c>
      <c r="AE44" s="86">
        <f t="shared" si="11"/>
        <v>1</v>
      </c>
      <c r="AF44" s="85"/>
      <c r="AG44" s="85"/>
      <c r="AH44" s="86">
        <f t="shared" si="13"/>
        <v>1</v>
      </c>
      <c r="AI44" s="85"/>
      <c r="AJ44" s="85"/>
      <c r="AK44" s="86">
        <f t="shared" si="14"/>
        <v>1</v>
      </c>
      <c r="AL44" s="85"/>
      <c r="AM44" s="85"/>
      <c r="AN44" s="86">
        <f t="shared" si="17"/>
        <v>1</v>
      </c>
      <c r="AO44" s="215"/>
      <c r="AP44" s="215"/>
      <c r="AQ44" s="303">
        <f>E44-G44</f>
        <v>460981.47</v>
      </c>
      <c r="AR44" s="215" t="s">
        <v>1777</v>
      </c>
      <c r="AS44" s="611"/>
      <c r="AT44" s="611"/>
      <c r="AU44" s="611"/>
      <c r="AV44" s="611"/>
      <c r="AW44" s="611"/>
      <c r="AX44" s="611"/>
      <c r="AY44" s="611"/>
      <c r="AZ44" s="611"/>
      <c r="BA44" s="611"/>
      <c r="BB44" s="611"/>
      <c r="BC44" s="611"/>
      <c r="BD44" s="611"/>
      <c r="BE44" s="611"/>
      <c r="BF44" s="611"/>
      <c r="BG44" s="611"/>
      <c r="BH44" s="611"/>
      <c r="BI44" s="611"/>
      <c r="BJ44" s="611"/>
    </row>
    <row r="45" spans="1:62" s="122" customFormat="1" ht="39.950000000000003" customHeight="1">
      <c r="A45" s="115" t="s">
        <v>143</v>
      </c>
      <c r="B45" s="121"/>
      <c r="C45" s="121"/>
      <c r="D45" s="119"/>
      <c r="E45" s="117">
        <f>SUM(E44:E44)</f>
        <v>890772.72</v>
      </c>
      <c r="F45" s="117"/>
      <c r="G45" s="117">
        <f>SUM(G44:G44)</f>
        <v>429791.25</v>
      </c>
      <c r="H45" s="118">
        <f t="shared" si="20"/>
        <v>0.48249260484762041</v>
      </c>
      <c r="I45" s="117">
        <f t="shared" si="21"/>
        <v>460981.47</v>
      </c>
      <c r="J45" s="303" t="str">
        <f t="shared" si="4"/>
        <v>否</v>
      </c>
      <c r="K45" s="119"/>
      <c r="L45" s="119"/>
      <c r="M45" s="120">
        <f t="shared" si="5"/>
        <v>0</v>
      </c>
      <c r="N45" s="119"/>
      <c r="O45" s="119">
        <v>0</v>
      </c>
      <c r="P45" s="120">
        <f t="shared" si="6"/>
        <v>0</v>
      </c>
      <c r="Q45" s="119"/>
      <c r="R45" s="119"/>
      <c r="S45" s="120">
        <f t="shared" si="7"/>
        <v>0</v>
      </c>
      <c r="T45" s="119"/>
      <c r="U45" s="119"/>
      <c r="V45" s="120">
        <f t="shared" si="8"/>
        <v>0</v>
      </c>
      <c r="W45" s="119"/>
      <c r="X45" s="119">
        <f>X44</f>
        <v>11815.53</v>
      </c>
      <c r="Y45" s="120">
        <f t="shared" si="9"/>
        <v>1.3264359959294668E-2</v>
      </c>
      <c r="Z45" s="119"/>
      <c r="AA45" s="119"/>
      <c r="AB45" s="120">
        <f t="shared" si="10"/>
        <v>1.3264359959294668E-2</v>
      </c>
      <c r="AC45" s="119"/>
      <c r="AD45" s="222">
        <f>AD44</f>
        <v>878957.19</v>
      </c>
      <c r="AE45" s="120">
        <f t="shared" si="11"/>
        <v>1</v>
      </c>
      <c r="AF45" s="119"/>
      <c r="AG45" s="119"/>
      <c r="AH45" s="120">
        <f t="shared" si="13"/>
        <v>1</v>
      </c>
      <c r="AI45" s="119"/>
      <c r="AJ45" s="119"/>
      <c r="AK45" s="120">
        <f t="shared" si="14"/>
        <v>1</v>
      </c>
      <c r="AL45" s="119"/>
      <c r="AM45" s="119"/>
      <c r="AN45" s="120">
        <f t="shared" si="17"/>
        <v>1</v>
      </c>
      <c r="AO45" s="121"/>
      <c r="AP45" s="121"/>
      <c r="AQ45" s="119"/>
      <c r="AR45" s="119"/>
      <c r="AS45" s="619"/>
      <c r="AT45" s="619"/>
      <c r="AU45" s="619"/>
      <c r="AV45" s="619"/>
      <c r="AW45" s="619"/>
      <c r="AX45" s="619"/>
      <c r="AY45" s="619"/>
      <c r="AZ45" s="619"/>
      <c r="BA45" s="619"/>
      <c r="BB45" s="619"/>
      <c r="BC45" s="619"/>
      <c r="BD45" s="619"/>
      <c r="BE45" s="619"/>
      <c r="BF45" s="619"/>
      <c r="BG45" s="619"/>
      <c r="BH45" s="619"/>
      <c r="BI45" s="619"/>
      <c r="BJ45" s="619"/>
    </row>
    <row r="46" spans="1:62" s="87" customFormat="1" ht="39.950000000000003" customHeight="1">
      <c r="A46" s="82" t="s">
        <v>522</v>
      </c>
      <c r="B46" s="82" t="s">
        <v>71</v>
      </c>
      <c r="C46" s="82" t="s">
        <v>5</v>
      </c>
      <c r="D46" s="85"/>
      <c r="E46" s="106">
        <v>319500</v>
      </c>
      <c r="F46" s="106" t="s">
        <v>379</v>
      </c>
      <c r="G46" s="106">
        <f>VLOOKUP(A46,取数表!A:K,11,0)</f>
        <v>142500</v>
      </c>
      <c r="H46" s="86">
        <f t="shared" si="20"/>
        <v>0.4460093896713615</v>
      </c>
      <c r="I46" s="106">
        <f t="shared" si="21"/>
        <v>177000</v>
      </c>
      <c r="J46" s="303" t="str">
        <f t="shared" si="4"/>
        <v>是</v>
      </c>
      <c r="K46" s="85"/>
      <c r="L46" s="85"/>
      <c r="M46" s="86">
        <f t="shared" si="5"/>
        <v>0</v>
      </c>
      <c r="N46" s="85"/>
      <c r="O46" s="85"/>
      <c r="P46" s="86">
        <f t="shared" si="6"/>
        <v>0</v>
      </c>
      <c r="Q46" s="82" t="s">
        <v>523</v>
      </c>
      <c r="R46" s="85">
        <v>142500</v>
      </c>
      <c r="S46" s="86">
        <f t="shared" si="7"/>
        <v>0.4460093896713615</v>
      </c>
      <c r="T46" s="85"/>
      <c r="U46" s="85"/>
      <c r="V46" s="86">
        <f t="shared" si="8"/>
        <v>0.4460093896713615</v>
      </c>
      <c r="W46" s="85"/>
      <c r="X46" s="85"/>
      <c r="Y46" s="86">
        <f t="shared" si="9"/>
        <v>0.4460093896713615</v>
      </c>
      <c r="Z46" s="85"/>
      <c r="AA46" s="85"/>
      <c r="AB46" s="86">
        <f t="shared" si="10"/>
        <v>0.4460093896713615</v>
      </c>
      <c r="AC46" s="85"/>
      <c r="AD46" s="85"/>
      <c r="AE46" s="86">
        <f t="shared" si="11"/>
        <v>0.4460093896713615</v>
      </c>
      <c r="AF46" s="85"/>
      <c r="AG46" s="85"/>
      <c r="AH46" s="86">
        <f t="shared" si="13"/>
        <v>0.4460093896713615</v>
      </c>
      <c r="AI46" s="85"/>
      <c r="AJ46" s="85"/>
      <c r="AK46" s="86">
        <f t="shared" si="14"/>
        <v>0.4460093896713615</v>
      </c>
      <c r="AL46" s="82" t="s">
        <v>378</v>
      </c>
      <c r="AM46" s="85"/>
      <c r="AN46" s="86">
        <f t="shared" si="17"/>
        <v>0.4460093896713615</v>
      </c>
      <c r="AO46" s="215"/>
      <c r="AP46" s="215"/>
      <c r="AQ46" s="216"/>
      <c r="AR46" s="216"/>
      <c r="AS46" s="611"/>
      <c r="AT46" s="611"/>
      <c r="AU46" s="611"/>
      <c r="AV46" s="611"/>
      <c r="AW46" s="611"/>
      <c r="AX46" s="611"/>
      <c r="AY46" s="611"/>
      <c r="AZ46" s="611"/>
      <c r="BA46" s="611"/>
      <c r="BB46" s="611"/>
      <c r="BC46" s="611"/>
      <c r="BD46" s="611"/>
      <c r="BE46" s="611"/>
      <c r="BF46" s="611"/>
      <c r="BG46" s="611"/>
      <c r="BH46" s="611"/>
      <c r="BI46" s="611"/>
      <c r="BJ46" s="611"/>
    </row>
    <row r="47" spans="1:62" s="87" customFormat="1" ht="39.950000000000003" customHeight="1">
      <c r="A47" s="82" t="s">
        <v>72</v>
      </c>
      <c r="B47" s="82" t="s">
        <v>298</v>
      </c>
      <c r="C47" s="82" t="s">
        <v>298</v>
      </c>
      <c r="D47" s="85"/>
      <c r="E47" s="106">
        <v>46617.67</v>
      </c>
      <c r="F47" s="106" t="s">
        <v>394</v>
      </c>
      <c r="G47" s="106">
        <f>VLOOKUP(A47,取数表!A:K,11,0)</f>
        <v>46617.67</v>
      </c>
      <c r="H47" s="86">
        <f t="shared" si="20"/>
        <v>1</v>
      </c>
      <c r="I47" s="106">
        <f t="shared" si="21"/>
        <v>0</v>
      </c>
      <c r="J47" s="303" t="str">
        <f t="shared" si="4"/>
        <v>是</v>
      </c>
      <c r="K47" s="85"/>
      <c r="L47" s="85">
        <v>46617.67</v>
      </c>
      <c r="M47" s="86">
        <f t="shared" si="5"/>
        <v>1</v>
      </c>
      <c r="N47" s="85"/>
      <c r="O47" s="85"/>
      <c r="P47" s="86">
        <f t="shared" si="6"/>
        <v>1</v>
      </c>
      <c r="Q47" s="85"/>
      <c r="R47" s="85"/>
      <c r="S47" s="86">
        <f t="shared" si="7"/>
        <v>1</v>
      </c>
      <c r="T47" s="85"/>
      <c r="U47" s="85"/>
      <c r="V47" s="86">
        <f t="shared" si="8"/>
        <v>1</v>
      </c>
      <c r="W47" s="85"/>
      <c r="X47" s="85"/>
      <c r="Y47" s="86">
        <f t="shared" si="9"/>
        <v>1</v>
      </c>
      <c r="Z47" s="85"/>
      <c r="AA47" s="85"/>
      <c r="AB47" s="86">
        <f t="shared" si="10"/>
        <v>1</v>
      </c>
      <c r="AC47" s="85"/>
      <c r="AD47" s="85"/>
      <c r="AE47" s="86">
        <f t="shared" si="11"/>
        <v>1</v>
      </c>
      <c r="AF47" s="85"/>
      <c r="AG47" s="85"/>
      <c r="AH47" s="86">
        <f t="shared" si="13"/>
        <v>1</v>
      </c>
      <c r="AI47" s="85"/>
      <c r="AJ47" s="85"/>
      <c r="AK47" s="86">
        <f t="shared" si="14"/>
        <v>1</v>
      </c>
      <c r="AL47" s="85"/>
      <c r="AM47" s="85"/>
      <c r="AN47" s="86">
        <f t="shared" si="17"/>
        <v>1</v>
      </c>
      <c r="AO47" s="215"/>
      <c r="AP47" s="215"/>
      <c r="AQ47" s="216"/>
      <c r="AR47" s="216"/>
      <c r="AS47" s="611"/>
      <c r="AT47" s="611"/>
      <c r="AU47" s="611"/>
      <c r="AV47" s="611"/>
      <c r="AW47" s="611"/>
      <c r="AX47" s="611"/>
      <c r="AY47" s="611"/>
      <c r="AZ47" s="611"/>
      <c r="BA47" s="611"/>
      <c r="BB47" s="611"/>
      <c r="BC47" s="611"/>
      <c r="BD47" s="611"/>
      <c r="BE47" s="611"/>
      <c r="BF47" s="611"/>
      <c r="BG47" s="611"/>
      <c r="BH47" s="611"/>
      <c r="BI47" s="611"/>
      <c r="BJ47" s="611"/>
    </row>
    <row r="48" spans="1:62" s="94" customFormat="1" ht="86.25" customHeight="1">
      <c r="A48" s="125" t="s">
        <v>542</v>
      </c>
      <c r="B48" s="177" t="s">
        <v>263</v>
      </c>
      <c r="C48" s="177" t="s">
        <v>263</v>
      </c>
      <c r="D48" s="92"/>
      <c r="E48" s="105">
        <f>SUM(E49:E51)</f>
        <v>4867695.05</v>
      </c>
      <c r="F48" s="105" t="s">
        <v>395</v>
      </c>
      <c r="G48" s="105">
        <f>SUM(G49:G51)</f>
        <v>3942136.04</v>
      </c>
      <c r="H48" s="93">
        <f t="shared" si="20"/>
        <v>0.80985682124848801</v>
      </c>
      <c r="I48" s="105">
        <f t="shared" si="21"/>
        <v>925559.00999999978</v>
      </c>
      <c r="J48" s="303" t="str">
        <f t="shared" si="4"/>
        <v>否</v>
      </c>
      <c r="K48" s="92"/>
      <c r="L48" s="92"/>
      <c r="M48" s="93">
        <f t="shared" si="5"/>
        <v>0</v>
      </c>
      <c r="N48" s="177" t="s">
        <v>558</v>
      </c>
      <c r="O48" s="92"/>
      <c r="P48" s="93">
        <f t="shared" si="6"/>
        <v>0</v>
      </c>
      <c r="Q48" s="177" t="s">
        <v>559</v>
      </c>
      <c r="R48" s="92"/>
      <c r="S48" s="93">
        <f t="shared" si="7"/>
        <v>0</v>
      </c>
      <c r="T48" s="177" t="s">
        <v>560</v>
      </c>
      <c r="U48" s="92">
        <f>U49+U50+U51</f>
        <v>44600</v>
      </c>
      <c r="V48" s="93">
        <f t="shared" si="8"/>
        <v>9.1624474298158849E-3</v>
      </c>
      <c r="W48" s="177" t="s">
        <v>561</v>
      </c>
      <c r="X48" s="92">
        <f>X49+X50+X51</f>
        <v>1051340</v>
      </c>
      <c r="Y48" s="93">
        <f t="shared" si="9"/>
        <v>0.22514557480341749</v>
      </c>
      <c r="Z48" s="177" t="s">
        <v>562</v>
      </c>
      <c r="AA48" s="92">
        <f>AA49+AA50+AA51</f>
        <v>26000</v>
      </c>
      <c r="AB48" s="93">
        <f t="shared" si="10"/>
        <v>0.23048691187012629</v>
      </c>
      <c r="AC48" s="177" t="s">
        <v>563</v>
      </c>
      <c r="AD48" s="177">
        <f>AD49+AD50+AD51</f>
        <v>2168970</v>
      </c>
      <c r="AE48" s="93">
        <f t="shared" si="11"/>
        <v>0.67607152177702667</v>
      </c>
      <c r="AF48" s="177" t="s">
        <v>564</v>
      </c>
      <c r="AG48" s="92">
        <f>AG49+AG50+AG51</f>
        <v>773440</v>
      </c>
      <c r="AH48" s="93">
        <f t="shared" si="13"/>
        <v>0.83496397334915218</v>
      </c>
      <c r="AI48" s="177"/>
      <c r="AJ48" s="92">
        <f>AJ49+AJ50+AJ51</f>
        <v>60805</v>
      </c>
      <c r="AK48" s="93">
        <f t="shared" si="14"/>
        <v>0.84745551182381484</v>
      </c>
      <c r="AL48" s="177" t="s">
        <v>565</v>
      </c>
      <c r="AM48" s="92">
        <f>AM49+AM50+AM51</f>
        <v>0</v>
      </c>
      <c r="AN48" s="93">
        <f t="shared" si="17"/>
        <v>0.84745551182381484</v>
      </c>
      <c r="AO48" s="270"/>
      <c r="AP48" s="177"/>
      <c r="AQ48" s="92"/>
      <c r="AR48" s="92"/>
      <c r="AS48" s="612"/>
      <c r="AT48" s="612"/>
      <c r="AU48" s="612"/>
      <c r="AV48" s="612"/>
      <c r="AW48" s="612"/>
      <c r="AX48" s="612"/>
      <c r="AY48" s="612"/>
      <c r="AZ48" s="612"/>
      <c r="BA48" s="612"/>
      <c r="BB48" s="612"/>
      <c r="BC48" s="612"/>
      <c r="BD48" s="612"/>
      <c r="BE48" s="612"/>
      <c r="BF48" s="612"/>
      <c r="BG48" s="612"/>
      <c r="BH48" s="612"/>
      <c r="BI48" s="612"/>
      <c r="BJ48" s="612"/>
    </row>
    <row r="49" spans="1:62" s="101" customFormat="1" ht="78" customHeight="1">
      <c r="A49" s="215" t="s">
        <v>939</v>
      </c>
      <c r="B49" s="96" t="s">
        <v>263</v>
      </c>
      <c r="C49" s="96" t="s">
        <v>263</v>
      </c>
      <c r="D49" s="99"/>
      <c r="E49" s="113">
        <v>2950000</v>
      </c>
      <c r="F49" s="113" t="s">
        <v>395</v>
      </c>
      <c r="G49" s="106">
        <f>VLOOKUP(A49,取数表!A:K,11,0)</f>
        <v>2195647.54</v>
      </c>
      <c r="H49" s="86">
        <f t="shared" si="20"/>
        <v>0.7442873016949153</v>
      </c>
      <c r="I49" s="106">
        <f t="shared" si="21"/>
        <v>754352.46</v>
      </c>
      <c r="J49" s="303" t="str">
        <f t="shared" si="4"/>
        <v>否</v>
      </c>
      <c r="K49" s="99"/>
      <c r="L49" s="99"/>
      <c r="M49" s="100">
        <f t="shared" si="5"/>
        <v>0</v>
      </c>
      <c r="N49" s="96" t="s">
        <v>558</v>
      </c>
      <c r="O49" s="99">
        <v>0</v>
      </c>
      <c r="P49" s="100">
        <f t="shared" si="6"/>
        <v>0</v>
      </c>
      <c r="Q49" s="193" t="s">
        <v>972</v>
      </c>
      <c r="R49" s="191">
        <v>0</v>
      </c>
      <c r="S49" s="100">
        <f t="shared" si="7"/>
        <v>0</v>
      </c>
      <c r="T49" s="193" t="s">
        <v>974</v>
      </c>
      <c r="U49" s="191">
        <v>0</v>
      </c>
      <c r="V49" s="100">
        <f t="shared" si="8"/>
        <v>0</v>
      </c>
      <c r="W49" s="193" t="s">
        <v>977</v>
      </c>
      <c r="X49" s="191">
        <v>650340</v>
      </c>
      <c r="Y49" s="100">
        <f t="shared" si="9"/>
        <v>0.2204542372881356</v>
      </c>
      <c r="Z49" s="198" t="s">
        <v>980</v>
      </c>
      <c r="AA49" s="191">
        <v>0</v>
      </c>
      <c r="AB49" s="100">
        <f t="shared" si="10"/>
        <v>0.2204542372881356</v>
      </c>
      <c r="AC49" s="193" t="s">
        <v>982</v>
      </c>
      <c r="AD49" s="193">
        <v>1293970</v>
      </c>
      <c r="AE49" s="100">
        <f t="shared" si="11"/>
        <v>0.65908813559322033</v>
      </c>
      <c r="AF49" s="200" t="s">
        <v>983</v>
      </c>
      <c r="AG49" s="191">
        <v>713440</v>
      </c>
      <c r="AH49" s="100">
        <f t="shared" si="13"/>
        <v>0.90093220338983049</v>
      </c>
      <c r="AI49" s="193" t="s">
        <v>985</v>
      </c>
      <c r="AJ49" s="191">
        <v>60805</v>
      </c>
      <c r="AK49" s="100">
        <f t="shared" si="14"/>
        <v>0.92154406779661013</v>
      </c>
      <c r="AL49" s="96"/>
      <c r="AM49" s="99"/>
      <c r="AN49" s="100">
        <f t="shared" si="17"/>
        <v>0.92154406779661013</v>
      </c>
      <c r="AO49" s="592"/>
      <c r="AP49" s="197"/>
      <c r="AQ49" s="216">
        <v>754352.46</v>
      </c>
      <c r="AR49" s="197" t="s">
        <v>1778</v>
      </c>
      <c r="AS49" s="613"/>
      <c r="AT49" s="613"/>
      <c r="AU49" s="613"/>
      <c r="AV49" s="613"/>
      <c r="AW49" s="613"/>
      <c r="AX49" s="613"/>
      <c r="AY49" s="613"/>
      <c r="AZ49" s="613"/>
      <c r="BA49" s="613"/>
      <c r="BB49" s="613"/>
      <c r="BC49" s="613"/>
      <c r="BD49" s="613"/>
      <c r="BE49" s="613"/>
      <c r="BF49" s="613"/>
      <c r="BG49" s="613"/>
      <c r="BH49" s="613"/>
      <c r="BI49" s="613"/>
      <c r="BJ49" s="613"/>
    </row>
    <row r="50" spans="1:62" s="101" customFormat="1" ht="38.25" customHeight="1">
      <c r="A50" s="185" t="s">
        <v>940</v>
      </c>
      <c r="B50" s="96" t="s">
        <v>263</v>
      </c>
      <c r="C50" s="96" t="s">
        <v>263</v>
      </c>
      <c r="D50" s="99"/>
      <c r="E50" s="113">
        <v>1250000</v>
      </c>
      <c r="F50" s="113" t="s">
        <v>395</v>
      </c>
      <c r="G50" s="106">
        <f>VLOOKUP(A50,取数表!A:K,11,0)</f>
        <v>1250000</v>
      </c>
      <c r="H50" s="86">
        <f t="shared" si="20"/>
        <v>1</v>
      </c>
      <c r="I50" s="106">
        <f t="shared" si="21"/>
        <v>0</v>
      </c>
      <c r="J50" s="303" t="str">
        <f t="shared" si="4"/>
        <v>是</v>
      </c>
      <c r="K50" s="99"/>
      <c r="L50" s="99"/>
      <c r="M50" s="100">
        <f t="shared" si="5"/>
        <v>0</v>
      </c>
      <c r="N50" s="96"/>
      <c r="O50" s="99"/>
      <c r="P50" s="100">
        <f t="shared" si="6"/>
        <v>0</v>
      </c>
      <c r="Q50" s="193" t="s">
        <v>973</v>
      </c>
      <c r="R50" s="156">
        <v>0</v>
      </c>
      <c r="S50" s="100">
        <f t="shared" si="7"/>
        <v>0</v>
      </c>
      <c r="T50" s="193" t="s">
        <v>975</v>
      </c>
      <c r="U50" s="156">
        <v>0</v>
      </c>
      <c r="V50" s="100">
        <f t="shared" si="8"/>
        <v>0</v>
      </c>
      <c r="W50" s="193" t="s">
        <v>978</v>
      </c>
      <c r="X50" s="156">
        <v>375000</v>
      </c>
      <c r="Y50" s="100">
        <f t="shared" si="9"/>
        <v>0.3</v>
      </c>
      <c r="Z50" s="199" t="s">
        <v>958</v>
      </c>
      <c r="AA50" s="156">
        <v>0</v>
      </c>
      <c r="AB50" s="100">
        <f t="shared" si="10"/>
        <v>0.3</v>
      </c>
      <c r="AC50" s="433" t="s">
        <v>1695</v>
      </c>
      <c r="AD50" s="156">
        <v>875000</v>
      </c>
      <c r="AE50" s="100">
        <f t="shared" si="11"/>
        <v>1</v>
      </c>
      <c r="AF50" s="156"/>
      <c r="AG50" s="156">
        <v>0</v>
      </c>
      <c r="AH50" s="100">
        <f t="shared" si="13"/>
        <v>1</v>
      </c>
      <c r="AI50" s="96"/>
      <c r="AJ50" s="99"/>
      <c r="AK50" s="100">
        <f t="shared" si="14"/>
        <v>1</v>
      </c>
      <c r="AL50" s="96"/>
      <c r="AM50" s="99"/>
      <c r="AN50" s="100">
        <f t="shared" si="17"/>
        <v>1</v>
      </c>
      <c r="AO50" s="197"/>
      <c r="AP50" s="197"/>
      <c r="AQ50" s="216"/>
      <c r="AR50" s="196"/>
      <c r="AS50" s="613"/>
      <c r="AT50" s="613"/>
      <c r="AU50" s="613"/>
      <c r="AV50" s="613"/>
      <c r="AW50" s="613"/>
      <c r="AX50" s="613"/>
      <c r="AY50" s="613"/>
      <c r="AZ50" s="613"/>
      <c r="BA50" s="613"/>
      <c r="BB50" s="613"/>
      <c r="BC50" s="613"/>
      <c r="BD50" s="613"/>
      <c r="BE50" s="613"/>
      <c r="BF50" s="613"/>
      <c r="BG50" s="613"/>
      <c r="BH50" s="613"/>
      <c r="BI50" s="613"/>
      <c r="BJ50" s="613"/>
    </row>
    <row r="51" spans="1:62" s="101" customFormat="1" ht="47.25" customHeight="1">
      <c r="A51" s="184" t="s">
        <v>941</v>
      </c>
      <c r="B51" s="96" t="s">
        <v>263</v>
      </c>
      <c r="C51" s="96" t="s">
        <v>263</v>
      </c>
      <c r="D51" s="99"/>
      <c r="E51" s="113">
        <v>667695.05000000005</v>
      </c>
      <c r="F51" s="113" t="s">
        <v>395</v>
      </c>
      <c r="G51" s="106">
        <f>VLOOKUP(A51,取数表!A:K,11,0)</f>
        <v>496488.5</v>
      </c>
      <c r="H51" s="86">
        <f t="shared" si="20"/>
        <v>0.74358571326835499</v>
      </c>
      <c r="I51" s="106">
        <f t="shared" si="21"/>
        <v>171206.55000000005</v>
      </c>
      <c r="J51" s="303" t="s">
        <v>1779</v>
      </c>
      <c r="K51" s="99"/>
      <c r="L51" s="99"/>
      <c r="M51" s="100">
        <f t="shared" si="5"/>
        <v>0</v>
      </c>
      <c r="N51" s="96"/>
      <c r="O51" s="99"/>
      <c r="P51" s="100">
        <f t="shared" si="6"/>
        <v>0</v>
      </c>
      <c r="Q51" s="193"/>
      <c r="R51" s="156">
        <v>0</v>
      </c>
      <c r="S51" s="100">
        <f t="shared" si="7"/>
        <v>0</v>
      </c>
      <c r="T51" s="193" t="s">
        <v>976</v>
      </c>
      <c r="U51" s="156">
        <v>44600</v>
      </c>
      <c r="V51" s="100">
        <f t="shared" si="8"/>
        <v>6.6796960678381548E-2</v>
      </c>
      <c r="W51" s="193" t="s">
        <v>979</v>
      </c>
      <c r="X51" s="156">
        <v>26000</v>
      </c>
      <c r="Y51" s="100">
        <f t="shared" si="9"/>
        <v>0.10573689291241563</v>
      </c>
      <c r="Z51" s="193" t="s">
        <v>981</v>
      </c>
      <c r="AA51" s="156">
        <v>26000</v>
      </c>
      <c r="AB51" s="100">
        <f t="shared" si="10"/>
        <v>0.14467682514644969</v>
      </c>
      <c r="AC51" s="96"/>
      <c r="AD51" s="96"/>
      <c r="AE51" s="100">
        <f t="shared" si="11"/>
        <v>0.14467682514644969</v>
      </c>
      <c r="AF51" s="158" t="s">
        <v>984</v>
      </c>
      <c r="AG51" s="156">
        <v>60000</v>
      </c>
      <c r="AH51" s="100">
        <f t="shared" si="13"/>
        <v>0.23453820722498989</v>
      </c>
      <c r="AI51" s="96"/>
      <c r="AJ51" s="99"/>
      <c r="AK51" s="100">
        <f t="shared" si="14"/>
        <v>0.23453820722498989</v>
      </c>
      <c r="AL51" s="96"/>
      <c r="AM51" s="99"/>
      <c r="AN51" s="100">
        <f t="shared" si="17"/>
        <v>0.23453820722498989</v>
      </c>
      <c r="AO51" s="197"/>
      <c r="AP51" s="197"/>
      <c r="AQ51" s="276">
        <v>171206.55</v>
      </c>
      <c r="AR51" s="215" t="s">
        <v>1780</v>
      </c>
      <c r="AS51" s="613"/>
      <c r="AT51" s="613"/>
      <c r="AU51" s="613"/>
      <c r="AV51" s="613"/>
      <c r="AW51" s="613"/>
      <c r="AX51" s="613"/>
      <c r="AY51" s="613"/>
      <c r="AZ51" s="613"/>
      <c r="BA51" s="613"/>
      <c r="BB51" s="613"/>
      <c r="BC51" s="613"/>
      <c r="BD51" s="613"/>
      <c r="BE51" s="613"/>
      <c r="BF51" s="613"/>
      <c r="BG51" s="613"/>
      <c r="BH51" s="613"/>
      <c r="BI51" s="613"/>
      <c r="BJ51" s="613"/>
    </row>
    <row r="52" spans="1:62" s="94" customFormat="1" ht="39.950000000000003" customHeight="1">
      <c r="A52" s="125" t="s">
        <v>524</v>
      </c>
      <c r="B52" s="177" t="s">
        <v>295</v>
      </c>
      <c r="C52" s="177" t="s">
        <v>295</v>
      </c>
      <c r="D52" s="92"/>
      <c r="E52" s="105">
        <v>7269873</v>
      </c>
      <c r="F52" s="105"/>
      <c r="G52" s="105">
        <f>G53+G54+G55+G56</f>
        <v>4648454.3499999996</v>
      </c>
      <c r="H52" s="93">
        <f t="shared" si="20"/>
        <v>0.63941341891392045</v>
      </c>
      <c r="I52" s="105">
        <f t="shared" si="21"/>
        <v>2621418.6500000004</v>
      </c>
      <c r="J52" s="303" t="str">
        <f t="shared" si="4"/>
        <v>否</v>
      </c>
      <c r="K52" s="92"/>
      <c r="L52" s="92">
        <f>L53+L54+L55+L56</f>
        <v>0</v>
      </c>
      <c r="M52" s="93">
        <f t="shared" si="5"/>
        <v>0</v>
      </c>
      <c r="N52" s="92"/>
      <c r="O52" s="92">
        <f>O53+O54+O55+O56</f>
        <v>0</v>
      </c>
      <c r="P52" s="93">
        <f t="shared" si="6"/>
        <v>0</v>
      </c>
      <c r="Q52" s="92"/>
      <c r="R52" s="92">
        <f>R53+R54+R55+R56</f>
        <v>0</v>
      </c>
      <c r="S52" s="93">
        <f t="shared" si="7"/>
        <v>0</v>
      </c>
      <c r="T52" s="92"/>
      <c r="U52" s="92">
        <f>U53+U54+U55+U56</f>
        <v>0</v>
      </c>
      <c r="V52" s="93">
        <f t="shared" si="8"/>
        <v>0</v>
      </c>
      <c r="W52" s="92"/>
      <c r="X52" s="92">
        <f>X53+X54+X55+X56</f>
        <v>0</v>
      </c>
      <c r="Y52" s="93">
        <f t="shared" si="9"/>
        <v>0</v>
      </c>
      <c r="Z52" s="92"/>
      <c r="AA52" s="92">
        <f>AA53+AA54+AA55+AA56</f>
        <v>2180961.9</v>
      </c>
      <c r="AB52" s="93">
        <f t="shared" si="10"/>
        <v>0.3</v>
      </c>
      <c r="AC52" s="92"/>
      <c r="AD52" s="92">
        <f>AD53+AD54+AD55+AD56</f>
        <v>0</v>
      </c>
      <c r="AE52" s="93">
        <f t="shared" si="11"/>
        <v>0.3</v>
      </c>
      <c r="AF52" s="92"/>
      <c r="AG52" s="92">
        <f>AG53+AG54+AG55+AG56</f>
        <v>4361923.8</v>
      </c>
      <c r="AH52" s="93">
        <f t="shared" si="13"/>
        <v>0.89999999999999991</v>
      </c>
      <c r="AI52" s="92"/>
      <c r="AJ52" s="92">
        <f>AJ53+AJ54+AJ55+AJ56</f>
        <v>726987.3</v>
      </c>
      <c r="AK52" s="93">
        <f t="shared" si="14"/>
        <v>0.99999999999999989</v>
      </c>
      <c r="AL52" s="92"/>
      <c r="AM52" s="92">
        <f>AM53+AM54+AM55+AM56</f>
        <v>0</v>
      </c>
      <c r="AN52" s="93">
        <f t="shared" si="17"/>
        <v>0.99999999999999989</v>
      </c>
      <c r="AO52" s="177"/>
      <c r="AP52" s="177"/>
      <c r="AQ52" s="92"/>
      <c r="AR52" s="92"/>
      <c r="AS52" s="612"/>
      <c r="AT52" s="612"/>
      <c r="AU52" s="612"/>
      <c r="AV52" s="612"/>
      <c r="AW52" s="612"/>
      <c r="AX52" s="612"/>
      <c r="AY52" s="612"/>
      <c r="AZ52" s="612"/>
      <c r="BA52" s="612"/>
      <c r="BB52" s="612"/>
      <c r="BC52" s="612"/>
      <c r="BD52" s="612"/>
      <c r="BE52" s="612"/>
      <c r="BF52" s="612"/>
      <c r="BG52" s="612"/>
      <c r="BH52" s="612"/>
      <c r="BI52" s="612"/>
      <c r="BJ52" s="612"/>
    </row>
    <row r="53" spans="1:62" s="87" customFormat="1" ht="39.950000000000003" customHeight="1">
      <c r="A53" s="126" t="s">
        <v>291</v>
      </c>
      <c r="B53" s="110" t="s">
        <v>295</v>
      </c>
      <c r="C53" s="110" t="s">
        <v>50</v>
      </c>
      <c r="D53" s="85"/>
      <c r="E53" s="127">
        <v>2501925</v>
      </c>
      <c r="F53" s="127" t="s">
        <v>1713</v>
      </c>
      <c r="G53" s="127">
        <f>VLOOKUP(A53,取数表!A:K,11,0)+取数表!K290</f>
        <v>694036.3</v>
      </c>
      <c r="H53" s="128">
        <f t="shared" si="20"/>
        <v>0.27740092129060623</v>
      </c>
      <c r="I53" s="127">
        <f t="shared" si="21"/>
        <v>1807888.7</v>
      </c>
      <c r="J53" s="303" t="str">
        <f t="shared" si="4"/>
        <v>否</v>
      </c>
      <c r="K53" s="196" t="s">
        <v>964</v>
      </c>
      <c r="L53" s="196">
        <v>0</v>
      </c>
      <c r="M53" s="86">
        <f t="shared" si="5"/>
        <v>0</v>
      </c>
      <c r="N53" s="197" t="s">
        <v>965</v>
      </c>
      <c r="O53" s="192"/>
      <c r="P53" s="86">
        <f t="shared" si="6"/>
        <v>0</v>
      </c>
      <c r="Q53" s="197" t="s">
        <v>966</v>
      </c>
      <c r="R53" s="192"/>
      <c r="S53" s="86">
        <f t="shared" si="7"/>
        <v>0</v>
      </c>
      <c r="T53" s="197" t="s">
        <v>967</v>
      </c>
      <c r="U53" s="192"/>
      <c r="V53" s="86">
        <f t="shared" si="8"/>
        <v>0</v>
      </c>
      <c r="W53" s="190" t="s">
        <v>946</v>
      </c>
      <c r="X53" s="192"/>
      <c r="Y53" s="86">
        <f t="shared" si="9"/>
        <v>0</v>
      </c>
      <c r="Z53" s="196" t="s">
        <v>968</v>
      </c>
      <c r="AA53" s="196">
        <v>750577.5</v>
      </c>
      <c r="AB53" s="86">
        <f t="shared" si="10"/>
        <v>0.3</v>
      </c>
      <c r="AC53" s="196" t="s">
        <v>958</v>
      </c>
      <c r="AD53" s="196">
        <v>0</v>
      </c>
      <c r="AE53" s="86">
        <f t="shared" si="11"/>
        <v>0.3</v>
      </c>
      <c r="AF53" s="192" t="s">
        <v>959</v>
      </c>
      <c r="AG53" s="192">
        <v>1501155</v>
      </c>
      <c r="AH53" s="86">
        <f t="shared" si="13"/>
        <v>0.9</v>
      </c>
      <c r="AI53" s="196" t="s">
        <v>961</v>
      </c>
      <c r="AJ53" s="192">
        <v>250192.5</v>
      </c>
      <c r="AK53" s="86">
        <f t="shared" si="14"/>
        <v>1</v>
      </c>
      <c r="AL53" s="85"/>
      <c r="AM53" s="85"/>
      <c r="AN53" s="86">
        <f t="shared" si="17"/>
        <v>1</v>
      </c>
      <c r="AO53" s="215"/>
      <c r="AP53" s="694"/>
      <c r="AQ53" s="623">
        <v>1807888.7</v>
      </c>
      <c r="AR53" s="624" t="s">
        <v>1781</v>
      </c>
      <c r="AS53" s="611"/>
      <c r="AT53" s="611"/>
      <c r="AU53" s="611"/>
      <c r="AV53" s="611"/>
      <c r="AW53" s="611"/>
      <c r="AX53" s="611"/>
      <c r="AY53" s="611"/>
      <c r="AZ53" s="611"/>
      <c r="BA53" s="611"/>
      <c r="BB53" s="611"/>
      <c r="BC53" s="611"/>
      <c r="BD53" s="611"/>
      <c r="BE53" s="611"/>
      <c r="BF53" s="611"/>
      <c r="BG53" s="611"/>
      <c r="BH53" s="611"/>
      <c r="BI53" s="611"/>
      <c r="BJ53" s="611"/>
    </row>
    <row r="54" spans="1:62" s="87" customFormat="1" ht="39.950000000000003" customHeight="1">
      <c r="A54" s="126" t="s">
        <v>292</v>
      </c>
      <c r="B54" s="110" t="s">
        <v>295</v>
      </c>
      <c r="C54" s="110" t="s">
        <v>295</v>
      </c>
      <c r="D54" s="85"/>
      <c r="E54" s="127">
        <v>1918574</v>
      </c>
      <c r="F54" s="127" t="s">
        <v>392</v>
      </c>
      <c r="G54" s="127">
        <f>VLOOKUP(A54,取数表!A:K,11,0)</f>
        <v>1379580</v>
      </c>
      <c r="H54" s="128">
        <f t="shared" si="20"/>
        <v>0.71906530579482475</v>
      </c>
      <c r="I54" s="127">
        <f t="shared" si="21"/>
        <v>538994</v>
      </c>
      <c r="J54" s="303" t="str">
        <f t="shared" si="4"/>
        <v>否</v>
      </c>
      <c r="K54" s="196" t="s">
        <v>964</v>
      </c>
      <c r="L54" s="196">
        <v>0</v>
      </c>
      <c r="M54" s="86">
        <f t="shared" si="5"/>
        <v>0</v>
      </c>
      <c r="N54" s="197" t="s">
        <v>965</v>
      </c>
      <c r="O54" s="192"/>
      <c r="P54" s="86">
        <f t="shared" si="6"/>
        <v>0</v>
      </c>
      <c r="Q54" s="197" t="s">
        <v>966</v>
      </c>
      <c r="R54" s="192"/>
      <c r="S54" s="86">
        <f t="shared" si="7"/>
        <v>0</v>
      </c>
      <c r="T54" s="197" t="s">
        <v>967</v>
      </c>
      <c r="U54" s="192"/>
      <c r="V54" s="86">
        <f t="shared" si="8"/>
        <v>0</v>
      </c>
      <c r="W54" s="190" t="s">
        <v>946</v>
      </c>
      <c r="X54" s="192"/>
      <c r="Y54" s="86">
        <f t="shared" si="9"/>
        <v>0</v>
      </c>
      <c r="Z54" s="196" t="s">
        <v>968</v>
      </c>
      <c r="AA54" s="196">
        <v>575572.19999999995</v>
      </c>
      <c r="AB54" s="86">
        <f t="shared" si="10"/>
        <v>0.3</v>
      </c>
      <c r="AC54" s="196" t="s">
        <v>958</v>
      </c>
      <c r="AD54" s="196">
        <v>0</v>
      </c>
      <c r="AE54" s="86">
        <f t="shared" si="11"/>
        <v>0.3</v>
      </c>
      <c r="AF54" s="192" t="s">
        <v>959</v>
      </c>
      <c r="AG54" s="192">
        <v>1151144.3999999999</v>
      </c>
      <c r="AH54" s="86">
        <f t="shared" si="13"/>
        <v>0.89999999999999991</v>
      </c>
      <c r="AI54" s="196" t="s">
        <v>961</v>
      </c>
      <c r="AJ54" s="192">
        <v>191857.40000000002</v>
      </c>
      <c r="AK54" s="86">
        <f t="shared" si="14"/>
        <v>1</v>
      </c>
      <c r="AL54" s="85"/>
      <c r="AM54" s="85"/>
      <c r="AN54" s="86">
        <f t="shared" si="17"/>
        <v>1</v>
      </c>
      <c r="AO54" s="215"/>
      <c r="AP54" s="694"/>
      <c r="AQ54" s="223">
        <v>538994</v>
      </c>
      <c r="AR54" s="289" t="s">
        <v>1782</v>
      </c>
      <c r="AS54" s="611"/>
      <c r="AT54" s="611"/>
      <c r="AU54" s="611"/>
      <c r="AV54" s="611"/>
      <c r="AW54" s="611"/>
      <c r="AX54" s="611"/>
      <c r="AY54" s="611"/>
      <c r="AZ54" s="611"/>
      <c r="BA54" s="611"/>
      <c r="BB54" s="611"/>
      <c r="BC54" s="611"/>
      <c r="BD54" s="611"/>
      <c r="BE54" s="611"/>
      <c r="BF54" s="611"/>
      <c r="BG54" s="611"/>
      <c r="BH54" s="611"/>
      <c r="BI54" s="611"/>
      <c r="BJ54" s="611"/>
    </row>
    <row r="55" spans="1:62" s="87" customFormat="1" ht="39.950000000000003" customHeight="1">
      <c r="A55" s="126" t="s">
        <v>293</v>
      </c>
      <c r="B55" s="110" t="s">
        <v>295</v>
      </c>
      <c r="C55" s="110" t="s">
        <v>138</v>
      </c>
      <c r="D55" s="85"/>
      <c r="E55" s="127">
        <v>971082</v>
      </c>
      <c r="F55" s="127" t="s">
        <v>1714</v>
      </c>
      <c r="G55" s="127">
        <f>VLOOKUP(A55,取数表!A:K,11,0)</f>
        <v>916660.3</v>
      </c>
      <c r="H55" s="128">
        <f t="shared" si="20"/>
        <v>0.94395766783855539</v>
      </c>
      <c r="I55" s="127">
        <f t="shared" si="21"/>
        <v>54421.699999999953</v>
      </c>
      <c r="J55" s="303" t="str">
        <f t="shared" si="4"/>
        <v>否</v>
      </c>
      <c r="K55" s="196" t="s">
        <v>964</v>
      </c>
      <c r="L55" s="196">
        <v>0</v>
      </c>
      <c r="M55" s="86">
        <f t="shared" si="5"/>
        <v>0</v>
      </c>
      <c r="N55" s="197" t="s">
        <v>965</v>
      </c>
      <c r="O55" s="192"/>
      <c r="P55" s="86">
        <f t="shared" si="6"/>
        <v>0</v>
      </c>
      <c r="Q55" s="197" t="s">
        <v>966</v>
      </c>
      <c r="R55" s="192"/>
      <c r="S55" s="86">
        <f t="shared" si="7"/>
        <v>0</v>
      </c>
      <c r="T55" s="197" t="s">
        <v>967</v>
      </c>
      <c r="U55" s="192"/>
      <c r="V55" s="86">
        <f t="shared" si="8"/>
        <v>0</v>
      </c>
      <c r="W55" s="190" t="s">
        <v>946</v>
      </c>
      <c r="X55" s="192"/>
      <c r="Y55" s="86">
        <f t="shared" si="9"/>
        <v>0</v>
      </c>
      <c r="Z55" s="196" t="s">
        <v>968</v>
      </c>
      <c r="AA55" s="196">
        <v>291324.59999999998</v>
      </c>
      <c r="AB55" s="86">
        <f t="shared" si="10"/>
        <v>0.3</v>
      </c>
      <c r="AC55" s="196" t="s">
        <v>958</v>
      </c>
      <c r="AD55" s="196">
        <v>0</v>
      </c>
      <c r="AE55" s="86">
        <f t="shared" si="11"/>
        <v>0.3</v>
      </c>
      <c r="AF55" s="192" t="s">
        <v>959</v>
      </c>
      <c r="AG55" s="192">
        <v>582649.19999999995</v>
      </c>
      <c r="AH55" s="86">
        <f t="shared" si="13"/>
        <v>0.89999999999999991</v>
      </c>
      <c r="AI55" s="196" t="s">
        <v>961</v>
      </c>
      <c r="AJ55" s="192">
        <v>97108.200000000012</v>
      </c>
      <c r="AK55" s="86">
        <f t="shared" si="14"/>
        <v>1</v>
      </c>
      <c r="AL55" s="85"/>
      <c r="AM55" s="85"/>
      <c r="AN55" s="86">
        <f t="shared" si="17"/>
        <v>1</v>
      </c>
      <c r="AO55" s="215"/>
      <c r="AP55" s="694"/>
      <c r="AQ55" s="262">
        <v>54421.699999999953</v>
      </c>
      <c r="AR55" s="289" t="s">
        <v>1783</v>
      </c>
      <c r="AS55" s="611"/>
      <c r="AT55" s="611"/>
      <c r="AU55" s="611"/>
      <c r="AV55" s="611"/>
      <c r="AW55" s="611"/>
      <c r="AX55" s="611"/>
      <c r="AY55" s="611"/>
      <c r="AZ55" s="611"/>
      <c r="BA55" s="611"/>
      <c r="BB55" s="611"/>
      <c r="BC55" s="611"/>
      <c r="BD55" s="611"/>
      <c r="BE55" s="611"/>
      <c r="BF55" s="611"/>
      <c r="BG55" s="611"/>
      <c r="BH55" s="611"/>
      <c r="BI55" s="611"/>
      <c r="BJ55" s="611"/>
    </row>
    <row r="56" spans="1:62" s="87" customFormat="1" ht="39.950000000000003" customHeight="1">
      <c r="A56" s="126" t="s">
        <v>294</v>
      </c>
      <c r="B56" s="110" t="s">
        <v>295</v>
      </c>
      <c r="C56" s="110" t="s">
        <v>295</v>
      </c>
      <c r="D56" s="85"/>
      <c r="E56" s="127">
        <v>1878292</v>
      </c>
      <c r="F56" s="127" t="s">
        <v>392</v>
      </c>
      <c r="G56" s="127">
        <f>VLOOKUP(A56,取数表!A:K,11,0)</f>
        <v>1658177.75</v>
      </c>
      <c r="H56" s="128">
        <f t="shared" si="20"/>
        <v>0.88281148511520036</v>
      </c>
      <c r="I56" s="127">
        <f t="shared" si="21"/>
        <v>220114.25</v>
      </c>
      <c r="J56" s="303" t="str">
        <f t="shared" si="4"/>
        <v>否</v>
      </c>
      <c r="K56" s="196" t="s">
        <v>964</v>
      </c>
      <c r="L56" s="196">
        <v>0</v>
      </c>
      <c r="M56" s="86">
        <f t="shared" si="5"/>
        <v>0</v>
      </c>
      <c r="N56" s="197" t="s">
        <v>965</v>
      </c>
      <c r="O56" s="192"/>
      <c r="P56" s="86">
        <f t="shared" si="6"/>
        <v>0</v>
      </c>
      <c r="Q56" s="197" t="s">
        <v>966</v>
      </c>
      <c r="R56" s="192"/>
      <c r="S56" s="86">
        <f t="shared" si="7"/>
        <v>0</v>
      </c>
      <c r="T56" s="197" t="s">
        <v>967</v>
      </c>
      <c r="U56" s="192"/>
      <c r="V56" s="86">
        <f t="shared" si="8"/>
        <v>0</v>
      </c>
      <c r="W56" s="190" t="s">
        <v>946</v>
      </c>
      <c r="X56" s="192"/>
      <c r="Y56" s="86">
        <f t="shared" si="9"/>
        <v>0</v>
      </c>
      <c r="Z56" s="196" t="s">
        <v>968</v>
      </c>
      <c r="AA56" s="196">
        <v>563487.6</v>
      </c>
      <c r="AB56" s="86">
        <f t="shared" si="10"/>
        <v>0.3</v>
      </c>
      <c r="AC56" s="196" t="s">
        <v>958</v>
      </c>
      <c r="AD56" s="196">
        <v>0</v>
      </c>
      <c r="AE56" s="86">
        <f t="shared" si="11"/>
        <v>0.3</v>
      </c>
      <c r="AF56" s="192" t="s">
        <v>959</v>
      </c>
      <c r="AG56" s="192">
        <v>1126975.2</v>
      </c>
      <c r="AH56" s="86">
        <f t="shared" si="13"/>
        <v>0.89999999999999991</v>
      </c>
      <c r="AI56" s="196" t="s">
        <v>961</v>
      </c>
      <c r="AJ56" s="192">
        <v>187829.2</v>
      </c>
      <c r="AK56" s="86">
        <f t="shared" si="14"/>
        <v>0.99999999999999989</v>
      </c>
      <c r="AL56" s="85"/>
      <c r="AM56" s="85"/>
      <c r="AN56" s="86">
        <f t="shared" si="17"/>
        <v>0.99999999999999989</v>
      </c>
      <c r="AO56" s="215"/>
      <c r="AP56" s="694"/>
      <c r="AQ56" s="262">
        <v>73014.25</v>
      </c>
      <c r="AR56" s="289" t="s">
        <v>1784</v>
      </c>
      <c r="AS56" s="611"/>
      <c r="AT56" s="611"/>
      <c r="AU56" s="611"/>
      <c r="AV56" s="611"/>
      <c r="AW56" s="611"/>
      <c r="AX56" s="611"/>
      <c r="AY56" s="611"/>
      <c r="AZ56" s="611"/>
      <c r="BA56" s="611"/>
      <c r="BB56" s="611"/>
      <c r="BC56" s="611"/>
      <c r="BD56" s="611"/>
      <c r="BE56" s="611"/>
      <c r="BF56" s="611"/>
      <c r="BG56" s="611"/>
      <c r="BH56" s="611"/>
      <c r="BI56" s="611"/>
      <c r="BJ56" s="611"/>
    </row>
    <row r="57" spans="1:62" s="94" customFormat="1" ht="39.950000000000003" customHeight="1">
      <c r="A57" s="125" t="s">
        <v>525</v>
      </c>
      <c r="B57" s="177"/>
      <c r="C57" s="177"/>
      <c r="D57" s="92"/>
      <c r="E57" s="105">
        <f>SUM(E58:E59)</f>
        <v>16350.1</v>
      </c>
      <c r="F57" s="105"/>
      <c r="G57" s="105">
        <f>G58+G59</f>
        <v>16350.1</v>
      </c>
      <c r="H57" s="93">
        <f t="shared" si="20"/>
        <v>1</v>
      </c>
      <c r="I57" s="105">
        <f t="shared" si="21"/>
        <v>0</v>
      </c>
      <c r="J57" s="303" t="str">
        <f t="shared" si="4"/>
        <v>是</v>
      </c>
      <c r="K57" s="92"/>
      <c r="L57" s="92">
        <f>L58+L59</f>
        <v>0</v>
      </c>
      <c r="M57" s="93">
        <f t="shared" si="5"/>
        <v>0</v>
      </c>
      <c r="N57" s="92"/>
      <c r="O57" s="92">
        <f>O58+O59</f>
        <v>0</v>
      </c>
      <c r="P57" s="93">
        <f t="shared" si="6"/>
        <v>0</v>
      </c>
      <c r="Q57" s="92"/>
      <c r="R57" s="92">
        <f>R58+R59</f>
        <v>0</v>
      </c>
      <c r="S57" s="93">
        <f t="shared" si="7"/>
        <v>0</v>
      </c>
      <c r="T57" s="92"/>
      <c r="U57" s="92">
        <f>U58+U59</f>
        <v>836</v>
      </c>
      <c r="V57" s="93">
        <f t="shared" si="8"/>
        <v>5.1131185741983227E-2</v>
      </c>
      <c r="W57" s="92"/>
      <c r="X57" s="92">
        <f>X58+X59</f>
        <v>4654.2299999999996</v>
      </c>
      <c r="Y57" s="93">
        <f t="shared" si="9"/>
        <v>0.33579183001938823</v>
      </c>
      <c r="Z57" s="92"/>
      <c r="AA57" s="92">
        <f>AA58+AA59</f>
        <v>0</v>
      </c>
      <c r="AB57" s="93">
        <f t="shared" si="10"/>
        <v>0.33579183001938823</v>
      </c>
      <c r="AC57" s="92"/>
      <c r="AD57" s="92">
        <f>AD58+AD59</f>
        <v>10859.87</v>
      </c>
      <c r="AE57" s="93">
        <f t="shared" si="11"/>
        <v>1</v>
      </c>
      <c r="AF57" s="92"/>
      <c r="AG57" s="92">
        <f>AG58+AG59</f>
        <v>0</v>
      </c>
      <c r="AH57" s="93">
        <f t="shared" si="13"/>
        <v>1</v>
      </c>
      <c r="AI57" s="92"/>
      <c r="AJ57" s="92">
        <f>AJ58+AJ59</f>
        <v>0</v>
      </c>
      <c r="AK57" s="93">
        <f t="shared" si="14"/>
        <v>1</v>
      </c>
      <c r="AL57" s="92"/>
      <c r="AM57" s="92">
        <f>AM58+AM59</f>
        <v>0</v>
      </c>
      <c r="AN57" s="93">
        <f t="shared" si="17"/>
        <v>1</v>
      </c>
      <c r="AO57" s="177"/>
      <c r="AP57" s="177"/>
      <c r="AQ57" s="92"/>
      <c r="AR57" s="92"/>
      <c r="AS57" s="612"/>
      <c r="AT57" s="612"/>
      <c r="AU57" s="612"/>
      <c r="AV57" s="612"/>
      <c r="AW57" s="612"/>
      <c r="AX57" s="612"/>
      <c r="AY57" s="612"/>
      <c r="AZ57" s="612"/>
      <c r="BA57" s="612"/>
      <c r="BB57" s="612"/>
      <c r="BC57" s="612"/>
      <c r="BD57" s="612"/>
      <c r="BE57" s="612"/>
      <c r="BF57" s="612"/>
      <c r="BG57" s="612"/>
      <c r="BH57" s="612"/>
      <c r="BI57" s="612"/>
      <c r="BJ57" s="612"/>
    </row>
    <row r="58" spans="1:62" s="132" customFormat="1" ht="39.950000000000003" customHeight="1">
      <c r="A58" s="110" t="s">
        <v>131</v>
      </c>
      <c r="B58" s="110" t="s">
        <v>137</v>
      </c>
      <c r="C58" s="110" t="s">
        <v>138</v>
      </c>
      <c r="D58" s="129"/>
      <c r="E58" s="130">
        <v>836</v>
      </c>
      <c r="F58" s="130" t="s">
        <v>393</v>
      </c>
      <c r="G58" s="130">
        <f>VLOOKUP(A58,取数表!A:K,11,0)</f>
        <v>836</v>
      </c>
      <c r="H58" s="131">
        <f t="shared" ref="H58:H91" si="22">G58/E58</f>
        <v>1</v>
      </c>
      <c r="I58" s="130">
        <f t="shared" si="21"/>
        <v>0</v>
      </c>
      <c r="J58" s="303" t="str">
        <f t="shared" si="4"/>
        <v>是</v>
      </c>
      <c r="K58" s="129"/>
      <c r="L58" s="129"/>
      <c r="M58" s="86">
        <f t="shared" si="5"/>
        <v>0</v>
      </c>
      <c r="N58" s="129"/>
      <c r="O58" s="129"/>
      <c r="P58" s="86">
        <f t="shared" si="6"/>
        <v>0</v>
      </c>
      <c r="Q58" s="129"/>
      <c r="R58" s="129"/>
      <c r="S58" s="86">
        <f t="shared" si="7"/>
        <v>0</v>
      </c>
      <c r="T58" s="110" t="s">
        <v>526</v>
      </c>
      <c r="U58" s="129">
        <v>836</v>
      </c>
      <c r="V58" s="86">
        <f t="shared" si="8"/>
        <v>1</v>
      </c>
      <c r="W58" s="129"/>
      <c r="X58" s="129"/>
      <c r="Y58" s="86">
        <f t="shared" si="9"/>
        <v>1</v>
      </c>
      <c r="Z58" s="129"/>
      <c r="AA58" s="129"/>
      <c r="AB58" s="86">
        <f t="shared" si="10"/>
        <v>1</v>
      </c>
      <c r="AC58" s="129"/>
      <c r="AD58" s="129"/>
      <c r="AE58" s="86">
        <f t="shared" si="11"/>
        <v>1</v>
      </c>
      <c r="AF58" s="129"/>
      <c r="AG58" s="129"/>
      <c r="AH58" s="86">
        <f t="shared" si="13"/>
        <v>1</v>
      </c>
      <c r="AI58" s="129"/>
      <c r="AJ58" s="129"/>
      <c r="AK58" s="86">
        <f t="shared" si="14"/>
        <v>1</v>
      </c>
      <c r="AL58" s="129"/>
      <c r="AM58" s="129"/>
      <c r="AN58" s="86">
        <f t="shared" si="17"/>
        <v>1</v>
      </c>
      <c r="AO58" s="110"/>
      <c r="AP58" s="110"/>
      <c r="AQ58" s="129"/>
      <c r="AR58" s="129"/>
      <c r="AS58" s="620"/>
      <c r="AT58" s="620"/>
      <c r="AU58" s="620"/>
      <c r="AV58" s="620"/>
      <c r="AW58" s="620"/>
      <c r="AX58" s="620"/>
      <c r="AY58" s="620"/>
      <c r="AZ58" s="620"/>
      <c r="BA58" s="620"/>
      <c r="BB58" s="620"/>
      <c r="BC58" s="620"/>
      <c r="BD58" s="620"/>
      <c r="BE58" s="620"/>
      <c r="BF58" s="620"/>
      <c r="BG58" s="620"/>
      <c r="BH58" s="620"/>
      <c r="BI58" s="620"/>
      <c r="BJ58" s="620"/>
    </row>
    <row r="59" spans="1:62" s="132" customFormat="1" ht="39.950000000000003" customHeight="1">
      <c r="A59" s="110" t="s">
        <v>142</v>
      </c>
      <c r="B59" s="110" t="s">
        <v>137</v>
      </c>
      <c r="C59" s="110" t="s">
        <v>50</v>
      </c>
      <c r="D59" s="129"/>
      <c r="E59" s="133">
        <v>15514.1</v>
      </c>
      <c r="F59" s="134" t="s">
        <v>382</v>
      </c>
      <c r="G59" s="130">
        <f>VLOOKUP(A59,取数表!A:K,11,0)</f>
        <v>15514.1</v>
      </c>
      <c r="H59" s="131">
        <f t="shared" si="22"/>
        <v>1</v>
      </c>
      <c r="I59" s="130">
        <f t="shared" si="21"/>
        <v>0</v>
      </c>
      <c r="J59" s="303" t="str">
        <f t="shared" si="4"/>
        <v>是</v>
      </c>
      <c r="K59" s="129"/>
      <c r="L59" s="129"/>
      <c r="M59" s="86">
        <f t="shared" si="5"/>
        <v>0</v>
      </c>
      <c r="N59" s="129"/>
      <c r="O59" s="129"/>
      <c r="P59" s="86">
        <f t="shared" si="6"/>
        <v>0</v>
      </c>
      <c r="Q59" s="129"/>
      <c r="R59" s="129"/>
      <c r="S59" s="86">
        <f t="shared" si="7"/>
        <v>0</v>
      </c>
      <c r="T59" s="129"/>
      <c r="U59" s="129"/>
      <c r="V59" s="86">
        <f t="shared" si="8"/>
        <v>0</v>
      </c>
      <c r="W59" s="110" t="s">
        <v>527</v>
      </c>
      <c r="X59" s="129">
        <v>4654.2299999999996</v>
      </c>
      <c r="Y59" s="86">
        <f t="shared" si="9"/>
        <v>0.3</v>
      </c>
      <c r="Z59" s="129"/>
      <c r="AA59" s="129"/>
      <c r="AB59" s="86">
        <f t="shared" si="10"/>
        <v>0.3</v>
      </c>
      <c r="AC59" s="110" t="s">
        <v>528</v>
      </c>
      <c r="AD59" s="110">
        <v>10859.87</v>
      </c>
      <c r="AE59" s="86">
        <f t="shared" si="11"/>
        <v>1</v>
      </c>
      <c r="AF59" s="129"/>
      <c r="AG59" s="129"/>
      <c r="AH59" s="86">
        <f t="shared" si="13"/>
        <v>1</v>
      </c>
      <c r="AI59" s="129"/>
      <c r="AJ59" s="129"/>
      <c r="AK59" s="86">
        <f t="shared" si="14"/>
        <v>1</v>
      </c>
      <c r="AL59" s="129"/>
      <c r="AM59" s="129"/>
      <c r="AN59" s="86">
        <f t="shared" si="17"/>
        <v>1</v>
      </c>
      <c r="AO59" s="110"/>
      <c r="AP59" s="110"/>
      <c r="AQ59" s="129"/>
      <c r="AR59" s="129"/>
      <c r="AS59" s="620"/>
      <c r="AT59" s="620"/>
      <c r="AU59" s="620"/>
      <c r="AV59" s="620"/>
      <c r="AW59" s="620"/>
      <c r="AX59" s="620"/>
      <c r="AY59" s="620"/>
      <c r="AZ59" s="620"/>
      <c r="BA59" s="620"/>
      <c r="BB59" s="620"/>
      <c r="BC59" s="620"/>
      <c r="BD59" s="620"/>
      <c r="BE59" s="620"/>
      <c r="BF59" s="620"/>
      <c r="BG59" s="620"/>
      <c r="BH59" s="620"/>
      <c r="BI59" s="620"/>
      <c r="BJ59" s="620"/>
    </row>
    <row r="60" spans="1:62" s="94" customFormat="1" ht="39.950000000000003" customHeight="1">
      <c r="A60" s="135" t="s">
        <v>141</v>
      </c>
      <c r="B60" s="177"/>
      <c r="C60" s="177"/>
      <c r="D60" s="92"/>
      <c r="E60" s="105">
        <f>SUM(E61:E63)</f>
        <v>57023.47</v>
      </c>
      <c r="F60" s="105"/>
      <c r="G60" s="105">
        <f>G61+G62+G63</f>
        <v>57023.47</v>
      </c>
      <c r="H60" s="93">
        <f t="shared" si="22"/>
        <v>1</v>
      </c>
      <c r="I60" s="105">
        <f t="shared" si="21"/>
        <v>0</v>
      </c>
      <c r="J60" s="303" t="str">
        <f t="shared" si="4"/>
        <v>是</v>
      </c>
      <c r="K60" s="92"/>
      <c r="L60" s="92">
        <f>L61+L62+L63</f>
        <v>0</v>
      </c>
      <c r="M60" s="93">
        <f t="shared" si="5"/>
        <v>0</v>
      </c>
      <c r="N60" s="92"/>
      <c r="O60" s="92">
        <f>O61+O62+O63</f>
        <v>0</v>
      </c>
      <c r="P60" s="93">
        <f t="shared" si="6"/>
        <v>0</v>
      </c>
      <c r="Q60" s="92"/>
      <c r="R60" s="92">
        <f>R61+R62+R63</f>
        <v>57023.47</v>
      </c>
      <c r="S60" s="93">
        <f t="shared" si="7"/>
        <v>1</v>
      </c>
      <c r="T60" s="92"/>
      <c r="U60" s="92">
        <f>U62+U61+U63</f>
        <v>0</v>
      </c>
      <c r="V60" s="93">
        <f t="shared" si="8"/>
        <v>1</v>
      </c>
      <c r="W60" s="92"/>
      <c r="X60" s="92">
        <f>X61+X62+X63</f>
        <v>0</v>
      </c>
      <c r="Y60" s="93">
        <f t="shared" si="9"/>
        <v>1</v>
      </c>
      <c r="Z60" s="92"/>
      <c r="AA60" s="92">
        <f>AA61+AA62+AA63</f>
        <v>0</v>
      </c>
      <c r="AB60" s="93">
        <f t="shared" si="10"/>
        <v>1</v>
      </c>
      <c r="AC60" s="92"/>
      <c r="AD60" s="92">
        <f>AD61+AD62+AD63</f>
        <v>0</v>
      </c>
      <c r="AE60" s="93">
        <f t="shared" si="11"/>
        <v>1</v>
      </c>
      <c r="AF60" s="92"/>
      <c r="AG60" s="92">
        <f>AG61+AG62+AG63</f>
        <v>0</v>
      </c>
      <c r="AH60" s="93">
        <f t="shared" si="13"/>
        <v>1</v>
      </c>
      <c r="AI60" s="92"/>
      <c r="AJ60" s="92">
        <f>AJ61+AJ62+AJ63</f>
        <v>0</v>
      </c>
      <c r="AK60" s="93">
        <f t="shared" si="14"/>
        <v>1</v>
      </c>
      <c r="AL60" s="92"/>
      <c r="AM60" s="92">
        <f>AM61+AM62+AM63</f>
        <v>0</v>
      </c>
      <c r="AN60" s="93">
        <f t="shared" si="17"/>
        <v>1</v>
      </c>
      <c r="AO60" s="177"/>
      <c r="AP60" s="177"/>
      <c r="AQ60" s="92"/>
      <c r="AR60" s="92"/>
      <c r="AS60" s="612"/>
      <c r="AT60" s="612"/>
      <c r="AU60" s="612"/>
      <c r="AV60" s="612"/>
      <c r="AW60" s="612"/>
      <c r="AX60" s="612"/>
      <c r="AY60" s="612"/>
      <c r="AZ60" s="612"/>
      <c r="BA60" s="612"/>
      <c r="BB60" s="612"/>
      <c r="BC60" s="612"/>
      <c r="BD60" s="612"/>
      <c r="BE60" s="612"/>
      <c r="BF60" s="612"/>
      <c r="BG60" s="612"/>
      <c r="BH60" s="612"/>
      <c r="BI60" s="612"/>
      <c r="BJ60" s="612"/>
    </row>
    <row r="61" spans="1:62" s="132" customFormat="1" ht="39.950000000000003" customHeight="1">
      <c r="A61" s="110" t="s">
        <v>128</v>
      </c>
      <c r="B61" s="110" t="s">
        <v>137</v>
      </c>
      <c r="C61" s="110" t="s">
        <v>140</v>
      </c>
      <c r="D61" s="129"/>
      <c r="E61" s="130">
        <v>54690</v>
      </c>
      <c r="F61" s="130" t="s">
        <v>393</v>
      </c>
      <c r="G61" s="130">
        <f>VLOOKUP(A61,取数表!A:K,11,0)</f>
        <v>54690</v>
      </c>
      <c r="H61" s="131">
        <f t="shared" si="22"/>
        <v>1</v>
      </c>
      <c r="I61" s="130">
        <f t="shared" si="21"/>
        <v>0</v>
      </c>
      <c r="J61" s="303" t="str">
        <f t="shared" si="4"/>
        <v>是</v>
      </c>
      <c r="K61" s="129"/>
      <c r="L61" s="129"/>
      <c r="M61" s="86">
        <f t="shared" si="5"/>
        <v>0</v>
      </c>
      <c r="N61" s="129"/>
      <c r="O61" s="129"/>
      <c r="P61" s="86">
        <f t="shared" si="6"/>
        <v>0</v>
      </c>
      <c r="Q61" s="110" t="s">
        <v>529</v>
      </c>
      <c r="R61" s="129">
        <v>54690</v>
      </c>
      <c r="S61" s="86">
        <f t="shared" si="7"/>
        <v>1</v>
      </c>
      <c r="T61" s="129"/>
      <c r="U61" s="129"/>
      <c r="V61" s="86">
        <f t="shared" si="8"/>
        <v>1</v>
      </c>
      <c r="W61" s="129"/>
      <c r="X61" s="129"/>
      <c r="Y61" s="86">
        <f t="shared" si="9"/>
        <v>1</v>
      </c>
      <c r="Z61" s="129"/>
      <c r="AA61" s="129"/>
      <c r="AB61" s="86">
        <f t="shared" si="10"/>
        <v>1</v>
      </c>
      <c r="AC61" s="129"/>
      <c r="AD61" s="129"/>
      <c r="AE61" s="86">
        <f t="shared" si="11"/>
        <v>1</v>
      </c>
      <c r="AF61" s="129"/>
      <c r="AG61" s="129"/>
      <c r="AH61" s="86">
        <f t="shared" si="13"/>
        <v>1</v>
      </c>
      <c r="AI61" s="129"/>
      <c r="AJ61" s="129"/>
      <c r="AK61" s="86">
        <f t="shared" si="14"/>
        <v>1</v>
      </c>
      <c r="AL61" s="129"/>
      <c r="AM61" s="129"/>
      <c r="AN61" s="86">
        <f t="shared" si="17"/>
        <v>1</v>
      </c>
      <c r="AO61" s="110"/>
      <c r="AP61" s="110"/>
      <c r="AQ61" s="129"/>
      <c r="AR61" s="129"/>
      <c r="AS61" s="620"/>
      <c r="AT61" s="620"/>
      <c r="AU61" s="620"/>
      <c r="AV61" s="620"/>
      <c r="AW61" s="620"/>
      <c r="AX61" s="620"/>
      <c r="AY61" s="620"/>
      <c r="AZ61" s="620"/>
      <c r="BA61" s="620"/>
      <c r="BB61" s="620"/>
      <c r="BC61" s="620"/>
      <c r="BD61" s="620"/>
      <c r="BE61" s="620"/>
      <c r="BF61" s="620"/>
      <c r="BG61" s="620"/>
      <c r="BH61" s="620"/>
      <c r="BI61" s="620"/>
      <c r="BJ61" s="620"/>
    </row>
    <row r="62" spans="1:62" s="132" customFormat="1" ht="39.950000000000003" customHeight="1">
      <c r="A62" s="124" t="s">
        <v>129</v>
      </c>
      <c r="B62" s="110" t="s">
        <v>137</v>
      </c>
      <c r="C62" s="110" t="s">
        <v>138</v>
      </c>
      <c r="D62" s="129"/>
      <c r="E62" s="130">
        <v>412.76</v>
      </c>
      <c r="F62" s="130" t="s">
        <v>393</v>
      </c>
      <c r="G62" s="130">
        <f>VLOOKUP(A62,取数表!A:K,11,0)</f>
        <v>412.76</v>
      </c>
      <c r="H62" s="131">
        <f t="shared" si="22"/>
        <v>1</v>
      </c>
      <c r="I62" s="130">
        <f t="shared" si="21"/>
        <v>0</v>
      </c>
      <c r="J62" s="303" t="str">
        <f t="shared" si="4"/>
        <v>是</v>
      </c>
      <c r="K62" s="129"/>
      <c r="L62" s="129"/>
      <c r="M62" s="86">
        <f t="shared" si="5"/>
        <v>0</v>
      </c>
      <c r="N62" s="129"/>
      <c r="O62" s="129"/>
      <c r="P62" s="86">
        <f t="shared" si="6"/>
        <v>0</v>
      </c>
      <c r="Q62" s="129" t="s">
        <v>314</v>
      </c>
      <c r="R62" s="129">
        <v>412.76</v>
      </c>
      <c r="S62" s="86">
        <f t="shared" si="7"/>
        <v>1</v>
      </c>
      <c r="T62" s="129"/>
      <c r="U62" s="129"/>
      <c r="V62" s="86">
        <f t="shared" si="8"/>
        <v>1</v>
      </c>
      <c r="W62" s="129"/>
      <c r="X62" s="129"/>
      <c r="Y62" s="86">
        <f t="shared" si="9"/>
        <v>1</v>
      </c>
      <c r="Z62" s="129"/>
      <c r="AA62" s="129"/>
      <c r="AB62" s="86">
        <f t="shared" si="10"/>
        <v>1</v>
      </c>
      <c r="AC62" s="129"/>
      <c r="AD62" s="129"/>
      <c r="AE62" s="86">
        <f t="shared" si="11"/>
        <v>1</v>
      </c>
      <c r="AF62" s="129"/>
      <c r="AG62" s="129"/>
      <c r="AH62" s="86">
        <f t="shared" si="13"/>
        <v>1</v>
      </c>
      <c r="AI62" s="129"/>
      <c r="AJ62" s="129"/>
      <c r="AK62" s="86">
        <f t="shared" si="14"/>
        <v>1</v>
      </c>
      <c r="AL62" s="129"/>
      <c r="AM62" s="129"/>
      <c r="AN62" s="86">
        <f t="shared" si="17"/>
        <v>1</v>
      </c>
      <c r="AO62" s="110"/>
      <c r="AP62" s="110"/>
      <c r="AQ62" s="129"/>
      <c r="AR62" s="129"/>
      <c r="AS62" s="620"/>
      <c r="AT62" s="620"/>
      <c r="AU62" s="620"/>
      <c r="AV62" s="620"/>
      <c r="AW62" s="620"/>
      <c r="AX62" s="620"/>
      <c r="AY62" s="620"/>
      <c r="AZ62" s="620"/>
      <c r="BA62" s="620"/>
      <c r="BB62" s="620"/>
      <c r="BC62" s="620"/>
      <c r="BD62" s="620"/>
      <c r="BE62" s="620"/>
      <c r="BF62" s="620"/>
      <c r="BG62" s="620"/>
      <c r="BH62" s="620"/>
      <c r="BI62" s="620"/>
      <c r="BJ62" s="620"/>
    </row>
    <row r="63" spans="1:62" s="132" customFormat="1" ht="39.950000000000003" customHeight="1">
      <c r="A63" s="110" t="s">
        <v>130</v>
      </c>
      <c r="B63" s="110" t="s">
        <v>137</v>
      </c>
      <c r="C63" s="110" t="s">
        <v>138</v>
      </c>
      <c r="D63" s="129"/>
      <c r="E63" s="130">
        <v>1920.71</v>
      </c>
      <c r="F63" s="130" t="s">
        <v>393</v>
      </c>
      <c r="G63" s="130">
        <f>VLOOKUP(A63,取数表!A:K,11,0)</f>
        <v>1920.71</v>
      </c>
      <c r="H63" s="131">
        <f t="shared" si="22"/>
        <v>1</v>
      </c>
      <c r="I63" s="130">
        <f t="shared" si="21"/>
        <v>0</v>
      </c>
      <c r="J63" s="303" t="str">
        <f t="shared" si="4"/>
        <v>是</v>
      </c>
      <c r="K63" s="129"/>
      <c r="L63" s="129"/>
      <c r="M63" s="86">
        <f t="shared" si="5"/>
        <v>0</v>
      </c>
      <c r="N63" s="129"/>
      <c r="O63" s="129"/>
      <c r="P63" s="86">
        <f t="shared" si="6"/>
        <v>0</v>
      </c>
      <c r="Q63" s="129" t="s">
        <v>314</v>
      </c>
      <c r="R63" s="129">
        <v>1920.71</v>
      </c>
      <c r="S63" s="86">
        <f t="shared" si="7"/>
        <v>1</v>
      </c>
      <c r="T63" s="129"/>
      <c r="U63" s="129"/>
      <c r="V63" s="86">
        <f t="shared" si="8"/>
        <v>1</v>
      </c>
      <c r="W63" s="129"/>
      <c r="X63" s="129"/>
      <c r="Y63" s="86">
        <f t="shared" si="9"/>
        <v>1</v>
      </c>
      <c r="Z63" s="129"/>
      <c r="AA63" s="129"/>
      <c r="AB63" s="86">
        <f t="shared" si="10"/>
        <v>1</v>
      </c>
      <c r="AC63" s="129"/>
      <c r="AD63" s="129"/>
      <c r="AE63" s="86">
        <f t="shared" si="11"/>
        <v>1</v>
      </c>
      <c r="AF63" s="129"/>
      <c r="AG63" s="129"/>
      <c r="AH63" s="86">
        <f t="shared" si="13"/>
        <v>1</v>
      </c>
      <c r="AI63" s="129"/>
      <c r="AJ63" s="129"/>
      <c r="AK63" s="86">
        <f t="shared" si="14"/>
        <v>1</v>
      </c>
      <c r="AL63" s="129"/>
      <c r="AM63" s="129"/>
      <c r="AN63" s="86">
        <f t="shared" si="17"/>
        <v>1</v>
      </c>
      <c r="AO63" s="110"/>
      <c r="AP63" s="110"/>
      <c r="AQ63" s="129"/>
      <c r="AR63" s="129"/>
      <c r="AS63" s="620"/>
      <c r="AT63" s="620"/>
      <c r="AU63" s="620"/>
      <c r="AV63" s="620"/>
      <c r="AW63" s="620"/>
      <c r="AX63" s="620"/>
      <c r="AY63" s="620"/>
      <c r="AZ63" s="620"/>
      <c r="BA63" s="620"/>
      <c r="BB63" s="620"/>
      <c r="BC63" s="620"/>
      <c r="BD63" s="620"/>
      <c r="BE63" s="620"/>
      <c r="BF63" s="620"/>
      <c r="BG63" s="620"/>
      <c r="BH63" s="620"/>
      <c r="BI63" s="620"/>
      <c r="BJ63" s="620"/>
    </row>
    <row r="64" spans="1:62" s="94" customFormat="1" ht="39.950000000000003" customHeight="1">
      <c r="A64" s="135" t="s">
        <v>530</v>
      </c>
      <c r="B64" s="177"/>
      <c r="C64" s="177"/>
      <c r="D64" s="92"/>
      <c r="E64" s="105">
        <f>SUM(E65:E70)</f>
        <v>1271511.67</v>
      </c>
      <c r="F64" s="105"/>
      <c r="G64" s="105">
        <f>G65+G66+G67+G68+G69+G70</f>
        <v>1078379.97</v>
      </c>
      <c r="H64" s="93">
        <f t="shared" si="22"/>
        <v>0.84810859030495567</v>
      </c>
      <c r="I64" s="105">
        <f t="shared" si="21"/>
        <v>193131.69999999995</v>
      </c>
      <c r="J64" s="303" t="str">
        <f t="shared" si="4"/>
        <v>否</v>
      </c>
      <c r="K64" s="92"/>
      <c r="L64" s="92">
        <f>L65+L66+L67+L68+L69+L70</f>
        <v>0</v>
      </c>
      <c r="M64" s="93">
        <f t="shared" si="5"/>
        <v>0</v>
      </c>
      <c r="N64" s="92"/>
      <c r="O64" s="92">
        <f>O65+O66+O67+O68+O69+O70</f>
        <v>118500</v>
      </c>
      <c r="P64" s="93">
        <f t="shared" si="6"/>
        <v>9.319615603685337E-2</v>
      </c>
      <c r="Q64" s="92"/>
      <c r="R64" s="92">
        <f>R65+R66+R67+R68+R69+R70</f>
        <v>0</v>
      </c>
      <c r="S64" s="93">
        <f t="shared" si="7"/>
        <v>9.319615603685337E-2</v>
      </c>
      <c r="T64" s="92"/>
      <c r="U64" s="92">
        <f>U65+U66+U67+U68+U69+U70</f>
        <v>0</v>
      </c>
      <c r="V64" s="93">
        <f t="shared" si="8"/>
        <v>9.319615603685337E-2</v>
      </c>
      <c r="W64" s="92"/>
      <c r="X64" s="92">
        <f>X65+X66+X67+X68+X69+X70</f>
        <v>0</v>
      </c>
      <c r="Y64" s="93">
        <f t="shared" si="9"/>
        <v>9.319615603685337E-2</v>
      </c>
      <c r="Z64" s="92"/>
      <c r="AA64" s="92">
        <f>AA65+AA66+AA67+AA68+AA69+AA70</f>
        <v>258900</v>
      </c>
      <c r="AB64" s="93">
        <f t="shared" si="10"/>
        <v>0.29681206150471273</v>
      </c>
      <c r="AC64" s="92"/>
      <c r="AD64" s="92">
        <f>AD65+AD66+AD67+AD68+AD69+AD70</f>
        <v>876535.57000000007</v>
      </c>
      <c r="AE64" s="93">
        <f t="shared" si="11"/>
        <v>0.98617700457283275</v>
      </c>
      <c r="AF64" s="92"/>
      <c r="AG64" s="92"/>
      <c r="AH64" s="93">
        <f t="shared" si="13"/>
        <v>0.98617700457283275</v>
      </c>
      <c r="AI64" s="92"/>
      <c r="AJ64" s="92">
        <f>AJ65+AJ66+AJ67+AJ68+AJ69+AJ70</f>
        <v>0</v>
      </c>
      <c r="AK64" s="93">
        <f t="shared" si="14"/>
        <v>0.98617700457283275</v>
      </c>
      <c r="AL64" s="92"/>
      <c r="AM64" s="92">
        <f>AM65+AM66+AM67+AM68+AM69+AM70</f>
        <v>0</v>
      </c>
      <c r="AN64" s="93">
        <f t="shared" si="17"/>
        <v>0.98617700457283275</v>
      </c>
      <c r="AO64" s="177"/>
      <c r="AP64" s="177"/>
      <c r="AQ64" s="92"/>
      <c r="AR64" s="92"/>
      <c r="AS64" s="612"/>
      <c r="AT64" s="612"/>
      <c r="AU64" s="612"/>
      <c r="AV64" s="612"/>
      <c r="AW64" s="612"/>
      <c r="AX64" s="612"/>
      <c r="AY64" s="612"/>
      <c r="AZ64" s="612"/>
      <c r="BA64" s="612"/>
      <c r="BB64" s="612"/>
      <c r="BC64" s="612"/>
      <c r="BD64" s="612"/>
      <c r="BE64" s="612"/>
      <c r="BF64" s="612"/>
      <c r="BG64" s="612"/>
      <c r="BH64" s="612"/>
      <c r="BI64" s="612"/>
      <c r="BJ64" s="612"/>
    </row>
    <row r="65" spans="1:62" s="132" customFormat="1" ht="39.950000000000003" customHeight="1">
      <c r="A65" s="110" t="s">
        <v>531</v>
      </c>
      <c r="B65" s="110" t="s">
        <v>137</v>
      </c>
      <c r="C65" s="110" t="s">
        <v>139</v>
      </c>
      <c r="D65" s="129"/>
      <c r="E65" s="130">
        <v>767.5</v>
      </c>
      <c r="F65" s="134" t="s">
        <v>1155</v>
      </c>
      <c r="G65" s="134">
        <f>VLOOKUP(A65,取数表!A:K,11,0)</f>
        <v>0</v>
      </c>
      <c r="H65" s="136">
        <f t="shared" si="22"/>
        <v>0</v>
      </c>
      <c r="I65" s="134">
        <f t="shared" si="21"/>
        <v>767.5</v>
      </c>
      <c r="J65" s="303" t="str">
        <f t="shared" si="4"/>
        <v>否</v>
      </c>
      <c r="K65" s="129"/>
      <c r="L65" s="129"/>
      <c r="M65" s="86">
        <f t="shared" si="5"/>
        <v>0</v>
      </c>
      <c r="N65" s="129"/>
      <c r="O65" s="129"/>
      <c r="P65" s="86">
        <f t="shared" si="6"/>
        <v>0</v>
      </c>
      <c r="Q65" s="129"/>
      <c r="R65" s="129"/>
      <c r="S65" s="86">
        <f t="shared" si="7"/>
        <v>0</v>
      </c>
      <c r="T65" s="129"/>
      <c r="U65" s="129"/>
      <c r="V65" s="86">
        <f t="shared" si="8"/>
        <v>0</v>
      </c>
      <c r="W65" s="129"/>
      <c r="X65" s="129"/>
      <c r="Y65" s="86">
        <f t="shared" si="9"/>
        <v>0</v>
      </c>
      <c r="Z65" s="129"/>
      <c r="AA65" s="129"/>
      <c r="AB65" s="86">
        <f t="shared" si="10"/>
        <v>0</v>
      </c>
      <c r="AC65" s="110" t="s">
        <v>532</v>
      </c>
      <c r="AD65" s="110">
        <v>767.5</v>
      </c>
      <c r="AE65" s="86">
        <f t="shared" si="11"/>
        <v>1</v>
      </c>
      <c r="AF65" s="129"/>
      <c r="AG65" s="129"/>
      <c r="AH65" s="86">
        <f t="shared" si="13"/>
        <v>1</v>
      </c>
      <c r="AI65" s="129"/>
      <c r="AJ65" s="129"/>
      <c r="AK65" s="86">
        <f t="shared" si="14"/>
        <v>1</v>
      </c>
      <c r="AL65" s="129"/>
      <c r="AM65" s="129"/>
      <c r="AN65" s="86">
        <f t="shared" si="17"/>
        <v>1</v>
      </c>
      <c r="AO65" s="150">
        <v>767.5</v>
      </c>
      <c r="AP65" s="150" t="s">
        <v>1785</v>
      </c>
      <c r="AQ65" s="129"/>
      <c r="AR65" s="129"/>
      <c r="AS65" s="620"/>
      <c r="AT65" s="620"/>
      <c r="AU65" s="620"/>
      <c r="AV65" s="620"/>
      <c r="AW65" s="620"/>
      <c r="AX65" s="620"/>
      <c r="AY65" s="620"/>
      <c r="AZ65" s="620"/>
      <c r="BA65" s="620"/>
      <c r="BB65" s="620"/>
      <c r="BC65" s="620"/>
      <c r="BD65" s="620"/>
      <c r="BE65" s="620"/>
      <c r="BF65" s="620"/>
      <c r="BG65" s="620"/>
      <c r="BH65" s="620"/>
      <c r="BI65" s="620"/>
      <c r="BJ65" s="620"/>
    </row>
    <row r="66" spans="1:62" s="132" customFormat="1" ht="39.950000000000003" customHeight="1">
      <c r="A66" s="110" t="s">
        <v>132</v>
      </c>
      <c r="B66" s="110" t="s">
        <v>137</v>
      </c>
      <c r="C66" s="110" t="s">
        <v>139</v>
      </c>
      <c r="D66" s="129"/>
      <c r="E66" s="130">
        <v>33024.79</v>
      </c>
      <c r="F66" s="134" t="s">
        <v>1154</v>
      </c>
      <c r="G66" s="134">
        <f>VLOOKUP(A66,取数表!A:K,11,0)</f>
        <v>16585.71</v>
      </c>
      <c r="H66" s="136">
        <f t="shared" si="22"/>
        <v>0.50221999897652636</v>
      </c>
      <c r="I66" s="134">
        <f t="shared" si="21"/>
        <v>16439.080000000002</v>
      </c>
      <c r="J66" s="303" t="str">
        <f t="shared" si="4"/>
        <v>否</v>
      </c>
      <c r="K66" s="129"/>
      <c r="L66" s="129"/>
      <c r="M66" s="86">
        <f t="shared" si="5"/>
        <v>0</v>
      </c>
      <c r="N66" s="129"/>
      <c r="O66" s="129"/>
      <c r="P66" s="86">
        <f t="shared" si="6"/>
        <v>0</v>
      </c>
      <c r="Q66" s="129"/>
      <c r="R66" s="129"/>
      <c r="S66" s="86">
        <f t="shared" si="7"/>
        <v>0</v>
      </c>
      <c r="T66" s="129"/>
      <c r="U66" s="129"/>
      <c r="V66" s="86">
        <f t="shared" si="8"/>
        <v>0</v>
      </c>
      <c r="W66" s="129"/>
      <c r="X66" s="129"/>
      <c r="Y66" s="86">
        <f t="shared" si="9"/>
        <v>0</v>
      </c>
      <c r="Z66" s="110" t="s">
        <v>315</v>
      </c>
      <c r="AA66" s="129">
        <v>9900</v>
      </c>
      <c r="AB66" s="86">
        <f t="shared" si="10"/>
        <v>0.29977480553245001</v>
      </c>
      <c r="AC66" s="110" t="s">
        <v>316</v>
      </c>
      <c r="AD66" s="110">
        <v>17000</v>
      </c>
      <c r="AE66" s="86">
        <f t="shared" si="11"/>
        <v>0.81453962311342476</v>
      </c>
      <c r="AF66" s="110" t="s">
        <v>533</v>
      </c>
      <c r="AG66" s="110">
        <v>6124.79</v>
      </c>
      <c r="AH66" s="86">
        <f t="shared" si="13"/>
        <v>1</v>
      </c>
      <c r="AI66" s="129"/>
      <c r="AJ66" s="129"/>
      <c r="AK66" s="86">
        <f t="shared" si="14"/>
        <v>1</v>
      </c>
      <c r="AL66" s="129"/>
      <c r="AM66" s="129"/>
      <c r="AN66" s="86">
        <f t="shared" si="17"/>
        <v>1</v>
      </c>
      <c r="AO66" s="110"/>
      <c r="AP66" s="110"/>
      <c r="AQ66" s="150">
        <v>16439.080000000002</v>
      </c>
      <c r="AR66" s="150" t="s">
        <v>1786</v>
      </c>
      <c r="AS66" s="620"/>
      <c r="AT66" s="620"/>
      <c r="AU66" s="620"/>
      <c r="AV66" s="620"/>
      <c r="AW66" s="620"/>
      <c r="AX66" s="620"/>
      <c r="AY66" s="620"/>
      <c r="AZ66" s="620"/>
      <c r="BA66" s="620"/>
      <c r="BB66" s="620"/>
      <c r="BC66" s="620"/>
      <c r="BD66" s="620"/>
      <c r="BE66" s="620"/>
      <c r="BF66" s="620"/>
      <c r="BG66" s="620"/>
      <c r="BH66" s="620"/>
      <c r="BI66" s="620"/>
      <c r="BJ66" s="620"/>
    </row>
    <row r="67" spans="1:62" s="132" customFormat="1" ht="39.950000000000003" customHeight="1">
      <c r="A67" s="110" t="s">
        <v>133</v>
      </c>
      <c r="B67" s="110" t="s">
        <v>137</v>
      </c>
      <c r="C67" s="110" t="s">
        <v>139</v>
      </c>
      <c r="D67" s="129"/>
      <c r="E67" s="130">
        <v>29835.09</v>
      </c>
      <c r="F67" s="134" t="s">
        <v>1154</v>
      </c>
      <c r="G67" s="134">
        <f>VLOOKUP(A67,取数表!A:K,11,0)</f>
        <v>29835.09</v>
      </c>
      <c r="H67" s="136">
        <f t="shared" si="22"/>
        <v>1</v>
      </c>
      <c r="I67" s="134">
        <f t="shared" si="21"/>
        <v>0</v>
      </c>
      <c r="J67" s="303" t="str">
        <f t="shared" si="4"/>
        <v>是</v>
      </c>
      <c r="K67" s="129"/>
      <c r="L67" s="129"/>
      <c r="M67" s="86">
        <f t="shared" si="5"/>
        <v>0</v>
      </c>
      <c r="N67" s="129"/>
      <c r="O67" s="129"/>
      <c r="P67" s="86">
        <f t="shared" si="6"/>
        <v>0</v>
      </c>
      <c r="Q67" s="129"/>
      <c r="R67" s="129"/>
      <c r="S67" s="86">
        <f t="shared" si="7"/>
        <v>0</v>
      </c>
      <c r="T67" s="129"/>
      <c r="U67" s="129"/>
      <c r="V67" s="86">
        <f t="shared" si="8"/>
        <v>0</v>
      </c>
      <c r="W67" s="129"/>
      <c r="X67" s="129"/>
      <c r="Y67" s="86">
        <f t="shared" si="9"/>
        <v>0</v>
      </c>
      <c r="Z67" s="129"/>
      <c r="AA67" s="129"/>
      <c r="AB67" s="86">
        <f t="shared" si="10"/>
        <v>0</v>
      </c>
      <c r="AC67" s="110" t="s">
        <v>317</v>
      </c>
      <c r="AD67" s="129">
        <v>23868.07</v>
      </c>
      <c r="AE67" s="86">
        <f t="shared" si="11"/>
        <v>0.79999993296484107</v>
      </c>
      <c r="AF67" s="110" t="s">
        <v>318</v>
      </c>
      <c r="AG67" s="129">
        <v>5967.02</v>
      </c>
      <c r="AH67" s="86">
        <f t="shared" si="13"/>
        <v>1</v>
      </c>
      <c r="AI67" s="129"/>
      <c r="AJ67" s="129"/>
      <c r="AK67" s="86">
        <f t="shared" si="14"/>
        <v>1</v>
      </c>
      <c r="AL67" s="129"/>
      <c r="AM67" s="129"/>
      <c r="AN67" s="86">
        <f t="shared" si="17"/>
        <v>1</v>
      </c>
      <c r="AO67" s="110"/>
      <c r="AP67" s="110"/>
      <c r="AQ67" s="129"/>
      <c r="AR67" s="129"/>
      <c r="AS67" s="620"/>
      <c r="AT67" s="620"/>
      <c r="AU67" s="620"/>
      <c r="AV67" s="620"/>
      <c r="AW67" s="620"/>
      <c r="AX67" s="620"/>
      <c r="AY67" s="620"/>
      <c r="AZ67" s="620"/>
      <c r="BA67" s="620"/>
      <c r="BB67" s="620"/>
      <c r="BC67" s="620"/>
      <c r="BD67" s="620"/>
      <c r="BE67" s="620"/>
      <c r="BF67" s="620"/>
      <c r="BG67" s="620"/>
      <c r="BH67" s="620"/>
      <c r="BI67" s="620"/>
      <c r="BJ67" s="620"/>
    </row>
    <row r="68" spans="1:62" s="132" customFormat="1" ht="39.950000000000003" customHeight="1">
      <c r="A68" s="110" t="s">
        <v>134</v>
      </c>
      <c r="B68" s="110" t="s">
        <v>137</v>
      </c>
      <c r="C68" s="110" t="s">
        <v>139</v>
      </c>
      <c r="D68" s="129"/>
      <c r="E68" s="130">
        <v>27884.29</v>
      </c>
      <c r="F68" s="134" t="s">
        <v>1155</v>
      </c>
      <c r="G68" s="134">
        <f>VLOOKUP(A68,取数表!A:K,11,0)</f>
        <v>6999.17</v>
      </c>
      <c r="H68" s="136">
        <f t="shared" si="22"/>
        <v>0.25100764624094785</v>
      </c>
      <c r="I68" s="134">
        <f t="shared" si="21"/>
        <v>20885.120000000003</v>
      </c>
      <c r="J68" s="303" t="str">
        <f t="shared" si="4"/>
        <v>否</v>
      </c>
      <c r="K68" s="129"/>
      <c r="L68" s="129"/>
      <c r="M68" s="86">
        <f t="shared" si="5"/>
        <v>0</v>
      </c>
      <c r="N68" s="129"/>
      <c r="O68" s="129"/>
      <c r="P68" s="86">
        <f t="shared" si="6"/>
        <v>0</v>
      </c>
      <c r="Q68" s="129"/>
      <c r="R68" s="129"/>
      <c r="S68" s="86">
        <f t="shared" si="7"/>
        <v>0</v>
      </c>
      <c r="T68" s="129"/>
      <c r="U68" s="129"/>
      <c r="V68" s="86">
        <f t="shared" si="8"/>
        <v>0</v>
      </c>
      <c r="W68" s="129"/>
      <c r="X68" s="129"/>
      <c r="Y68" s="86">
        <f t="shared" si="9"/>
        <v>0</v>
      </c>
      <c r="Z68" s="129"/>
      <c r="AA68" s="129"/>
      <c r="AB68" s="86">
        <f t="shared" si="10"/>
        <v>0</v>
      </c>
      <c r="AC68" s="110" t="s">
        <v>534</v>
      </c>
      <c r="AD68" s="129">
        <v>22400</v>
      </c>
      <c r="AE68" s="86">
        <f t="shared" si="11"/>
        <v>0.80331971873768349</v>
      </c>
      <c r="AF68" s="110" t="s">
        <v>535</v>
      </c>
      <c r="AG68" s="129">
        <v>5484.29</v>
      </c>
      <c r="AH68" s="86">
        <f t="shared" si="13"/>
        <v>1</v>
      </c>
      <c r="AI68" s="129"/>
      <c r="AJ68" s="129"/>
      <c r="AK68" s="86">
        <f t="shared" si="14"/>
        <v>1</v>
      </c>
      <c r="AL68" s="129"/>
      <c r="AM68" s="129"/>
      <c r="AN68" s="86">
        <f t="shared" si="17"/>
        <v>1</v>
      </c>
      <c r="AO68" s="110"/>
      <c r="AP68" s="110"/>
      <c r="AQ68" s="150">
        <v>20885.120000000003</v>
      </c>
      <c r="AR68" s="150" t="s">
        <v>1786</v>
      </c>
      <c r="AS68" s="620"/>
      <c r="AT68" s="620"/>
      <c r="AU68" s="620"/>
      <c r="AV68" s="620"/>
      <c r="AW68" s="620"/>
      <c r="AX68" s="620"/>
      <c r="AY68" s="620"/>
      <c r="AZ68" s="620"/>
      <c r="BA68" s="620"/>
      <c r="BB68" s="620"/>
      <c r="BC68" s="620"/>
      <c r="BD68" s="620"/>
      <c r="BE68" s="620"/>
      <c r="BF68" s="620"/>
      <c r="BG68" s="620"/>
      <c r="BH68" s="620"/>
      <c r="BI68" s="620"/>
      <c r="BJ68" s="620"/>
    </row>
    <row r="69" spans="1:62" s="101" customFormat="1" ht="49.5" customHeight="1">
      <c r="A69" s="96" t="s">
        <v>135</v>
      </c>
      <c r="B69" s="96" t="s">
        <v>137</v>
      </c>
      <c r="C69" s="96" t="s">
        <v>139</v>
      </c>
      <c r="D69" s="99"/>
      <c r="E69" s="113">
        <v>550000</v>
      </c>
      <c r="F69" s="137" t="s">
        <v>1154</v>
      </c>
      <c r="G69" s="134">
        <f>VLOOKUP(A69,取数表!A:K,11,0)</f>
        <v>395000</v>
      </c>
      <c r="H69" s="136">
        <f t="shared" si="22"/>
        <v>0.71818181818181814</v>
      </c>
      <c r="I69" s="134">
        <f t="shared" si="21"/>
        <v>155000</v>
      </c>
      <c r="J69" s="303" t="str">
        <f t="shared" ref="J69:J92" si="23">IF(H69&gt;=AN69,"是","否")</f>
        <v>否</v>
      </c>
      <c r="K69" s="99"/>
      <c r="L69" s="99"/>
      <c r="M69" s="100">
        <f t="shared" si="5"/>
        <v>0</v>
      </c>
      <c r="N69" s="96" t="s">
        <v>553</v>
      </c>
      <c r="O69" s="99">
        <v>118500</v>
      </c>
      <c r="P69" s="100">
        <f t="shared" si="6"/>
        <v>0.21545454545454545</v>
      </c>
      <c r="Q69" s="191" t="s">
        <v>955</v>
      </c>
      <c r="R69" s="191"/>
      <c r="S69" s="100">
        <f t="shared" si="7"/>
        <v>0.21545454545454545</v>
      </c>
      <c r="T69" s="191" t="s">
        <v>969</v>
      </c>
      <c r="U69" s="191"/>
      <c r="V69" s="100">
        <f t="shared" si="8"/>
        <v>0.21545454545454545</v>
      </c>
      <c r="W69" s="195" t="s">
        <v>946</v>
      </c>
      <c r="X69" s="191"/>
      <c r="Y69" s="100">
        <f t="shared" si="9"/>
        <v>0.21545454545454545</v>
      </c>
      <c r="Z69" s="193" t="s">
        <v>554</v>
      </c>
      <c r="AA69" s="191">
        <v>60000</v>
      </c>
      <c r="AB69" s="100">
        <f t="shared" si="10"/>
        <v>0.32454545454545453</v>
      </c>
      <c r="AC69" s="193" t="s">
        <v>555</v>
      </c>
      <c r="AD69" s="191">
        <v>371500</v>
      </c>
      <c r="AE69" s="100">
        <f t="shared" si="11"/>
        <v>1</v>
      </c>
      <c r="AF69" s="99"/>
      <c r="AG69" s="99"/>
      <c r="AH69" s="100">
        <f t="shared" si="13"/>
        <v>1</v>
      </c>
      <c r="AI69" s="99"/>
      <c r="AJ69" s="99"/>
      <c r="AK69" s="100">
        <f t="shared" si="14"/>
        <v>1</v>
      </c>
      <c r="AL69" s="99"/>
      <c r="AM69" s="99"/>
      <c r="AN69" s="100">
        <f t="shared" si="17"/>
        <v>1</v>
      </c>
      <c r="AO69" s="138"/>
      <c r="AP69" s="197"/>
      <c r="AQ69" s="592">
        <v>155000</v>
      </c>
      <c r="AR69" s="150" t="s">
        <v>1786</v>
      </c>
      <c r="AS69" s="613"/>
      <c r="AT69" s="613"/>
      <c r="AU69" s="613"/>
      <c r="AV69" s="613"/>
      <c r="AW69" s="613"/>
      <c r="AX69" s="613"/>
      <c r="AY69" s="613"/>
      <c r="AZ69" s="613"/>
      <c r="BA69" s="613"/>
      <c r="BB69" s="613"/>
      <c r="BC69" s="613"/>
      <c r="BD69" s="613"/>
      <c r="BE69" s="613"/>
      <c r="BF69" s="613"/>
      <c r="BG69" s="613"/>
      <c r="BH69" s="613"/>
      <c r="BI69" s="613"/>
      <c r="BJ69" s="613"/>
    </row>
    <row r="70" spans="1:62" s="101" customFormat="1" ht="59.25" customHeight="1">
      <c r="A70" s="96" t="s">
        <v>136</v>
      </c>
      <c r="B70" s="96" t="s">
        <v>137</v>
      </c>
      <c r="C70" s="96" t="s">
        <v>139</v>
      </c>
      <c r="D70" s="99"/>
      <c r="E70" s="113">
        <v>630000</v>
      </c>
      <c r="F70" s="137" t="s">
        <v>1155</v>
      </c>
      <c r="G70" s="134">
        <f>VLOOKUP(A70,取数表!A:K,11,0)</f>
        <v>629960</v>
      </c>
      <c r="H70" s="136">
        <f t="shared" si="22"/>
        <v>0.9999365079365079</v>
      </c>
      <c r="I70" s="134">
        <f t="shared" si="21"/>
        <v>40</v>
      </c>
      <c r="J70" s="303" t="str">
        <f t="shared" si="23"/>
        <v>否</v>
      </c>
      <c r="K70" s="99"/>
      <c r="L70" s="99"/>
      <c r="M70" s="100">
        <f t="shared" si="5"/>
        <v>0</v>
      </c>
      <c r="N70" s="99"/>
      <c r="O70" s="99"/>
      <c r="P70" s="100">
        <f t="shared" si="6"/>
        <v>0</v>
      </c>
      <c r="Q70" s="191" t="s">
        <v>955</v>
      </c>
      <c r="R70" s="191"/>
      <c r="S70" s="100">
        <f t="shared" si="7"/>
        <v>0</v>
      </c>
      <c r="T70" s="191" t="s">
        <v>969</v>
      </c>
      <c r="U70" s="191"/>
      <c r="V70" s="100">
        <f t="shared" si="8"/>
        <v>0</v>
      </c>
      <c r="W70" s="195" t="s">
        <v>946</v>
      </c>
      <c r="X70" s="191"/>
      <c r="Y70" s="100">
        <f t="shared" si="9"/>
        <v>0</v>
      </c>
      <c r="Z70" s="193" t="s">
        <v>970</v>
      </c>
      <c r="AA70" s="191">
        <v>189000</v>
      </c>
      <c r="AB70" s="100">
        <f t="shared" si="10"/>
        <v>0.3</v>
      </c>
      <c r="AC70" s="193" t="s">
        <v>971</v>
      </c>
      <c r="AD70" s="191">
        <v>441000</v>
      </c>
      <c r="AE70" s="100">
        <f t="shared" si="11"/>
        <v>1</v>
      </c>
      <c r="AF70" s="99"/>
      <c r="AG70" s="99"/>
      <c r="AH70" s="100">
        <f t="shared" si="13"/>
        <v>1</v>
      </c>
      <c r="AI70" s="99"/>
      <c r="AJ70" s="99"/>
      <c r="AK70" s="100">
        <f t="shared" si="14"/>
        <v>1</v>
      </c>
      <c r="AL70" s="99"/>
      <c r="AM70" s="99"/>
      <c r="AN70" s="100">
        <f t="shared" si="17"/>
        <v>1</v>
      </c>
      <c r="AO70" s="151">
        <v>40</v>
      </c>
      <c r="AP70" s="592" t="s">
        <v>1785</v>
      </c>
      <c r="AQ70" s="196"/>
      <c r="AR70" s="196"/>
      <c r="AS70" s="613"/>
      <c r="AT70" s="613"/>
      <c r="AU70" s="613"/>
      <c r="AV70" s="613"/>
      <c r="AW70" s="613"/>
      <c r="AX70" s="613"/>
      <c r="AY70" s="613"/>
      <c r="AZ70" s="613"/>
      <c r="BA70" s="613"/>
      <c r="BB70" s="613"/>
      <c r="BC70" s="613"/>
      <c r="BD70" s="613"/>
      <c r="BE70" s="613"/>
      <c r="BF70" s="613"/>
      <c r="BG70" s="613"/>
      <c r="BH70" s="613"/>
      <c r="BI70" s="613"/>
      <c r="BJ70" s="613"/>
    </row>
    <row r="71" spans="1:62" s="94" customFormat="1" ht="45.75" customHeight="1">
      <c r="A71" s="174" t="s">
        <v>908</v>
      </c>
      <c r="B71" s="177" t="s">
        <v>909</v>
      </c>
      <c r="C71" s="177"/>
      <c r="D71" s="92"/>
      <c r="E71" s="105">
        <f>E72+E73+E74</f>
        <v>150000</v>
      </c>
      <c r="F71" s="175"/>
      <c r="G71" s="175">
        <f>G72+G73+G74</f>
        <v>134600</v>
      </c>
      <c r="H71" s="176">
        <f t="shared" ref="H71:H77" si="24">G71/E71</f>
        <v>0.89733333333333332</v>
      </c>
      <c r="I71" s="175">
        <f t="shared" ref="I71:I77" si="25">E71-G71</f>
        <v>15400</v>
      </c>
      <c r="J71" s="303" t="str">
        <f t="shared" si="23"/>
        <v>否</v>
      </c>
      <c r="K71" s="92"/>
      <c r="L71" s="92">
        <f>L72+L73+L74</f>
        <v>0</v>
      </c>
      <c r="M71" s="93">
        <f t="shared" si="5"/>
        <v>0</v>
      </c>
      <c r="N71" s="92"/>
      <c r="O71" s="92">
        <f>O73+O72+O74</f>
        <v>0</v>
      </c>
      <c r="P71" s="93">
        <f t="shared" si="6"/>
        <v>0</v>
      </c>
      <c r="Q71" s="92"/>
      <c r="R71" s="92">
        <f>R72+R73+R74</f>
        <v>0</v>
      </c>
      <c r="S71" s="93">
        <f t="shared" si="7"/>
        <v>0</v>
      </c>
      <c r="T71" s="92"/>
      <c r="U71" s="92">
        <f>U72+U73+U74</f>
        <v>3000</v>
      </c>
      <c r="V71" s="93">
        <f t="shared" si="8"/>
        <v>0.02</v>
      </c>
      <c r="W71" s="177"/>
      <c r="X71" s="92">
        <f>X72+X73+X74</f>
        <v>30300</v>
      </c>
      <c r="Y71" s="93">
        <f t="shared" si="9"/>
        <v>0.222</v>
      </c>
      <c r="Z71" s="92"/>
      <c r="AA71" s="92">
        <f>AA72+AA73+AA74</f>
        <v>11950</v>
      </c>
      <c r="AB71" s="93">
        <f t="shared" si="10"/>
        <v>0.30166666666666669</v>
      </c>
      <c r="AC71" s="177"/>
      <c r="AD71" s="92">
        <f>AD72+AD73+AD74</f>
        <v>36000</v>
      </c>
      <c r="AE71" s="93">
        <f t="shared" si="11"/>
        <v>0.54166666666666663</v>
      </c>
      <c r="AF71" s="92"/>
      <c r="AG71" s="92">
        <f>AG72+AG73+AG74</f>
        <v>38750</v>
      </c>
      <c r="AH71" s="93">
        <f t="shared" si="13"/>
        <v>0.8</v>
      </c>
      <c r="AI71" s="92"/>
      <c r="AJ71" s="92">
        <f>AJ72+AJ73+AJ74</f>
        <v>30000</v>
      </c>
      <c r="AK71" s="93">
        <f t="shared" si="14"/>
        <v>1</v>
      </c>
      <c r="AL71" s="92"/>
      <c r="AM71" s="92"/>
      <c r="AN71" s="93">
        <f t="shared" si="17"/>
        <v>1</v>
      </c>
      <c r="AO71" s="177"/>
      <c r="AP71" s="177"/>
      <c r="AQ71" s="92"/>
      <c r="AR71" s="92"/>
      <c r="AS71" s="612"/>
      <c r="AT71" s="612"/>
      <c r="AU71" s="612"/>
      <c r="AV71" s="612"/>
      <c r="AW71" s="612"/>
      <c r="AX71" s="612"/>
      <c r="AY71" s="612"/>
      <c r="AZ71" s="612"/>
      <c r="BA71" s="612"/>
      <c r="BB71" s="612"/>
      <c r="BC71" s="612"/>
      <c r="BD71" s="612"/>
      <c r="BE71" s="612"/>
      <c r="BF71" s="612"/>
      <c r="BG71" s="612"/>
      <c r="BH71" s="612"/>
      <c r="BI71" s="612"/>
      <c r="BJ71" s="612"/>
    </row>
    <row r="72" spans="1:62" s="132" customFormat="1" ht="39.950000000000003" customHeight="1">
      <c r="A72" s="96" t="s">
        <v>907</v>
      </c>
      <c r="B72" s="172" t="s">
        <v>903</v>
      </c>
      <c r="C72" s="172" t="s">
        <v>904</v>
      </c>
      <c r="D72" s="129"/>
      <c r="E72" s="130">
        <v>50000</v>
      </c>
      <c r="F72" s="201" t="s">
        <v>986</v>
      </c>
      <c r="G72" s="134">
        <f>VLOOKUP(A72,取数表!A:K,11,0)</f>
        <v>50000</v>
      </c>
      <c r="H72" s="136">
        <f t="shared" si="24"/>
        <v>1</v>
      </c>
      <c r="I72" s="134">
        <f t="shared" si="25"/>
        <v>0</v>
      </c>
      <c r="J72" s="303" t="str">
        <f t="shared" si="23"/>
        <v>是</v>
      </c>
      <c r="K72" s="129"/>
      <c r="L72" s="129"/>
      <c r="M72" s="86">
        <f t="shared" ref="M72:M77" si="26">L72/E72</f>
        <v>0</v>
      </c>
      <c r="N72" s="129"/>
      <c r="O72" s="129"/>
      <c r="P72" s="86">
        <f t="shared" ref="P72:P77" si="27">+(L72+O72)/E72</f>
        <v>0</v>
      </c>
      <c r="Q72" s="129"/>
      <c r="R72" s="129"/>
      <c r="S72" s="86">
        <f t="shared" ref="S72:S77" si="28">+(L72+O72+R72)/E72</f>
        <v>0</v>
      </c>
      <c r="T72" s="129"/>
      <c r="U72" s="129"/>
      <c r="V72" s="86">
        <f t="shared" ref="V72:V77" si="29">+(L72+O72+R72+U72)/E72</f>
        <v>0</v>
      </c>
      <c r="W72" s="129" t="s">
        <v>911</v>
      </c>
      <c r="X72" s="129">
        <v>16000</v>
      </c>
      <c r="Y72" s="86">
        <f t="shared" ref="Y72:Y77" si="30">+(L72+O72+R72+U72+X72)/E72</f>
        <v>0.32</v>
      </c>
      <c r="Z72" s="129"/>
      <c r="AA72" s="129"/>
      <c r="AB72" s="86">
        <f t="shared" ref="AB72:AB91" si="31">+(L72+O72+R72+U72+X72+AA72)/E72</f>
        <v>0.32</v>
      </c>
      <c r="AC72" s="110" t="s">
        <v>914</v>
      </c>
      <c r="AD72" s="129">
        <v>14000</v>
      </c>
      <c r="AE72" s="86">
        <f t="shared" ref="AE72:AE91" si="32">+(L72+O72+R72+U72+X72+AA72+AD72)/E72</f>
        <v>0.6</v>
      </c>
      <c r="AF72" s="110" t="s">
        <v>917</v>
      </c>
      <c r="AG72" s="129">
        <v>20000</v>
      </c>
      <c r="AH72" s="86">
        <f t="shared" ref="AH72:AH91" si="33">+(L72+O72+R72+U72+X72+AA72+AD72+AG72)/E72</f>
        <v>1</v>
      </c>
      <c r="AI72" s="129"/>
      <c r="AJ72" s="129"/>
      <c r="AK72" s="86">
        <f t="shared" ref="AK72:AK91" si="34">+(L72+O72+R72+U72+X72+AA72+AD72+AG72+AJ72)/E72</f>
        <v>1</v>
      </c>
      <c r="AL72" s="129"/>
      <c r="AM72" s="129"/>
      <c r="AN72" s="86">
        <f t="shared" ref="AN72:AN91" si="35">+(L72+O72+R72+U72+X72+AA72+AD72+AG72+AJ72+AM72)/E72</f>
        <v>1</v>
      </c>
      <c r="AO72" s="110"/>
      <c r="AP72" s="110"/>
      <c r="AQ72" s="129"/>
      <c r="AR72" s="129"/>
      <c r="AS72" s="620"/>
      <c r="AT72" s="620"/>
      <c r="AU72" s="620"/>
      <c r="AV72" s="620"/>
      <c r="AW72" s="620"/>
      <c r="AX72" s="620"/>
      <c r="AY72" s="620"/>
      <c r="AZ72" s="620"/>
      <c r="BA72" s="620"/>
      <c r="BB72" s="620"/>
      <c r="BC72" s="620"/>
      <c r="BD72" s="620"/>
      <c r="BE72" s="620"/>
      <c r="BF72" s="620"/>
      <c r="BG72" s="620"/>
      <c r="BH72" s="620"/>
      <c r="BI72" s="620"/>
      <c r="BJ72" s="620"/>
    </row>
    <row r="73" spans="1:62" s="101" customFormat="1" ht="49.5" customHeight="1">
      <c r="A73" s="96" t="s">
        <v>900</v>
      </c>
      <c r="B73" s="172" t="s">
        <v>903</v>
      </c>
      <c r="C73" s="172" t="s">
        <v>905</v>
      </c>
      <c r="D73" s="99"/>
      <c r="E73" s="113">
        <v>50000</v>
      </c>
      <c r="F73" s="202" t="s">
        <v>987</v>
      </c>
      <c r="G73" s="134">
        <f>VLOOKUP(A73,取数表!A:K,11,0)</f>
        <v>50000</v>
      </c>
      <c r="H73" s="136">
        <f t="shared" si="24"/>
        <v>1</v>
      </c>
      <c r="I73" s="134">
        <f t="shared" si="25"/>
        <v>0</v>
      </c>
      <c r="J73" s="303" t="str">
        <f t="shared" si="23"/>
        <v>是</v>
      </c>
      <c r="K73" s="99"/>
      <c r="L73" s="99"/>
      <c r="M73" s="100">
        <f t="shared" si="26"/>
        <v>0</v>
      </c>
      <c r="N73" s="96"/>
      <c r="O73" s="99"/>
      <c r="P73" s="100">
        <f t="shared" si="27"/>
        <v>0</v>
      </c>
      <c r="Q73" s="99"/>
      <c r="R73" s="99"/>
      <c r="S73" s="100">
        <f t="shared" si="28"/>
        <v>0</v>
      </c>
      <c r="T73" s="197" t="s">
        <v>910</v>
      </c>
      <c r="U73" s="99">
        <v>3000</v>
      </c>
      <c r="V73" s="100">
        <f t="shared" si="29"/>
        <v>0.06</v>
      </c>
      <c r="W73" s="99" t="s">
        <v>912</v>
      </c>
      <c r="X73" s="99">
        <v>14300</v>
      </c>
      <c r="Y73" s="100">
        <f t="shared" si="30"/>
        <v>0.34599999999999997</v>
      </c>
      <c r="Z73" s="96" t="s">
        <v>913</v>
      </c>
      <c r="AA73" s="99">
        <v>11950</v>
      </c>
      <c r="AB73" s="100">
        <f t="shared" si="31"/>
        <v>0.58499999999999996</v>
      </c>
      <c r="AC73" s="96" t="s">
        <v>915</v>
      </c>
      <c r="AD73" s="99">
        <v>12000</v>
      </c>
      <c r="AE73" s="100">
        <f t="shared" si="32"/>
        <v>0.82499999999999996</v>
      </c>
      <c r="AF73" s="99" t="s">
        <v>918</v>
      </c>
      <c r="AG73" s="99">
        <v>8750</v>
      </c>
      <c r="AH73" s="100">
        <f t="shared" si="33"/>
        <v>1</v>
      </c>
      <c r="AI73" s="99"/>
      <c r="AJ73" s="99"/>
      <c r="AK73" s="100">
        <f t="shared" si="34"/>
        <v>1</v>
      </c>
      <c r="AL73" s="99"/>
      <c r="AM73" s="99"/>
      <c r="AN73" s="100">
        <f t="shared" si="35"/>
        <v>1</v>
      </c>
      <c r="AO73" s="138"/>
      <c r="AP73" s="197"/>
      <c r="AQ73" s="196"/>
      <c r="AR73" s="196"/>
      <c r="AS73" s="613"/>
      <c r="AT73" s="613"/>
      <c r="AU73" s="613"/>
      <c r="AV73" s="613"/>
      <c r="AW73" s="613"/>
      <c r="AX73" s="613"/>
      <c r="AY73" s="613"/>
      <c r="AZ73" s="613"/>
      <c r="BA73" s="613"/>
      <c r="BB73" s="613"/>
      <c r="BC73" s="613"/>
      <c r="BD73" s="613"/>
      <c r="BE73" s="613"/>
      <c r="BF73" s="613"/>
      <c r="BG73" s="613"/>
      <c r="BH73" s="613"/>
      <c r="BI73" s="613"/>
      <c r="BJ73" s="613"/>
    </row>
    <row r="74" spans="1:62" s="101" customFormat="1" ht="59.25" customHeight="1">
      <c r="A74" s="96" t="s">
        <v>901</v>
      </c>
      <c r="B74" s="172" t="s">
        <v>903</v>
      </c>
      <c r="C74" s="172" t="s">
        <v>906</v>
      </c>
      <c r="D74" s="99"/>
      <c r="E74" s="113">
        <v>50000</v>
      </c>
      <c r="F74" s="202" t="s">
        <v>988</v>
      </c>
      <c r="G74" s="134">
        <f>VLOOKUP(A74,取数表!A:K,11,0)</f>
        <v>34600</v>
      </c>
      <c r="H74" s="136">
        <f t="shared" si="24"/>
        <v>0.69199999999999995</v>
      </c>
      <c r="I74" s="134">
        <f t="shared" si="25"/>
        <v>15400</v>
      </c>
      <c r="J74" s="303" t="str">
        <f t="shared" si="23"/>
        <v>否</v>
      </c>
      <c r="K74" s="99"/>
      <c r="L74" s="99"/>
      <c r="M74" s="100">
        <f t="shared" si="26"/>
        <v>0</v>
      </c>
      <c r="N74" s="99"/>
      <c r="O74" s="99"/>
      <c r="P74" s="100">
        <f t="shared" si="27"/>
        <v>0</v>
      </c>
      <c r="Q74" s="99"/>
      <c r="R74" s="99"/>
      <c r="S74" s="100">
        <f t="shared" si="28"/>
        <v>0</v>
      </c>
      <c r="T74" s="99"/>
      <c r="U74" s="99"/>
      <c r="V74" s="100">
        <f t="shared" si="29"/>
        <v>0</v>
      </c>
      <c r="W74" s="96"/>
      <c r="X74" s="99"/>
      <c r="Y74" s="100">
        <f t="shared" si="30"/>
        <v>0</v>
      </c>
      <c r="Z74" s="99"/>
      <c r="AA74" s="99"/>
      <c r="AB74" s="100">
        <f t="shared" si="31"/>
        <v>0</v>
      </c>
      <c r="AC74" s="96" t="s">
        <v>916</v>
      </c>
      <c r="AD74" s="99">
        <v>10000</v>
      </c>
      <c r="AE74" s="100">
        <f t="shared" si="32"/>
        <v>0.2</v>
      </c>
      <c r="AF74" s="99" t="s">
        <v>919</v>
      </c>
      <c r="AG74" s="99">
        <v>10000</v>
      </c>
      <c r="AH74" s="100">
        <f t="shared" si="33"/>
        <v>0.4</v>
      </c>
      <c r="AI74" s="99" t="s">
        <v>920</v>
      </c>
      <c r="AJ74" s="99">
        <v>30000</v>
      </c>
      <c r="AK74" s="100">
        <f t="shared" si="34"/>
        <v>1</v>
      </c>
      <c r="AL74" s="99"/>
      <c r="AM74" s="99"/>
      <c r="AN74" s="100">
        <f t="shared" si="35"/>
        <v>1</v>
      </c>
      <c r="AO74" s="197"/>
      <c r="AP74" s="197"/>
      <c r="AQ74" s="196"/>
      <c r="AR74" s="196"/>
      <c r="AS74" s="613"/>
      <c r="AT74" s="613"/>
      <c r="AU74" s="613"/>
      <c r="AV74" s="613"/>
      <c r="AW74" s="613"/>
      <c r="AX74" s="613"/>
      <c r="AY74" s="613"/>
      <c r="AZ74" s="613"/>
      <c r="BA74" s="613"/>
      <c r="BB74" s="613"/>
      <c r="BC74" s="613"/>
      <c r="BD74" s="613"/>
      <c r="BE74" s="613"/>
      <c r="BF74" s="613"/>
      <c r="BG74" s="613"/>
      <c r="BH74" s="613"/>
      <c r="BI74" s="613"/>
      <c r="BJ74" s="613"/>
    </row>
    <row r="75" spans="1:62" s="94" customFormat="1" ht="45.75" customHeight="1">
      <c r="A75" s="174" t="s">
        <v>922</v>
      </c>
      <c r="B75" s="180" t="s">
        <v>933</v>
      </c>
      <c r="C75" s="177"/>
      <c r="D75" s="92"/>
      <c r="E75" s="105">
        <f>E76+E77</f>
        <v>200000</v>
      </c>
      <c r="F75" s="175"/>
      <c r="G75" s="175">
        <f>G76+G77</f>
        <v>192043.51</v>
      </c>
      <c r="H75" s="176">
        <f t="shared" si="24"/>
        <v>0.96021755000000009</v>
      </c>
      <c r="I75" s="175">
        <f t="shared" si="25"/>
        <v>7956.4899999999907</v>
      </c>
      <c r="J75" s="303" t="str">
        <f t="shared" si="23"/>
        <v>否</v>
      </c>
      <c r="K75" s="92"/>
      <c r="L75" s="92">
        <f>L76+L77</f>
        <v>0</v>
      </c>
      <c r="M75" s="93">
        <f t="shared" si="26"/>
        <v>0</v>
      </c>
      <c r="N75" s="92"/>
      <c r="O75" s="92">
        <f>O76+O77</f>
        <v>0</v>
      </c>
      <c r="P75" s="93">
        <f t="shared" si="27"/>
        <v>0</v>
      </c>
      <c r="Q75" s="92"/>
      <c r="R75" s="92">
        <f>R76+R77</f>
        <v>0</v>
      </c>
      <c r="S75" s="93">
        <f t="shared" si="28"/>
        <v>0</v>
      </c>
      <c r="T75" s="92"/>
      <c r="U75" s="92">
        <f>U76+U77</f>
        <v>16500</v>
      </c>
      <c r="V75" s="93">
        <f t="shared" si="29"/>
        <v>8.2500000000000004E-2</v>
      </c>
      <c r="W75" s="177"/>
      <c r="X75" s="92">
        <f>X76+X77</f>
        <v>83800</v>
      </c>
      <c r="Y75" s="93">
        <f t="shared" si="30"/>
        <v>0.50149999999999995</v>
      </c>
      <c r="Z75" s="92"/>
      <c r="AA75" s="92">
        <f>AA76+AA77</f>
        <v>28500</v>
      </c>
      <c r="AB75" s="93">
        <f t="shared" si="31"/>
        <v>0.64400000000000002</v>
      </c>
      <c r="AC75" s="177"/>
      <c r="AD75" s="92">
        <f>AD76+AD77</f>
        <v>42000</v>
      </c>
      <c r="AE75" s="93">
        <f t="shared" si="32"/>
        <v>0.85399999999999998</v>
      </c>
      <c r="AF75" s="92"/>
      <c r="AG75" s="92">
        <f>AG76+AG77</f>
        <v>7700</v>
      </c>
      <c r="AH75" s="93">
        <f t="shared" si="33"/>
        <v>0.89249999999999996</v>
      </c>
      <c r="AI75" s="92"/>
      <c r="AJ75" s="92">
        <f>AJ76+AJ77</f>
        <v>0</v>
      </c>
      <c r="AK75" s="93">
        <f t="shared" si="34"/>
        <v>0.89249999999999996</v>
      </c>
      <c r="AL75" s="92"/>
      <c r="AM75" s="92">
        <f>AM76+AM77</f>
        <v>21500</v>
      </c>
      <c r="AN75" s="93">
        <f t="shared" si="35"/>
        <v>1</v>
      </c>
      <c r="AO75" s="177"/>
      <c r="AP75" s="177"/>
      <c r="AQ75" s="92"/>
      <c r="AR75" s="92"/>
      <c r="AS75" s="612"/>
      <c r="AT75" s="612"/>
      <c r="AU75" s="612"/>
      <c r="AV75" s="612"/>
      <c r="AW75" s="612"/>
      <c r="AX75" s="612"/>
      <c r="AY75" s="612"/>
      <c r="AZ75" s="612"/>
      <c r="BA75" s="612"/>
      <c r="BB75" s="612"/>
      <c r="BC75" s="612"/>
      <c r="BD75" s="612"/>
      <c r="BE75" s="612"/>
      <c r="BF75" s="612"/>
      <c r="BG75" s="612"/>
      <c r="BH75" s="612"/>
      <c r="BI75" s="612"/>
      <c r="BJ75" s="612"/>
    </row>
    <row r="76" spans="1:62" s="101" customFormat="1" ht="59.25" customHeight="1">
      <c r="A76" s="173" t="s">
        <v>921</v>
      </c>
      <c r="B76" s="172"/>
      <c r="C76" s="172" t="s">
        <v>924</v>
      </c>
      <c r="D76" s="62"/>
      <c r="E76" s="113">
        <v>100000</v>
      </c>
      <c r="F76" s="178" t="s">
        <v>1001</v>
      </c>
      <c r="G76" s="134">
        <f>VLOOKUP(A76,取数表!A:K,11,0)+23070</f>
        <v>92510.7</v>
      </c>
      <c r="H76" s="136">
        <f t="shared" si="24"/>
        <v>0.92510700000000001</v>
      </c>
      <c r="I76" s="134">
        <f t="shared" si="25"/>
        <v>7489.3000000000029</v>
      </c>
      <c r="J76" s="303" t="str">
        <f t="shared" si="23"/>
        <v>否</v>
      </c>
      <c r="K76" s="99"/>
      <c r="L76" s="99"/>
      <c r="M76" s="100">
        <f t="shared" si="26"/>
        <v>0</v>
      </c>
      <c r="N76" s="99"/>
      <c r="O76" s="99"/>
      <c r="P76" s="100">
        <f t="shared" si="27"/>
        <v>0</v>
      </c>
      <c r="Q76" s="99"/>
      <c r="R76" s="99"/>
      <c r="S76" s="100">
        <f t="shared" si="28"/>
        <v>0</v>
      </c>
      <c r="T76" s="99"/>
      <c r="U76" s="99"/>
      <c r="V76" s="100">
        <f t="shared" si="29"/>
        <v>0</v>
      </c>
      <c r="W76" s="96" t="s">
        <v>926</v>
      </c>
      <c r="X76" s="99">
        <v>23800</v>
      </c>
      <c r="Y76" s="100">
        <f t="shared" si="30"/>
        <v>0.23799999999999999</v>
      </c>
      <c r="Z76" s="99" t="s">
        <v>934</v>
      </c>
      <c r="AA76" s="99">
        <v>8500</v>
      </c>
      <c r="AB76" s="100">
        <f t="shared" si="31"/>
        <v>0.32300000000000001</v>
      </c>
      <c r="AC76" s="96" t="s">
        <v>935</v>
      </c>
      <c r="AD76" s="99">
        <v>42000</v>
      </c>
      <c r="AE76" s="100">
        <f t="shared" si="32"/>
        <v>0.74299999999999999</v>
      </c>
      <c r="AF76" s="99" t="s">
        <v>929</v>
      </c>
      <c r="AG76" s="99">
        <v>4200</v>
      </c>
      <c r="AH76" s="100">
        <f t="shared" si="33"/>
        <v>0.78500000000000003</v>
      </c>
      <c r="AI76" s="99"/>
      <c r="AJ76" s="99"/>
      <c r="AK76" s="100">
        <f t="shared" si="34"/>
        <v>0.78500000000000003</v>
      </c>
      <c r="AL76" s="99" t="s">
        <v>931</v>
      </c>
      <c r="AM76" s="99">
        <v>21500</v>
      </c>
      <c r="AN76" s="100">
        <f t="shared" si="35"/>
        <v>1</v>
      </c>
      <c r="AO76" s="197"/>
      <c r="AP76" s="197"/>
      <c r="AQ76" s="201">
        <v>7489.3000000000029</v>
      </c>
      <c r="AR76" s="592" t="s">
        <v>1787</v>
      </c>
      <c r="AS76" s="613"/>
      <c r="AT76" s="613"/>
      <c r="AU76" s="613"/>
      <c r="AV76" s="613"/>
      <c r="AW76" s="613"/>
      <c r="AX76" s="613"/>
      <c r="AY76" s="613"/>
      <c r="AZ76" s="613"/>
      <c r="BA76" s="613"/>
      <c r="BB76" s="613"/>
      <c r="BC76" s="613"/>
      <c r="BD76" s="613"/>
      <c r="BE76" s="613"/>
      <c r="BF76" s="613"/>
      <c r="BG76" s="613"/>
      <c r="BH76" s="613"/>
      <c r="BI76" s="613"/>
      <c r="BJ76" s="613"/>
    </row>
    <row r="77" spans="1:62" s="101" customFormat="1" ht="59.25" customHeight="1">
      <c r="A77" s="173" t="s">
        <v>883</v>
      </c>
      <c r="C77" s="172" t="s">
        <v>925</v>
      </c>
      <c r="D77" s="62"/>
      <c r="E77" s="113">
        <v>100000</v>
      </c>
      <c r="F77" s="178" t="s">
        <v>1001</v>
      </c>
      <c r="G77" s="134">
        <f>VLOOKUP(A77,取数表!A:K,11,0)</f>
        <v>99532.81</v>
      </c>
      <c r="H77" s="136">
        <f t="shared" si="24"/>
        <v>0.99532809999999994</v>
      </c>
      <c r="I77" s="134">
        <f t="shared" si="25"/>
        <v>467.19000000000233</v>
      </c>
      <c r="J77" s="303" t="str">
        <f t="shared" si="23"/>
        <v>否</v>
      </c>
      <c r="K77" s="99"/>
      <c r="L77" s="99"/>
      <c r="M77" s="100">
        <f t="shared" si="26"/>
        <v>0</v>
      </c>
      <c r="N77" s="99"/>
      <c r="O77" s="99"/>
      <c r="P77" s="100">
        <f t="shared" si="27"/>
        <v>0</v>
      </c>
      <c r="Q77" s="99"/>
      <c r="R77" s="99"/>
      <c r="S77" s="100">
        <f t="shared" si="28"/>
        <v>0</v>
      </c>
      <c r="T77" s="197" t="s">
        <v>932</v>
      </c>
      <c r="U77" s="99">
        <v>16500</v>
      </c>
      <c r="V77" s="100">
        <f t="shared" si="29"/>
        <v>0.16500000000000001</v>
      </c>
      <c r="W77" s="96" t="s">
        <v>927</v>
      </c>
      <c r="X77" s="99">
        <v>60000</v>
      </c>
      <c r="Y77" s="100">
        <f t="shared" si="30"/>
        <v>0.76500000000000001</v>
      </c>
      <c r="Z77" s="99" t="s">
        <v>928</v>
      </c>
      <c r="AA77" s="99">
        <v>20000</v>
      </c>
      <c r="AB77" s="100">
        <f t="shared" si="31"/>
        <v>0.96499999999999997</v>
      </c>
      <c r="AC77" s="96"/>
      <c r="AD77" s="99"/>
      <c r="AE77" s="100">
        <f t="shared" si="32"/>
        <v>0.96499999999999997</v>
      </c>
      <c r="AF77" s="99" t="s">
        <v>930</v>
      </c>
      <c r="AG77" s="99">
        <v>3500</v>
      </c>
      <c r="AH77" s="100">
        <f t="shared" si="33"/>
        <v>1</v>
      </c>
      <c r="AI77" s="99"/>
      <c r="AJ77" s="99"/>
      <c r="AK77" s="100">
        <f t="shared" si="34"/>
        <v>1</v>
      </c>
      <c r="AL77" s="99"/>
      <c r="AM77" s="99"/>
      <c r="AN77" s="100">
        <f t="shared" si="35"/>
        <v>1</v>
      </c>
      <c r="AO77" s="151">
        <v>467.19000000000199</v>
      </c>
      <c r="AP77" s="262" t="s">
        <v>1771</v>
      </c>
      <c r="AQ77" s="196"/>
      <c r="AR77" s="196"/>
      <c r="AS77" s="613"/>
      <c r="AT77" s="613"/>
      <c r="AU77" s="613"/>
      <c r="AV77" s="613"/>
      <c r="AW77" s="613"/>
      <c r="AX77" s="613"/>
      <c r="AY77" s="613"/>
      <c r="AZ77" s="613"/>
      <c r="BA77" s="613"/>
      <c r="BB77" s="613"/>
      <c r="BC77" s="613"/>
      <c r="BD77" s="613"/>
      <c r="BE77" s="613"/>
      <c r="BF77" s="613"/>
      <c r="BG77" s="613"/>
      <c r="BH77" s="613"/>
      <c r="BI77" s="613"/>
      <c r="BJ77" s="613"/>
    </row>
    <row r="78" spans="1:62" ht="38.25" customHeight="1">
      <c r="A78" s="267" t="s">
        <v>1048</v>
      </c>
      <c r="B78" s="268" t="s">
        <v>664</v>
      </c>
      <c r="C78" s="268" t="s">
        <v>664</v>
      </c>
      <c r="D78" s="262"/>
      <c r="E78" s="261">
        <v>1000000</v>
      </c>
      <c r="F78" s="261" t="s">
        <v>1087</v>
      </c>
      <c r="G78" s="258">
        <f>VLOOKUP(A78,取数表!A:K,11,0)+3120</f>
        <v>746997.82</v>
      </c>
      <c r="H78" s="264">
        <f t="shared" si="22"/>
        <v>0.74699781999999992</v>
      </c>
      <c r="I78" s="258">
        <f t="shared" si="21"/>
        <v>253002.18000000005</v>
      </c>
      <c r="J78" s="303" t="str">
        <f t="shared" si="23"/>
        <v>否</v>
      </c>
      <c r="K78" s="282"/>
      <c r="L78" s="282"/>
      <c r="M78" s="283"/>
      <c r="N78" s="282"/>
      <c r="O78" s="282"/>
      <c r="P78" s="283"/>
      <c r="Q78" s="282"/>
      <c r="R78" s="282"/>
      <c r="S78" s="283"/>
      <c r="T78" s="282"/>
      <c r="U78" s="282"/>
      <c r="V78" s="283"/>
      <c r="W78" s="282"/>
      <c r="X78" s="282"/>
      <c r="Y78" s="283"/>
      <c r="Z78" s="282"/>
      <c r="AA78" s="282"/>
      <c r="AB78" s="100">
        <f t="shared" si="31"/>
        <v>0</v>
      </c>
      <c r="AC78" s="289" t="s">
        <v>1088</v>
      </c>
      <c r="AD78" s="265">
        <v>27000</v>
      </c>
      <c r="AE78" s="100">
        <f t="shared" si="32"/>
        <v>2.7E-2</v>
      </c>
      <c r="AF78" s="289" t="s">
        <v>1089</v>
      </c>
      <c r="AG78" s="265">
        <v>394827</v>
      </c>
      <c r="AH78" s="100">
        <f t="shared" si="33"/>
        <v>0.42182700000000001</v>
      </c>
      <c r="AI78" s="262" t="s">
        <v>1090</v>
      </c>
      <c r="AJ78" s="265">
        <v>149184</v>
      </c>
      <c r="AK78" s="100">
        <f t="shared" si="34"/>
        <v>0.57101100000000005</v>
      </c>
      <c r="AL78" s="262" t="s">
        <v>1091</v>
      </c>
      <c r="AM78" s="265">
        <v>428989</v>
      </c>
      <c r="AN78" s="100">
        <f t="shared" si="35"/>
        <v>1</v>
      </c>
      <c r="AO78" s="284"/>
      <c r="AP78" s="284"/>
      <c r="AQ78" s="625">
        <v>253002.18</v>
      </c>
      <c r="AR78" s="626" t="s">
        <v>1788</v>
      </c>
    </row>
    <row r="79" spans="1:62" s="288" customFormat="1" ht="45" customHeight="1">
      <c r="A79" s="269" t="s">
        <v>1075</v>
      </c>
      <c r="B79" s="270" t="s">
        <v>14</v>
      </c>
      <c r="C79" s="270"/>
      <c r="D79" s="271"/>
      <c r="E79" s="259">
        <v>1500000</v>
      </c>
      <c r="F79" s="259"/>
      <c r="G79" s="259">
        <f>G80+G82+G83</f>
        <v>121114</v>
      </c>
      <c r="H79" s="272">
        <f t="shared" si="22"/>
        <v>8.0742666666666671E-2</v>
      </c>
      <c r="I79" s="259">
        <f t="shared" si="21"/>
        <v>1378886</v>
      </c>
      <c r="J79" s="303" t="str">
        <f t="shared" si="23"/>
        <v>否</v>
      </c>
      <c r="K79" s="285"/>
      <c r="L79" s="285"/>
      <c r="M79" s="286"/>
      <c r="N79" s="285"/>
      <c r="O79" s="285"/>
      <c r="P79" s="286"/>
      <c r="Q79" s="285"/>
      <c r="R79" s="285"/>
      <c r="S79" s="286"/>
      <c r="T79" s="285"/>
      <c r="U79" s="285"/>
      <c r="V79" s="286"/>
      <c r="W79" s="285"/>
      <c r="X79" s="285"/>
      <c r="Y79" s="286"/>
      <c r="Z79" s="285"/>
      <c r="AA79" s="285"/>
      <c r="AB79" s="93">
        <f t="shared" si="31"/>
        <v>0</v>
      </c>
      <c r="AC79" s="285"/>
      <c r="AD79" s="285">
        <f>SUM(AD80:AD83)</f>
        <v>0</v>
      </c>
      <c r="AE79" s="93">
        <f t="shared" si="32"/>
        <v>0</v>
      </c>
      <c r="AF79" s="285"/>
      <c r="AG79" s="285">
        <f>SUM(AG80:AG83)</f>
        <v>0</v>
      </c>
      <c r="AH79" s="93">
        <f t="shared" si="33"/>
        <v>0</v>
      </c>
      <c r="AI79" s="285"/>
      <c r="AJ79" s="285">
        <f>SUM(AJ80:AJ83)</f>
        <v>280000</v>
      </c>
      <c r="AK79" s="93">
        <f t="shared" si="34"/>
        <v>0.18666666666666668</v>
      </c>
      <c r="AL79" s="285"/>
      <c r="AM79" s="285">
        <f>SUM(AM80:AM83)</f>
        <v>291000</v>
      </c>
      <c r="AN79" s="93">
        <f t="shared" si="35"/>
        <v>0.38066666666666665</v>
      </c>
      <c r="AO79" s="287"/>
      <c r="AP79" s="287"/>
      <c r="AQ79" s="285"/>
      <c r="AR79" s="285"/>
      <c r="AS79" s="621"/>
      <c r="AT79" s="621"/>
      <c r="AU79" s="621"/>
      <c r="AV79" s="621"/>
      <c r="AW79" s="621"/>
      <c r="AX79" s="621"/>
      <c r="AY79" s="621"/>
      <c r="AZ79" s="621"/>
      <c r="BA79" s="621"/>
      <c r="BB79" s="621"/>
      <c r="BC79" s="621"/>
      <c r="BD79" s="621"/>
      <c r="BE79" s="621"/>
      <c r="BF79" s="621"/>
      <c r="BG79" s="621"/>
      <c r="BH79" s="621"/>
      <c r="BI79" s="621"/>
      <c r="BJ79" s="621"/>
    </row>
    <row r="80" spans="1:62" ht="49.5">
      <c r="A80" s="274" t="s">
        <v>1076</v>
      </c>
      <c r="B80" s="275"/>
      <c r="C80" s="274" t="s">
        <v>1081</v>
      </c>
      <c r="D80" s="275"/>
      <c r="E80" s="263">
        <v>200000</v>
      </c>
      <c r="F80" s="258"/>
      <c r="G80" s="258">
        <f>VLOOKUP(A80,取数表!A:K,11,0)</f>
        <v>0</v>
      </c>
      <c r="H80" s="264">
        <f t="shared" si="22"/>
        <v>0</v>
      </c>
      <c r="I80" s="258">
        <f t="shared" si="21"/>
        <v>200000</v>
      </c>
      <c r="J80" s="303" t="str">
        <f t="shared" si="23"/>
        <v>否</v>
      </c>
      <c r="K80" s="282"/>
      <c r="L80" s="282"/>
      <c r="M80" s="283"/>
      <c r="N80" s="282"/>
      <c r="O80" s="282"/>
      <c r="P80" s="283"/>
      <c r="Q80" s="282"/>
      <c r="R80" s="282"/>
      <c r="S80" s="283"/>
      <c r="T80" s="282"/>
      <c r="U80" s="282"/>
      <c r="V80" s="283"/>
      <c r="W80" s="282"/>
      <c r="X80" s="282"/>
      <c r="Y80" s="283"/>
      <c r="Z80" s="282"/>
      <c r="AA80" s="282"/>
      <c r="AB80" s="100">
        <f t="shared" si="31"/>
        <v>0</v>
      </c>
      <c r="AC80" s="282"/>
      <c r="AD80" s="282"/>
      <c r="AE80" s="100">
        <f t="shared" si="32"/>
        <v>0</v>
      </c>
      <c r="AF80" s="282"/>
      <c r="AG80" s="282"/>
      <c r="AH80" s="100">
        <f t="shared" si="33"/>
        <v>0</v>
      </c>
      <c r="AI80" s="282" t="s">
        <v>1092</v>
      </c>
      <c r="AJ80" s="282">
        <v>160000</v>
      </c>
      <c r="AK80" s="100">
        <f t="shared" si="34"/>
        <v>0.8</v>
      </c>
      <c r="AL80" s="282"/>
      <c r="AM80" s="282"/>
      <c r="AN80" s="100">
        <f t="shared" si="35"/>
        <v>0.8</v>
      </c>
      <c r="AO80" s="284"/>
      <c r="AP80" s="627"/>
      <c r="AQ80" s="625">
        <v>200000</v>
      </c>
      <c r="AR80" s="628" t="s">
        <v>1789</v>
      </c>
    </row>
    <row r="81" spans="1:62" ht="36.75">
      <c r="A81" s="274" t="s">
        <v>1082</v>
      </c>
      <c r="B81" s="275"/>
      <c r="C81" s="274" t="s">
        <v>1081</v>
      </c>
      <c r="D81" s="275"/>
      <c r="E81" s="263">
        <v>970000</v>
      </c>
      <c r="F81" s="258"/>
      <c r="G81" s="258">
        <f>VLOOKUP(A81,取数表!A:K,11,0)</f>
        <v>0</v>
      </c>
      <c r="H81" s="264">
        <f t="shared" si="22"/>
        <v>0</v>
      </c>
      <c r="I81" s="258">
        <f t="shared" si="21"/>
        <v>970000</v>
      </c>
      <c r="J81" s="303" t="str">
        <f t="shared" si="23"/>
        <v>否</v>
      </c>
      <c r="K81" s="282"/>
      <c r="L81" s="282"/>
      <c r="M81" s="283"/>
      <c r="N81" s="282"/>
      <c r="O81" s="282"/>
      <c r="P81" s="283"/>
      <c r="Q81" s="282"/>
      <c r="R81" s="282"/>
      <c r="S81" s="283"/>
      <c r="T81" s="282"/>
      <c r="U81" s="282"/>
      <c r="V81" s="283"/>
      <c r="W81" s="282"/>
      <c r="X81" s="282"/>
      <c r="Y81" s="283"/>
      <c r="Z81" s="282"/>
      <c r="AA81" s="282"/>
      <c r="AB81" s="100">
        <f t="shared" si="31"/>
        <v>0</v>
      </c>
      <c r="AC81" s="282"/>
      <c r="AD81" s="282"/>
      <c r="AE81" s="100">
        <f t="shared" si="32"/>
        <v>0</v>
      </c>
      <c r="AF81" s="282"/>
      <c r="AG81" s="282"/>
      <c r="AH81" s="100">
        <f t="shared" si="33"/>
        <v>0</v>
      </c>
      <c r="AI81" s="282"/>
      <c r="AJ81" s="282"/>
      <c r="AK81" s="100">
        <f t="shared" si="34"/>
        <v>0</v>
      </c>
      <c r="AL81" s="282" t="s">
        <v>1109</v>
      </c>
      <c r="AM81" s="282">
        <v>291000</v>
      </c>
      <c r="AN81" s="100">
        <f t="shared" si="35"/>
        <v>0.3</v>
      </c>
      <c r="AO81" s="284"/>
      <c r="AP81" s="284"/>
      <c r="AQ81" s="625">
        <v>970000</v>
      </c>
      <c r="AR81" s="628" t="s">
        <v>1790</v>
      </c>
    </row>
    <row r="82" spans="1:62" ht="38.25">
      <c r="A82" s="274" t="s">
        <v>1083</v>
      </c>
      <c r="B82" s="275"/>
      <c r="C82" s="274" t="s">
        <v>1081</v>
      </c>
      <c r="D82" s="275"/>
      <c r="E82" s="261">
        <v>130000</v>
      </c>
      <c r="F82" s="258"/>
      <c r="G82" s="258">
        <f>VLOOKUP(A82,取数表!A:K,11,0)</f>
        <v>57290</v>
      </c>
      <c r="H82" s="264">
        <f t="shared" si="22"/>
        <v>0.44069230769230772</v>
      </c>
      <c r="I82" s="258">
        <f t="shared" si="21"/>
        <v>72710</v>
      </c>
      <c r="J82" s="303" t="s">
        <v>1779</v>
      </c>
      <c r="K82" s="282"/>
      <c r="L82" s="282"/>
      <c r="M82" s="283"/>
      <c r="N82" s="282"/>
      <c r="O82" s="282"/>
      <c r="P82" s="283"/>
      <c r="Q82" s="282"/>
      <c r="R82" s="282"/>
      <c r="S82" s="283"/>
      <c r="T82" s="282"/>
      <c r="U82" s="282"/>
      <c r="V82" s="283"/>
      <c r="W82" s="282"/>
      <c r="X82" s="282"/>
      <c r="Y82" s="283"/>
      <c r="Z82" s="282"/>
      <c r="AA82" s="282"/>
      <c r="AB82" s="100">
        <f t="shared" si="31"/>
        <v>0</v>
      </c>
      <c r="AC82" s="282"/>
      <c r="AD82" s="282"/>
      <c r="AE82" s="100">
        <f t="shared" si="32"/>
        <v>0</v>
      </c>
      <c r="AF82" s="282"/>
      <c r="AG82" s="282"/>
      <c r="AH82" s="100">
        <f t="shared" si="33"/>
        <v>0</v>
      </c>
      <c r="AI82" s="282" t="s">
        <v>1093</v>
      </c>
      <c r="AJ82" s="282">
        <v>12000</v>
      </c>
      <c r="AK82" s="100">
        <f t="shared" si="34"/>
        <v>9.2307692307692313E-2</v>
      </c>
      <c r="AL82" s="282"/>
      <c r="AM82" s="282"/>
      <c r="AN82" s="100">
        <f t="shared" si="35"/>
        <v>9.2307692307692313E-2</v>
      </c>
      <c r="AO82" s="284"/>
      <c r="AP82" s="284"/>
      <c r="AQ82" s="625">
        <v>72710</v>
      </c>
      <c r="AR82" s="628" t="s">
        <v>1791</v>
      </c>
    </row>
    <row r="83" spans="1:62" ht="37.5">
      <c r="A83" s="274" t="s">
        <v>1084</v>
      </c>
      <c r="B83" s="262"/>
      <c r="C83" s="274" t="s">
        <v>1081</v>
      </c>
      <c r="D83" s="262"/>
      <c r="E83" s="263">
        <v>200000</v>
      </c>
      <c r="F83" s="261"/>
      <c r="G83" s="258">
        <f>VLOOKUP(A83,取数表!A:K,11,0)</f>
        <v>63824</v>
      </c>
      <c r="H83" s="264">
        <f t="shared" si="22"/>
        <v>0.31912000000000001</v>
      </c>
      <c r="I83" s="258">
        <f t="shared" si="21"/>
        <v>136176</v>
      </c>
      <c r="J83" s="303" t="str">
        <f t="shared" si="23"/>
        <v>否</v>
      </c>
      <c r="K83" s="282"/>
      <c r="L83" s="282"/>
      <c r="M83" s="283"/>
      <c r="N83" s="282"/>
      <c r="O83" s="282"/>
      <c r="P83" s="283"/>
      <c r="Q83" s="282"/>
      <c r="R83" s="282"/>
      <c r="S83" s="283"/>
      <c r="T83" s="282"/>
      <c r="U83" s="282"/>
      <c r="V83" s="283"/>
      <c r="W83" s="282"/>
      <c r="X83" s="282"/>
      <c r="Y83" s="283"/>
      <c r="Z83" s="282"/>
      <c r="AA83" s="282"/>
      <c r="AB83" s="100">
        <f t="shared" si="31"/>
        <v>0</v>
      </c>
      <c r="AC83" s="282"/>
      <c r="AD83" s="282"/>
      <c r="AE83" s="100">
        <f t="shared" si="32"/>
        <v>0</v>
      </c>
      <c r="AF83" s="282"/>
      <c r="AG83" s="282"/>
      <c r="AH83" s="100">
        <f t="shared" si="33"/>
        <v>0</v>
      </c>
      <c r="AI83" s="282" t="s">
        <v>1094</v>
      </c>
      <c r="AJ83" s="282">
        <v>108000</v>
      </c>
      <c r="AK83" s="100">
        <f t="shared" si="34"/>
        <v>0.54</v>
      </c>
      <c r="AL83" s="282"/>
      <c r="AM83" s="282"/>
      <c r="AN83" s="100">
        <f t="shared" si="35"/>
        <v>0.54</v>
      </c>
      <c r="AO83" s="284"/>
      <c r="AP83" s="284"/>
      <c r="AQ83" s="625">
        <v>136176</v>
      </c>
      <c r="AR83" s="628" t="s">
        <v>1792</v>
      </c>
    </row>
    <row r="84" spans="1:62" s="288" customFormat="1" ht="24">
      <c r="A84" s="269" t="s">
        <v>1079</v>
      </c>
      <c r="B84" s="270" t="s">
        <v>14</v>
      </c>
      <c r="C84" s="270"/>
      <c r="D84" s="277"/>
      <c r="E84" s="260">
        <v>1500000</v>
      </c>
      <c r="F84" s="260"/>
      <c r="G84" s="260">
        <f>G86+G87+G85+G88</f>
        <v>15168.9</v>
      </c>
      <c r="H84" s="273">
        <f>G84/E84</f>
        <v>1.0112599999999999E-2</v>
      </c>
      <c r="I84" s="260">
        <f>E84-G84</f>
        <v>1484831.1</v>
      </c>
      <c r="J84" s="303" t="str">
        <f t="shared" si="23"/>
        <v>否</v>
      </c>
      <c r="K84" s="285"/>
      <c r="L84" s="285"/>
      <c r="M84" s="286"/>
      <c r="N84" s="285"/>
      <c r="O84" s="285"/>
      <c r="P84" s="286"/>
      <c r="Q84" s="285"/>
      <c r="R84" s="285"/>
      <c r="S84" s="286"/>
      <c r="T84" s="285"/>
      <c r="U84" s="285"/>
      <c r="V84" s="286"/>
      <c r="W84" s="285"/>
      <c r="X84" s="285"/>
      <c r="Y84" s="286"/>
      <c r="Z84" s="285"/>
      <c r="AA84" s="285"/>
      <c r="AB84" s="93">
        <f t="shared" si="31"/>
        <v>0</v>
      </c>
      <c r="AC84" s="285"/>
      <c r="AD84" s="285">
        <f>SUM(AD85:AD88)</f>
        <v>6200</v>
      </c>
      <c r="AE84" s="93">
        <f t="shared" si="32"/>
        <v>4.1333333333333335E-3</v>
      </c>
      <c r="AF84" s="285"/>
      <c r="AG84" s="285">
        <f>SUM(AG85:AG88)</f>
        <v>107920</v>
      </c>
      <c r="AH84" s="93">
        <f t="shared" si="33"/>
        <v>7.6079999999999995E-2</v>
      </c>
      <c r="AI84" s="285"/>
      <c r="AJ84" s="285">
        <f>SUM(AJ85:AJ88)</f>
        <v>18600</v>
      </c>
      <c r="AK84" s="93">
        <f t="shared" si="34"/>
        <v>8.8480000000000003E-2</v>
      </c>
      <c r="AL84" s="285"/>
      <c r="AM84" s="285">
        <f>SUM(AM85:AM88)</f>
        <v>63200</v>
      </c>
      <c r="AN84" s="93">
        <f t="shared" si="35"/>
        <v>0.13061333333333333</v>
      </c>
      <c r="AO84" s="287"/>
      <c r="AP84" s="287"/>
      <c r="AQ84" s="285"/>
      <c r="AR84" s="285"/>
      <c r="AS84" s="621"/>
      <c r="AT84" s="621"/>
      <c r="AU84" s="621"/>
      <c r="AV84" s="621"/>
      <c r="AW84" s="621"/>
      <c r="AX84" s="621"/>
      <c r="AY84" s="621"/>
      <c r="AZ84" s="621"/>
      <c r="BA84" s="621"/>
      <c r="BB84" s="621"/>
      <c r="BC84" s="621"/>
      <c r="BD84" s="621"/>
      <c r="BE84" s="621"/>
      <c r="BF84" s="621"/>
      <c r="BG84" s="621"/>
      <c r="BH84" s="621"/>
      <c r="BI84" s="621"/>
      <c r="BJ84" s="621"/>
    </row>
    <row r="85" spans="1:62" ht="36">
      <c r="A85" s="274" t="s">
        <v>1071</v>
      </c>
      <c r="B85" s="262"/>
      <c r="C85" s="274" t="s">
        <v>1085</v>
      </c>
      <c r="D85" s="262"/>
      <c r="E85" s="263">
        <v>200000</v>
      </c>
      <c r="F85" s="278" t="s">
        <v>1156</v>
      </c>
      <c r="G85" s="278">
        <f>VLOOKUP(A85,取数表!A:K,11,0)</f>
        <v>3350</v>
      </c>
      <c r="H85" s="266">
        <f>G85/E85</f>
        <v>1.6750000000000001E-2</v>
      </c>
      <c r="I85" s="278">
        <f>E85-G85</f>
        <v>196650</v>
      </c>
      <c r="J85" s="303" t="str">
        <f t="shared" si="23"/>
        <v>否</v>
      </c>
      <c r="K85" s="282"/>
      <c r="L85" s="282"/>
      <c r="M85" s="283"/>
      <c r="N85" s="282"/>
      <c r="O85" s="282"/>
      <c r="P85" s="283"/>
      <c r="Q85" s="282"/>
      <c r="R85" s="282"/>
      <c r="S85" s="283"/>
      <c r="T85" s="282"/>
      <c r="U85" s="282"/>
      <c r="V85" s="283"/>
      <c r="W85" s="282"/>
      <c r="X85" s="282"/>
      <c r="Y85" s="283"/>
      <c r="Z85" s="282"/>
      <c r="AA85" s="282"/>
      <c r="AB85" s="100">
        <f t="shared" si="31"/>
        <v>0</v>
      </c>
      <c r="AC85" s="282" t="s">
        <v>1095</v>
      </c>
      <c r="AD85" s="282">
        <v>3000</v>
      </c>
      <c r="AE85" s="100">
        <f t="shared" si="32"/>
        <v>1.4999999999999999E-2</v>
      </c>
      <c r="AF85" s="282" t="s">
        <v>1098</v>
      </c>
      <c r="AG85" s="282">
        <v>10000</v>
      </c>
      <c r="AH85" s="100">
        <f t="shared" si="33"/>
        <v>6.5000000000000002E-2</v>
      </c>
      <c r="AI85" s="282" t="s">
        <v>1100</v>
      </c>
      <c r="AJ85" s="282">
        <v>12400</v>
      </c>
      <c r="AK85" s="100">
        <f t="shared" si="34"/>
        <v>0.127</v>
      </c>
      <c r="AL85" s="282" t="s">
        <v>1102</v>
      </c>
      <c r="AM85" s="282">
        <v>50000</v>
      </c>
      <c r="AN85" s="100">
        <f t="shared" si="35"/>
        <v>0.377</v>
      </c>
      <c r="AO85" s="284"/>
      <c r="AP85" s="284"/>
      <c r="AQ85" s="626">
        <v>196650</v>
      </c>
      <c r="AR85" s="150" t="s">
        <v>1793</v>
      </c>
    </row>
    <row r="86" spans="1:62" ht="36">
      <c r="A86" s="274" t="s">
        <v>1072</v>
      </c>
      <c r="B86" s="262"/>
      <c r="C86" s="274" t="s">
        <v>1085</v>
      </c>
      <c r="D86" s="262"/>
      <c r="E86" s="263">
        <v>50000</v>
      </c>
      <c r="F86" s="261" t="s">
        <v>1156</v>
      </c>
      <c r="G86" s="261">
        <f>VLOOKUP(A86,取数表!A:K,11,0)</f>
        <v>9518.9</v>
      </c>
      <c r="H86" s="279">
        <f>G86/E86</f>
        <v>0.19037799999999999</v>
      </c>
      <c r="I86" s="261">
        <f>E86-G86</f>
        <v>40481.1</v>
      </c>
      <c r="J86" s="303" t="str">
        <f t="shared" si="23"/>
        <v>是</v>
      </c>
      <c r="K86" s="282"/>
      <c r="L86" s="282"/>
      <c r="M86" s="283"/>
      <c r="N86" s="282"/>
      <c r="O86" s="282"/>
      <c r="P86" s="283"/>
      <c r="Q86" s="282"/>
      <c r="R86" s="282"/>
      <c r="S86" s="283"/>
      <c r="T86" s="282"/>
      <c r="U86" s="282"/>
      <c r="V86" s="283"/>
      <c r="W86" s="282"/>
      <c r="X86" s="282"/>
      <c r="Y86" s="283"/>
      <c r="Z86" s="282"/>
      <c r="AA86" s="282"/>
      <c r="AB86" s="100">
        <f t="shared" si="31"/>
        <v>0</v>
      </c>
      <c r="AC86" s="282" t="s">
        <v>1096</v>
      </c>
      <c r="AD86" s="282">
        <v>1200</v>
      </c>
      <c r="AE86" s="100">
        <f t="shared" si="32"/>
        <v>2.4E-2</v>
      </c>
      <c r="AF86" s="282" t="s">
        <v>1096</v>
      </c>
      <c r="AG86" s="282">
        <v>2400</v>
      </c>
      <c r="AH86" s="100">
        <f t="shared" si="33"/>
        <v>7.1999999999999995E-2</v>
      </c>
      <c r="AI86" s="282" t="s">
        <v>1096</v>
      </c>
      <c r="AJ86" s="282">
        <v>1200</v>
      </c>
      <c r="AK86" s="100">
        <f t="shared" si="34"/>
        <v>9.6000000000000002E-2</v>
      </c>
      <c r="AL86" s="282" t="s">
        <v>1096</v>
      </c>
      <c r="AM86" s="282">
        <v>3200</v>
      </c>
      <c r="AN86" s="100">
        <f t="shared" si="35"/>
        <v>0.16</v>
      </c>
      <c r="AO86" s="284"/>
      <c r="AP86" s="284"/>
      <c r="AQ86" s="626">
        <v>40481.1</v>
      </c>
      <c r="AR86" s="150" t="s">
        <v>1794</v>
      </c>
    </row>
    <row r="87" spans="1:62" ht="36">
      <c r="A87" s="274" t="s">
        <v>1073</v>
      </c>
      <c r="B87" s="262"/>
      <c r="C87" s="274" t="s">
        <v>1085</v>
      </c>
      <c r="D87" s="262"/>
      <c r="E87" s="261">
        <v>1200000</v>
      </c>
      <c r="F87" s="278" t="s">
        <v>1157</v>
      </c>
      <c r="G87" s="278">
        <f>VLOOKUP(A87,取数表!A:K,11,0)</f>
        <v>0</v>
      </c>
      <c r="H87" s="266">
        <f>G87/E87</f>
        <v>0</v>
      </c>
      <c r="I87" s="278">
        <f>E87-G87</f>
        <v>1200000</v>
      </c>
      <c r="J87" s="303" t="str">
        <f t="shared" si="23"/>
        <v>否</v>
      </c>
      <c r="K87" s="282"/>
      <c r="L87" s="282"/>
      <c r="M87" s="283"/>
      <c r="N87" s="282"/>
      <c r="O87" s="282"/>
      <c r="P87" s="283"/>
      <c r="Q87" s="282"/>
      <c r="R87" s="282"/>
      <c r="S87" s="283"/>
      <c r="T87" s="282"/>
      <c r="U87" s="282"/>
      <c r="V87" s="283"/>
      <c r="W87" s="282"/>
      <c r="X87" s="282"/>
      <c r="Y87" s="283"/>
      <c r="Z87" s="282"/>
      <c r="AA87" s="282"/>
      <c r="AB87" s="100">
        <f t="shared" si="31"/>
        <v>0</v>
      </c>
      <c r="AC87" s="282"/>
      <c r="AD87" s="282"/>
      <c r="AE87" s="100">
        <f t="shared" si="32"/>
        <v>0</v>
      </c>
      <c r="AF87" s="282" t="s">
        <v>1099</v>
      </c>
      <c r="AG87" s="282">
        <v>95520</v>
      </c>
      <c r="AH87" s="100">
        <f t="shared" si="33"/>
        <v>7.9600000000000004E-2</v>
      </c>
      <c r="AI87" s="282"/>
      <c r="AJ87" s="282"/>
      <c r="AK87" s="100">
        <f t="shared" si="34"/>
        <v>7.9600000000000004E-2</v>
      </c>
      <c r="AL87" s="282"/>
      <c r="AM87" s="282"/>
      <c r="AN87" s="100">
        <f t="shared" si="35"/>
        <v>7.9600000000000004E-2</v>
      </c>
      <c r="AO87" s="284"/>
      <c r="AP87" s="284"/>
      <c r="AQ87" s="626">
        <v>1200000</v>
      </c>
      <c r="AR87" s="150" t="s">
        <v>1795</v>
      </c>
    </row>
    <row r="88" spans="1:62" ht="36">
      <c r="A88" s="274" t="s">
        <v>1074</v>
      </c>
      <c r="B88" s="262"/>
      <c r="C88" s="274" t="s">
        <v>1085</v>
      </c>
      <c r="D88" s="262"/>
      <c r="E88" s="263">
        <v>50000</v>
      </c>
      <c r="F88" s="278" t="s">
        <v>1158</v>
      </c>
      <c r="G88" s="261">
        <f>VLOOKUP(A88,取数表!A:K,11,0)</f>
        <v>2300</v>
      </c>
      <c r="H88" s="279">
        <f>G88/E88</f>
        <v>4.5999999999999999E-2</v>
      </c>
      <c r="I88" s="261">
        <f>E88-G88</f>
        <v>47700</v>
      </c>
      <c r="J88" s="303" t="str">
        <f t="shared" si="23"/>
        <v>否</v>
      </c>
      <c r="K88" s="282"/>
      <c r="L88" s="282"/>
      <c r="M88" s="283"/>
      <c r="N88" s="282"/>
      <c r="O88" s="282"/>
      <c r="P88" s="283"/>
      <c r="Q88" s="282"/>
      <c r="R88" s="282"/>
      <c r="S88" s="283"/>
      <c r="T88" s="282"/>
      <c r="U88" s="282"/>
      <c r="V88" s="283"/>
      <c r="W88" s="282"/>
      <c r="X88" s="282"/>
      <c r="Y88" s="283"/>
      <c r="Z88" s="282"/>
      <c r="AA88" s="282"/>
      <c r="AB88" s="100">
        <f t="shared" si="31"/>
        <v>0</v>
      </c>
      <c r="AC88" s="282" t="s">
        <v>1097</v>
      </c>
      <c r="AD88" s="282">
        <v>2000</v>
      </c>
      <c r="AE88" s="100">
        <f t="shared" si="32"/>
        <v>0.04</v>
      </c>
      <c r="AF88" s="282"/>
      <c r="AG88" s="282"/>
      <c r="AH88" s="100">
        <f t="shared" si="33"/>
        <v>0.04</v>
      </c>
      <c r="AI88" s="282" t="s">
        <v>1101</v>
      </c>
      <c r="AJ88" s="282">
        <v>5000</v>
      </c>
      <c r="AK88" s="100">
        <f t="shared" si="34"/>
        <v>0.14000000000000001</v>
      </c>
      <c r="AL88" s="282" t="s">
        <v>1103</v>
      </c>
      <c r="AM88" s="282">
        <v>10000</v>
      </c>
      <c r="AN88" s="100">
        <f t="shared" si="35"/>
        <v>0.34</v>
      </c>
      <c r="AO88" s="284"/>
      <c r="AP88" s="284"/>
      <c r="AQ88" s="626">
        <v>47700</v>
      </c>
      <c r="AR88" s="150" t="s">
        <v>1796</v>
      </c>
    </row>
    <row r="89" spans="1:62" s="288" customFormat="1" ht="36">
      <c r="A89" s="269" t="s">
        <v>1078</v>
      </c>
      <c r="B89" s="270" t="s">
        <v>886</v>
      </c>
      <c r="C89" s="270"/>
      <c r="D89" s="271"/>
      <c r="E89" s="259">
        <v>1000000</v>
      </c>
      <c r="F89" s="259"/>
      <c r="G89" s="259">
        <f>G90+G91</f>
        <v>500</v>
      </c>
      <c r="H89" s="272">
        <f t="shared" si="22"/>
        <v>5.0000000000000001E-4</v>
      </c>
      <c r="I89" s="259">
        <f t="shared" si="21"/>
        <v>999500</v>
      </c>
      <c r="J89" s="303" t="str">
        <f t="shared" si="23"/>
        <v>否</v>
      </c>
      <c r="K89" s="285"/>
      <c r="L89" s="285"/>
      <c r="M89" s="286"/>
      <c r="N89" s="285"/>
      <c r="O89" s="285"/>
      <c r="P89" s="286"/>
      <c r="Q89" s="285"/>
      <c r="R89" s="285"/>
      <c r="S89" s="286"/>
      <c r="T89" s="285"/>
      <c r="U89" s="285"/>
      <c r="V89" s="286"/>
      <c r="W89" s="285"/>
      <c r="X89" s="285"/>
      <c r="Y89" s="286"/>
      <c r="Z89" s="285"/>
      <c r="AA89" s="285"/>
      <c r="AB89" s="93">
        <f t="shared" si="31"/>
        <v>0</v>
      </c>
      <c r="AC89" s="285"/>
      <c r="AD89" s="285">
        <f>SUM(AD90:AD91)</f>
        <v>0</v>
      </c>
      <c r="AE89" s="93">
        <f t="shared" si="32"/>
        <v>0</v>
      </c>
      <c r="AF89" s="285"/>
      <c r="AG89" s="285">
        <f>SUM(AG90:AG91)</f>
        <v>0</v>
      </c>
      <c r="AH89" s="93">
        <f t="shared" si="33"/>
        <v>0</v>
      </c>
      <c r="AI89" s="285"/>
      <c r="AJ89" s="285">
        <f>SUM(AJ90:AJ91)</f>
        <v>0</v>
      </c>
      <c r="AK89" s="93">
        <f t="shared" si="34"/>
        <v>0</v>
      </c>
      <c r="AL89" s="285"/>
      <c r="AM89" s="285">
        <f>SUM(AM90:AM91)</f>
        <v>25000</v>
      </c>
      <c r="AN89" s="93">
        <f t="shared" si="35"/>
        <v>2.5000000000000001E-2</v>
      </c>
      <c r="AO89" s="287"/>
      <c r="AP89" s="287"/>
      <c r="AQ89" s="285"/>
      <c r="AR89" s="285"/>
      <c r="AS89" s="621"/>
      <c r="AT89" s="621"/>
      <c r="AU89" s="621"/>
      <c r="AV89" s="621"/>
      <c r="AW89" s="621"/>
      <c r="AX89" s="621"/>
      <c r="AY89" s="621"/>
      <c r="AZ89" s="621"/>
      <c r="BA89" s="621"/>
      <c r="BB89" s="621"/>
      <c r="BC89" s="621"/>
      <c r="BD89" s="621"/>
      <c r="BE89" s="621"/>
      <c r="BF89" s="621"/>
      <c r="BG89" s="621"/>
      <c r="BH89" s="621"/>
      <c r="BI89" s="621"/>
      <c r="BJ89" s="621"/>
    </row>
    <row r="90" spans="1:62" ht="49.5">
      <c r="A90" s="280" t="s">
        <v>1086</v>
      </c>
      <c r="B90" s="262"/>
      <c r="C90" s="274" t="s">
        <v>886</v>
      </c>
      <c r="D90" s="262"/>
      <c r="E90" s="303">
        <v>108000</v>
      </c>
      <c r="F90" s="261"/>
      <c r="G90" s="261">
        <f>VLOOKUP(A90,取数表!A:K,11,0)</f>
        <v>500</v>
      </c>
      <c r="H90" s="279">
        <f t="shared" si="22"/>
        <v>4.6296296296296294E-3</v>
      </c>
      <c r="I90" s="261">
        <f t="shared" si="21"/>
        <v>107500</v>
      </c>
      <c r="J90" s="303" t="str">
        <f t="shared" si="23"/>
        <v>否</v>
      </c>
      <c r="K90" s="282"/>
      <c r="L90" s="282"/>
      <c r="M90" s="283"/>
      <c r="N90" s="282"/>
      <c r="O90" s="282"/>
      <c r="P90" s="283"/>
      <c r="Q90" s="282"/>
      <c r="R90" s="282"/>
      <c r="S90" s="283"/>
      <c r="T90" s="282"/>
      <c r="U90" s="282"/>
      <c r="V90" s="283"/>
      <c r="W90" s="282"/>
      <c r="X90" s="282"/>
      <c r="Y90" s="283"/>
      <c r="Z90" s="282"/>
      <c r="AA90" s="282"/>
      <c r="AB90" s="100">
        <f t="shared" si="31"/>
        <v>0</v>
      </c>
      <c r="AC90" s="282" t="s">
        <v>1104</v>
      </c>
      <c r="AD90" s="282">
        <v>0</v>
      </c>
      <c r="AE90" s="100">
        <f t="shared" si="32"/>
        <v>0</v>
      </c>
      <c r="AF90" s="282" t="s">
        <v>1106</v>
      </c>
      <c r="AG90" s="282">
        <v>0</v>
      </c>
      <c r="AH90" s="100">
        <f t="shared" si="33"/>
        <v>0</v>
      </c>
      <c r="AI90" s="282" t="s">
        <v>1106</v>
      </c>
      <c r="AJ90" s="282">
        <v>0</v>
      </c>
      <c r="AK90" s="100">
        <f t="shared" si="34"/>
        <v>0</v>
      </c>
      <c r="AL90" s="282" t="s">
        <v>1107</v>
      </c>
      <c r="AM90" s="282">
        <v>25000</v>
      </c>
      <c r="AN90" s="100">
        <f t="shared" si="35"/>
        <v>0.23148148148148148</v>
      </c>
      <c r="AO90" s="284"/>
      <c r="AP90" s="284"/>
      <c r="AQ90" s="303">
        <v>107500</v>
      </c>
      <c r="AR90" s="705" t="s">
        <v>1797</v>
      </c>
    </row>
    <row r="91" spans="1:62" ht="49.5">
      <c r="A91" s="280" t="s">
        <v>1080</v>
      </c>
      <c r="B91" s="262"/>
      <c r="C91" s="274" t="s">
        <v>886</v>
      </c>
      <c r="D91" s="262"/>
      <c r="E91" s="303">
        <v>892000</v>
      </c>
      <c r="F91" s="261"/>
      <c r="G91" s="303">
        <f>VLOOKUP(A91,取数表!A:K,11,0)</f>
        <v>0</v>
      </c>
      <c r="H91" s="279">
        <f t="shared" si="22"/>
        <v>0</v>
      </c>
      <c r="I91" s="261">
        <f t="shared" si="21"/>
        <v>892000</v>
      </c>
      <c r="J91" s="303" t="str">
        <f t="shared" si="23"/>
        <v>是</v>
      </c>
      <c r="K91" s="282"/>
      <c r="L91" s="282"/>
      <c r="M91" s="283"/>
      <c r="N91" s="282"/>
      <c r="O91" s="282"/>
      <c r="P91" s="283"/>
      <c r="Q91" s="282"/>
      <c r="R91" s="282"/>
      <c r="S91" s="283"/>
      <c r="T91" s="282"/>
      <c r="U91" s="282"/>
      <c r="V91" s="283"/>
      <c r="W91" s="282"/>
      <c r="X91" s="282"/>
      <c r="Y91" s="283"/>
      <c r="Z91" s="282"/>
      <c r="AA91" s="282"/>
      <c r="AB91" s="100">
        <f t="shared" si="31"/>
        <v>0</v>
      </c>
      <c r="AC91" s="282" t="s">
        <v>1105</v>
      </c>
      <c r="AD91" s="282">
        <v>0</v>
      </c>
      <c r="AE91" s="100">
        <f t="shared" si="32"/>
        <v>0</v>
      </c>
      <c r="AF91" s="282" t="s">
        <v>1106</v>
      </c>
      <c r="AG91" s="282">
        <v>0</v>
      </c>
      <c r="AH91" s="100">
        <f t="shared" si="33"/>
        <v>0</v>
      </c>
      <c r="AI91" s="282" t="s">
        <v>1106</v>
      </c>
      <c r="AJ91" s="282">
        <v>0</v>
      </c>
      <c r="AK91" s="100">
        <f t="shared" si="34"/>
        <v>0</v>
      </c>
      <c r="AL91" s="282" t="s">
        <v>1108</v>
      </c>
      <c r="AM91" s="282">
        <v>0</v>
      </c>
      <c r="AN91" s="100">
        <f t="shared" si="35"/>
        <v>0</v>
      </c>
      <c r="AO91" s="284"/>
      <c r="AP91" s="284"/>
      <c r="AQ91" s="303">
        <v>892000</v>
      </c>
      <c r="AR91" s="706"/>
    </row>
    <row r="92" spans="1:62" s="122" customFormat="1" ht="39.950000000000003" customHeight="1">
      <c r="A92" s="115" t="s">
        <v>259</v>
      </c>
      <c r="B92" s="121"/>
      <c r="C92" s="121"/>
      <c r="D92" s="119"/>
      <c r="E92" s="139">
        <f>E46+E47+E48+E52+E57+E60+E64+E71+E75+E78+E79+E84+E89</f>
        <v>19198570.960000001</v>
      </c>
      <c r="F92" s="139"/>
      <c r="G92" s="139">
        <f>G46+G47+G48+G52+G57+G60+G64+G71+G75+G78+G79+G84+G89</f>
        <v>11141885.83</v>
      </c>
      <c r="H92" s="120">
        <f>G92/E92</f>
        <v>0.58034974859399635</v>
      </c>
      <c r="I92" s="139">
        <f>E92-G92</f>
        <v>8056685.1300000008</v>
      </c>
      <c r="J92" s="303" t="str">
        <f t="shared" si="23"/>
        <v>否</v>
      </c>
      <c r="K92" s="119"/>
      <c r="L92" s="119">
        <f>L46+L47+L48+L52+L57+L60+L64+L71+L75+L78+L79+L84+L89</f>
        <v>46617.67</v>
      </c>
      <c r="M92" s="120">
        <f>L92/E92</f>
        <v>2.4281843735727711E-3</v>
      </c>
      <c r="N92" s="119"/>
      <c r="O92" s="119">
        <f>O46+O47+O48+O52+O57+O60+O64+O71+O75+O78+O79+O84+O89</f>
        <v>118500</v>
      </c>
      <c r="P92" s="120">
        <f>+(L92+O92)/E92</f>
        <v>8.6005187752786778E-3</v>
      </c>
      <c r="Q92" s="119"/>
      <c r="R92" s="119">
        <f>R46+R47+R48+R52+R57+R60+R64+R71+R75+R78+R79+R84+R89</f>
        <v>199523.47</v>
      </c>
      <c r="S92" s="120">
        <f>+(L92+O92+R92)/E92</f>
        <v>1.8993139685225823E-2</v>
      </c>
      <c r="T92" s="119"/>
      <c r="U92" s="119">
        <f>U46+U47+U48+U52+U57+U60+U64+U71+U75+U78+U79+U84+U89</f>
        <v>64936</v>
      </c>
      <c r="V92" s="120">
        <f>+(L92+O92+R92+U92)/E92</f>
        <v>2.2375474762940377E-2</v>
      </c>
      <c r="W92" s="119"/>
      <c r="X92" s="119">
        <f>X46+X47+X48+X52+X57+X60+X64+X71+X75+X78+X79+X84+X89</f>
        <v>1170094.23</v>
      </c>
      <c r="Y92" s="120">
        <f>+(L92+O92+R92+U92+X92)/E92</f>
        <v>8.3322418805696366E-2</v>
      </c>
      <c r="Z92" s="119"/>
      <c r="AA92" s="119">
        <f>AA46+AA47+AA48+AA52+AA57+AA60+AA64+AA71+AA75+AA78+AA79+AA84+AA89</f>
        <v>2506311.9</v>
      </c>
      <c r="AB92" s="120">
        <f>+(L92+O92+R92+U92+X92+AA92)/E92</f>
        <v>0.21386921341983048</v>
      </c>
      <c r="AC92" s="119"/>
      <c r="AD92" s="119">
        <f>AD46+AD47+AD48+AD52+AD57+AD60+AD64+AD71+AD75+AD78+AD79+AD84+AD89</f>
        <v>3167565.4400000004</v>
      </c>
      <c r="AE92" s="120">
        <f>+(L92+O92+R92+U92+X92+AA92+AD92)/E92</f>
        <v>0.37885886012841036</v>
      </c>
      <c r="AF92" s="119"/>
      <c r="AG92" s="119">
        <f>AG46+AG47+AG48+AG52+AG57+AG60+AG64+AG71+AG75+AG78+AG79+AG84+AG89</f>
        <v>5684560.7999999998</v>
      </c>
      <c r="AH92" s="120">
        <f>+(L92+O92+R92+U92+X92+AA92+AD92+AG92)/E92</f>
        <v>0.67495177307717702</v>
      </c>
      <c r="AI92" s="119"/>
      <c r="AJ92" s="119">
        <f>AJ46+AJ47+AJ48+AJ52+AJ57+AJ60+AJ64+AJ71+AJ75+AJ78+AJ79+AJ84+AJ89</f>
        <v>1265576.3</v>
      </c>
      <c r="AK92" s="120">
        <f>+(L92+O92+R92+U92+X92+AA92+AD92+AG92+AJ92)/E92</f>
        <v>0.74087211176471868</v>
      </c>
      <c r="AL92" s="119"/>
      <c r="AM92" s="119">
        <f>AM46+AM47+AM48+AM52+AM57+AM60+AM64+AM71+AM75+AM78+AM79+AM84+AM89</f>
        <v>829689</v>
      </c>
      <c r="AN92" s="120">
        <f>+(L92+O92+R92+U92+X92+AA92+AD92+AG92+AJ92+AM92)/E92</f>
        <v>0.78408829705937666</v>
      </c>
      <c r="AO92" s="121"/>
      <c r="AP92" s="121"/>
      <c r="AQ92" s="119"/>
      <c r="AR92" s="119"/>
      <c r="AS92" s="619"/>
      <c r="AT92" s="619"/>
      <c r="AU92" s="619"/>
      <c r="AV92" s="619"/>
      <c r="AW92" s="619"/>
      <c r="AX92" s="619"/>
      <c r="AY92" s="619"/>
      <c r="AZ92" s="619"/>
      <c r="BA92" s="619"/>
      <c r="BB92" s="619"/>
      <c r="BC92" s="619"/>
      <c r="BD92" s="619"/>
      <c r="BE92" s="619"/>
      <c r="BF92" s="619"/>
      <c r="BG92" s="619"/>
      <c r="BH92" s="619"/>
      <c r="BI92" s="619"/>
      <c r="BJ92" s="619"/>
    </row>
  </sheetData>
  <sheetCalcPr fullCalcOnLoad="1"/>
  <sheetProtection formatColumns="0" formatRows="0" sort="0" autoFilter="0"/>
  <autoFilter ref="A2:AQ92">
    <filterColumn colId="10" showButton="0"/>
    <filterColumn colId="11" showButton="0"/>
    <filterColumn colId="13" showButton="0"/>
    <filterColumn colId="14" showButton="0"/>
    <filterColumn colId="16" showButton="0"/>
    <filterColumn colId="17" showButton="0"/>
    <filterColumn colId="19" showButton="0"/>
    <filterColumn colId="20" showButton="0"/>
    <filterColumn colId="22" showButton="0"/>
    <filterColumn colId="23" showButton="0"/>
    <filterColumn colId="25" showButton="0"/>
    <filterColumn colId="26" showButton="0"/>
    <filterColumn colId="28" showButton="0"/>
    <filterColumn colId="29" showButton="0"/>
    <filterColumn colId="31" showButton="0"/>
    <filterColumn colId="32" showButton="0"/>
    <filterColumn colId="34" showButton="0"/>
    <filterColumn colId="35" showButton="0"/>
    <filterColumn colId="37" showButton="0"/>
    <filterColumn colId="38" showButton="0"/>
  </autoFilter>
  <mergeCells count="36">
    <mergeCell ref="AQ1:AQ3"/>
    <mergeCell ref="AR1:AR3"/>
    <mergeCell ref="AR90:AR91"/>
    <mergeCell ref="H1:H2"/>
    <mergeCell ref="I1:I2"/>
    <mergeCell ref="J1:J2"/>
    <mergeCell ref="AO1:AO3"/>
    <mergeCell ref="Z2:AB2"/>
    <mergeCell ref="AL1:AN1"/>
    <mergeCell ref="T2:V2"/>
    <mergeCell ref="A1:A2"/>
    <mergeCell ref="B1:B2"/>
    <mergeCell ref="C1:C2"/>
    <mergeCell ref="D1:D2"/>
    <mergeCell ref="E1:E2"/>
    <mergeCell ref="F1:F2"/>
    <mergeCell ref="G1:G2"/>
    <mergeCell ref="AP1:AP3"/>
    <mergeCell ref="AI1:AK1"/>
    <mergeCell ref="Z1:AB1"/>
    <mergeCell ref="AC1:AE1"/>
    <mergeCell ref="AC2:AE2"/>
    <mergeCell ref="N1:P1"/>
    <mergeCell ref="K2:M2"/>
    <mergeCell ref="N2:P2"/>
    <mergeCell ref="K1:M1"/>
    <mergeCell ref="AP53:AP56"/>
    <mergeCell ref="AF2:AH2"/>
    <mergeCell ref="AI2:AK2"/>
    <mergeCell ref="AL2:AN2"/>
    <mergeCell ref="Q1:S1"/>
    <mergeCell ref="T1:V1"/>
    <mergeCell ref="AF1:AH1"/>
    <mergeCell ref="W2:Y2"/>
    <mergeCell ref="W1:Y1"/>
    <mergeCell ref="Q2:S2"/>
  </mergeCells>
  <phoneticPr fontId="7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3"/>
  <sheetViews>
    <sheetView topLeftCell="A284" workbookViewId="0">
      <selection activeCell="K2" sqref="K2:K294"/>
    </sheetView>
  </sheetViews>
  <sheetFormatPr defaultRowHeight="12.75"/>
  <cols>
    <col min="1" max="1" width="44.42578125" customWidth="1"/>
    <col min="2" max="2" width="20.85546875" customWidth="1"/>
    <col min="3" max="3" width="13.85546875" customWidth="1"/>
    <col min="4" max="4" width="22.7109375" customWidth="1"/>
    <col min="5" max="5" width="19.28515625" customWidth="1"/>
    <col min="6" max="6" width="16.85546875" style="293" customWidth="1"/>
    <col min="7" max="7" width="19.42578125" customWidth="1"/>
    <col min="8" max="8" width="16.85546875" customWidth="1"/>
    <col min="9" max="9" width="18" customWidth="1"/>
    <col min="10" max="10" width="16.85546875" customWidth="1"/>
    <col min="11" max="11" width="24.28515625" style="293" customWidth="1"/>
    <col min="12" max="12" width="26.7109375" customWidth="1"/>
    <col min="13" max="13" width="11.140625" customWidth="1"/>
    <col min="14" max="14" width="10.42578125" bestFit="1" customWidth="1"/>
  </cols>
  <sheetData>
    <row r="1" spans="1:13" ht="49.5" customHeight="1">
      <c r="A1" s="58" t="s">
        <v>8</v>
      </c>
      <c r="B1" s="59" t="s">
        <v>0</v>
      </c>
      <c r="C1" s="59" t="s">
        <v>1</v>
      </c>
      <c r="D1" s="58" t="s">
        <v>686</v>
      </c>
      <c r="E1" s="58" t="s">
        <v>687</v>
      </c>
      <c r="F1" s="291" t="s">
        <v>688</v>
      </c>
      <c r="G1" s="59" t="s">
        <v>689</v>
      </c>
      <c r="H1" s="59" t="s">
        <v>690</v>
      </c>
      <c r="I1" s="59" t="s">
        <v>691</v>
      </c>
      <c r="J1" s="59" t="s">
        <v>692</v>
      </c>
      <c r="K1" s="294" t="s">
        <v>581</v>
      </c>
      <c r="L1" s="59" t="s">
        <v>693</v>
      </c>
      <c r="M1" s="60" t="s">
        <v>694</v>
      </c>
    </row>
    <row r="2" spans="1:13" ht="42" customHeight="1">
      <c r="A2" s="61" t="s">
        <v>609</v>
      </c>
      <c r="B2" s="61" t="s">
        <v>695</v>
      </c>
      <c r="C2" s="61" t="s">
        <v>5</v>
      </c>
      <c r="D2" s="62">
        <v>1062000</v>
      </c>
      <c r="E2" s="63">
        <v>0</v>
      </c>
      <c r="F2" s="64">
        <f>VLOOKUP(A2,[10]danweinbyszxjdmxb!$A$1:$F$65536,6,0)</f>
        <v>955020</v>
      </c>
      <c r="G2" s="62">
        <v>1062000</v>
      </c>
      <c r="H2" s="65">
        <v>1</v>
      </c>
      <c r="I2" s="63">
        <v>0</v>
      </c>
      <c r="J2" s="63">
        <v>0</v>
      </c>
      <c r="K2" s="66">
        <f>VLOOKUP(A2,[10]danweinbyszxjdmxb!$A$1:$K$65536,11,0)</f>
        <v>955000</v>
      </c>
      <c r="L2" s="65">
        <v>0</v>
      </c>
      <c r="M2" s="67" t="s">
        <v>696</v>
      </c>
    </row>
    <row r="3" spans="1:13" ht="42" customHeight="1">
      <c r="A3" s="61" t="s">
        <v>697</v>
      </c>
      <c r="B3" s="61" t="s">
        <v>676</v>
      </c>
      <c r="C3" s="61" t="s">
        <v>14</v>
      </c>
      <c r="D3" s="62">
        <v>60000</v>
      </c>
      <c r="E3" s="63">
        <v>0</v>
      </c>
      <c r="F3" s="64">
        <f>VLOOKUP(A3,[10]danweinbyszxjdmxb!$A$1:$F$65536,6,0)</f>
        <v>60000</v>
      </c>
      <c r="G3" s="62">
        <v>60000</v>
      </c>
      <c r="H3" s="65">
        <v>1</v>
      </c>
      <c r="I3" s="63">
        <v>9883</v>
      </c>
      <c r="J3" s="63">
        <v>0</v>
      </c>
      <c r="K3" s="66">
        <f>VLOOKUP(A3,[10]danweinbyszxjdmxb!$A$1:$K$65536,11,0)</f>
        <v>60000</v>
      </c>
      <c r="L3" s="65">
        <v>0.1411</v>
      </c>
      <c r="M3" s="67" t="s">
        <v>696</v>
      </c>
    </row>
    <row r="4" spans="1:13" ht="42" customHeight="1">
      <c r="A4" s="61" t="s">
        <v>698</v>
      </c>
      <c r="B4" s="61" t="s">
        <v>676</v>
      </c>
      <c r="C4" s="61" t="s">
        <v>14</v>
      </c>
      <c r="D4" s="62">
        <v>770000</v>
      </c>
      <c r="E4" s="63">
        <v>0</v>
      </c>
      <c r="F4" s="64">
        <f>VLOOKUP(A4,[10]danweinbyszxjdmxb!$A$1:$F$65536,6,0)</f>
        <v>770000</v>
      </c>
      <c r="G4" s="62">
        <v>770000</v>
      </c>
      <c r="H4" s="65">
        <v>1</v>
      </c>
      <c r="I4" s="63">
        <v>718648.03</v>
      </c>
      <c r="J4" s="63">
        <v>166050</v>
      </c>
      <c r="K4" s="66">
        <f>VLOOKUP(A4,[10]danweinbyszxjdmxb!$A$1:$K$65536,11,0)</f>
        <v>770000</v>
      </c>
      <c r="L4" s="65">
        <v>0.28849999999999998</v>
      </c>
      <c r="M4" s="67" t="s">
        <v>696</v>
      </c>
    </row>
    <row r="5" spans="1:13" ht="42" customHeight="1">
      <c r="A5" s="61" t="s">
        <v>699</v>
      </c>
      <c r="B5" s="61" t="s">
        <v>676</v>
      </c>
      <c r="C5" s="61" t="s">
        <v>14</v>
      </c>
      <c r="D5" s="62">
        <v>40000</v>
      </c>
      <c r="E5" s="63">
        <v>0</v>
      </c>
      <c r="F5" s="64">
        <f>VLOOKUP(A5,[10]danweinbyszxjdmxb!$A$1:$F$65536,6,0)</f>
        <v>40000</v>
      </c>
      <c r="G5" s="62">
        <v>40000</v>
      </c>
      <c r="H5" s="65">
        <v>1</v>
      </c>
      <c r="I5" s="63">
        <v>36884.28</v>
      </c>
      <c r="J5" s="63">
        <v>0</v>
      </c>
      <c r="K5" s="66">
        <f>VLOOKUP(A5,[10]danweinbyszxjdmxb!$A$1:$K$65536,11,0)</f>
        <v>40000</v>
      </c>
      <c r="L5" s="65">
        <v>0.92210000000000003</v>
      </c>
      <c r="M5" s="67" t="s">
        <v>696</v>
      </c>
    </row>
    <row r="6" spans="1:13" ht="42" customHeight="1">
      <c r="A6" s="61" t="s">
        <v>611</v>
      </c>
      <c r="B6" s="61" t="s">
        <v>700</v>
      </c>
      <c r="C6" s="61" t="s">
        <v>2</v>
      </c>
      <c r="D6" s="62">
        <v>4383600</v>
      </c>
      <c r="E6" s="63">
        <v>0</v>
      </c>
      <c r="F6" s="64">
        <f>VLOOKUP(A6,[10]danweinbyszxjdmxb!$A$1:$F$65536,6,0)</f>
        <v>4355052.4400000004</v>
      </c>
      <c r="G6" s="62">
        <v>4383600</v>
      </c>
      <c r="H6" s="65">
        <v>1</v>
      </c>
      <c r="I6" s="63">
        <v>3623724.53</v>
      </c>
      <c r="J6" s="63">
        <v>0</v>
      </c>
      <c r="K6" s="66">
        <f>VLOOKUP(A6,[10]danweinbyszxjdmxb!$A$1:$K$65536,11,0)</f>
        <v>4355052.4400000004</v>
      </c>
      <c r="L6" s="65">
        <v>0.45800000000000002</v>
      </c>
      <c r="M6" s="67" t="s">
        <v>696</v>
      </c>
    </row>
    <row r="7" spans="1:13" ht="54" customHeight="1">
      <c r="A7" s="61" t="s">
        <v>701</v>
      </c>
      <c r="B7" s="61" t="s">
        <v>702</v>
      </c>
      <c r="C7" s="61" t="s">
        <v>297</v>
      </c>
      <c r="D7" s="62">
        <v>1150800</v>
      </c>
      <c r="E7" s="63">
        <v>0</v>
      </c>
      <c r="F7" s="64">
        <f>VLOOKUP(A7,[10]danweinbyszxjdmxb!$A$1:$F$65536,6,0)</f>
        <v>1120000</v>
      </c>
      <c r="G7" s="62">
        <v>1150800</v>
      </c>
      <c r="H7" s="65">
        <v>1</v>
      </c>
      <c r="I7" s="63">
        <v>1150800</v>
      </c>
      <c r="J7" s="63">
        <v>0</v>
      </c>
      <c r="K7" s="66">
        <f>VLOOKUP(A7,[10]danweinbyszxjdmxb!$A$1:$K$65536,11,0)</f>
        <v>1120000</v>
      </c>
      <c r="L7" s="65">
        <v>0</v>
      </c>
      <c r="M7" s="67" t="s">
        <v>696</v>
      </c>
    </row>
    <row r="8" spans="1:13" ht="54" customHeight="1">
      <c r="A8" s="61" t="s">
        <v>703</v>
      </c>
      <c r="B8" s="61" t="s">
        <v>702</v>
      </c>
      <c r="C8" s="61" t="s">
        <v>2</v>
      </c>
      <c r="D8" s="62">
        <v>300000</v>
      </c>
      <c r="E8" s="63">
        <v>0</v>
      </c>
      <c r="F8" s="64">
        <f>VLOOKUP(A8,[10]danweinbyszxjdmxb!$A$1:$F$65536,6,0)</f>
        <v>299400</v>
      </c>
      <c r="G8" s="62">
        <v>300000</v>
      </c>
      <c r="H8" s="65">
        <v>1</v>
      </c>
      <c r="I8" s="63">
        <v>86223.9</v>
      </c>
      <c r="J8" s="63">
        <v>0</v>
      </c>
      <c r="K8" s="66">
        <f>VLOOKUP(A8,[10]danweinbyszxjdmxb!$A$1:$K$65536,11,0)</f>
        <v>299400</v>
      </c>
      <c r="L8" s="65">
        <v>0</v>
      </c>
      <c r="M8" s="67" t="s">
        <v>696</v>
      </c>
    </row>
    <row r="9" spans="1:13" ht="42" customHeight="1">
      <c r="A9" s="61" t="s">
        <v>704</v>
      </c>
      <c r="B9" s="61" t="s">
        <v>702</v>
      </c>
      <c r="C9" s="61" t="s">
        <v>2</v>
      </c>
      <c r="D9" s="62">
        <v>1050000</v>
      </c>
      <c r="E9" s="63">
        <v>0</v>
      </c>
      <c r="F9" s="64">
        <f>VLOOKUP(A9,[10]danweinbyszxjdmxb!$A$1:$F$65536,6,0)</f>
        <v>1050000</v>
      </c>
      <c r="G9" s="62">
        <v>1050000</v>
      </c>
      <c r="H9" s="65">
        <v>1</v>
      </c>
      <c r="I9" s="63">
        <v>339360.31</v>
      </c>
      <c r="J9" s="63">
        <v>0</v>
      </c>
      <c r="K9" s="66">
        <f>VLOOKUP(A9,[10]danweinbyszxjdmxb!$A$1:$K$65536,11,0)</f>
        <v>1050000</v>
      </c>
      <c r="L9" s="65">
        <v>5.2299999999999999E-2</v>
      </c>
      <c r="M9" s="67" t="s">
        <v>696</v>
      </c>
    </row>
    <row r="10" spans="1:13" ht="42" customHeight="1">
      <c r="A10" s="61" t="s">
        <v>705</v>
      </c>
      <c r="B10" s="61" t="s">
        <v>706</v>
      </c>
      <c r="C10" s="61" t="s">
        <v>2</v>
      </c>
      <c r="D10" s="62">
        <v>250000</v>
      </c>
      <c r="E10" s="63">
        <v>0</v>
      </c>
      <c r="F10" s="64">
        <f>VLOOKUP(A10,[10]danweinbyszxjdmxb!$A$1:$F$65536,6,0)</f>
        <v>249796.24</v>
      </c>
      <c r="G10" s="62">
        <v>250000</v>
      </c>
      <c r="H10" s="65">
        <v>1</v>
      </c>
      <c r="I10" s="63">
        <v>90965.33</v>
      </c>
      <c r="J10" s="63">
        <v>0</v>
      </c>
      <c r="K10" s="66">
        <f>VLOOKUP(A10,[10]danweinbyszxjdmxb!$A$1:$K$65536,11,0)</f>
        <v>249796.24</v>
      </c>
      <c r="L10" s="65">
        <v>0.3639</v>
      </c>
      <c r="M10" s="67" t="s">
        <v>696</v>
      </c>
    </row>
    <row r="11" spans="1:13" ht="81.95" customHeight="1">
      <c r="A11" s="61" t="s">
        <v>707</v>
      </c>
      <c r="B11" s="61" t="s">
        <v>676</v>
      </c>
      <c r="C11" s="61" t="s">
        <v>55</v>
      </c>
      <c r="D11" s="62">
        <v>830000</v>
      </c>
      <c r="E11" s="63">
        <v>-500000</v>
      </c>
      <c r="F11" s="64">
        <f>VLOOKUP(A11,[10]danweinbyszxjdmxb!$A$1:$F$65536,6,0)</f>
        <v>329811.75</v>
      </c>
      <c r="G11" s="62">
        <v>330000</v>
      </c>
      <c r="H11" s="65">
        <v>1</v>
      </c>
      <c r="I11" s="63">
        <v>189439</v>
      </c>
      <c r="J11" s="63">
        <v>0</v>
      </c>
      <c r="K11" s="66">
        <f>VLOOKUP(A11,[10]danweinbyszxjdmxb!$A$1:$K$65536,11,0)</f>
        <v>329811.75</v>
      </c>
      <c r="L11" s="65">
        <v>0.1207</v>
      </c>
      <c r="M11" s="67" t="s">
        <v>696</v>
      </c>
    </row>
    <row r="12" spans="1:13" ht="68.099999999999994" customHeight="1">
      <c r="A12" s="61" t="s">
        <v>708</v>
      </c>
      <c r="B12" s="61" t="s">
        <v>676</v>
      </c>
      <c r="C12" s="61" t="s">
        <v>664</v>
      </c>
      <c r="D12" s="62">
        <v>31000</v>
      </c>
      <c r="E12" s="63">
        <v>0</v>
      </c>
      <c r="F12" s="64">
        <f>VLOOKUP(A12,[10]danweinbyszxjdmxb!$A$1:$F$65536,6,0)</f>
        <v>52563.81</v>
      </c>
      <c r="G12" s="62">
        <v>31000</v>
      </c>
      <c r="H12" s="65">
        <v>1</v>
      </c>
      <c r="I12" s="63">
        <v>0</v>
      </c>
      <c r="J12" s="63">
        <v>0</v>
      </c>
      <c r="K12" s="66">
        <f>VLOOKUP(A12,[10]danweinbyszxjdmxb!$A$1:$K$65536,11,0)</f>
        <v>51500.08</v>
      </c>
      <c r="L12" s="65">
        <v>0</v>
      </c>
      <c r="M12" s="67" t="s">
        <v>696</v>
      </c>
    </row>
    <row r="13" spans="1:13" ht="68.099999999999994" customHeight="1">
      <c r="A13" s="61" t="s">
        <v>709</v>
      </c>
      <c r="B13" s="61" t="s">
        <v>676</v>
      </c>
      <c r="C13" s="61" t="s">
        <v>664</v>
      </c>
      <c r="D13" s="62">
        <v>230000</v>
      </c>
      <c r="E13" s="63">
        <v>0</v>
      </c>
      <c r="F13" s="64">
        <f>VLOOKUP(A13,[10]danweinbyszxjdmxb!$A$1:$F$65536,6,0)</f>
        <v>137120</v>
      </c>
      <c r="G13" s="62">
        <v>230000</v>
      </c>
      <c r="H13" s="65">
        <v>1</v>
      </c>
      <c r="I13" s="63">
        <v>0</v>
      </c>
      <c r="J13" s="63">
        <v>0</v>
      </c>
      <c r="K13" s="66">
        <f>VLOOKUP(A13,[10]danweinbyszxjdmxb!$A$1:$K$65536,11,0)</f>
        <v>137120</v>
      </c>
      <c r="L13" s="65">
        <v>0</v>
      </c>
      <c r="M13" s="67" t="s">
        <v>696</v>
      </c>
    </row>
    <row r="14" spans="1:13" ht="42" customHeight="1">
      <c r="A14" s="61" t="s">
        <v>613</v>
      </c>
      <c r="B14" s="61" t="s">
        <v>710</v>
      </c>
      <c r="C14" s="61" t="s">
        <v>664</v>
      </c>
      <c r="D14" s="62">
        <v>2339000</v>
      </c>
      <c r="E14" s="63">
        <v>0</v>
      </c>
      <c r="F14" s="64">
        <f>VLOOKUP(A14,[10]danweinbyszxjdmxb!$A$1:$F$65536,6,0)</f>
        <v>2339000</v>
      </c>
      <c r="G14" s="62">
        <v>2339000</v>
      </c>
      <c r="H14" s="65">
        <v>1</v>
      </c>
      <c r="I14" s="63">
        <v>852554.04</v>
      </c>
      <c r="J14" s="63">
        <v>0</v>
      </c>
      <c r="K14" s="66">
        <f>VLOOKUP(A14,[10]danweinbyszxjdmxb!$A$1:$K$65536,11,0)</f>
        <v>2339000</v>
      </c>
      <c r="L14" s="65">
        <v>0.34749999999999998</v>
      </c>
      <c r="M14" s="67" t="s">
        <v>696</v>
      </c>
    </row>
    <row r="15" spans="1:13" ht="42" customHeight="1">
      <c r="A15" s="61" t="s">
        <v>614</v>
      </c>
      <c r="B15" s="61" t="s">
        <v>711</v>
      </c>
      <c r="C15" s="61" t="s">
        <v>6</v>
      </c>
      <c r="D15" s="62">
        <v>1980000</v>
      </c>
      <c r="E15" s="63">
        <v>0</v>
      </c>
      <c r="F15" s="64">
        <f>VLOOKUP(A15,[10]danweinbyszxjdmxb!$A$1:$F$65536,6,0)</f>
        <v>1980000</v>
      </c>
      <c r="G15" s="62">
        <v>1980000</v>
      </c>
      <c r="H15" s="65">
        <v>1</v>
      </c>
      <c r="I15" s="63">
        <v>1980000</v>
      </c>
      <c r="J15" s="63">
        <v>0</v>
      </c>
      <c r="K15" s="66">
        <f>VLOOKUP(A15,[10]danweinbyszxjdmxb!$A$1:$K$65536,11,0)</f>
        <v>1980000</v>
      </c>
      <c r="L15" s="65">
        <v>0.2722</v>
      </c>
      <c r="M15" s="67" t="s">
        <v>696</v>
      </c>
    </row>
    <row r="16" spans="1:13" ht="42" customHeight="1">
      <c r="A16" s="61" t="s">
        <v>615</v>
      </c>
      <c r="B16" s="61" t="s">
        <v>712</v>
      </c>
      <c r="C16" s="61" t="s">
        <v>2</v>
      </c>
      <c r="D16" s="62">
        <v>140300</v>
      </c>
      <c r="E16" s="63">
        <v>0</v>
      </c>
      <c r="F16" s="64">
        <f>VLOOKUP(A16,[10]danweinbyszxjdmxb!$A$1:$F$65536,6,0)</f>
        <v>140300</v>
      </c>
      <c r="G16" s="62">
        <v>140300</v>
      </c>
      <c r="H16" s="65">
        <v>1</v>
      </c>
      <c r="I16" s="63">
        <v>0</v>
      </c>
      <c r="J16" s="63">
        <v>0</v>
      </c>
      <c r="K16" s="66">
        <f>VLOOKUP(A16,[10]danweinbyszxjdmxb!$A$1:$K$65536,11,0)</f>
        <v>48829.15</v>
      </c>
      <c r="L16" s="65">
        <v>0</v>
      </c>
      <c r="M16" s="67" t="s">
        <v>696</v>
      </c>
    </row>
    <row r="17" spans="1:13" ht="42" customHeight="1">
      <c r="A17" s="61" t="s">
        <v>616</v>
      </c>
      <c r="B17" s="61" t="s">
        <v>712</v>
      </c>
      <c r="C17" s="61" t="s">
        <v>2</v>
      </c>
      <c r="D17" s="62">
        <v>1200000</v>
      </c>
      <c r="E17" s="63">
        <v>0</v>
      </c>
      <c r="F17" s="64">
        <f>VLOOKUP(A17,[10]danweinbyszxjdmxb!$A$1:$F$65536,6,0)</f>
        <v>1200000</v>
      </c>
      <c r="G17" s="62">
        <v>1200000</v>
      </c>
      <c r="H17" s="65">
        <v>1</v>
      </c>
      <c r="I17" s="63">
        <v>17972</v>
      </c>
      <c r="J17" s="63">
        <v>0</v>
      </c>
      <c r="K17" s="66">
        <f>VLOOKUP(A17,[10]danweinbyszxjdmxb!$A$1:$K$65536,11,0)</f>
        <v>1186788.19</v>
      </c>
      <c r="L17" s="65">
        <v>7.0000000000000001E-3</v>
      </c>
      <c r="M17" s="67" t="s">
        <v>696</v>
      </c>
    </row>
    <row r="18" spans="1:13" ht="42" customHeight="1">
      <c r="A18" s="61" t="s">
        <v>617</v>
      </c>
      <c r="B18" s="61" t="s">
        <v>713</v>
      </c>
      <c r="C18" s="61" t="s">
        <v>2</v>
      </c>
      <c r="D18" s="62">
        <v>1610000</v>
      </c>
      <c r="E18" s="63">
        <v>0</v>
      </c>
      <c r="F18" s="64">
        <f>VLOOKUP(A18,[10]danweinbyszxjdmxb!$A$1:$F$65536,6,0)</f>
        <v>1610000</v>
      </c>
      <c r="G18" s="62">
        <v>1610000</v>
      </c>
      <c r="H18" s="65">
        <v>1</v>
      </c>
      <c r="I18" s="63">
        <v>97576.75</v>
      </c>
      <c r="J18" s="63">
        <v>0</v>
      </c>
      <c r="K18" s="66">
        <f>VLOOKUP(A18,[10]danweinbyszxjdmxb!$A$1:$K$65536,11,0)</f>
        <v>1585598.09</v>
      </c>
      <c r="L18" s="65">
        <v>3.3999999999999998E-3</v>
      </c>
      <c r="M18" s="67" t="s">
        <v>696</v>
      </c>
    </row>
    <row r="19" spans="1:13" ht="42" customHeight="1">
      <c r="A19" s="61" t="s">
        <v>618</v>
      </c>
      <c r="B19" s="61" t="s">
        <v>714</v>
      </c>
      <c r="C19" s="61" t="s">
        <v>297</v>
      </c>
      <c r="D19" s="62">
        <v>2240700</v>
      </c>
      <c r="E19" s="63">
        <v>0</v>
      </c>
      <c r="F19" s="64">
        <f>VLOOKUP(A19,[10]danweinbyszxjdmxb!$A$1:$F$65536,6,0)</f>
        <v>2240666.5</v>
      </c>
      <c r="G19" s="62">
        <v>2240700</v>
      </c>
      <c r="H19" s="65">
        <v>1</v>
      </c>
      <c r="I19" s="63">
        <v>1085181</v>
      </c>
      <c r="J19" s="63">
        <v>0</v>
      </c>
      <c r="K19" s="66">
        <f>VLOOKUP(A19,[10]danweinbyszxjdmxb!$A$1:$K$65536,11,0)</f>
        <v>2240666.5</v>
      </c>
      <c r="L19" s="65">
        <v>0</v>
      </c>
      <c r="M19" s="67" t="s">
        <v>696</v>
      </c>
    </row>
    <row r="20" spans="1:13" ht="42" customHeight="1">
      <c r="A20" s="61" t="s">
        <v>715</v>
      </c>
      <c r="B20" s="61" t="s">
        <v>716</v>
      </c>
      <c r="C20" s="61" t="s">
        <v>2</v>
      </c>
      <c r="D20" s="62">
        <v>596000</v>
      </c>
      <c r="E20" s="63">
        <v>0</v>
      </c>
      <c r="F20" s="64">
        <f>VLOOKUP(A20,[10]danweinbyszxjdmxb!$A$1:$F$65536,6,0)</f>
        <v>345250</v>
      </c>
      <c r="G20" s="62">
        <v>596000</v>
      </c>
      <c r="H20" s="65">
        <v>1</v>
      </c>
      <c r="I20" s="63">
        <v>596000</v>
      </c>
      <c r="J20" s="63">
        <v>0</v>
      </c>
      <c r="K20" s="66">
        <f>VLOOKUP(A20,[10]danweinbyszxjdmxb!$A$1:$K$65536,11,0)</f>
        <v>344885</v>
      </c>
      <c r="L20" s="65">
        <v>0</v>
      </c>
      <c r="M20" s="67" t="s">
        <v>696</v>
      </c>
    </row>
    <row r="21" spans="1:13" ht="42" customHeight="1">
      <c r="A21" s="61" t="s">
        <v>717</v>
      </c>
      <c r="B21" s="61" t="s">
        <v>718</v>
      </c>
      <c r="C21" s="61" t="s">
        <v>2</v>
      </c>
      <c r="D21" s="62">
        <v>686300</v>
      </c>
      <c r="E21" s="63">
        <v>0</v>
      </c>
      <c r="F21" s="64">
        <f>VLOOKUP(A21,[10]danweinbyszxjdmxb!$A$1:$F$65536,6,0)</f>
        <v>686300</v>
      </c>
      <c r="G21" s="62">
        <v>686300</v>
      </c>
      <c r="H21" s="65">
        <v>1</v>
      </c>
      <c r="I21" s="63">
        <v>686300</v>
      </c>
      <c r="J21" s="63">
        <v>0</v>
      </c>
      <c r="K21" s="66">
        <f>VLOOKUP(A21,[10]danweinbyszxjdmxb!$A$1:$K$65536,11,0)</f>
        <v>685630</v>
      </c>
      <c r="L21" s="65">
        <v>0</v>
      </c>
      <c r="M21" s="67" t="s">
        <v>696</v>
      </c>
    </row>
    <row r="22" spans="1:13" ht="42" customHeight="1">
      <c r="A22" s="61" t="s">
        <v>719</v>
      </c>
      <c r="B22" s="61" t="s">
        <v>720</v>
      </c>
      <c r="C22" s="61" t="s">
        <v>297</v>
      </c>
      <c r="D22" s="62">
        <v>200000</v>
      </c>
      <c r="E22" s="63">
        <v>0</v>
      </c>
      <c r="F22" s="64">
        <f>VLOOKUP(A22,[10]danweinbyszxjdmxb!$A$1:$F$65536,6,0)</f>
        <v>200000</v>
      </c>
      <c r="G22" s="62">
        <v>200000</v>
      </c>
      <c r="H22" s="65">
        <v>1</v>
      </c>
      <c r="I22" s="63">
        <v>0</v>
      </c>
      <c r="J22" s="63">
        <v>0</v>
      </c>
      <c r="K22" s="66">
        <f>VLOOKUP(A22,[10]danweinbyszxjdmxb!$A$1:$K$65536,11,0)</f>
        <v>198190</v>
      </c>
      <c r="L22" s="65">
        <v>0</v>
      </c>
      <c r="M22" s="67" t="s">
        <v>696</v>
      </c>
    </row>
    <row r="23" spans="1:13" ht="42" customHeight="1">
      <c r="A23" s="61" t="s">
        <v>721</v>
      </c>
      <c r="B23" s="61" t="s">
        <v>722</v>
      </c>
      <c r="C23" s="61" t="s">
        <v>55</v>
      </c>
      <c r="D23" s="62">
        <v>350000</v>
      </c>
      <c r="E23" s="63">
        <v>0</v>
      </c>
      <c r="F23" s="64">
        <f>VLOOKUP(A23,[10]danweinbyszxjdmxb!$A$1:$F$65536,6,0)</f>
        <v>350000</v>
      </c>
      <c r="G23" s="62">
        <v>350000</v>
      </c>
      <c r="H23" s="65">
        <v>1</v>
      </c>
      <c r="I23" s="63">
        <v>0</v>
      </c>
      <c r="J23" s="63">
        <v>0</v>
      </c>
      <c r="K23" s="66">
        <f>VLOOKUP(A23,[10]danweinbyszxjdmxb!$A$1:$K$65536,11,0)</f>
        <v>350000</v>
      </c>
      <c r="L23" s="65">
        <v>0</v>
      </c>
      <c r="M23" s="67" t="s">
        <v>696</v>
      </c>
    </row>
    <row r="24" spans="1:13" ht="42" customHeight="1">
      <c r="A24" s="61" t="s">
        <v>622</v>
      </c>
      <c r="B24" s="61" t="s">
        <v>723</v>
      </c>
      <c r="C24" s="61" t="s">
        <v>6</v>
      </c>
      <c r="D24" s="62">
        <v>3745500</v>
      </c>
      <c r="E24" s="63">
        <v>0</v>
      </c>
      <c r="F24" s="64">
        <f>VLOOKUP(A24,[10]danweinbyszxjdmxb!$A$1:$F$65536,6,0)</f>
        <v>3745500</v>
      </c>
      <c r="G24" s="62">
        <v>3745500</v>
      </c>
      <c r="H24" s="65">
        <v>1</v>
      </c>
      <c r="I24" s="63">
        <v>3619770</v>
      </c>
      <c r="J24" s="63">
        <v>0</v>
      </c>
      <c r="K24" s="66">
        <f>VLOOKUP(A24,[10]danweinbyszxjdmxb!$A$1:$K$65536,11,0)</f>
        <v>3453650.8</v>
      </c>
      <c r="L24" s="65">
        <v>1.1599999999999999E-2</v>
      </c>
      <c r="M24" s="67" t="s">
        <v>696</v>
      </c>
    </row>
    <row r="25" spans="1:13" ht="42" customHeight="1">
      <c r="A25" s="61" t="s">
        <v>724</v>
      </c>
      <c r="B25" s="61" t="s">
        <v>725</v>
      </c>
      <c r="C25" s="61" t="s">
        <v>4</v>
      </c>
      <c r="D25" s="62">
        <v>350420</v>
      </c>
      <c r="E25" s="63">
        <v>-87420</v>
      </c>
      <c r="F25" s="64">
        <f>VLOOKUP(A25,[10]danweinbyszxjdmxb!$A$1:$F$65536,6,0)</f>
        <v>273000</v>
      </c>
      <c r="G25" s="62">
        <v>263000</v>
      </c>
      <c r="H25" s="65">
        <v>1</v>
      </c>
      <c r="I25" s="63">
        <v>134786.96</v>
      </c>
      <c r="J25" s="63">
        <v>13000</v>
      </c>
      <c r="K25" s="66">
        <f>VLOOKUP(A25,[10]danweinbyszxjdmxb!$A$1:$K$65536,11,0)</f>
        <v>271410.56</v>
      </c>
      <c r="L25" s="65">
        <v>0.39910000000000001</v>
      </c>
      <c r="M25" s="67" t="s">
        <v>726</v>
      </c>
    </row>
    <row r="26" spans="1:13" ht="42" customHeight="1">
      <c r="A26" s="61" t="s">
        <v>154</v>
      </c>
      <c r="B26" s="61" t="s">
        <v>727</v>
      </c>
      <c r="C26" s="61" t="s">
        <v>4</v>
      </c>
      <c r="D26" s="62">
        <v>70000</v>
      </c>
      <c r="E26" s="63">
        <v>0</v>
      </c>
      <c r="F26" s="64">
        <f>VLOOKUP(A26,[10]danweinbyszxjdmxb!$A$1:$F$65536,6,0)</f>
        <v>70000</v>
      </c>
      <c r="G26" s="62">
        <v>70000</v>
      </c>
      <c r="H26" s="65">
        <v>1</v>
      </c>
      <c r="I26" s="63">
        <v>20797.400000000001</v>
      </c>
      <c r="J26" s="63">
        <v>0</v>
      </c>
      <c r="K26" s="66">
        <f>VLOOKUP(A26,[10]danweinbyszxjdmxb!$A$1:$K$65536,11,0)</f>
        <v>55777.2</v>
      </c>
      <c r="L26" s="65">
        <v>0.17799999999999999</v>
      </c>
      <c r="M26" s="67" t="s">
        <v>726</v>
      </c>
    </row>
    <row r="27" spans="1:13" ht="42" customHeight="1">
      <c r="A27" s="61" t="s">
        <v>157</v>
      </c>
      <c r="B27" s="61" t="s">
        <v>728</v>
      </c>
      <c r="C27" s="61" t="s">
        <v>4</v>
      </c>
      <c r="D27" s="62">
        <v>380200</v>
      </c>
      <c r="E27" s="63">
        <v>0</v>
      </c>
      <c r="F27" s="64">
        <f>VLOOKUP(A27,[10]danweinbyszxjdmxb!$A$1:$F$65536,6,0)</f>
        <v>380200</v>
      </c>
      <c r="G27" s="62">
        <v>380200</v>
      </c>
      <c r="H27" s="65">
        <v>1</v>
      </c>
      <c r="I27" s="63">
        <v>85757.88</v>
      </c>
      <c r="J27" s="63">
        <v>10846.44</v>
      </c>
      <c r="K27" s="66">
        <f>VLOOKUP(A27,[10]danweinbyszxjdmxb!$A$1:$K$65536,11,0)</f>
        <v>227759.3</v>
      </c>
      <c r="L27" s="65">
        <v>0.1178</v>
      </c>
      <c r="M27" s="67" t="s">
        <v>729</v>
      </c>
    </row>
    <row r="28" spans="1:13" ht="42" customHeight="1">
      <c r="A28" s="61" t="s">
        <v>158</v>
      </c>
      <c r="B28" s="61" t="s">
        <v>730</v>
      </c>
      <c r="C28" s="61" t="s">
        <v>4</v>
      </c>
      <c r="D28" s="62">
        <v>400000</v>
      </c>
      <c r="E28" s="63">
        <v>0</v>
      </c>
      <c r="F28" s="64">
        <f>VLOOKUP(A28,[10]danweinbyszxjdmxb!$A$1:$F$65536,6,0)</f>
        <v>400000</v>
      </c>
      <c r="G28" s="62">
        <v>400000</v>
      </c>
      <c r="H28" s="65">
        <v>1</v>
      </c>
      <c r="I28" s="63">
        <v>116216.18</v>
      </c>
      <c r="J28" s="63">
        <v>8214.17</v>
      </c>
      <c r="K28" s="66">
        <f>VLOOKUP(A28,[10]danweinbyszxjdmxb!$A$1:$K$65536,11,0)</f>
        <v>363654.55</v>
      </c>
      <c r="L28" s="65">
        <v>0.16500000000000001</v>
      </c>
      <c r="M28" s="67" t="s">
        <v>729</v>
      </c>
    </row>
    <row r="29" spans="1:13" ht="42" customHeight="1">
      <c r="A29" s="61" t="s">
        <v>160</v>
      </c>
      <c r="B29" s="61" t="s">
        <v>731</v>
      </c>
      <c r="C29" s="61" t="s">
        <v>4</v>
      </c>
      <c r="D29" s="62">
        <v>50000</v>
      </c>
      <c r="E29" s="63">
        <v>0</v>
      </c>
      <c r="F29" s="64">
        <f>VLOOKUP(A29,[10]danweinbyszxjdmxb!$A$1:$F$65536,6,0)</f>
        <v>75000</v>
      </c>
      <c r="G29" s="62">
        <v>50000</v>
      </c>
      <c r="H29" s="65">
        <v>1</v>
      </c>
      <c r="I29" s="63">
        <v>38055</v>
      </c>
      <c r="J29" s="63">
        <v>0</v>
      </c>
      <c r="K29" s="66">
        <f>VLOOKUP(A29,[10]danweinbyszxjdmxb!$A$1:$K$65536,11,0)</f>
        <v>60649</v>
      </c>
      <c r="L29" s="65">
        <v>0.5635</v>
      </c>
      <c r="M29" s="67" t="s">
        <v>726</v>
      </c>
    </row>
    <row r="30" spans="1:13" ht="42" customHeight="1">
      <c r="A30" s="61" t="s">
        <v>165</v>
      </c>
      <c r="B30" s="61" t="s">
        <v>725</v>
      </c>
      <c r="C30" s="61" t="s">
        <v>4</v>
      </c>
      <c r="D30" s="62">
        <v>447100</v>
      </c>
      <c r="E30" s="63">
        <v>41237.699999999997</v>
      </c>
      <c r="F30" s="64">
        <f>VLOOKUP(A30,[10]danweinbyszxjdmxb!$A$1:$F$65536,6,0)</f>
        <v>488337.7</v>
      </c>
      <c r="G30" s="62">
        <v>488337.7</v>
      </c>
      <c r="H30" s="65">
        <v>1</v>
      </c>
      <c r="I30" s="63">
        <v>198502.5</v>
      </c>
      <c r="J30" s="63">
        <v>0</v>
      </c>
      <c r="K30" s="66">
        <f>VLOOKUP(A30,[10]danweinbyszxjdmxb!$A$1:$K$65536,11,0)</f>
        <v>487178.34</v>
      </c>
      <c r="L30" s="65">
        <v>0.44400000000000001</v>
      </c>
      <c r="M30" s="67" t="s">
        <v>726</v>
      </c>
    </row>
    <row r="31" spans="1:13" ht="42" customHeight="1">
      <c r="A31" s="61" t="s">
        <v>166</v>
      </c>
      <c r="B31" s="61" t="s">
        <v>732</v>
      </c>
      <c r="C31" s="61" t="s">
        <v>3</v>
      </c>
      <c r="D31" s="62">
        <v>165000</v>
      </c>
      <c r="E31" s="63">
        <v>0</v>
      </c>
      <c r="F31" s="64">
        <f>VLOOKUP(A31,[10]danweinbyszxjdmxb!$A$1:$F$65536,6,0)</f>
        <v>100033.64</v>
      </c>
      <c r="G31" s="62">
        <v>165000</v>
      </c>
      <c r="H31" s="65">
        <v>1</v>
      </c>
      <c r="I31" s="63">
        <v>19258.560000000001</v>
      </c>
      <c r="J31" s="63">
        <v>0</v>
      </c>
      <c r="K31" s="66">
        <f>VLOOKUP(A31,[10]danweinbyszxjdmxb!$A$1:$K$65536,11,0)</f>
        <v>100033.64</v>
      </c>
      <c r="L31" s="65">
        <v>0.1167</v>
      </c>
      <c r="M31" s="67" t="s">
        <v>726</v>
      </c>
    </row>
    <row r="32" spans="1:13" ht="42" customHeight="1">
      <c r="A32" s="61" t="s">
        <v>7</v>
      </c>
      <c r="B32" s="61" t="s">
        <v>733</v>
      </c>
      <c r="C32" s="61" t="s">
        <v>3</v>
      </c>
      <c r="D32" s="62">
        <v>72000</v>
      </c>
      <c r="E32" s="63">
        <v>0</v>
      </c>
      <c r="F32" s="64">
        <f>VLOOKUP(A32,[10]danweinbyszxjdmxb!$A$1:$F$65536,6,0)</f>
        <v>73614</v>
      </c>
      <c r="G32" s="62">
        <v>72000</v>
      </c>
      <c r="H32" s="65">
        <v>1</v>
      </c>
      <c r="I32" s="63">
        <v>10450</v>
      </c>
      <c r="J32" s="63">
        <v>0</v>
      </c>
      <c r="K32" s="66">
        <f>VLOOKUP(A32,[10]danweinbyszxjdmxb!$A$1:$K$65536,11,0)</f>
        <v>73614</v>
      </c>
      <c r="L32" s="65">
        <v>0.14510000000000001</v>
      </c>
      <c r="M32" s="67" t="s">
        <v>726</v>
      </c>
    </row>
    <row r="33" spans="1:13" ht="42" customHeight="1">
      <c r="A33" s="61" t="s">
        <v>17</v>
      </c>
      <c r="B33" s="61" t="s">
        <v>725</v>
      </c>
      <c r="C33" s="61" t="s">
        <v>3</v>
      </c>
      <c r="D33" s="62">
        <v>12000</v>
      </c>
      <c r="E33" s="63">
        <v>0</v>
      </c>
      <c r="F33" s="64">
        <f>VLOOKUP(A33,[10]danweinbyszxjdmxb!$A$1:$F$65536,6,0)</f>
        <v>4791.8900000000003</v>
      </c>
      <c r="G33" s="62">
        <v>12000</v>
      </c>
      <c r="H33" s="65">
        <v>1</v>
      </c>
      <c r="I33" s="63">
        <v>2130</v>
      </c>
      <c r="J33" s="63">
        <v>0</v>
      </c>
      <c r="K33" s="66">
        <f>VLOOKUP(A33,[10]danweinbyszxjdmxb!$A$1:$K$65536,11,0)</f>
        <v>4791.8900000000003</v>
      </c>
      <c r="L33" s="65">
        <v>0.17749999999999999</v>
      </c>
      <c r="M33" s="67" t="s">
        <v>726</v>
      </c>
    </row>
    <row r="34" spans="1:13" ht="42" customHeight="1">
      <c r="A34" s="61" t="s">
        <v>167</v>
      </c>
      <c r="B34" s="61" t="s">
        <v>725</v>
      </c>
      <c r="C34" s="61" t="s">
        <v>2</v>
      </c>
      <c r="D34" s="62">
        <v>130000</v>
      </c>
      <c r="E34" s="63">
        <v>0</v>
      </c>
      <c r="F34" s="64">
        <f>VLOOKUP(A34,[10]danweinbyszxjdmxb!$A$1:$F$65536,6,0)</f>
        <v>130000</v>
      </c>
      <c r="G34" s="62">
        <v>130000</v>
      </c>
      <c r="H34" s="65">
        <v>1</v>
      </c>
      <c r="I34" s="63">
        <v>0</v>
      </c>
      <c r="J34" s="63">
        <v>0</v>
      </c>
      <c r="K34" s="66">
        <f>VLOOKUP(A34,[10]danweinbyszxjdmxb!$A$1:$K$65536,11,0)</f>
        <v>107713.76</v>
      </c>
      <c r="L34" s="65">
        <v>0</v>
      </c>
      <c r="M34" s="67" t="s">
        <v>726</v>
      </c>
    </row>
    <row r="35" spans="1:13" ht="42" customHeight="1">
      <c r="A35" s="61" t="s">
        <v>168</v>
      </c>
      <c r="B35" s="61" t="s">
        <v>700</v>
      </c>
      <c r="C35" s="61" t="s">
        <v>2</v>
      </c>
      <c r="D35" s="62">
        <v>480000</v>
      </c>
      <c r="E35" s="63">
        <v>0</v>
      </c>
      <c r="F35" s="64">
        <f>VLOOKUP(A35,[10]danweinbyszxjdmxb!$A$1:$F$65536,6,0)</f>
        <v>580000</v>
      </c>
      <c r="G35" s="62">
        <v>480000</v>
      </c>
      <c r="H35" s="65">
        <v>1</v>
      </c>
      <c r="I35" s="63">
        <v>119932.25</v>
      </c>
      <c r="J35" s="63">
        <v>0</v>
      </c>
      <c r="K35" s="66">
        <f>VLOOKUP(A35,[10]danweinbyszxjdmxb!$A$1:$K$65536,11,0)</f>
        <v>549071.89</v>
      </c>
      <c r="L35" s="65">
        <v>0.24990000000000001</v>
      </c>
      <c r="M35" s="67" t="s">
        <v>726</v>
      </c>
    </row>
    <row r="36" spans="1:13" ht="42" customHeight="1">
      <c r="A36" s="61" t="s">
        <v>169</v>
      </c>
      <c r="B36" s="61" t="s">
        <v>700</v>
      </c>
      <c r="C36" s="61" t="s">
        <v>2</v>
      </c>
      <c r="D36" s="62">
        <v>3500000</v>
      </c>
      <c r="E36" s="63">
        <v>0</v>
      </c>
      <c r="F36" s="64">
        <f>VLOOKUP(A36,[10]danweinbyszxjdmxb!$A$1:$F$65536,6,0)</f>
        <v>3400000</v>
      </c>
      <c r="G36" s="62">
        <v>3500000</v>
      </c>
      <c r="H36" s="65">
        <v>1</v>
      </c>
      <c r="I36" s="63">
        <v>194476.66</v>
      </c>
      <c r="J36" s="63">
        <v>0</v>
      </c>
      <c r="K36" s="66">
        <f>VLOOKUP(A36,[10]danweinbyszxjdmxb!$A$1:$K$65536,11,0)</f>
        <v>2767417.93</v>
      </c>
      <c r="L36" s="65">
        <v>5.5599999999999997E-2</v>
      </c>
      <c r="M36" s="67" t="s">
        <v>726</v>
      </c>
    </row>
    <row r="37" spans="1:13" ht="42" customHeight="1">
      <c r="A37" s="61" t="s">
        <v>170</v>
      </c>
      <c r="B37" s="61" t="s">
        <v>734</v>
      </c>
      <c r="C37" s="61" t="s">
        <v>2</v>
      </c>
      <c r="D37" s="62">
        <v>80000</v>
      </c>
      <c r="E37" s="63">
        <v>0</v>
      </c>
      <c r="F37" s="64">
        <f>VLOOKUP(A37,[10]danweinbyszxjdmxb!$A$1:$F$65536,6,0)</f>
        <v>80000</v>
      </c>
      <c r="G37" s="62">
        <v>80000</v>
      </c>
      <c r="H37" s="65">
        <v>1</v>
      </c>
      <c r="I37" s="63">
        <v>21360</v>
      </c>
      <c r="J37" s="63">
        <v>0</v>
      </c>
      <c r="K37" s="66">
        <f>VLOOKUP(A37,[10]danweinbyszxjdmxb!$A$1:$K$65536,11,0)</f>
        <v>75730</v>
      </c>
      <c r="L37" s="65">
        <v>0.26700000000000002</v>
      </c>
      <c r="M37" s="67" t="s">
        <v>726</v>
      </c>
    </row>
    <row r="38" spans="1:13" ht="42" customHeight="1">
      <c r="A38" s="61" t="s">
        <v>171</v>
      </c>
      <c r="B38" s="61" t="s">
        <v>725</v>
      </c>
      <c r="C38" s="61" t="s">
        <v>2</v>
      </c>
      <c r="D38" s="62">
        <v>1000</v>
      </c>
      <c r="E38" s="63">
        <v>0</v>
      </c>
      <c r="F38" s="64">
        <f>VLOOKUP(A38,[10]danweinbyszxjdmxb!$A$1:$F$65536,6,0)</f>
        <v>360</v>
      </c>
      <c r="G38" s="62">
        <v>1000</v>
      </c>
      <c r="H38" s="65">
        <v>1</v>
      </c>
      <c r="I38" s="63">
        <v>0</v>
      </c>
      <c r="J38" s="63">
        <v>0</v>
      </c>
      <c r="K38" s="66">
        <f>VLOOKUP(A38,[10]danweinbyszxjdmxb!$A$1:$K$65536,11,0)</f>
        <v>358</v>
      </c>
      <c r="L38" s="65">
        <v>0</v>
      </c>
      <c r="M38" s="67" t="s">
        <v>726</v>
      </c>
    </row>
    <row r="39" spans="1:13" ht="42" customHeight="1">
      <c r="A39" s="61" t="s">
        <v>172</v>
      </c>
      <c r="B39" s="61" t="s">
        <v>735</v>
      </c>
      <c r="C39" s="61" t="s">
        <v>2</v>
      </c>
      <c r="D39" s="62">
        <v>250000</v>
      </c>
      <c r="E39" s="63">
        <v>-250000</v>
      </c>
      <c r="F39" s="64">
        <f>VLOOKUP(A39,[10]danweinbyszxjdmxb!$A$1:$F$65536,6,0)</f>
        <v>0</v>
      </c>
      <c r="G39" s="62">
        <v>0</v>
      </c>
      <c r="H39" s="65">
        <v>0</v>
      </c>
      <c r="I39" s="63">
        <v>0</v>
      </c>
      <c r="J39" s="63">
        <v>0</v>
      </c>
      <c r="K39" s="66">
        <f>VLOOKUP(A39,[10]danweinbyszxjdmxb!$A$1:$K$65536,11,0)</f>
        <v>0</v>
      </c>
      <c r="L39" s="65" t="s">
        <v>838</v>
      </c>
      <c r="M39" s="67" t="s">
        <v>726</v>
      </c>
    </row>
    <row r="40" spans="1:13" ht="42" customHeight="1">
      <c r="A40" s="61" t="s">
        <v>173</v>
      </c>
      <c r="B40" s="61" t="s">
        <v>736</v>
      </c>
      <c r="C40" s="61" t="s">
        <v>2</v>
      </c>
      <c r="D40" s="62">
        <v>2000</v>
      </c>
      <c r="E40" s="63">
        <v>0</v>
      </c>
      <c r="F40" s="64">
        <f>VLOOKUP(A40,[10]danweinbyszxjdmxb!$A$1:$F$65536,6,0)</f>
        <v>1500</v>
      </c>
      <c r="G40" s="62">
        <v>2000</v>
      </c>
      <c r="H40" s="65">
        <v>1</v>
      </c>
      <c r="I40" s="63">
        <v>0</v>
      </c>
      <c r="J40" s="63">
        <v>0</v>
      </c>
      <c r="K40" s="66">
        <f>VLOOKUP(A40,[10]danweinbyszxjdmxb!$A$1:$K$65536,11,0)</f>
        <v>1499.1</v>
      </c>
      <c r="L40" s="65">
        <v>0</v>
      </c>
      <c r="M40" s="67" t="s">
        <v>726</v>
      </c>
    </row>
    <row r="41" spans="1:13" ht="42" customHeight="1">
      <c r="A41" s="61" t="s">
        <v>174</v>
      </c>
      <c r="B41" s="61" t="s">
        <v>735</v>
      </c>
      <c r="C41" s="61" t="s">
        <v>2</v>
      </c>
      <c r="D41" s="62">
        <v>300000</v>
      </c>
      <c r="E41" s="63">
        <v>0</v>
      </c>
      <c r="F41" s="64">
        <f>VLOOKUP(A41,[10]danweinbyszxjdmxb!$A$1:$F$65536,6,0)</f>
        <v>299986.5</v>
      </c>
      <c r="G41" s="62">
        <v>300000</v>
      </c>
      <c r="H41" s="65">
        <v>1</v>
      </c>
      <c r="I41" s="63">
        <v>230066.5</v>
      </c>
      <c r="J41" s="63">
        <v>0</v>
      </c>
      <c r="K41" s="66">
        <f>VLOOKUP(A41,[10]danweinbyszxjdmxb!$A$1:$K$65536,11,0)</f>
        <v>299986.5</v>
      </c>
      <c r="L41" s="65">
        <v>0</v>
      </c>
      <c r="M41" s="67" t="s">
        <v>726</v>
      </c>
    </row>
    <row r="42" spans="1:13" ht="42" customHeight="1">
      <c r="A42" s="61" t="s">
        <v>175</v>
      </c>
      <c r="B42" s="61" t="s">
        <v>700</v>
      </c>
      <c r="C42" s="61" t="s">
        <v>2</v>
      </c>
      <c r="D42" s="62">
        <v>206682</v>
      </c>
      <c r="E42" s="63">
        <v>0</v>
      </c>
      <c r="F42" s="64">
        <f>VLOOKUP(A42,[10]danweinbyszxjdmxb!$A$1:$F$65536,6,0)</f>
        <v>206682</v>
      </c>
      <c r="G42" s="62">
        <v>206682</v>
      </c>
      <c r="H42" s="65">
        <v>1</v>
      </c>
      <c r="I42" s="63">
        <v>30723</v>
      </c>
      <c r="J42" s="63">
        <v>0</v>
      </c>
      <c r="K42" s="66">
        <f>VLOOKUP(A42,[10]danweinbyszxjdmxb!$A$1:$K$65536,11,0)</f>
        <v>206682</v>
      </c>
      <c r="L42" s="65">
        <v>0.14860000000000001</v>
      </c>
      <c r="M42" s="67" t="s">
        <v>726</v>
      </c>
    </row>
    <row r="43" spans="1:13" ht="42" customHeight="1">
      <c r="A43" s="61" t="s">
        <v>176</v>
      </c>
      <c r="B43" s="61" t="s">
        <v>718</v>
      </c>
      <c r="C43" s="61" t="s">
        <v>2</v>
      </c>
      <c r="D43" s="62">
        <v>300000</v>
      </c>
      <c r="E43" s="63">
        <v>-20000</v>
      </c>
      <c r="F43" s="64">
        <f>VLOOKUP(A43,[10]danweinbyszxjdmxb!$A$1:$F$65536,6,0)</f>
        <v>280000</v>
      </c>
      <c r="G43" s="62">
        <v>280000</v>
      </c>
      <c r="H43" s="65">
        <v>1</v>
      </c>
      <c r="I43" s="63">
        <v>0</v>
      </c>
      <c r="J43" s="63">
        <v>0</v>
      </c>
      <c r="K43" s="66">
        <f>VLOOKUP(A43,[10]danweinbyszxjdmxb!$A$1:$K$65536,11,0)</f>
        <v>72002</v>
      </c>
      <c r="L43" s="65">
        <v>0</v>
      </c>
      <c r="M43" s="67" t="s">
        <v>726</v>
      </c>
    </row>
    <row r="44" spans="1:13" ht="42" customHeight="1">
      <c r="A44" s="61" t="s">
        <v>177</v>
      </c>
      <c r="B44" s="61" t="s">
        <v>712</v>
      </c>
      <c r="C44" s="61" t="s">
        <v>2</v>
      </c>
      <c r="D44" s="62">
        <v>500000</v>
      </c>
      <c r="E44" s="63">
        <v>0</v>
      </c>
      <c r="F44" s="64">
        <f>VLOOKUP(A44,[10]danweinbyszxjdmxb!$A$1:$F$65536,6,0)</f>
        <v>500000</v>
      </c>
      <c r="G44" s="62">
        <v>500000</v>
      </c>
      <c r="H44" s="65">
        <v>1</v>
      </c>
      <c r="I44" s="63">
        <v>128448</v>
      </c>
      <c r="J44" s="63">
        <v>0</v>
      </c>
      <c r="K44" s="66">
        <f>VLOOKUP(A44,[10]danweinbyszxjdmxb!$A$1:$K$65536,11,0)</f>
        <v>499895.7</v>
      </c>
      <c r="L44" s="65">
        <v>4.7E-2</v>
      </c>
      <c r="M44" s="67" t="s">
        <v>726</v>
      </c>
    </row>
    <row r="45" spans="1:13" ht="42" customHeight="1">
      <c r="A45" s="61" t="s">
        <v>178</v>
      </c>
      <c r="B45" s="61" t="s">
        <v>681</v>
      </c>
      <c r="C45" s="61" t="s">
        <v>2</v>
      </c>
      <c r="D45" s="62">
        <v>81800</v>
      </c>
      <c r="E45" s="63">
        <v>0</v>
      </c>
      <c r="F45" s="64">
        <f>VLOOKUP(A45,[10]danweinbyszxjdmxb!$A$1:$F$65536,6,0)</f>
        <v>81800</v>
      </c>
      <c r="G45" s="62">
        <v>81800</v>
      </c>
      <c r="H45" s="65">
        <v>1</v>
      </c>
      <c r="I45" s="63">
        <v>81800</v>
      </c>
      <c r="J45" s="63">
        <v>0</v>
      </c>
      <c r="K45" s="66">
        <f>VLOOKUP(A45,[10]danweinbyszxjdmxb!$A$1:$K$65536,11,0)</f>
        <v>81800</v>
      </c>
      <c r="L45" s="65">
        <v>0</v>
      </c>
      <c r="M45" s="67" t="s">
        <v>726</v>
      </c>
    </row>
    <row r="46" spans="1:13" ht="42" customHeight="1">
      <c r="A46" s="61" t="s">
        <v>179</v>
      </c>
      <c r="B46" s="61" t="s">
        <v>702</v>
      </c>
      <c r="C46" s="61" t="s">
        <v>2</v>
      </c>
      <c r="D46" s="62">
        <v>97510</v>
      </c>
      <c r="E46" s="63">
        <v>0</v>
      </c>
      <c r="F46" s="64">
        <f>VLOOKUP(A46,[10]danweinbyszxjdmxb!$A$1:$F$65536,6,0)</f>
        <v>24470</v>
      </c>
      <c r="G46" s="62">
        <v>97510</v>
      </c>
      <c r="H46" s="65">
        <v>1</v>
      </c>
      <c r="I46" s="63">
        <v>0</v>
      </c>
      <c r="J46" s="63">
        <v>0</v>
      </c>
      <c r="K46" s="66">
        <f>VLOOKUP(A46,[10]danweinbyszxjdmxb!$A$1:$K$65536,11,0)</f>
        <v>8910</v>
      </c>
      <c r="L46" s="65">
        <v>0</v>
      </c>
      <c r="M46" s="67" t="s">
        <v>726</v>
      </c>
    </row>
    <row r="47" spans="1:13" ht="42" customHeight="1">
      <c r="A47" s="61" t="s">
        <v>180</v>
      </c>
      <c r="B47" s="61" t="s">
        <v>725</v>
      </c>
      <c r="C47" s="61" t="s">
        <v>664</v>
      </c>
      <c r="D47" s="62">
        <v>20000</v>
      </c>
      <c r="E47" s="63">
        <v>0</v>
      </c>
      <c r="F47" s="64">
        <f>VLOOKUP(A47,[10]danweinbyszxjdmxb!$A$1:$F$65536,6,0)</f>
        <v>14444</v>
      </c>
      <c r="G47" s="62">
        <v>20000</v>
      </c>
      <c r="H47" s="65">
        <v>1</v>
      </c>
      <c r="I47" s="63">
        <v>10088</v>
      </c>
      <c r="J47" s="63">
        <v>0</v>
      </c>
      <c r="K47" s="66">
        <f>VLOOKUP(A47,[10]danweinbyszxjdmxb!$A$1:$K$65536,11,0)</f>
        <v>14185</v>
      </c>
      <c r="L47" s="65">
        <v>0.4924</v>
      </c>
      <c r="M47" s="67" t="s">
        <v>726</v>
      </c>
    </row>
    <row r="48" spans="1:13" ht="42" customHeight="1">
      <c r="A48" s="61" t="s">
        <v>181</v>
      </c>
      <c r="B48" s="61" t="s">
        <v>737</v>
      </c>
      <c r="C48" s="61" t="s">
        <v>48</v>
      </c>
      <c r="D48" s="62">
        <v>30000</v>
      </c>
      <c r="E48" s="63">
        <v>0</v>
      </c>
      <c r="F48" s="64">
        <f>VLOOKUP(A48,[10]danweinbyszxjdmxb!$A$1:$F$65536,6,0)</f>
        <v>11500</v>
      </c>
      <c r="G48" s="62">
        <v>30000</v>
      </c>
      <c r="H48" s="65">
        <v>1</v>
      </c>
      <c r="I48" s="63">
        <v>6007.8</v>
      </c>
      <c r="J48" s="63">
        <v>0</v>
      </c>
      <c r="K48" s="66">
        <f>VLOOKUP(A48,[10]danweinbyszxjdmxb!$A$1:$K$65536,11,0)</f>
        <v>10783.77</v>
      </c>
      <c r="L48" s="65">
        <v>0.20030000000000001</v>
      </c>
      <c r="M48" s="67" t="s">
        <v>726</v>
      </c>
    </row>
    <row r="49" spans="1:13" ht="42" customHeight="1">
      <c r="A49" s="61" t="s">
        <v>738</v>
      </c>
      <c r="B49" s="61" t="s">
        <v>739</v>
      </c>
      <c r="C49" s="61" t="s">
        <v>48</v>
      </c>
      <c r="D49" s="62">
        <v>79480</v>
      </c>
      <c r="E49" s="63">
        <v>0</v>
      </c>
      <c r="F49" s="64">
        <f>VLOOKUP(A49,[10]danweinbyszxjdmxb!$A$1:$F$65536,6,0)</f>
        <v>58912.17</v>
      </c>
      <c r="G49" s="62">
        <v>79480</v>
      </c>
      <c r="H49" s="65">
        <v>1</v>
      </c>
      <c r="I49" s="63">
        <v>22333</v>
      </c>
      <c r="J49" s="63">
        <v>0</v>
      </c>
      <c r="K49" s="66">
        <f>VLOOKUP(A49,[10]danweinbyszxjdmxb!$A$1:$K$65536,11,0)</f>
        <v>57830.87</v>
      </c>
      <c r="L49" s="65">
        <v>0.24779999999999999</v>
      </c>
      <c r="M49" s="67" t="s">
        <v>726</v>
      </c>
    </row>
    <row r="50" spans="1:13" ht="42" customHeight="1">
      <c r="A50" s="583" t="s">
        <v>1746</v>
      </c>
      <c r="B50" s="61" t="s">
        <v>182</v>
      </c>
      <c r="C50" s="61" t="s">
        <v>48</v>
      </c>
      <c r="D50" s="62">
        <v>2515000</v>
      </c>
      <c r="E50" s="63">
        <v>0</v>
      </c>
      <c r="F50" s="64">
        <f>VLOOKUP(A50,[10]danweinbyszxjdmxb!$A$1:$F$65536,6,0)</f>
        <v>2472094.7200000002</v>
      </c>
      <c r="G50" s="62">
        <v>2515000</v>
      </c>
      <c r="H50" s="65">
        <v>1</v>
      </c>
      <c r="I50" s="63">
        <v>0</v>
      </c>
      <c r="J50" s="63">
        <v>0</v>
      </c>
      <c r="K50" s="66">
        <f>VLOOKUP(A50,[10]danweinbyszxjdmxb!$A$1:$K$65536,11,0)</f>
        <v>0</v>
      </c>
      <c r="L50" s="65">
        <v>0</v>
      </c>
      <c r="M50" s="67" t="s">
        <v>740</v>
      </c>
    </row>
    <row r="51" spans="1:13" ht="42" customHeight="1">
      <c r="A51" s="61" t="s">
        <v>183</v>
      </c>
      <c r="B51" s="61" t="s">
        <v>741</v>
      </c>
      <c r="C51" s="61" t="s">
        <v>49</v>
      </c>
      <c r="D51" s="62">
        <v>1360000</v>
      </c>
      <c r="E51" s="63">
        <v>0</v>
      </c>
      <c r="F51" s="64">
        <f>VLOOKUP(A51,[10]danweinbyszxjdmxb!$A$1:$F$65536,6,0)</f>
        <v>1147930.6299999999</v>
      </c>
      <c r="G51" s="62">
        <v>1360000</v>
      </c>
      <c r="H51" s="65">
        <v>1</v>
      </c>
      <c r="I51" s="63">
        <v>0</v>
      </c>
      <c r="J51" s="63">
        <v>0</v>
      </c>
      <c r="K51" s="66">
        <f>VLOOKUP(A51,[10]danweinbyszxjdmxb!$A$1:$K$65536,11,0)</f>
        <v>1147930.6299999999</v>
      </c>
      <c r="L51" s="65">
        <v>0</v>
      </c>
      <c r="M51" s="67" t="s">
        <v>726</v>
      </c>
    </row>
    <row r="52" spans="1:13" ht="42" customHeight="1">
      <c r="A52" s="61" t="s">
        <v>184</v>
      </c>
      <c r="B52" s="61" t="s">
        <v>737</v>
      </c>
      <c r="C52" s="61" t="s">
        <v>49</v>
      </c>
      <c r="D52" s="62">
        <v>450000</v>
      </c>
      <c r="E52" s="63">
        <v>324709.5</v>
      </c>
      <c r="F52" s="64">
        <f>VLOOKUP(A52,[10]danweinbyszxjdmxb!$A$1:$F$65536,6,0)</f>
        <v>570000</v>
      </c>
      <c r="G52" s="62">
        <v>774709.5</v>
      </c>
      <c r="H52" s="65">
        <v>1</v>
      </c>
      <c r="I52" s="63">
        <v>774200</v>
      </c>
      <c r="J52" s="63">
        <v>0</v>
      </c>
      <c r="K52" s="66">
        <f>VLOOKUP(A52,[10]danweinbyszxjdmxb!$A$1:$K$65536,11,0)</f>
        <v>569223.55000000005</v>
      </c>
      <c r="L52" s="65">
        <v>0</v>
      </c>
      <c r="M52" s="67" t="s">
        <v>726</v>
      </c>
    </row>
    <row r="53" spans="1:13" ht="42" customHeight="1">
      <c r="A53" s="61" t="s">
        <v>185</v>
      </c>
      <c r="B53" s="61" t="s">
        <v>737</v>
      </c>
      <c r="C53" s="61" t="s">
        <v>49</v>
      </c>
      <c r="D53" s="62">
        <v>14800</v>
      </c>
      <c r="E53" s="63">
        <v>0</v>
      </c>
      <c r="F53" s="64">
        <f>VLOOKUP(A53,[10]danweinbyszxjdmxb!$A$1:$F$65536,6,0)</f>
        <v>14800</v>
      </c>
      <c r="G53" s="62">
        <v>14800</v>
      </c>
      <c r="H53" s="65">
        <v>1</v>
      </c>
      <c r="I53" s="63">
        <v>7611.66</v>
      </c>
      <c r="J53" s="63">
        <v>0</v>
      </c>
      <c r="K53" s="66">
        <f>VLOOKUP(A53,[10]danweinbyszxjdmxb!$A$1:$K$65536,11,0)</f>
        <v>7611.66</v>
      </c>
      <c r="L53" s="65">
        <v>0.49399999999999999</v>
      </c>
      <c r="M53" s="67" t="s">
        <v>726</v>
      </c>
    </row>
    <row r="54" spans="1:13" ht="42" customHeight="1">
      <c r="A54" s="61" t="s">
        <v>186</v>
      </c>
      <c r="B54" s="61" t="s">
        <v>741</v>
      </c>
      <c r="C54" s="61" t="s">
        <v>49</v>
      </c>
      <c r="D54" s="62">
        <v>87700</v>
      </c>
      <c r="E54" s="63">
        <v>-63000</v>
      </c>
      <c r="F54" s="64">
        <f>VLOOKUP(A54,[10]danweinbyszxjdmxb!$A$1:$F$65536,6,0)</f>
        <v>15464.6</v>
      </c>
      <c r="G54" s="62">
        <v>24700</v>
      </c>
      <c r="H54" s="65">
        <v>1</v>
      </c>
      <c r="I54" s="63">
        <v>15464.6</v>
      </c>
      <c r="J54" s="63">
        <v>0</v>
      </c>
      <c r="K54" s="66">
        <f>VLOOKUP(A54,[10]danweinbyszxjdmxb!$A$1:$K$65536,11,0)</f>
        <v>15464.6</v>
      </c>
      <c r="L54" s="65">
        <v>0.62609999999999999</v>
      </c>
      <c r="M54" s="67" t="s">
        <v>726</v>
      </c>
    </row>
    <row r="55" spans="1:13" ht="42" customHeight="1">
      <c r="A55" s="61" t="s">
        <v>187</v>
      </c>
      <c r="B55" s="61" t="s">
        <v>725</v>
      </c>
      <c r="C55" s="61" t="s">
        <v>5</v>
      </c>
      <c r="D55" s="62">
        <v>10000</v>
      </c>
      <c r="E55" s="63">
        <v>0</v>
      </c>
      <c r="F55" s="64">
        <f>VLOOKUP(A55,[10]danweinbyszxjdmxb!$A$1:$F$65536,6,0)</f>
        <v>10000</v>
      </c>
      <c r="G55" s="62">
        <v>10000</v>
      </c>
      <c r="H55" s="65">
        <v>1</v>
      </c>
      <c r="I55" s="63">
        <v>246</v>
      </c>
      <c r="J55" s="63">
        <v>0</v>
      </c>
      <c r="K55" s="66">
        <f>VLOOKUP(A55,[10]danweinbyszxjdmxb!$A$1:$K$65536,11,0)</f>
        <v>9637.92</v>
      </c>
      <c r="L55" s="65">
        <v>2.0899999999999998E-2</v>
      </c>
      <c r="M55" s="67" t="s">
        <v>726</v>
      </c>
    </row>
    <row r="56" spans="1:13" ht="42" customHeight="1">
      <c r="A56" s="61" t="s">
        <v>188</v>
      </c>
      <c r="B56" s="61" t="s">
        <v>188</v>
      </c>
      <c r="C56" s="61" t="s">
        <v>5</v>
      </c>
      <c r="D56" s="62">
        <v>385000</v>
      </c>
      <c r="E56" s="63">
        <v>110000</v>
      </c>
      <c r="F56" s="64">
        <f>VLOOKUP(A56,[10]danweinbyszxjdmxb!$A$1:$F$65536,6,0)</f>
        <v>458378</v>
      </c>
      <c r="G56" s="62">
        <v>495000</v>
      </c>
      <c r="H56" s="65">
        <v>1</v>
      </c>
      <c r="I56" s="63">
        <v>5995</v>
      </c>
      <c r="J56" s="63">
        <v>0</v>
      </c>
      <c r="K56" s="66">
        <f>VLOOKUP(A56,[10]danweinbyszxjdmxb!$A$1:$K$65536,11,0)</f>
        <v>436702</v>
      </c>
      <c r="L56" s="65">
        <v>1.21E-2</v>
      </c>
      <c r="M56" s="67" t="s">
        <v>726</v>
      </c>
    </row>
    <row r="57" spans="1:13" ht="42" customHeight="1">
      <c r="A57" s="61" t="s">
        <v>189</v>
      </c>
      <c r="B57" s="61" t="s">
        <v>742</v>
      </c>
      <c r="C57" s="61" t="s">
        <v>5</v>
      </c>
      <c r="D57" s="62">
        <v>55000</v>
      </c>
      <c r="E57" s="63">
        <v>0</v>
      </c>
      <c r="F57" s="64">
        <f>VLOOKUP(A57,[10]danweinbyszxjdmxb!$A$1:$F$65536,6,0)</f>
        <v>55000</v>
      </c>
      <c r="G57" s="62">
        <v>55000</v>
      </c>
      <c r="H57" s="65">
        <v>1</v>
      </c>
      <c r="I57" s="63">
        <v>0</v>
      </c>
      <c r="J57" s="63">
        <v>0</v>
      </c>
      <c r="K57" s="66">
        <f>VLOOKUP(A57,[10]danweinbyszxjdmxb!$A$1:$K$65536,11,0)</f>
        <v>55000</v>
      </c>
      <c r="L57" s="65">
        <v>0</v>
      </c>
      <c r="M57" s="67" t="s">
        <v>726</v>
      </c>
    </row>
    <row r="58" spans="1:13" ht="42" customHeight="1">
      <c r="A58" s="61" t="s">
        <v>190</v>
      </c>
      <c r="B58" s="61" t="s">
        <v>188</v>
      </c>
      <c r="C58" s="61" t="s">
        <v>5</v>
      </c>
      <c r="D58" s="62">
        <v>10000</v>
      </c>
      <c r="E58" s="63">
        <v>0</v>
      </c>
      <c r="F58" s="64">
        <f>VLOOKUP(A58,[10]danweinbyszxjdmxb!$A$1:$F$65536,6,0)</f>
        <v>10000</v>
      </c>
      <c r="G58" s="62">
        <v>10000</v>
      </c>
      <c r="H58" s="65">
        <v>1</v>
      </c>
      <c r="I58" s="63">
        <v>0</v>
      </c>
      <c r="J58" s="63">
        <v>0</v>
      </c>
      <c r="K58" s="66">
        <f>VLOOKUP(A58,[10]danweinbyszxjdmxb!$A$1:$K$65536,11,0)</f>
        <v>9870</v>
      </c>
      <c r="L58" s="65">
        <v>0</v>
      </c>
      <c r="M58" s="67" t="s">
        <v>726</v>
      </c>
    </row>
    <row r="59" spans="1:13" ht="42" customHeight="1">
      <c r="A59" s="61" t="s">
        <v>191</v>
      </c>
      <c r="B59" s="61" t="s">
        <v>742</v>
      </c>
      <c r="C59" s="61" t="s">
        <v>5</v>
      </c>
      <c r="D59" s="62">
        <v>120000</v>
      </c>
      <c r="E59" s="63">
        <v>-60000</v>
      </c>
      <c r="F59" s="64">
        <f>VLOOKUP(A59,[10]danweinbyszxjdmxb!$A$1:$F$65536,6,0)</f>
        <v>60000</v>
      </c>
      <c r="G59" s="62">
        <v>60000</v>
      </c>
      <c r="H59" s="65">
        <v>1</v>
      </c>
      <c r="I59" s="63">
        <v>0</v>
      </c>
      <c r="J59" s="63">
        <v>0</v>
      </c>
      <c r="K59" s="66">
        <f>VLOOKUP(A59,[10]danweinbyszxjdmxb!$A$1:$K$65536,11,0)</f>
        <v>60000</v>
      </c>
      <c r="L59" s="65">
        <v>0</v>
      </c>
      <c r="M59" s="67" t="s">
        <v>726</v>
      </c>
    </row>
    <row r="60" spans="1:13" ht="42" customHeight="1">
      <c r="A60" s="61" t="s">
        <v>192</v>
      </c>
      <c r="B60" s="61" t="s">
        <v>889</v>
      </c>
      <c r="C60" s="61" t="s">
        <v>5</v>
      </c>
      <c r="D60" s="62">
        <v>22000</v>
      </c>
      <c r="E60" s="63">
        <v>0</v>
      </c>
      <c r="F60" s="64">
        <f>VLOOKUP(A60,[10]danweinbyszxjdmxb!$A$1:$F$65536,6,0)</f>
        <v>22000</v>
      </c>
      <c r="G60" s="62">
        <v>22000</v>
      </c>
      <c r="H60" s="65">
        <v>1</v>
      </c>
      <c r="I60" s="63">
        <v>22000</v>
      </c>
      <c r="J60" s="63">
        <v>0</v>
      </c>
      <c r="K60" s="66">
        <f>VLOOKUP(A60,[10]danweinbyszxjdmxb!$A$1:$K$65536,11,0)</f>
        <v>21948.9</v>
      </c>
      <c r="L60" s="65">
        <v>0.42609999999999998</v>
      </c>
      <c r="M60" s="67" t="s">
        <v>744</v>
      </c>
    </row>
    <row r="61" spans="1:13" ht="42" customHeight="1">
      <c r="A61" s="61" t="s">
        <v>193</v>
      </c>
      <c r="B61" s="61" t="s">
        <v>743</v>
      </c>
      <c r="C61" s="61" t="s">
        <v>5</v>
      </c>
      <c r="D61" s="62">
        <v>10180</v>
      </c>
      <c r="E61" s="63">
        <v>0</v>
      </c>
      <c r="F61" s="64">
        <f>VLOOKUP(A61,[10]danweinbyszxjdmxb!$A$1:$F$65536,6,0)</f>
        <v>7397</v>
      </c>
      <c r="G61" s="62">
        <v>10180</v>
      </c>
      <c r="H61" s="65">
        <v>1</v>
      </c>
      <c r="I61" s="63">
        <v>1600</v>
      </c>
      <c r="J61" s="63">
        <v>0</v>
      </c>
      <c r="K61" s="66">
        <f>VLOOKUP(A61,[10]danweinbyszxjdmxb!$A$1:$K$65536,11,0)</f>
        <v>7191</v>
      </c>
      <c r="L61" s="65">
        <v>0.15720000000000001</v>
      </c>
      <c r="M61" s="67" t="s">
        <v>726</v>
      </c>
    </row>
    <row r="62" spans="1:13" ht="42" customHeight="1">
      <c r="A62" s="61" t="s">
        <v>194</v>
      </c>
      <c r="B62" s="61" t="s">
        <v>745</v>
      </c>
      <c r="C62" s="61" t="s">
        <v>5</v>
      </c>
      <c r="D62" s="62">
        <v>1834550</v>
      </c>
      <c r="E62" s="63">
        <v>0</v>
      </c>
      <c r="F62" s="64">
        <f>VLOOKUP(A62,[10]danweinbyszxjdmxb!$A$1:$F$65536,6,0)</f>
        <v>1334265</v>
      </c>
      <c r="G62" s="62">
        <v>1834550</v>
      </c>
      <c r="H62" s="65">
        <v>1</v>
      </c>
      <c r="I62" s="63">
        <v>486450</v>
      </c>
      <c r="J62" s="63">
        <v>0</v>
      </c>
      <c r="K62" s="66">
        <f>VLOOKUP(A62,[10]danweinbyszxjdmxb!$A$1:$K$65536,11,0)</f>
        <v>1125290.3799999999</v>
      </c>
      <c r="L62" s="65">
        <v>0.2606</v>
      </c>
      <c r="M62" s="67" t="s">
        <v>746</v>
      </c>
    </row>
    <row r="63" spans="1:13" ht="42" customHeight="1">
      <c r="A63" s="61" t="s">
        <v>195</v>
      </c>
      <c r="B63" s="61" t="s">
        <v>745</v>
      </c>
      <c r="C63" s="61" t="s">
        <v>5</v>
      </c>
      <c r="D63" s="62">
        <v>104710</v>
      </c>
      <c r="E63" s="63">
        <v>0</v>
      </c>
      <c r="F63" s="64">
        <f>VLOOKUP(A63,[10]danweinbyszxjdmxb!$A$1:$F$65536,6,0)</f>
        <v>96727.54</v>
      </c>
      <c r="G63" s="62">
        <v>104710</v>
      </c>
      <c r="H63" s="65">
        <v>1</v>
      </c>
      <c r="I63" s="63">
        <v>0</v>
      </c>
      <c r="J63" s="63">
        <v>0</v>
      </c>
      <c r="K63" s="66">
        <f>VLOOKUP(A63,[10]danweinbyszxjdmxb!$A$1:$K$65536,11,0)</f>
        <v>95502.54</v>
      </c>
      <c r="L63" s="65">
        <v>0</v>
      </c>
      <c r="M63" s="67" t="s">
        <v>726</v>
      </c>
    </row>
    <row r="64" spans="1:13" ht="42" customHeight="1">
      <c r="A64" s="61" t="s">
        <v>196</v>
      </c>
      <c r="B64" s="61" t="s">
        <v>747</v>
      </c>
      <c r="C64" s="61" t="s">
        <v>5</v>
      </c>
      <c r="D64" s="62">
        <v>47500</v>
      </c>
      <c r="E64" s="63">
        <v>0</v>
      </c>
      <c r="F64" s="64">
        <f>VLOOKUP(A64,[10]danweinbyszxjdmxb!$A$1:$F$65536,6,0)</f>
        <v>44881</v>
      </c>
      <c r="G64" s="62">
        <v>47500</v>
      </c>
      <c r="H64" s="65">
        <v>1</v>
      </c>
      <c r="I64" s="63">
        <v>525</v>
      </c>
      <c r="J64" s="63">
        <v>0</v>
      </c>
      <c r="K64" s="66">
        <f>VLOOKUP(A64,[10]danweinbyszxjdmxb!$A$1:$K$65536,11,0)</f>
        <v>44881</v>
      </c>
      <c r="L64" s="65">
        <v>1.11E-2</v>
      </c>
      <c r="M64" s="67" t="s">
        <v>726</v>
      </c>
    </row>
    <row r="65" spans="1:13" ht="42" customHeight="1">
      <c r="A65" s="61" t="s">
        <v>197</v>
      </c>
      <c r="B65" s="61" t="s">
        <v>736</v>
      </c>
      <c r="C65" s="61" t="s">
        <v>5</v>
      </c>
      <c r="D65" s="62">
        <v>464800</v>
      </c>
      <c r="E65" s="63">
        <v>50000</v>
      </c>
      <c r="F65" s="64">
        <f>VLOOKUP(A65,[10]danweinbyszxjdmxb!$A$1:$F$65536,6,0)</f>
        <v>434600</v>
      </c>
      <c r="G65" s="62">
        <v>514800</v>
      </c>
      <c r="H65" s="65">
        <v>1</v>
      </c>
      <c r="I65" s="63">
        <v>416000</v>
      </c>
      <c r="J65" s="63">
        <v>0</v>
      </c>
      <c r="K65" s="66">
        <f>VLOOKUP(A65,[10]danweinbyszxjdmxb!$A$1:$K$65536,11,0)</f>
        <v>431600</v>
      </c>
      <c r="L65" s="65">
        <v>0</v>
      </c>
      <c r="M65" s="67" t="s">
        <v>726</v>
      </c>
    </row>
    <row r="66" spans="1:13" ht="42" customHeight="1">
      <c r="A66" s="61" t="s">
        <v>200</v>
      </c>
      <c r="B66" s="61" t="s">
        <v>742</v>
      </c>
      <c r="C66" s="61" t="s">
        <v>5</v>
      </c>
      <c r="D66" s="62">
        <v>146200</v>
      </c>
      <c r="E66" s="63">
        <v>-54000</v>
      </c>
      <c r="F66" s="64">
        <f>VLOOKUP(A66,[10]danweinbyszxjdmxb!$A$1:$F$65536,6,0)</f>
        <v>52550.65</v>
      </c>
      <c r="G66" s="62">
        <v>92200</v>
      </c>
      <c r="H66" s="65">
        <v>1</v>
      </c>
      <c r="I66" s="63">
        <v>17113</v>
      </c>
      <c r="J66" s="63">
        <v>0</v>
      </c>
      <c r="K66" s="66">
        <f>VLOOKUP(A66,[10]danweinbyszxjdmxb!$A$1:$K$65536,11,0)</f>
        <v>52550.65</v>
      </c>
      <c r="L66" s="65">
        <v>0.11600000000000001</v>
      </c>
      <c r="M66" s="67" t="s">
        <v>726</v>
      </c>
    </row>
    <row r="67" spans="1:13" ht="42" customHeight="1">
      <c r="A67" s="61" t="s">
        <v>201</v>
      </c>
      <c r="B67" s="61" t="s">
        <v>188</v>
      </c>
      <c r="C67" s="61" t="s">
        <v>5</v>
      </c>
      <c r="D67" s="62">
        <v>7000</v>
      </c>
      <c r="E67" s="63">
        <v>0</v>
      </c>
      <c r="F67" s="64">
        <f>VLOOKUP(A67,[10]danweinbyszxjdmxb!$A$1:$F$65536,6,0)</f>
        <v>7000</v>
      </c>
      <c r="G67" s="62">
        <v>7000</v>
      </c>
      <c r="H67" s="65">
        <v>1</v>
      </c>
      <c r="I67" s="63">
        <v>0</v>
      </c>
      <c r="J67" s="63">
        <v>0</v>
      </c>
      <c r="K67" s="66">
        <f>VLOOKUP(A67,[10]danweinbyszxjdmxb!$A$1:$K$65536,11,0)</f>
        <v>6000</v>
      </c>
      <c r="L67" s="65">
        <v>0</v>
      </c>
      <c r="M67" s="67" t="s">
        <v>726</v>
      </c>
    </row>
    <row r="68" spans="1:13" ht="42" customHeight="1">
      <c r="A68" s="61" t="s">
        <v>204</v>
      </c>
      <c r="B68" s="61" t="s">
        <v>742</v>
      </c>
      <c r="C68" s="61" t="s">
        <v>50</v>
      </c>
      <c r="D68" s="62">
        <v>19950</v>
      </c>
      <c r="E68" s="63">
        <v>0</v>
      </c>
      <c r="F68" s="64">
        <f>VLOOKUP(A68,[10]danweinbyszxjdmxb!$A$1:$F$65536,6,0)</f>
        <v>19950</v>
      </c>
      <c r="G68" s="62">
        <v>19950</v>
      </c>
      <c r="H68" s="65">
        <v>1</v>
      </c>
      <c r="I68" s="63">
        <v>7517.72</v>
      </c>
      <c r="J68" s="63">
        <v>0</v>
      </c>
      <c r="K68" s="66">
        <f>VLOOKUP(A68,[10]danweinbyszxjdmxb!$A$1:$K$65536,11,0)</f>
        <v>19934.419999999998</v>
      </c>
      <c r="L68" s="65">
        <v>0.37680000000000002</v>
      </c>
      <c r="M68" s="67" t="s">
        <v>726</v>
      </c>
    </row>
    <row r="69" spans="1:13" ht="42" customHeight="1">
      <c r="A69" s="61" t="s">
        <v>205</v>
      </c>
      <c r="B69" s="61" t="s">
        <v>742</v>
      </c>
      <c r="C69" s="61" t="s">
        <v>51</v>
      </c>
      <c r="D69" s="62">
        <v>24495</v>
      </c>
      <c r="E69" s="63">
        <v>-1295</v>
      </c>
      <c r="F69" s="64">
        <f>VLOOKUP(A69,[10]danweinbyszxjdmxb!$A$1:$F$65536,6,0)</f>
        <v>23200</v>
      </c>
      <c r="G69" s="62">
        <v>23200</v>
      </c>
      <c r="H69" s="65">
        <v>1</v>
      </c>
      <c r="I69" s="63">
        <v>7638.16</v>
      </c>
      <c r="J69" s="63">
        <v>0</v>
      </c>
      <c r="K69" s="66">
        <f>VLOOKUP(A69,[10]danweinbyszxjdmxb!$A$1:$K$65536,11,0)</f>
        <v>23200</v>
      </c>
      <c r="L69" s="65">
        <v>0.32419999999999999</v>
      </c>
      <c r="M69" s="67" t="s">
        <v>726</v>
      </c>
    </row>
    <row r="70" spans="1:13" ht="42" customHeight="1">
      <c r="A70" s="61" t="s">
        <v>206</v>
      </c>
      <c r="B70" s="61" t="s">
        <v>742</v>
      </c>
      <c r="C70" s="61" t="s">
        <v>52</v>
      </c>
      <c r="D70" s="62">
        <v>18495</v>
      </c>
      <c r="E70" s="63">
        <v>0</v>
      </c>
      <c r="F70" s="64">
        <f>VLOOKUP(A70,[10]danweinbyszxjdmxb!$A$1:$F$65536,6,0)</f>
        <v>18495</v>
      </c>
      <c r="G70" s="62">
        <v>18495</v>
      </c>
      <c r="H70" s="65">
        <v>1</v>
      </c>
      <c r="I70" s="63">
        <v>0</v>
      </c>
      <c r="J70" s="63">
        <v>0</v>
      </c>
      <c r="K70" s="66">
        <f>VLOOKUP(A70,[10]danweinbyszxjdmxb!$A$1:$K$65536,11,0)</f>
        <v>18020</v>
      </c>
      <c r="L70" s="65">
        <v>0</v>
      </c>
      <c r="M70" s="67" t="s">
        <v>726</v>
      </c>
    </row>
    <row r="71" spans="1:13" ht="42" customHeight="1">
      <c r="A71" s="61" t="s">
        <v>207</v>
      </c>
      <c r="B71" s="61" t="s">
        <v>742</v>
      </c>
      <c r="C71" s="61" t="s">
        <v>54</v>
      </c>
      <c r="D71" s="62">
        <v>19410</v>
      </c>
      <c r="E71" s="63">
        <v>0</v>
      </c>
      <c r="F71" s="64">
        <f>VLOOKUP(A71,[10]danweinbyszxjdmxb!$A$1:$F$65536,6,0)</f>
        <v>19410</v>
      </c>
      <c r="G71" s="62">
        <v>19410</v>
      </c>
      <c r="H71" s="65">
        <v>1</v>
      </c>
      <c r="I71" s="63">
        <v>8513.9</v>
      </c>
      <c r="J71" s="63">
        <v>0</v>
      </c>
      <c r="K71" s="66">
        <f>VLOOKUP(A71,[10]danweinbyszxjdmxb!$A$1:$K$65536,11,0)</f>
        <v>19409.099999999999</v>
      </c>
      <c r="L71" s="65">
        <v>0.25969999999999999</v>
      </c>
      <c r="M71" s="67" t="s">
        <v>726</v>
      </c>
    </row>
    <row r="72" spans="1:13" ht="42" customHeight="1">
      <c r="A72" s="61" t="s">
        <v>208</v>
      </c>
      <c r="B72" s="61" t="s">
        <v>742</v>
      </c>
      <c r="C72" s="61" t="s">
        <v>53</v>
      </c>
      <c r="D72" s="62">
        <v>25005</v>
      </c>
      <c r="E72" s="63">
        <v>0</v>
      </c>
      <c r="F72" s="64">
        <f>VLOOKUP(A72,[10]danweinbyszxjdmxb!$A$1:$F$65536,6,0)</f>
        <v>25005</v>
      </c>
      <c r="G72" s="62">
        <v>25005</v>
      </c>
      <c r="H72" s="65">
        <v>1</v>
      </c>
      <c r="I72" s="63">
        <v>7374.58</v>
      </c>
      <c r="J72" s="63">
        <v>0</v>
      </c>
      <c r="K72" s="66">
        <f>VLOOKUP(A72,[10]danweinbyszxjdmxb!$A$1:$K$65536,11,0)</f>
        <v>25004.959999999999</v>
      </c>
      <c r="L72" s="65">
        <v>3.5900000000000001E-2</v>
      </c>
      <c r="M72" s="67" t="s">
        <v>726</v>
      </c>
    </row>
    <row r="73" spans="1:13" ht="42" customHeight="1">
      <c r="A73" s="61" t="s">
        <v>209</v>
      </c>
      <c r="B73" s="61" t="s">
        <v>736</v>
      </c>
      <c r="C73" s="61" t="s">
        <v>55</v>
      </c>
      <c r="D73" s="62">
        <v>10000</v>
      </c>
      <c r="E73" s="63">
        <v>0</v>
      </c>
      <c r="F73" s="64">
        <f>VLOOKUP(A73,[10]danweinbyszxjdmxb!$A$1:$F$65536,6,0)</f>
        <v>9996.5</v>
      </c>
      <c r="G73" s="62">
        <v>10000</v>
      </c>
      <c r="H73" s="65">
        <v>1</v>
      </c>
      <c r="I73" s="63">
        <v>0</v>
      </c>
      <c r="J73" s="63">
        <v>0</v>
      </c>
      <c r="K73" s="66">
        <f>VLOOKUP(A73,[10]danweinbyszxjdmxb!$A$1:$K$65536,11,0)</f>
        <v>9996.5</v>
      </c>
      <c r="L73" s="65">
        <v>0</v>
      </c>
      <c r="M73" s="67" t="s">
        <v>726</v>
      </c>
    </row>
    <row r="74" spans="1:13" ht="42" customHeight="1">
      <c r="A74" s="61" t="s">
        <v>210</v>
      </c>
      <c r="B74" s="61" t="s">
        <v>748</v>
      </c>
      <c r="C74" s="61" t="s">
        <v>55</v>
      </c>
      <c r="D74" s="62">
        <v>280560</v>
      </c>
      <c r="E74" s="63">
        <v>-127740</v>
      </c>
      <c r="F74" s="64">
        <f>VLOOKUP(A74,[10]danweinbyszxjdmxb!$A$1:$F$65536,6,0)</f>
        <v>152820</v>
      </c>
      <c r="G74" s="62">
        <v>152820</v>
      </c>
      <c r="H74" s="65">
        <v>1</v>
      </c>
      <c r="I74" s="63">
        <v>7480</v>
      </c>
      <c r="J74" s="63">
        <v>7480</v>
      </c>
      <c r="K74" s="66">
        <f>VLOOKUP(A74,[10]danweinbyszxjdmxb!$A$1:$K$65536,11,0)</f>
        <v>152820</v>
      </c>
      <c r="L74" s="65">
        <v>0</v>
      </c>
      <c r="M74" s="67" t="s">
        <v>726</v>
      </c>
    </row>
    <row r="75" spans="1:13" ht="42" customHeight="1">
      <c r="A75" s="61" t="s">
        <v>211</v>
      </c>
      <c r="B75" s="61" t="s">
        <v>749</v>
      </c>
      <c r="C75" s="61" t="s">
        <v>55</v>
      </c>
      <c r="D75" s="62">
        <v>10000</v>
      </c>
      <c r="E75" s="63">
        <v>0</v>
      </c>
      <c r="F75" s="64">
        <f>VLOOKUP(A75,[10]danweinbyszxjdmxb!$A$1:$F$65536,6,0)</f>
        <v>9890</v>
      </c>
      <c r="G75" s="62">
        <v>10000</v>
      </c>
      <c r="H75" s="65">
        <v>1</v>
      </c>
      <c r="I75" s="63">
        <v>9890</v>
      </c>
      <c r="J75" s="63">
        <v>0</v>
      </c>
      <c r="K75" s="66">
        <f>VLOOKUP(A75,[10]danweinbyszxjdmxb!$A$1:$K$65536,11,0)</f>
        <v>9890</v>
      </c>
      <c r="L75" s="65">
        <v>0.98899999999999999</v>
      </c>
      <c r="M75" s="67" t="s">
        <v>726</v>
      </c>
    </row>
    <row r="76" spans="1:13" ht="42" customHeight="1">
      <c r="A76" s="61" t="s">
        <v>212</v>
      </c>
      <c r="B76" s="61" t="s">
        <v>725</v>
      </c>
      <c r="C76" s="61" t="s">
        <v>55</v>
      </c>
      <c r="D76" s="62">
        <v>10000</v>
      </c>
      <c r="E76" s="63">
        <v>0</v>
      </c>
      <c r="F76" s="64">
        <f>VLOOKUP(A76,[10]danweinbyszxjdmxb!$A$1:$F$65536,6,0)</f>
        <v>8341.5300000000007</v>
      </c>
      <c r="G76" s="62">
        <v>10000</v>
      </c>
      <c r="H76" s="65">
        <v>1</v>
      </c>
      <c r="I76" s="63">
        <v>324.8</v>
      </c>
      <c r="J76" s="63">
        <v>0</v>
      </c>
      <c r="K76" s="66">
        <f>VLOOKUP(A76,[10]danweinbyszxjdmxb!$A$1:$K$65536,11,0)</f>
        <v>8341.5300000000007</v>
      </c>
      <c r="L76" s="65">
        <v>2.8000000000000001E-2</v>
      </c>
      <c r="M76" s="67" t="s">
        <v>726</v>
      </c>
    </row>
    <row r="77" spans="1:13" ht="42" customHeight="1">
      <c r="A77" s="61" t="s">
        <v>213</v>
      </c>
      <c r="B77" s="61" t="s">
        <v>745</v>
      </c>
      <c r="C77" s="61" t="s">
        <v>55</v>
      </c>
      <c r="D77" s="62">
        <v>250000</v>
      </c>
      <c r="E77" s="63">
        <v>-55185</v>
      </c>
      <c r="F77" s="64">
        <f>VLOOKUP(A77,[10]danweinbyszxjdmxb!$A$1:$F$65536,6,0)</f>
        <v>229000</v>
      </c>
      <c r="G77" s="62">
        <v>250000</v>
      </c>
      <c r="H77" s="65">
        <v>1</v>
      </c>
      <c r="I77" s="63">
        <v>26392</v>
      </c>
      <c r="J77" s="63">
        <v>0</v>
      </c>
      <c r="K77" s="66">
        <f>VLOOKUP(A77,[10]danweinbyszxjdmxb!$A$1:$K$65536,11,0)</f>
        <v>228999.33</v>
      </c>
      <c r="L77" s="65">
        <v>0.1056</v>
      </c>
      <c r="M77" s="67" t="s">
        <v>746</v>
      </c>
    </row>
    <row r="78" spans="1:13" ht="42" customHeight="1">
      <c r="A78" s="61" t="s">
        <v>214</v>
      </c>
      <c r="B78" s="61" t="s">
        <v>736</v>
      </c>
      <c r="C78" s="61" t="s">
        <v>55</v>
      </c>
      <c r="D78" s="62">
        <v>6500</v>
      </c>
      <c r="E78" s="63">
        <v>0</v>
      </c>
      <c r="F78" s="64">
        <f>VLOOKUP(A78,[10]danweinbyszxjdmxb!$A$1:$F$65536,6,0)</f>
        <v>6489.83</v>
      </c>
      <c r="G78" s="62">
        <v>6500</v>
      </c>
      <c r="H78" s="65">
        <v>1</v>
      </c>
      <c r="I78" s="63">
        <v>0</v>
      </c>
      <c r="J78" s="63">
        <v>0</v>
      </c>
      <c r="K78" s="66">
        <f>VLOOKUP(A78,[10]danweinbyszxjdmxb!$A$1:$K$65536,11,0)</f>
        <v>6489.83</v>
      </c>
      <c r="L78" s="65">
        <v>0</v>
      </c>
      <c r="M78" s="67" t="s">
        <v>726</v>
      </c>
    </row>
    <row r="79" spans="1:13" ht="42" customHeight="1">
      <c r="A79" s="61" t="s">
        <v>215</v>
      </c>
      <c r="B79" s="61" t="s">
        <v>750</v>
      </c>
      <c r="C79" s="61" t="s">
        <v>55</v>
      </c>
      <c r="D79" s="62">
        <v>10000</v>
      </c>
      <c r="E79" s="63">
        <v>2740</v>
      </c>
      <c r="F79" s="64">
        <f>VLOOKUP(A79,[10]danweinbyszxjdmxb!$A$1:$F$65536,6,0)</f>
        <v>21500</v>
      </c>
      <c r="G79" s="62">
        <v>10000</v>
      </c>
      <c r="H79" s="65">
        <v>0.78490000000000004</v>
      </c>
      <c r="I79" s="63">
        <v>2872</v>
      </c>
      <c r="J79" s="63">
        <v>0</v>
      </c>
      <c r="K79" s="66">
        <f>VLOOKUP(A79,[10]danweinbyszxjdmxb!$A$1:$K$65536,11,0)</f>
        <v>21500</v>
      </c>
      <c r="L79" s="65">
        <v>0.22539999999999999</v>
      </c>
      <c r="M79" s="67" t="s">
        <v>726</v>
      </c>
    </row>
    <row r="80" spans="1:13" ht="42" customHeight="1">
      <c r="A80" s="61" t="s">
        <v>216</v>
      </c>
      <c r="B80" s="61" t="s">
        <v>751</v>
      </c>
      <c r="C80" s="61" t="s">
        <v>357</v>
      </c>
      <c r="D80" s="62">
        <v>310000</v>
      </c>
      <c r="E80" s="63">
        <v>-140000</v>
      </c>
      <c r="F80" s="64">
        <f>VLOOKUP(A80,[10]danweinbyszxjdmxb!$A$1:$F$65536,6,0)</f>
        <v>156099.45000000001</v>
      </c>
      <c r="G80" s="62">
        <v>170000</v>
      </c>
      <c r="H80" s="65">
        <v>1</v>
      </c>
      <c r="I80" s="63">
        <v>113742</v>
      </c>
      <c r="J80" s="63">
        <v>0</v>
      </c>
      <c r="K80" s="66">
        <f>VLOOKUP(A80,[10]danweinbyszxjdmxb!$A$1:$K$65536,11,0)</f>
        <v>154835.45000000001</v>
      </c>
      <c r="L80" s="65">
        <v>0.56559999999999999</v>
      </c>
      <c r="M80" s="67" t="s">
        <v>726</v>
      </c>
    </row>
    <row r="81" spans="1:13" ht="42" customHeight="1">
      <c r="A81" s="61" t="s">
        <v>217</v>
      </c>
      <c r="B81" s="61" t="s">
        <v>752</v>
      </c>
      <c r="C81" s="61" t="s">
        <v>357</v>
      </c>
      <c r="D81" s="62">
        <v>280000</v>
      </c>
      <c r="E81" s="63">
        <v>0</v>
      </c>
      <c r="F81" s="64">
        <f>VLOOKUP(A81,[10]danweinbyszxjdmxb!$A$1:$F$65536,6,0)</f>
        <v>280000</v>
      </c>
      <c r="G81" s="62">
        <v>280000</v>
      </c>
      <c r="H81" s="65">
        <v>1</v>
      </c>
      <c r="I81" s="63">
        <v>0</v>
      </c>
      <c r="J81" s="63">
        <v>0</v>
      </c>
      <c r="K81" s="66">
        <f>VLOOKUP(A81,[10]danweinbyszxjdmxb!$A$1:$K$65536,11,0)</f>
        <v>176947.61</v>
      </c>
      <c r="L81" s="65">
        <v>0</v>
      </c>
      <c r="M81" s="67" t="s">
        <v>726</v>
      </c>
    </row>
    <row r="82" spans="1:13" ht="42" customHeight="1">
      <c r="A82" s="61" t="s">
        <v>218</v>
      </c>
      <c r="B82" s="61" t="s">
        <v>745</v>
      </c>
      <c r="C82" s="61" t="s">
        <v>357</v>
      </c>
      <c r="D82" s="62">
        <v>150000</v>
      </c>
      <c r="E82" s="63">
        <v>0</v>
      </c>
      <c r="F82" s="64">
        <f>VLOOKUP(A82,[10]danweinbyszxjdmxb!$A$1:$F$65536,6,0)</f>
        <v>150000</v>
      </c>
      <c r="G82" s="62">
        <v>150000</v>
      </c>
      <c r="H82" s="65">
        <v>1</v>
      </c>
      <c r="I82" s="63">
        <v>0</v>
      </c>
      <c r="J82" s="63">
        <v>0</v>
      </c>
      <c r="K82" s="66">
        <f>VLOOKUP(A82,[10]danweinbyszxjdmxb!$A$1:$K$65536,11,0)</f>
        <v>121100</v>
      </c>
      <c r="L82" s="65">
        <v>0</v>
      </c>
      <c r="M82" s="67" t="s">
        <v>746</v>
      </c>
    </row>
    <row r="83" spans="1:13" ht="42" customHeight="1">
      <c r="A83" s="61" t="s">
        <v>753</v>
      </c>
      <c r="B83" s="61" t="s">
        <v>725</v>
      </c>
      <c r="C83" s="61" t="s">
        <v>297</v>
      </c>
      <c r="D83" s="62">
        <v>10000</v>
      </c>
      <c r="E83" s="63">
        <v>0</v>
      </c>
      <c r="F83" s="64">
        <f>VLOOKUP(A83,[10]danweinbyszxjdmxb!$A$1:$F$65536,6,0)</f>
        <v>10000</v>
      </c>
      <c r="G83" s="62">
        <v>10000</v>
      </c>
      <c r="H83" s="65">
        <v>1</v>
      </c>
      <c r="I83" s="63">
        <v>605</v>
      </c>
      <c r="J83" s="63">
        <v>0</v>
      </c>
      <c r="K83" s="66">
        <f>VLOOKUP(A83,[10]danweinbyszxjdmxb!$A$1:$K$65536,11,0)</f>
        <v>8225</v>
      </c>
      <c r="L83" s="65">
        <v>6.0499999999999998E-2</v>
      </c>
      <c r="M83" s="67" t="s">
        <v>726</v>
      </c>
    </row>
    <row r="84" spans="1:13" ht="42" customHeight="1">
      <c r="A84" s="61" t="s">
        <v>219</v>
      </c>
      <c r="B84" s="61" t="s">
        <v>747</v>
      </c>
      <c r="C84" s="61" t="s">
        <v>6</v>
      </c>
      <c r="D84" s="62">
        <v>42000</v>
      </c>
      <c r="E84" s="63">
        <v>0</v>
      </c>
      <c r="F84" s="64">
        <f>VLOOKUP(A84,[10]danweinbyszxjdmxb!$A$1:$F$65536,6,0)</f>
        <v>41140</v>
      </c>
      <c r="G84" s="62">
        <v>42000</v>
      </c>
      <c r="H84" s="65">
        <v>1</v>
      </c>
      <c r="I84" s="63">
        <v>0</v>
      </c>
      <c r="J84" s="63">
        <v>0</v>
      </c>
      <c r="K84" s="66">
        <f>VLOOKUP(A84,[10]danweinbyszxjdmxb!$A$1:$K$65536,11,0)</f>
        <v>41140</v>
      </c>
      <c r="L84" s="65">
        <v>0</v>
      </c>
      <c r="M84" s="67" t="s">
        <v>726</v>
      </c>
    </row>
    <row r="85" spans="1:13" ht="42" customHeight="1">
      <c r="A85" s="61" t="s">
        <v>220</v>
      </c>
      <c r="B85" s="61" t="s">
        <v>711</v>
      </c>
      <c r="C85" s="61" t="s">
        <v>6</v>
      </c>
      <c r="D85" s="62">
        <v>10000</v>
      </c>
      <c r="E85" s="63">
        <v>0</v>
      </c>
      <c r="F85" s="64">
        <f>VLOOKUP(A85,[10]danweinbyszxjdmxb!$A$1:$F$65536,6,0)</f>
        <v>10000</v>
      </c>
      <c r="G85" s="62">
        <v>10000</v>
      </c>
      <c r="H85" s="65">
        <v>1</v>
      </c>
      <c r="I85" s="63">
        <v>4949.5</v>
      </c>
      <c r="J85" s="63">
        <v>0</v>
      </c>
      <c r="K85" s="66">
        <f>VLOOKUP(A85,[10]danweinbyszxjdmxb!$A$1:$K$65536,11,0)</f>
        <v>9994.5</v>
      </c>
      <c r="L85" s="65">
        <v>0.495</v>
      </c>
      <c r="M85" s="67" t="s">
        <v>726</v>
      </c>
    </row>
    <row r="86" spans="1:13" ht="42" customHeight="1">
      <c r="A86" s="61" t="s">
        <v>221</v>
      </c>
      <c r="B86" s="61" t="s">
        <v>702</v>
      </c>
      <c r="C86" s="61" t="s">
        <v>50</v>
      </c>
      <c r="D86" s="62">
        <v>50000</v>
      </c>
      <c r="E86" s="63">
        <v>0</v>
      </c>
      <c r="F86" s="64">
        <f>VLOOKUP(A86,[10]danweinbyszxjdmxb!$A$1:$F$65536,6,0)</f>
        <v>31840</v>
      </c>
      <c r="G86" s="62">
        <v>50000</v>
      </c>
      <c r="H86" s="65">
        <v>1</v>
      </c>
      <c r="I86" s="63">
        <v>13840</v>
      </c>
      <c r="J86" s="63">
        <v>0</v>
      </c>
      <c r="K86" s="66">
        <f>VLOOKUP(A86,[10]danweinbyszxjdmxb!$A$1:$K$65536,11,0)</f>
        <v>17140</v>
      </c>
      <c r="L86" s="65">
        <v>0.27679999999999999</v>
      </c>
      <c r="M86" s="67" t="s">
        <v>726</v>
      </c>
    </row>
    <row r="87" spans="1:13" ht="42" customHeight="1">
      <c r="A87" s="499" t="s">
        <v>1725</v>
      </c>
      <c r="B87" s="61" t="s">
        <v>742</v>
      </c>
      <c r="C87" s="61" t="s">
        <v>678</v>
      </c>
      <c r="D87" s="62">
        <v>260000</v>
      </c>
      <c r="E87" s="63">
        <v>0</v>
      </c>
      <c r="F87" s="64">
        <f>VLOOKUP(A87,[10]danweinbyszxjdmxb!$A$1:$F$65536,6,0)</f>
        <v>306000</v>
      </c>
      <c r="G87" s="62">
        <v>260000</v>
      </c>
      <c r="H87" s="65">
        <v>1</v>
      </c>
      <c r="I87" s="63">
        <v>0</v>
      </c>
      <c r="J87" s="63">
        <v>0</v>
      </c>
      <c r="K87" s="66">
        <f>VLOOKUP(A87,[10]danweinbyszxjdmxb!$A$1:$K$65536,11,0)</f>
        <v>1594</v>
      </c>
      <c r="L87" s="65">
        <v>0</v>
      </c>
      <c r="M87" s="67" t="s">
        <v>726</v>
      </c>
    </row>
    <row r="88" spans="1:13" ht="42" customHeight="1">
      <c r="A88" s="61" t="s">
        <v>222</v>
      </c>
      <c r="B88" s="61" t="s">
        <v>742</v>
      </c>
      <c r="C88" s="61" t="s">
        <v>678</v>
      </c>
      <c r="D88" s="62">
        <v>278000</v>
      </c>
      <c r="E88" s="63">
        <v>0</v>
      </c>
      <c r="F88" s="64">
        <f>VLOOKUP(A88,[10]danweinbyszxjdmxb!$A$1:$F$65536,6,0)</f>
        <v>83072.2</v>
      </c>
      <c r="G88" s="62">
        <v>278000</v>
      </c>
      <c r="H88" s="65">
        <v>1</v>
      </c>
      <c r="I88" s="63">
        <v>0</v>
      </c>
      <c r="J88" s="63">
        <v>0</v>
      </c>
      <c r="K88" s="66">
        <f>VLOOKUP(A88,[10]danweinbyszxjdmxb!$A$1:$K$65536,11,0)</f>
        <v>83072.2</v>
      </c>
      <c r="L88" s="65">
        <v>0</v>
      </c>
      <c r="M88" s="67" t="s">
        <v>726</v>
      </c>
    </row>
    <row r="89" spans="1:13" ht="42" customHeight="1">
      <c r="A89" s="61" t="s">
        <v>754</v>
      </c>
      <c r="B89" s="61" t="s">
        <v>742</v>
      </c>
      <c r="C89" s="61" t="s">
        <v>50</v>
      </c>
      <c r="D89" s="62">
        <v>20000</v>
      </c>
      <c r="E89" s="63">
        <v>-76</v>
      </c>
      <c r="F89" s="64">
        <f>VLOOKUP(A89,[10]danweinbyszxjdmxb!$A$1:$F$65536,6,0)</f>
        <v>19924</v>
      </c>
      <c r="G89" s="62">
        <v>19924</v>
      </c>
      <c r="H89" s="65">
        <v>1</v>
      </c>
      <c r="I89" s="63">
        <v>19924</v>
      </c>
      <c r="J89" s="63">
        <v>0</v>
      </c>
      <c r="K89" s="66">
        <f>VLOOKUP(A89,[10]danweinbyszxjdmxb!$A$1:$K$65536,11,0)</f>
        <v>19924</v>
      </c>
      <c r="L89" s="65">
        <v>1</v>
      </c>
      <c r="M89" s="67" t="s">
        <v>726</v>
      </c>
    </row>
    <row r="90" spans="1:13" ht="42" customHeight="1">
      <c r="A90" s="61" t="s">
        <v>223</v>
      </c>
      <c r="B90" s="61" t="s">
        <v>702</v>
      </c>
      <c r="C90" s="61" t="s">
        <v>52</v>
      </c>
      <c r="D90" s="62">
        <v>20000</v>
      </c>
      <c r="E90" s="63">
        <v>0</v>
      </c>
      <c r="F90" s="64">
        <f>VLOOKUP(A90,[10]danweinbyszxjdmxb!$A$1:$F$65536,6,0)</f>
        <v>20000</v>
      </c>
      <c r="G90" s="62">
        <v>20000</v>
      </c>
      <c r="H90" s="65">
        <v>1</v>
      </c>
      <c r="I90" s="63">
        <v>0</v>
      </c>
      <c r="J90" s="63">
        <v>0</v>
      </c>
      <c r="K90" s="66">
        <f>VLOOKUP(A90,[10]danweinbyszxjdmxb!$A$1:$K$65536,11,0)</f>
        <v>19945.599999999999</v>
      </c>
      <c r="L90" s="65">
        <v>0</v>
      </c>
      <c r="M90" s="67" t="s">
        <v>726</v>
      </c>
    </row>
    <row r="91" spans="1:13" ht="42" customHeight="1">
      <c r="A91" s="61" t="s">
        <v>224</v>
      </c>
      <c r="B91" s="61" t="s">
        <v>742</v>
      </c>
      <c r="C91" s="61" t="s">
        <v>299</v>
      </c>
      <c r="D91" s="62">
        <v>253000</v>
      </c>
      <c r="E91" s="63">
        <f>-80000+4000</f>
        <v>-76000</v>
      </c>
      <c r="F91" s="64">
        <f>VLOOKUP(A91,[10]danweinbyszxjdmxb!$A$1:$F$65536,6,0)</f>
        <v>177000</v>
      </c>
      <c r="G91" s="62">
        <v>173000</v>
      </c>
      <c r="H91" s="65">
        <v>1</v>
      </c>
      <c r="I91" s="63">
        <v>19196.099999999999</v>
      </c>
      <c r="J91" s="63">
        <v>0</v>
      </c>
      <c r="K91" s="66">
        <f>VLOOKUP(A91,[10]danweinbyszxjdmxb!$A$1:$K$65536,11,0)</f>
        <v>169089.1</v>
      </c>
      <c r="L91" s="65">
        <v>0.10920000000000001</v>
      </c>
      <c r="M91" s="67" t="s">
        <v>726</v>
      </c>
    </row>
    <row r="92" spans="1:13" ht="42" customHeight="1">
      <c r="A92" s="61" t="s">
        <v>225</v>
      </c>
      <c r="B92" s="61" t="s">
        <v>751</v>
      </c>
      <c r="C92" s="61" t="s">
        <v>357</v>
      </c>
      <c r="D92" s="62">
        <v>470000</v>
      </c>
      <c r="E92" s="63">
        <v>0</v>
      </c>
      <c r="F92" s="64">
        <f>VLOOKUP(A92,[10]danweinbyszxjdmxb!$A$1:$F$65536,6,0)</f>
        <v>567831</v>
      </c>
      <c r="G92" s="62">
        <v>470000</v>
      </c>
      <c r="H92" s="65">
        <v>1</v>
      </c>
      <c r="I92" s="63">
        <v>320688</v>
      </c>
      <c r="J92" s="63">
        <v>90600</v>
      </c>
      <c r="K92" s="66">
        <f>VLOOKUP(A92,[10]danweinbyszxjdmxb!$A$1:$K$65536,11,0)</f>
        <v>517831</v>
      </c>
      <c r="L92" s="65">
        <v>0.23960000000000001</v>
      </c>
      <c r="M92" s="67" t="s">
        <v>726</v>
      </c>
    </row>
    <row r="93" spans="1:13" ht="42" customHeight="1">
      <c r="A93" s="61" t="s">
        <v>226</v>
      </c>
      <c r="B93" s="61" t="s">
        <v>751</v>
      </c>
      <c r="C93" s="61" t="s">
        <v>4</v>
      </c>
      <c r="D93" s="62">
        <v>70000</v>
      </c>
      <c r="E93" s="63">
        <v>0</v>
      </c>
      <c r="F93" s="64">
        <f>VLOOKUP(A93,[10]danweinbyszxjdmxb!$A$1:$F$65536,6,0)</f>
        <v>63386</v>
      </c>
      <c r="G93" s="62">
        <v>70000</v>
      </c>
      <c r="H93" s="65">
        <v>1</v>
      </c>
      <c r="I93" s="63">
        <v>31693</v>
      </c>
      <c r="J93" s="63">
        <v>0</v>
      </c>
      <c r="K93" s="66">
        <f>VLOOKUP(A93,[10]danweinbyszxjdmxb!$A$1:$K$65536,11,0)</f>
        <v>63386</v>
      </c>
      <c r="L93" s="65">
        <v>0.45279999999999998</v>
      </c>
      <c r="M93" s="67" t="s">
        <v>726</v>
      </c>
    </row>
    <row r="94" spans="1:13" ht="42" customHeight="1">
      <c r="A94" s="61" t="s">
        <v>227</v>
      </c>
      <c r="B94" s="61" t="s">
        <v>742</v>
      </c>
      <c r="C94" s="61" t="s">
        <v>678</v>
      </c>
      <c r="D94" s="62">
        <v>100000</v>
      </c>
      <c r="E94" s="63">
        <v>0</v>
      </c>
      <c r="F94" s="64">
        <f>VLOOKUP(A94,[10]danweinbyszxjdmxb!$A$1:$F$65536,6,0)</f>
        <v>100000</v>
      </c>
      <c r="G94" s="62">
        <v>100000</v>
      </c>
      <c r="H94" s="65">
        <v>1</v>
      </c>
      <c r="I94" s="63">
        <v>100000</v>
      </c>
      <c r="J94" s="63">
        <v>7600</v>
      </c>
      <c r="K94" s="66">
        <f>VLOOKUP(A94,[10]danweinbyszxjdmxb!$A$1:$K$65536,11,0)</f>
        <v>96382.83</v>
      </c>
      <c r="L94" s="65">
        <v>0</v>
      </c>
      <c r="M94" s="67" t="s">
        <v>726</v>
      </c>
    </row>
    <row r="95" spans="1:13" ht="42" customHeight="1">
      <c r="A95" s="61" t="s">
        <v>229</v>
      </c>
      <c r="B95" s="61" t="s">
        <v>742</v>
      </c>
      <c r="C95" s="61" t="s">
        <v>5</v>
      </c>
      <c r="D95" s="62">
        <v>107000</v>
      </c>
      <c r="E95" s="63">
        <v>-58000</v>
      </c>
      <c r="F95" s="64">
        <f>VLOOKUP(A95,[10]danweinbyszxjdmxb!$A$1:$F$65536,6,0)</f>
        <v>28898.799999999999</v>
      </c>
      <c r="G95" s="62">
        <v>49000</v>
      </c>
      <c r="H95" s="65">
        <v>1</v>
      </c>
      <c r="I95" s="63">
        <v>5526.2</v>
      </c>
      <c r="J95" s="63">
        <v>0</v>
      </c>
      <c r="K95" s="66">
        <f>VLOOKUP(A95,[10]danweinbyszxjdmxb!$A$1:$K$65536,11,0)</f>
        <v>28898.799999999999</v>
      </c>
      <c r="L95" s="65">
        <v>0.1128</v>
      </c>
      <c r="M95" s="67" t="s">
        <v>726</v>
      </c>
    </row>
    <row r="96" spans="1:13" ht="42" customHeight="1">
      <c r="A96" s="61" t="s">
        <v>230</v>
      </c>
      <c r="B96" s="61" t="s">
        <v>742</v>
      </c>
      <c r="C96" s="61" t="s">
        <v>5</v>
      </c>
      <c r="D96" s="62">
        <v>50000</v>
      </c>
      <c r="E96" s="63">
        <v>0</v>
      </c>
      <c r="F96" s="64">
        <f>VLOOKUP(A96,[10]danweinbyszxjdmxb!$A$1:$F$65536,6,0)</f>
        <v>50000</v>
      </c>
      <c r="G96" s="62">
        <v>50000</v>
      </c>
      <c r="H96" s="65">
        <v>1</v>
      </c>
      <c r="I96" s="63">
        <v>0</v>
      </c>
      <c r="J96" s="63">
        <v>0</v>
      </c>
      <c r="K96" s="66">
        <f>VLOOKUP(A96,[10]danweinbyszxjdmxb!$A$1:$K$65536,11,0)</f>
        <v>49040.27</v>
      </c>
      <c r="L96" s="65">
        <v>0</v>
      </c>
      <c r="M96" s="67" t="s">
        <v>726</v>
      </c>
    </row>
    <row r="97" spans="1:13" ht="42" customHeight="1">
      <c r="A97" s="61" t="s">
        <v>231</v>
      </c>
      <c r="B97" s="61" t="s">
        <v>742</v>
      </c>
      <c r="C97" s="61" t="s">
        <v>4</v>
      </c>
      <c r="D97" s="62">
        <v>450000</v>
      </c>
      <c r="E97" s="63">
        <v>0</v>
      </c>
      <c r="F97" s="64">
        <f>VLOOKUP(A97,[10]danweinbyszxjdmxb!$A$1:$F$65536,6,0)</f>
        <v>450000</v>
      </c>
      <c r="G97" s="62">
        <v>450000</v>
      </c>
      <c r="H97" s="65">
        <v>1</v>
      </c>
      <c r="I97" s="63">
        <v>450000</v>
      </c>
      <c r="J97" s="63">
        <v>0</v>
      </c>
      <c r="K97" s="66">
        <f>VLOOKUP(A97,[10]danweinbyszxjdmxb!$A$1:$K$65536,11,0)</f>
        <v>342671</v>
      </c>
      <c r="L97" s="65">
        <v>0</v>
      </c>
      <c r="M97" s="67" t="s">
        <v>726</v>
      </c>
    </row>
    <row r="98" spans="1:13" ht="42" customHeight="1">
      <c r="A98" s="61" t="s">
        <v>280</v>
      </c>
      <c r="B98" s="61" t="s">
        <v>742</v>
      </c>
      <c r="C98" s="61" t="s">
        <v>55</v>
      </c>
      <c r="D98" s="62">
        <v>100000</v>
      </c>
      <c r="E98" s="63">
        <v>-5000</v>
      </c>
      <c r="F98" s="64">
        <f>VLOOKUP(A98,[10]danweinbyszxjdmxb!$A$1:$F$65536,6,0)</f>
        <v>116739.3</v>
      </c>
      <c r="G98" s="62">
        <v>50000</v>
      </c>
      <c r="H98" s="65">
        <v>0.52629999999999999</v>
      </c>
      <c r="I98" s="63">
        <v>0</v>
      </c>
      <c r="J98" s="63">
        <v>0</v>
      </c>
      <c r="K98" s="66">
        <f>VLOOKUP(A98,[10]danweinbyszxjdmxb!$A$1:$K$65536,11,0)</f>
        <v>85987.1</v>
      </c>
      <c r="L98" s="65">
        <v>0</v>
      </c>
      <c r="M98" s="68" t="s">
        <v>726</v>
      </c>
    </row>
    <row r="99" spans="1:13" ht="42" customHeight="1">
      <c r="A99" s="61" t="s">
        <v>232</v>
      </c>
      <c r="B99" s="61" t="s">
        <v>733</v>
      </c>
      <c r="C99" s="61" t="s">
        <v>3</v>
      </c>
      <c r="D99" s="62">
        <v>50000</v>
      </c>
      <c r="E99" s="63">
        <v>0</v>
      </c>
      <c r="F99" s="64">
        <f>VLOOKUP(A99,[10]danweinbyszxjdmxb!$A$1:$F$65536,6,0)</f>
        <v>15000</v>
      </c>
      <c r="G99" s="62">
        <v>50000</v>
      </c>
      <c r="H99" s="65">
        <v>1</v>
      </c>
      <c r="I99" s="63">
        <v>0</v>
      </c>
      <c r="J99" s="63">
        <v>0</v>
      </c>
      <c r="K99" s="66">
        <f>VLOOKUP(A99,[10]danweinbyszxjdmxb!$A$1:$K$65536,11,0)</f>
        <v>15000</v>
      </c>
      <c r="L99" s="65">
        <v>0</v>
      </c>
      <c r="M99" s="67" t="s">
        <v>726</v>
      </c>
    </row>
    <row r="100" spans="1:13" ht="42" customHeight="1">
      <c r="A100" s="61" t="s">
        <v>233</v>
      </c>
      <c r="B100" s="61" t="s">
        <v>742</v>
      </c>
      <c r="C100" s="61" t="s">
        <v>55</v>
      </c>
      <c r="D100" s="62">
        <v>50000</v>
      </c>
      <c r="E100" s="63">
        <f>30000+69900</f>
        <v>99900</v>
      </c>
      <c r="F100" s="64">
        <f>VLOOKUP(A100,[10]danweinbyszxjdmxb!$A$1:$F$65536,6,0)</f>
        <v>151805.9</v>
      </c>
      <c r="G100" s="62">
        <v>149900</v>
      </c>
      <c r="H100" s="65">
        <v>0.625</v>
      </c>
      <c r="I100" s="63">
        <v>49161.9</v>
      </c>
      <c r="J100" s="63">
        <v>600</v>
      </c>
      <c r="K100" s="66">
        <f>VLOOKUP(A100,[10]danweinbyszxjdmxb!$A$1:$K$65536,11,0)</f>
        <v>151805.9</v>
      </c>
      <c r="L100" s="65">
        <v>0</v>
      </c>
      <c r="M100" s="67" t="s">
        <v>726</v>
      </c>
    </row>
    <row r="101" spans="1:13" ht="42" customHeight="1">
      <c r="A101" s="61" t="s">
        <v>234</v>
      </c>
      <c r="B101" s="61" t="s">
        <v>755</v>
      </c>
      <c r="C101" s="61" t="s">
        <v>55</v>
      </c>
      <c r="D101" s="62">
        <v>100000</v>
      </c>
      <c r="E101" s="63">
        <v>0</v>
      </c>
      <c r="F101" s="64">
        <f>VLOOKUP(A101,[10]danweinbyszxjdmxb!$A$1:$F$65536,6,0)</f>
        <v>102342.2</v>
      </c>
      <c r="G101" s="62">
        <v>100000</v>
      </c>
      <c r="H101" s="65">
        <v>1</v>
      </c>
      <c r="I101" s="63">
        <v>0</v>
      </c>
      <c r="J101" s="63">
        <v>0</v>
      </c>
      <c r="K101" s="66">
        <f>VLOOKUP(A101,[10]danweinbyszxjdmxb!$A$1:$K$65536,11,0)</f>
        <v>102342.2</v>
      </c>
      <c r="L101" s="65">
        <v>0</v>
      </c>
      <c r="M101" s="67" t="s">
        <v>726</v>
      </c>
    </row>
    <row r="102" spans="1:13" ht="42" customHeight="1">
      <c r="A102" s="61" t="s">
        <v>235</v>
      </c>
      <c r="B102" s="61" t="s">
        <v>750</v>
      </c>
      <c r="C102" s="61" t="s">
        <v>55</v>
      </c>
      <c r="D102" s="62">
        <v>10000</v>
      </c>
      <c r="E102" s="63">
        <v>0</v>
      </c>
      <c r="F102" s="64">
        <f>VLOOKUP(A102,[10]danweinbyszxjdmxb!$A$1:$F$65536,6,0)</f>
        <v>10000</v>
      </c>
      <c r="G102" s="62">
        <v>10000</v>
      </c>
      <c r="H102" s="65">
        <v>1</v>
      </c>
      <c r="I102" s="63">
        <v>0</v>
      </c>
      <c r="J102" s="63">
        <v>0</v>
      </c>
      <c r="K102" s="66">
        <f>VLOOKUP(A102,[10]danweinbyszxjdmxb!$A$1:$K$65536,11,0)</f>
        <v>10000</v>
      </c>
      <c r="L102" s="65">
        <v>0</v>
      </c>
      <c r="M102" s="67" t="s">
        <v>726</v>
      </c>
    </row>
    <row r="103" spans="1:13" ht="42" customHeight="1">
      <c r="A103" s="61" t="s">
        <v>236</v>
      </c>
      <c r="B103" s="61" t="s">
        <v>735</v>
      </c>
      <c r="C103" s="61" t="s">
        <v>55</v>
      </c>
      <c r="D103" s="62">
        <v>10000</v>
      </c>
      <c r="E103" s="63">
        <v>0</v>
      </c>
      <c r="F103" s="64">
        <f>VLOOKUP(A103,[10]danweinbyszxjdmxb!$A$1:$F$65536,6,0)</f>
        <v>10116.48</v>
      </c>
      <c r="G103" s="62">
        <v>10000</v>
      </c>
      <c r="H103" s="65">
        <v>1</v>
      </c>
      <c r="I103" s="63">
        <v>7295.5</v>
      </c>
      <c r="J103" s="63">
        <v>0</v>
      </c>
      <c r="K103" s="66">
        <f>VLOOKUP(A103,[10]danweinbyszxjdmxb!$A$1:$K$65536,11,0)</f>
        <v>10116.48</v>
      </c>
      <c r="L103" s="65">
        <v>0.72960000000000003</v>
      </c>
      <c r="M103" s="67" t="s">
        <v>726</v>
      </c>
    </row>
    <row r="104" spans="1:13" ht="42" customHeight="1">
      <c r="A104" s="61" t="s">
        <v>237</v>
      </c>
      <c r="B104" s="61" t="s">
        <v>750</v>
      </c>
      <c r="C104" s="61" t="s">
        <v>55</v>
      </c>
      <c r="D104" s="62">
        <v>13655.9</v>
      </c>
      <c r="E104" s="63">
        <v>0</v>
      </c>
      <c r="F104" s="64">
        <f>VLOOKUP(A104,[10]danweinbyszxjdmxb!$A$1:$F$65536,6,0)</f>
        <v>13655.9</v>
      </c>
      <c r="G104" s="62">
        <v>13655.9</v>
      </c>
      <c r="H104" s="65">
        <v>1</v>
      </c>
      <c r="I104" s="63">
        <v>4740</v>
      </c>
      <c r="J104" s="63">
        <v>0</v>
      </c>
      <c r="K104" s="66">
        <f>VLOOKUP(A104,[10]danweinbyszxjdmxb!$A$1:$K$65536,11,0)</f>
        <v>0</v>
      </c>
      <c r="L104" s="65">
        <v>0.34710000000000002</v>
      </c>
      <c r="M104" s="67" t="s">
        <v>726</v>
      </c>
    </row>
    <row r="105" spans="1:13" ht="42" customHeight="1">
      <c r="A105" s="61" t="s">
        <v>238</v>
      </c>
      <c r="B105" s="61" t="s">
        <v>756</v>
      </c>
      <c r="C105" s="61" t="s">
        <v>678</v>
      </c>
      <c r="D105" s="62">
        <v>30000</v>
      </c>
      <c r="E105" s="63">
        <v>0</v>
      </c>
      <c r="F105" s="64">
        <f>VLOOKUP(A105,[10]danweinbyszxjdmxb!$A$1:$F$65536,6,0)</f>
        <v>27000</v>
      </c>
      <c r="G105" s="62">
        <v>30000</v>
      </c>
      <c r="H105" s="65">
        <v>1</v>
      </c>
      <c r="I105" s="63">
        <v>0</v>
      </c>
      <c r="J105" s="63">
        <v>0</v>
      </c>
      <c r="K105" s="66">
        <f>VLOOKUP(A105,[10]danweinbyszxjdmxb!$A$1:$K$65536,11,0)</f>
        <v>17348</v>
      </c>
      <c r="L105" s="65">
        <v>0</v>
      </c>
      <c r="M105" s="67" t="s">
        <v>726</v>
      </c>
    </row>
    <row r="106" spans="1:13" ht="42" customHeight="1">
      <c r="A106" s="61" t="s">
        <v>239</v>
      </c>
      <c r="B106" s="61" t="s">
        <v>745</v>
      </c>
      <c r="C106" s="61" t="s">
        <v>53</v>
      </c>
      <c r="D106" s="62">
        <v>20000</v>
      </c>
      <c r="E106" s="63">
        <v>0</v>
      </c>
      <c r="F106" s="64">
        <f>VLOOKUP(A106,[10]danweinbyszxjdmxb!$A$1:$F$65536,6,0)</f>
        <v>20000</v>
      </c>
      <c r="G106" s="62">
        <v>20000</v>
      </c>
      <c r="H106" s="65">
        <v>1</v>
      </c>
      <c r="I106" s="63">
        <v>0</v>
      </c>
      <c r="J106" s="63">
        <v>0</v>
      </c>
      <c r="K106" s="66">
        <f>VLOOKUP(A106,[10]danweinbyszxjdmxb!$A$1:$K$65536,11,0)</f>
        <v>0</v>
      </c>
      <c r="L106" s="65">
        <v>0</v>
      </c>
      <c r="M106" s="67" t="s">
        <v>746</v>
      </c>
    </row>
    <row r="107" spans="1:13" ht="42" customHeight="1">
      <c r="A107" s="61" t="s">
        <v>757</v>
      </c>
      <c r="B107" s="61" t="s">
        <v>758</v>
      </c>
      <c r="C107" s="61" t="s">
        <v>50</v>
      </c>
      <c r="D107" s="62">
        <v>14581</v>
      </c>
      <c r="E107" s="63">
        <v>0</v>
      </c>
      <c r="F107" s="64">
        <f>VLOOKUP(A107,[10]danweinbyszxjdmxb!$A$1:$F$65536,6,0)</f>
        <v>14581</v>
      </c>
      <c r="G107" s="62">
        <v>14581</v>
      </c>
      <c r="H107" s="65">
        <v>1</v>
      </c>
      <c r="I107" s="63">
        <v>12665</v>
      </c>
      <c r="J107" s="63">
        <v>0</v>
      </c>
      <c r="K107" s="66">
        <f>VLOOKUP(A107,[10]danweinbyszxjdmxb!$A$1:$K$65536,11,0)</f>
        <v>14455</v>
      </c>
      <c r="L107" s="65">
        <v>0.86860000000000004</v>
      </c>
      <c r="M107" s="67" t="s">
        <v>726</v>
      </c>
    </row>
    <row r="108" spans="1:13" ht="42" customHeight="1">
      <c r="A108" s="61" t="s">
        <v>241</v>
      </c>
      <c r="B108" s="61" t="s">
        <v>712</v>
      </c>
      <c r="C108" s="61" t="s">
        <v>2</v>
      </c>
      <c r="D108" s="62">
        <v>100000</v>
      </c>
      <c r="E108" s="63">
        <v>0</v>
      </c>
      <c r="F108" s="64">
        <f>VLOOKUP(A108,[10]danweinbyszxjdmxb!$A$1:$F$65536,6,0)</f>
        <v>80000</v>
      </c>
      <c r="G108" s="62">
        <v>100000</v>
      </c>
      <c r="H108" s="65">
        <v>1</v>
      </c>
      <c r="I108" s="63">
        <v>0</v>
      </c>
      <c r="J108" s="63">
        <v>0</v>
      </c>
      <c r="K108" s="66">
        <f>VLOOKUP(A108,[10]danweinbyszxjdmxb!$A$1:$K$65536,11,0)</f>
        <v>38000</v>
      </c>
      <c r="L108" s="65">
        <v>0</v>
      </c>
      <c r="M108" s="67" t="s">
        <v>726</v>
      </c>
    </row>
    <row r="109" spans="1:13" ht="42" customHeight="1">
      <c r="A109" s="61" t="s">
        <v>242</v>
      </c>
      <c r="B109" s="61" t="s">
        <v>735</v>
      </c>
      <c r="C109" s="61" t="s">
        <v>2</v>
      </c>
      <c r="D109" s="62">
        <v>5000</v>
      </c>
      <c r="E109" s="63">
        <v>0</v>
      </c>
      <c r="F109" s="64">
        <f>VLOOKUP(A109,[10]danweinbyszxjdmxb!$A$1:$F$65536,6,0)</f>
        <v>4965</v>
      </c>
      <c r="G109" s="62">
        <v>5000</v>
      </c>
      <c r="H109" s="65">
        <v>1</v>
      </c>
      <c r="I109" s="63">
        <v>4965</v>
      </c>
      <c r="J109" s="63">
        <v>0</v>
      </c>
      <c r="K109" s="66">
        <f>VLOOKUP(A109,[10]danweinbyszxjdmxb!$A$1:$K$65536,11,0)</f>
        <v>4965</v>
      </c>
      <c r="L109" s="65">
        <v>0</v>
      </c>
      <c r="M109" s="67" t="s">
        <v>726</v>
      </c>
    </row>
    <row r="110" spans="1:13" ht="42" customHeight="1">
      <c r="A110" s="61" t="s">
        <v>243</v>
      </c>
      <c r="B110" s="61" t="s">
        <v>702</v>
      </c>
      <c r="C110" s="61" t="s">
        <v>5</v>
      </c>
      <c r="D110" s="62">
        <v>5000</v>
      </c>
      <c r="E110" s="63">
        <v>0</v>
      </c>
      <c r="F110" s="64">
        <f>VLOOKUP(A110,[10]danweinbyszxjdmxb!$A$1:$F$65536,6,0)</f>
        <v>4900</v>
      </c>
      <c r="G110" s="62">
        <v>5000</v>
      </c>
      <c r="H110" s="65">
        <v>1</v>
      </c>
      <c r="I110" s="63">
        <v>4900</v>
      </c>
      <c r="J110" s="63">
        <v>0</v>
      </c>
      <c r="K110" s="66">
        <f>VLOOKUP(A110,[10]danweinbyszxjdmxb!$A$1:$K$65536,11,0)</f>
        <v>4900</v>
      </c>
      <c r="L110" s="65">
        <v>0.98</v>
      </c>
      <c r="M110" s="67" t="s">
        <v>726</v>
      </c>
    </row>
    <row r="111" spans="1:13" ht="42" customHeight="1">
      <c r="A111" s="61" t="s">
        <v>759</v>
      </c>
      <c r="B111" s="61" t="s">
        <v>749</v>
      </c>
      <c r="C111" s="61" t="s">
        <v>4</v>
      </c>
      <c r="D111" s="62">
        <v>66680</v>
      </c>
      <c r="E111" s="63">
        <v>0</v>
      </c>
      <c r="F111" s="64">
        <f>VLOOKUP(A111,[10]danweinbyszxjdmxb!$A$1:$F$65536,6,0)</f>
        <v>66680</v>
      </c>
      <c r="G111" s="62">
        <v>66680</v>
      </c>
      <c r="H111" s="65">
        <v>1</v>
      </c>
      <c r="I111" s="63">
        <v>0</v>
      </c>
      <c r="J111" s="63">
        <v>0</v>
      </c>
      <c r="K111" s="66">
        <f>VLOOKUP(A111,[10]danweinbyszxjdmxb!$A$1:$K$65536,11,0)</f>
        <v>66680</v>
      </c>
      <c r="L111" s="65">
        <v>0</v>
      </c>
      <c r="M111" s="67" t="s">
        <v>726</v>
      </c>
    </row>
    <row r="112" spans="1:13" ht="42" customHeight="1">
      <c r="A112" s="61" t="s">
        <v>760</v>
      </c>
      <c r="B112" s="61" t="s">
        <v>725</v>
      </c>
      <c r="C112" s="61" t="s">
        <v>4</v>
      </c>
      <c r="D112" s="62">
        <v>392220</v>
      </c>
      <c r="E112" s="63">
        <v>-45320</v>
      </c>
      <c r="F112" s="64">
        <f>VLOOKUP(A112,[10]danweinbyszxjdmxb!$A$1:$F$65536,6,0)</f>
        <v>346145</v>
      </c>
      <c r="G112" s="62">
        <v>346900</v>
      </c>
      <c r="H112" s="65">
        <v>1</v>
      </c>
      <c r="I112" s="63">
        <v>0</v>
      </c>
      <c r="J112" s="63">
        <v>0</v>
      </c>
      <c r="K112" s="66">
        <f>VLOOKUP(A112,[10]danweinbyszxjdmxb!$A$1:$K$65536,11,0)</f>
        <v>274752.5</v>
      </c>
      <c r="L112" s="65">
        <v>0</v>
      </c>
      <c r="M112" s="67" t="s">
        <v>726</v>
      </c>
    </row>
    <row r="113" spans="1:14" ht="42" customHeight="1">
      <c r="A113" s="61" t="s">
        <v>761</v>
      </c>
      <c r="B113" s="61" t="s">
        <v>762</v>
      </c>
      <c r="C113" s="61" t="s">
        <v>4</v>
      </c>
      <c r="D113" s="62">
        <v>64985</v>
      </c>
      <c r="E113" s="63">
        <v>324300</v>
      </c>
      <c r="F113" s="64">
        <f>VLOOKUP(A113,[10]danweinbyszxjdmxb!$A$1:$F$65536,6,0)</f>
        <v>385625</v>
      </c>
      <c r="G113" s="62">
        <v>389285</v>
      </c>
      <c r="H113" s="65">
        <v>1</v>
      </c>
      <c r="I113" s="63">
        <v>385625</v>
      </c>
      <c r="J113" s="63">
        <v>0</v>
      </c>
      <c r="K113" s="66">
        <f>VLOOKUP(A113,[10]danweinbyszxjdmxb!$A$1:$K$65536,11,0)</f>
        <v>385625</v>
      </c>
      <c r="L113" s="65">
        <v>0.99060000000000004</v>
      </c>
      <c r="M113" s="67" t="s">
        <v>726</v>
      </c>
      <c r="N113" s="167"/>
    </row>
    <row r="114" spans="1:14" ht="42" customHeight="1">
      <c r="A114" s="61" t="s">
        <v>244</v>
      </c>
      <c r="B114" s="61" t="s">
        <v>741</v>
      </c>
      <c r="C114" s="61" t="s">
        <v>49</v>
      </c>
      <c r="D114" s="62">
        <v>74000</v>
      </c>
      <c r="E114" s="63">
        <v>0</v>
      </c>
      <c r="F114" s="64">
        <f>VLOOKUP(A114,[10]danweinbyszxjdmxb!$A$1:$F$65536,6,0)</f>
        <v>74000</v>
      </c>
      <c r="G114" s="62">
        <v>74000</v>
      </c>
      <c r="H114" s="65">
        <v>1</v>
      </c>
      <c r="I114" s="63">
        <v>0</v>
      </c>
      <c r="J114" s="63">
        <v>0</v>
      </c>
      <c r="K114" s="66">
        <f>VLOOKUP(A114,[10]danweinbyszxjdmxb!$A$1:$K$65536,11,0)</f>
        <v>70460.100000000006</v>
      </c>
      <c r="L114" s="65">
        <v>0</v>
      </c>
      <c r="M114" s="67" t="s">
        <v>726</v>
      </c>
    </row>
    <row r="115" spans="1:14" ht="42" customHeight="1">
      <c r="A115" s="61" t="s">
        <v>245</v>
      </c>
      <c r="B115" s="61" t="s">
        <v>741</v>
      </c>
      <c r="C115" s="61" t="s">
        <v>49</v>
      </c>
      <c r="D115" s="62">
        <v>65160</v>
      </c>
      <c r="E115" s="63">
        <v>-40562.699999999997</v>
      </c>
      <c r="F115" s="64">
        <f>VLOOKUP(A115,[10]danweinbyszxjdmxb!$A$1:$F$65536,6,0)</f>
        <v>24597.3</v>
      </c>
      <c r="G115" s="62">
        <v>24597.3</v>
      </c>
      <c r="H115" s="65">
        <v>1</v>
      </c>
      <c r="I115" s="63">
        <v>24597.3</v>
      </c>
      <c r="J115" s="63">
        <v>0</v>
      </c>
      <c r="K115" s="66">
        <f>VLOOKUP(A115,[10]danweinbyszxjdmxb!$A$1:$K$65536,11,0)</f>
        <v>24597.3</v>
      </c>
      <c r="L115" s="65">
        <v>1</v>
      </c>
      <c r="M115" s="67" t="s">
        <v>726</v>
      </c>
    </row>
    <row r="116" spans="1:14" ht="42" customHeight="1">
      <c r="A116" s="61" t="s">
        <v>247</v>
      </c>
      <c r="B116" s="61" t="s">
        <v>736</v>
      </c>
      <c r="C116" s="61" t="s">
        <v>5</v>
      </c>
      <c r="D116" s="62">
        <v>35000</v>
      </c>
      <c r="E116" s="63">
        <v>0</v>
      </c>
      <c r="F116" s="64">
        <f>VLOOKUP(A116,[10]danweinbyszxjdmxb!$A$1:$F$65536,6,0)</f>
        <v>35000</v>
      </c>
      <c r="G116" s="62">
        <v>35000</v>
      </c>
      <c r="H116" s="65">
        <v>1</v>
      </c>
      <c r="I116" s="63">
        <v>0</v>
      </c>
      <c r="J116" s="63">
        <v>0</v>
      </c>
      <c r="K116" s="66">
        <f>VLOOKUP(A116,[10]danweinbyszxjdmxb!$A$1:$K$65536,11,0)</f>
        <v>33999</v>
      </c>
      <c r="L116" s="65">
        <v>0</v>
      </c>
      <c r="M116" s="67" t="s">
        <v>726</v>
      </c>
    </row>
    <row r="117" spans="1:14" ht="42" customHeight="1">
      <c r="A117" s="61" t="s">
        <v>248</v>
      </c>
      <c r="B117" s="61" t="s">
        <v>725</v>
      </c>
      <c r="C117" s="61" t="s">
        <v>6</v>
      </c>
      <c r="D117" s="62">
        <v>500</v>
      </c>
      <c r="E117" s="63">
        <v>0</v>
      </c>
      <c r="F117" s="64">
        <f>VLOOKUP(A117,[10]danweinbyszxjdmxb!$A$1:$F$65536,6,0)</f>
        <v>1510</v>
      </c>
      <c r="G117" s="62">
        <v>500</v>
      </c>
      <c r="H117" s="65">
        <v>1</v>
      </c>
      <c r="I117" s="63">
        <v>24</v>
      </c>
      <c r="J117" s="63">
        <v>0</v>
      </c>
      <c r="K117" s="66">
        <f>VLOOKUP(A117,[10]danweinbyszxjdmxb!$A$1:$K$65536,11,0)</f>
        <v>1510</v>
      </c>
      <c r="L117" s="65">
        <v>2.4E-2</v>
      </c>
      <c r="M117" s="67" t="s">
        <v>726</v>
      </c>
    </row>
    <row r="118" spans="1:14" ht="42" customHeight="1">
      <c r="A118" s="61" t="s">
        <v>249</v>
      </c>
      <c r="B118" s="61" t="s">
        <v>763</v>
      </c>
      <c r="C118" s="61" t="s">
        <v>6</v>
      </c>
      <c r="D118" s="62">
        <v>3000</v>
      </c>
      <c r="E118" s="63">
        <v>0</v>
      </c>
      <c r="F118" s="64">
        <f>VLOOKUP(A118,[10]danweinbyszxjdmxb!$A$1:$F$65536,6,0)</f>
        <v>3000</v>
      </c>
      <c r="G118" s="62">
        <v>3000</v>
      </c>
      <c r="H118" s="65">
        <v>1</v>
      </c>
      <c r="I118" s="63">
        <v>0</v>
      </c>
      <c r="J118" s="63">
        <v>0</v>
      </c>
      <c r="K118" s="66">
        <f>VLOOKUP(A118,[10]danweinbyszxjdmxb!$A$1:$K$65536,11,0)</f>
        <v>3000</v>
      </c>
      <c r="L118" s="65">
        <v>0</v>
      </c>
      <c r="M118" s="67" t="s">
        <v>726</v>
      </c>
    </row>
    <row r="119" spans="1:14" ht="42" customHeight="1">
      <c r="A119" s="61" t="s">
        <v>250</v>
      </c>
      <c r="B119" s="61" t="s">
        <v>763</v>
      </c>
      <c r="C119" s="61" t="s">
        <v>6</v>
      </c>
      <c r="D119" s="62">
        <v>61600</v>
      </c>
      <c r="E119" s="63">
        <v>0</v>
      </c>
      <c r="F119" s="64">
        <f>VLOOKUP(A119,[10]danweinbyszxjdmxb!$A$1:$F$65536,6,0)</f>
        <v>61600</v>
      </c>
      <c r="G119" s="62">
        <v>61600</v>
      </c>
      <c r="H119" s="65">
        <v>1</v>
      </c>
      <c r="I119" s="63">
        <v>0</v>
      </c>
      <c r="J119" s="63">
        <v>0</v>
      </c>
      <c r="K119" s="66">
        <f>VLOOKUP(A119,[10]danweinbyszxjdmxb!$A$1:$K$65536,11,0)</f>
        <v>61600</v>
      </c>
      <c r="L119" s="65">
        <v>0</v>
      </c>
      <c r="M119" s="67" t="s">
        <v>726</v>
      </c>
    </row>
    <row r="120" spans="1:14" ht="42" customHeight="1">
      <c r="A120" s="61" t="s">
        <v>251</v>
      </c>
      <c r="B120" s="61" t="s">
        <v>763</v>
      </c>
      <c r="C120" s="61" t="s">
        <v>6</v>
      </c>
      <c r="D120" s="62">
        <v>200000</v>
      </c>
      <c r="E120" s="63">
        <v>0</v>
      </c>
      <c r="F120" s="64">
        <f>VLOOKUP(A120,[10]danweinbyszxjdmxb!$A$1:$F$65536,6,0)</f>
        <v>97503</v>
      </c>
      <c r="G120" s="62">
        <v>200000</v>
      </c>
      <c r="H120" s="65">
        <v>1</v>
      </c>
      <c r="I120" s="63">
        <v>200000</v>
      </c>
      <c r="J120" s="63">
        <v>0</v>
      </c>
      <c r="K120" s="66">
        <f>VLOOKUP(A120,[10]danweinbyszxjdmxb!$A$1:$K$65536,11,0)</f>
        <v>97500</v>
      </c>
      <c r="L120" s="65">
        <v>0</v>
      </c>
      <c r="M120" s="67" t="s">
        <v>726</v>
      </c>
    </row>
    <row r="121" spans="1:14" ht="42" customHeight="1">
      <c r="A121" s="61" t="s">
        <v>252</v>
      </c>
      <c r="B121" s="61" t="s">
        <v>764</v>
      </c>
      <c r="C121" s="61" t="s">
        <v>6</v>
      </c>
      <c r="D121" s="62">
        <v>80000</v>
      </c>
      <c r="E121" s="63">
        <v>0</v>
      </c>
      <c r="F121" s="64">
        <f>VLOOKUP(A121,[10]danweinbyszxjdmxb!$A$1:$F$65536,6,0)</f>
        <v>79800</v>
      </c>
      <c r="G121" s="62">
        <v>80000</v>
      </c>
      <c r="H121" s="65">
        <v>1</v>
      </c>
      <c r="I121" s="63">
        <v>0</v>
      </c>
      <c r="J121" s="63">
        <v>0</v>
      </c>
      <c r="K121" s="66">
        <f>VLOOKUP(A121,[10]danweinbyszxjdmxb!$A$1:$K$65536,11,0)</f>
        <v>79800</v>
      </c>
      <c r="L121" s="65">
        <v>0</v>
      </c>
      <c r="M121" s="67" t="s">
        <v>726</v>
      </c>
    </row>
    <row r="122" spans="1:14" ht="42" customHeight="1">
      <c r="A122" s="61" t="s">
        <v>253</v>
      </c>
      <c r="B122" s="61" t="s">
        <v>731</v>
      </c>
      <c r="C122" s="61" t="s">
        <v>5</v>
      </c>
      <c r="D122" s="62">
        <v>60400</v>
      </c>
      <c r="E122" s="63">
        <v>0</v>
      </c>
      <c r="F122" s="64">
        <f>VLOOKUP(A122,[10]danweinbyszxjdmxb!$A$1:$F$65536,6,0)</f>
        <v>64419</v>
      </c>
      <c r="G122" s="62">
        <v>60400</v>
      </c>
      <c r="H122" s="65">
        <v>1</v>
      </c>
      <c r="I122" s="63">
        <v>32679</v>
      </c>
      <c r="J122" s="63">
        <v>0</v>
      </c>
      <c r="K122" s="66">
        <f>VLOOKUP(A122,[10]danweinbyszxjdmxb!$A$1:$K$65536,11,0)</f>
        <v>59369</v>
      </c>
      <c r="L122" s="65">
        <v>0.53280000000000005</v>
      </c>
      <c r="M122" s="67" t="s">
        <v>726</v>
      </c>
    </row>
    <row r="123" spans="1:14" ht="42" customHeight="1">
      <c r="A123" s="69" t="s">
        <v>850</v>
      </c>
      <c r="B123" s="61" t="s">
        <v>663</v>
      </c>
      <c r="C123" s="61" t="s">
        <v>664</v>
      </c>
      <c r="D123" s="62">
        <v>4623500</v>
      </c>
      <c r="E123" s="63">
        <v>-173500</v>
      </c>
      <c r="F123" s="64">
        <f>VLOOKUP(A123,[10]danweinbyszxjdmxb!$A$1:$F$65536,6,0)</f>
        <v>4220000</v>
      </c>
      <c r="G123" s="62">
        <v>4450000</v>
      </c>
      <c r="H123" s="65">
        <v>1</v>
      </c>
      <c r="I123" s="63">
        <v>2227291.65</v>
      </c>
      <c r="J123" s="63">
        <v>28809.52</v>
      </c>
      <c r="K123" s="66">
        <f>VLOOKUP(A123,[10]danweinbyszxjdmxb!$A$1:$K$65536,11,0)</f>
        <v>3362123.3</v>
      </c>
      <c r="L123" s="65">
        <v>0.32550000000000001</v>
      </c>
      <c r="M123" s="67" t="s">
        <v>726</v>
      </c>
    </row>
    <row r="124" spans="1:14" ht="42" customHeight="1">
      <c r="A124" s="61" t="s">
        <v>254</v>
      </c>
      <c r="B124" s="61" t="s">
        <v>254</v>
      </c>
      <c r="C124" s="61" t="s">
        <v>48</v>
      </c>
      <c r="D124" s="62">
        <v>431300</v>
      </c>
      <c r="E124" s="63">
        <v>0</v>
      </c>
      <c r="F124" s="64">
        <f>VLOOKUP(A124,[10]danweinbyszxjdmxb!$A$1:$F$65536,6,0)</f>
        <v>431300</v>
      </c>
      <c r="G124" s="62">
        <v>431300</v>
      </c>
      <c r="H124" s="65">
        <v>1</v>
      </c>
      <c r="I124" s="63">
        <v>404543</v>
      </c>
      <c r="J124" s="63">
        <v>5000</v>
      </c>
      <c r="K124" s="66">
        <f>VLOOKUP(A124,[10]danweinbyszxjdmxb!$A$1:$K$65536,11,0)</f>
        <v>426190.13</v>
      </c>
      <c r="L124" s="65">
        <v>0.26800000000000002</v>
      </c>
      <c r="M124" s="67" t="s">
        <v>765</v>
      </c>
    </row>
    <row r="125" spans="1:14" ht="42" customHeight="1">
      <c r="A125" s="61" t="s">
        <v>766</v>
      </c>
      <c r="B125" s="61" t="s">
        <v>725</v>
      </c>
      <c r="C125" s="61" t="s">
        <v>48</v>
      </c>
      <c r="D125" s="62">
        <v>10000</v>
      </c>
      <c r="E125" s="63">
        <v>0</v>
      </c>
      <c r="F125" s="64">
        <f>VLOOKUP(A125,[10]danweinbyszxjdmxb!$A$1:$F$65536,6,0)</f>
        <v>54068</v>
      </c>
      <c r="G125" s="62">
        <v>10000</v>
      </c>
      <c r="H125" s="65">
        <v>1</v>
      </c>
      <c r="I125" s="63">
        <v>2200.4</v>
      </c>
      <c r="J125" s="63">
        <v>0</v>
      </c>
      <c r="K125" s="66">
        <f>VLOOKUP(A125,[10]danweinbyszxjdmxb!$A$1:$K$65536,11,0)</f>
        <v>46886.9</v>
      </c>
      <c r="L125" s="65">
        <v>0.188</v>
      </c>
      <c r="M125" s="67" t="s">
        <v>726</v>
      </c>
    </row>
    <row r="126" spans="1:14" ht="42" customHeight="1">
      <c r="A126" s="61" t="s">
        <v>1161</v>
      </c>
      <c r="B126" s="61" t="s">
        <v>725</v>
      </c>
      <c r="C126" s="61" t="s">
        <v>256</v>
      </c>
      <c r="D126" s="62">
        <v>50000</v>
      </c>
      <c r="E126" s="63">
        <v>123440</v>
      </c>
      <c r="F126" s="64">
        <f>VLOOKUP(A126,[10]danweinbyszxjdmxb!$A$1:$F$65536,6,0)</f>
        <v>173940</v>
      </c>
      <c r="G126" s="62">
        <v>173440</v>
      </c>
      <c r="H126" s="65">
        <v>1</v>
      </c>
      <c r="I126" s="63">
        <v>153388.60999999999</v>
      </c>
      <c r="J126" s="63">
        <v>0</v>
      </c>
      <c r="K126" s="66">
        <f>VLOOKUP(A126,[10]danweinbyszxjdmxb!$A$1:$K$65536,11,0)</f>
        <v>173940</v>
      </c>
      <c r="L126" s="65">
        <v>0.49659999999999999</v>
      </c>
      <c r="M126" s="67" t="s">
        <v>726</v>
      </c>
    </row>
    <row r="127" spans="1:14" ht="42" customHeight="1">
      <c r="A127" s="61" t="s">
        <v>257</v>
      </c>
      <c r="B127" s="61" t="s">
        <v>745</v>
      </c>
      <c r="C127" s="61" t="s">
        <v>256</v>
      </c>
      <c r="D127" s="62">
        <v>100000</v>
      </c>
      <c r="E127" s="63">
        <v>0</v>
      </c>
      <c r="F127" s="64">
        <f>VLOOKUP(A127,[10]danweinbyszxjdmxb!$A$1:$F$65536,6,0)</f>
        <v>198200</v>
      </c>
      <c r="G127" s="62">
        <v>100000</v>
      </c>
      <c r="H127" s="65">
        <v>1</v>
      </c>
      <c r="I127" s="63">
        <v>0</v>
      </c>
      <c r="J127" s="63">
        <v>0</v>
      </c>
      <c r="K127" s="66">
        <f>VLOOKUP(A127,[10]danweinbyszxjdmxb!$A$1:$K$65536,11,0)</f>
        <v>198200</v>
      </c>
      <c r="L127" s="65">
        <v>0</v>
      </c>
      <c r="M127" s="67" t="s">
        <v>746</v>
      </c>
    </row>
    <row r="128" spans="1:14" ht="42" customHeight="1">
      <c r="A128" s="61" t="s">
        <v>258</v>
      </c>
      <c r="B128" s="61" t="s">
        <v>702</v>
      </c>
      <c r="C128" s="61" t="s">
        <v>256</v>
      </c>
      <c r="D128" s="62">
        <v>20000</v>
      </c>
      <c r="E128" s="63">
        <v>0</v>
      </c>
      <c r="F128" s="64">
        <f>VLOOKUP(A128,[10]danweinbyszxjdmxb!$A$1:$F$65536,6,0)</f>
        <v>19570</v>
      </c>
      <c r="G128" s="62">
        <v>20000</v>
      </c>
      <c r="H128" s="65">
        <v>1</v>
      </c>
      <c r="I128" s="63">
        <v>4000</v>
      </c>
      <c r="J128" s="63">
        <v>0</v>
      </c>
      <c r="K128" s="66">
        <f>VLOOKUP(A128,[10]danweinbyszxjdmxb!$A$1:$K$65536,11,0)</f>
        <v>19570</v>
      </c>
      <c r="L128" s="65">
        <v>0.2</v>
      </c>
      <c r="M128" s="67" t="s">
        <v>726</v>
      </c>
    </row>
    <row r="129" spans="1:15" ht="42" customHeight="1">
      <c r="A129" s="61" t="s">
        <v>612</v>
      </c>
      <c r="B129" s="61" t="s">
        <v>700</v>
      </c>
      <c r="C129" s="61" t="s">
        <v>2</v>
      </c>
      <c r="D129" s="62">
        <v>3770400</v>
      </c>
      <c r="E129" s="63">
        <v>0</v>
      </c>
      <c r="F129" s="64">
        <f>VLOOKUP(A129,[10]danweinbyszxjdmxb!$A$1:$F$65536,6,0)</f>
        <v>3770348.88</v>
      </c>
      <c r="G129" s="62">
        <v>3770400</v>
      </c>
      <c r="H129" s="65">
        <v>1</v>
      </c>
      <c r="I129" s="63">
        <v>3770348.88</v>
      </c>
      <c r="J129" s="63">
        <v>0</v>
      </c>
      <c r="K129" s="66">
        <f>VLOOKUP(A129,[10]danweinbyszxjdmxb!$A$1:$K$65536,11,0)</f>
        <v>3770348.88</v>
      </c>
      <c r="L129" s="65">
        <v>0.5</v>
      </c>
      <c r="M129" s="67" t="s">
        <v>696</v>
      </c>
    </row>
    <row r="130" spans="1:15" ht="42" customHeight="1">
      <c r="A130" s="61" t="s">
        <v>128</v>
      </c>
      <c r="B130" s="61" t="s">
        <v>681</v>
      </c>
      <c r="C130" s="61" t="s">
        <v>51</v>
      </c>
      <c r="D130" s="62">
        <v>54690</v>
      </c>
      <c r="E130" s="63">
        <v>0</v>
      </c>
      <c r="F130" s="64">
        <f>VLOOKUP(A130,[10]danweinbyszxjdmxb!$A$1:$F$65536,6,0)</f>
        <v>54690</v>
      </c>
      <c r="G130" s="62">
        <v>54690</v>
      </c>
      <c r="H130" s="65">
        <v>1</v>
      </c>
      <c r="I130" s="63">
        <v>54690</v>
      </c>
      <c r="J130" s="63">
        <v>0</v>
      </c>
      <c r="K130" s="66">
        <f>VLOOKUP(A130,[10]danweinbyszxjdmxb!$A$1:$K$65536,11,0)</f>
        <v>54690</v>
      </c>
      <c r="L130" s="65">
        <v>1</v>
      </c>
      <c r="M130" s="67" t="s">
        <v>767</v>
      </c>
    </row>
    <row r="131" spans="1:15" ht="42" customHeight="1">
      <c r="A131" s="61" t="s">
        <v>129</v>
      </c>
      <c r="B131" s="61" t="s">
        <v>676</v>
      </c>
      <c r="C131" s="61" t="s">
        <v>51</v>
      </c>
      <c r="D131" s="62">
        <v>412.76</v>
      </c>
      <c r="E131" s="63">
        <v>0</v>
      </c>
      <c r="F131" s="64">
        <f>VLOOKUP(A131,[10]danweinbyszxjdmxb!$A$1:$F$65536,6,0)</f>
        <v>412.76</v>
      </c>
      <c r="G131" s="62">
        <v>412.76</v>
      </c>
      <c r="H131" s="65">
        <v>1</v>
      </c>
      <c r="I131" s="63">
        <v>412.76</v>
      </c>
      <c r="J131" s="63">
        <v>0</v>
      </c>
      <c r="K131" s="66">
        <f>VLOOKUP(A131,[10]danweinbyszxjdmxb!$A$1:$K$65536,11,0)</f>
        <v>412.76</v>
      </c>
      <c r="L131" s="65">
        <v>1</v>
      </c>
      <c r="M131" s="67" t="s">
        <v>767</v>
      </c>
    </row>
    <row r="132" spans="1:15" ht="42" customHeight="1">
      <c r="A132" s="61" t="s">
        <v>130</v>
      </c>
      <c r="B132" s="61" t="s">
        <v>768</v>
      </c>
      <c r="C132" s="61" t="s">
        <v>51</v>
      </c>
      <c r="D132" s="62">
        <v>1920.71</v>
      </c>
      <c r="E132" s="63">
        <v>0</v>
      </c>
      <c r="F132" s="64">
        <f>VLOOKUP(A132,[10]danweinbyszxjdmxb!$A$1:$F$65536,6,0)</f>
        <v>1920.71</v>
      </c>
      <c r="G132" s="62">
        <v>1920.71</v>
      </c>
      <c r="H132" s="65">
        <v>1</v>
      </c>
      <c r="I132" s="63">
        <v>1920.71</v>
      </c>
      <c r="J132" s="63">
        <v>0</v>
      </c>
      <c r="K132" s="66">
        <f>VLOOKUP(A132,[10]danweinbyszxjdmxb!$A$1:$K$65536,11,0)</f>
        <v>1920.71</v>
      </c>
      <c r="L132" s="65">
        <v>1</v>
      </c>
      <c r="M132" s="67" t="s">
        <v>767</v>
      </c>
    </row>
    <row r="133" spans="1:15" ht="42" customHeight="1">
      <c r="A133" s="61" t="s">
        <v>131</v>
      </c>
      <c r="B133" s="61" t="s">
        <v>669</v>
      </c>
      <c r="C133" s="61" t="s">
        <v>51</v>
      </c>
      <c r="D133" s="62">
        <v>836</v>
      </c>
      <c r="E133" s="63">
        <v>0</v>
      </c>
      <c r="F133" s="64">
        <f>VLOOKUP(A133,[10]danweinbyszxjdmxb!$A$1:$F$65536,6,0)</f>
        <v>836</v>
      </c>
      <c r="G133" s="62">
        <v>836</v>
      </c>
      <c r="H133" s="65">
        <v>1</v>
      </c>
      <c r="I133" s="63">
        <v>0</v>
      </c>
      <c r="J133" s="63">
        <v>0</v>
      </c>
      <c r="K133" s="66">
        <f>VLOOKUP(A133,[10]danweinbyszxjdmxb!$A$1:$K$65536,11,0)</f>
        <v>836</v>
      </c>
      <c r="L133" s="65">
        <v>0</v>
      </c>
      <c r="M133" s="67" t="s">
        <v>767</v>
      </c>
    </row>
    <row r="134" spans="1:15" ht="42" customHeight="1">
      <c r="A134" s="61" t="s">
        <v>662</v>
      </c>
      <c r="B134" s="61" t="s">
        <v>663</v>
      </c>
      <c r="C134" s="61" t="s">
        <v>664</v>
      </c>
      <c r="D134" s="62">
        <v>80990</v>
      </c>
      <c r="E134" s="63">
        <v>-70980</v>
      </c>
      <c r="F134" s="64">
        <f>VLOOKUP(A134,[10]danweinbyszxjdmxb!$A$1:$F$65536,6,0)</f>
        <v>10010</v>
      </c>
      <c r="G134" s="62">
        <v>10010</v>
      </c>
      <c r="H134" s="65">
        <v>1</v>
      </c>
      <c r="I134" s="63">
        <v>9900</v>
      </c>
      <c r="J134" s="63">
        <v>0</v>
      </c>
      <c r="K134" s="66">
        <f>VLOOKUP(A134,[10]danweinbyszxjdmxb!$A$1:$K$65536,11,0)</f>
        <v>9900</v>
      </c>
      <c r="L134" s="65">
        <v>0</v>
      </c>
      <c r="M134" s="67" t="s">
        <v>769</v>
      </c>
    </row>
    <row r="135" spans="1:15" ht="42" customHeight="1">
      <c r="A135" s="61" t="s">
        <v>665</v>
      </c>
      <c r="B135" s="61" t="s">
        <v>663</v>
      </c>
      <c r="C135" s="61" t="s">
        <v>664</v>
      </c>
      <c r="D135" s="62">
        <v>394030</v>
      </c>
      <c r="E135" s="63">
        <v>1170</v>
      </c>
      <c r="F135" s="64">
        <f>VLOOKUP(A135,[10]danweinbyszxjdmxb!$A$1:$F$65536,6,0)</f>
        <v>395200</v>
      </c>
      <c r="G135" s="62">
        <v>395200</v>
      </c>
      <c r="H135" s="65">
        <v>1</v>
      </c>
      <c r="I135" s="63">
        <v>353000</v>
      </c>
      <c r="J135" s="63">
        <v>0</v>
      </c>
      <c r="K135" s="66">
        <f>VLOOKUP(A135,[10]danweinbyszxjdmxb!$A$1:$K$65536,11,0)</f>
        <v>372326</v>
      </c>
      <c r="L135" s="65">
        <v>0.2606</v>
      </c>
      <c r="M135" s="67" t="s">
        <v>769</v>
      </c>
    </row>
    <row r="136" spans="1:15" ht="42" customHeight="1">
      <c r="A136" s="61" t="s">
        <v>666</v>
      </c>
      <c r="B136" s="61" t="s">
        <v>663</v>
      </c>
      <c r="C136" s="61" t="s">
        <v>664</v>
      </c>
      <c r="D136" s="62">
        <v>35100</v>
      </c>
      <c r="E136" s="63">
        <v>9295</v>
      </c>
      <c r="F136" s="64">
        <f>VLOOKUP(A136,[10]danweinbyszxjdmxb!$A$1:$F$65536,6,0)</f>
        <v>44395</v>
      </c>
      <c r="G136" s="62">
        <v>44395</v>
      </c>
      <c r="H136" s="65">
        <v>1</v>
      </c>
      <c r="I136" s="63">
        <v>44371.519999999997</v>
      </c>
      <c r="J136" s="63">
        <v>0</v>
      </c>
      <c r="K136" s="66">
        <f>VLOOKUP(A136,[10]danweinbyszxjdmxb!$A$1:$K$65536,11,0)</f>
        <v>44371.519999999997</v>
      </c>
      <c r="L136" s="65">
        <v>0.99950000000000006</v>
      </c>
      <c r="M136" s="67" t="s">
        <v>769</v>
      </c>
    </row>
    <row r="137" spans="1:15" ht="42" customHeight="1">
      <c r="A137" s="61" t="s">
        <v>667</v>
      </c>
      <c r="B137" s="61" t="s">
        <v>663</v>
      </c>
      <c r="C137" s="61" t="s">
        <v>664</v>
      </c>
      <c r="D137" s="62">
        <v>511680</v>
      </c>
      <c r="E137" s="63">
        <v>0</v>
      </c>
      <c r="F137" s="64">
        <f>VLOOKUP(A137,[10]danweinbyszxjdmxb!$A$1:$F$65536,6,0)</f>
        <v>511680</v>
      </c>
      <c r="G137" s="62">
        <v>511680</v>
      </c>
      <c r="H137" s="65">
        <v>1</v>
      </c>
      <c r="I137" s="63">
        <v>208630</v>
      </c>
      <c r="J137" s="63">
        <v>0</v>
      </c>
      <c r="K137" s="66">
        <f>VLOOKUP(A137,[10]danweinbyszxjdmxb!$A$1:$K$65536,11,0)</f>
        <v>385630</v>
      </c>
      <c r="L137" s="65">
        <v>0</v>
      </c>
      <c r="M137" s="67" t="s">
        <v>769</v>
      </c>
    </row>
    <row r="138" spans="1:15" ht="42" customHeight="1">
      <c r="A138" s="61" t="s">
        <v>677</v>
      </c>
      <c r="B138" s="61" t="s">
        <v>676</v>
      </c>
      <c r="C138" s="61" t="s">
        <v>664</v>
      </c>
      <c r="D138" s="62">
        <v>105885</v>
      </c>
      <c r="E138" s="63">
        <v>107705</v>
      </c>
      <c r="F138" s="64">
        <f>VLOOKUP(A138,[10]danweinbyszxjdmxb!$A$1:$F$65536,6,0)</f>
        <v>253890</v>
      </c>
      <c r="G138" s="62">
        <v>213590</v>
      </c>
      <c r="H138" s="65">
        <v>1</v>
      </c>
      <c r="I138" s="63">
        <v>75600</v>
      </c>
      <c r="J138" s="63">
        <v>0</v>
      </c>
      <c r="K138" s="66">
        <f>VLOOKUP(A138,[10]danweinbyszxjdmxb!$A$1:$K$65536,11,0)</f>
        <v>181600.25</v>
      </c>
      <c r="L138" s="65">
        <v>0.1517</v>
      </c>
      <c r="M138" s="67" t="s">
        <v>769</v>
      </c>
    </row>
    <row r="139" spans="1:15" ht="42" customHeight="1">
      <c r="A139" s="61" t="s">
        <v>770</v>
      </c>
      <c r="B139" s="61" t="s">
        <v>669</v>
      </c>
      <c r="C139" s="61" t="s">
        <v>52</v>
      </c>
      <c r="D139" s="62">
        <v>652860</v>
      </c>
      <c r="E139" s="63">
        <v>0</v>
      </c>
      <c r="F139" s="64">
        <f>VLOOKUP(A139,[10]danweinbyszxjdmxb!$A$1:$F$65536,6,0)</f>
        <v>652860</v>
      </c>
      <c r="G139" s="62">
        <v>652860</v>
      </c>
      <c r="H139" s="65">
        <v>1</v>
      </c>
      <c r="I139" s="63">
        <v>652800</v>
      </c>
      <c r="J139" s="63">
        <v>0</v>
      </c>
      <c r="K139" s="66">
        <f>VLOOKUP(A139,[10]danweinbyszxjdmxb!$A$1:$K$65536,11,0)</f>
        <v>652800</v>
      </c>
      <c r="L139" s="65">
        <v>0</v>
      </c>
      <c r="M139" s="67" t="s">
        <v>769</v>
      </c>
    </row>
    <row r="140" spans="1:15" ht="42" customHeight="1">
      <c r="A140" s="61" t="s">
        <v>771</v>
      </c>
      <c r="B140" s="61" t="s">
        <v>676</v>
      </c>
      <c r="C140" s="61" t="s">
        <v>14</v>
      </c>
      <c r="D140" s="62">
        <v>244855</v>
      </c>
      <c r="E140" s="63">
        <v>0</v>
      </c>
      <c r="F140" s="64">
        <f>VLOOKUP(A140,[10]danweinbyszxjdmxb!$A$1:$F$65536,6,0)</f>
        <v>244855</v>
      </c>
      <c r="G140" s="62">
        <v>244855</v>
      </c>
      <c r="H140" s="65">
        <v>1</v>
      </c>
      <c r="I140" s="63">
        <v>244800</v>
      </c>
      <c r="J140" s="63">
        <v>0</v>
      </c>
      <c r="K140" s="66">
        <f>VLOOKUP(A140,[10]danweinbyszxjdmxb!$A$1:$K$65536,11,0)</f>
        <v>244800</v>
      </c>
      <c r="L140" s="65">
        <v>0</v>
      </c>
      <c r="M140" s="67" t="s">
        <v>769</v>
      </c>
    </row>
    <row r="141" spans="1:15" ht="42" customHeight="1">
      <c r="A141" s="61" t="s">
        <v>772</v>
      </c>
      <c r="B141" s="61" t="s">
        <v>676</v>
      </c>
      <c r="C141" s="61" t="s">
        <v>51</v>
      </c>
      <c r="D141" s="62">
        <v>204035</v>
      </c>
      <c r="E141" s="63">
        <v>0</v>
      </c>
      <c r="F141" s="64">
        <f>VLOOKUP(A141,[10]danweinbyszxjdmxb!$A$1:$F$65536,6,0)</f>
        <v>204035</v>
      </c>
      <c r="G141" s="62">
        <v>204035</v>
      </c>
      <c r="H141" s="65">
        <v>1</v>
      </c>
      <c r="I141" s="63">
        <v>200000</v>
      </c>
      <c r="J141" s="63">
        <v>0</v>
      </c>
      <c r="K141" s="66">
        <f>VLOOKUP(A141,[10]danweinbyszxjdmxb!$A$1:$K$65536,11,0)</f>
        <v>196800</v>
      </c>
      <c r="L141" s="65">
        <v>0</v>
      </c>
      <c r="M141" s="67" t="s">
        <v>769</v>
      </c>
    </row>
    <row r="142" spans="1:15" ht="42" customHeight="1">
      <c r="A142" s="61" t="s">
        <v>773</v>
      </c>
      <c r="B142" s="61" t="s">
        <v>676</v>
      </c>
      <c r="C142" s="61" t="s">
        <v>50</v>
      </c>
      <c r="D142" s="62">
        <v>411580</v>
      </c>
      <c r="E142" s="63">
        <v>0</v>
      </c>
      <c r="F142" s="64">
        <f>VLOOKUP(A142,[10]danweinbyszxjdmxb!$A$1:$F$65536,6,0)</f>
        <v>411580</v>
      </c>
      <c r="G142" s="62">
        <v>411580</v>
      </c>
      <c r="H142" s="65">
        <v>1</v>
      </c>
      <c r="I142" s="63">
        <v>400000</v>
      </c>
      <c r="J142" s="63">
        <v>0</v>
      </c>
      <c r="K142" s="66">
        <f>VLOOKUP(A142,[10]danweinbyszxjdmxb!$A$1:$K$65536,11,0)</f>
        <v>287500</v>
      </c>
      <c r="L142" s="65">
        <v>0.19439999999999999</v>
      </c>
      <c r="M142" s="67" t="s">
        <v>769</v>
      </c>
    </row>
    <row r="143" spans="1:15" ht="42" customHeight="1">
      <c r="A143" s="61" t="s">
        <v>774</v>
      </c>
      <c r="B143" s="61" t="s">
        <v>676</v>
      </c>
      <c r="C143" s="61" t="s">
        <v>54</v>
      </c>
      <c r="D143" s="62">
        <v>192010</v>
      </c>
      <c r="E143" s="63">
        <v>0</v>
      </c>
      <c r="F143" s="64">
        <f>VLOOKUP(A143,[10]danweinbyszxjdmxb!$A$1:$F$65536,6,0)</f>
        <v>192010</v>
      </c>
      <c r="G143" s="62">
        <v>192010</v>
      </c>
      <c r="H143" s="65">
        <v>1</v>
      </c>
      <c r="I143" s="63">
        <v>192000</v>
      </c>
      <c r="J143" s="63">
        <v>0</v>
      </c>
      <c r="K143" s="66">
        <f>VLOOKUP(A143,[10]danweinbyszxjdmxb!$A$1:$K$65536,11,0)</f>
        <v>192000</v>
      </c>
      <c r="L143" s="65">
        <v>0.99990000000000001</v>
      </c>
      <c r="M143" s="67" t="s">
        <v>769</v>
      </c>
      <c r="O143">
        <v>80000</v>
      </c>
    </row>
    <row r="144" spans="1:15" ht="42" customHeight="1">
      <c r="A144" s="306" t="s">
        <v>1145</v>
      </c>
      <c r="B144" s="61" t="s">
        <v>676</v>
      </c>
      <c r="C144" s="61" t="s">
        <v>678</v>
      </c>
      <c r="D144" s="62">
        <v>520000</v>
      </c>
      <c r="E144" s="63">
        <v>0</v>
      </c>
      <c r="F144" s="64">
        <f>VLOOKUP(A144,[10]danweinbyszxjdmxb!$A$1:$F$65536,6,0)</f>
        <v>520000</v>
      </c>
      <c r="G144" s="62">
        <v>520000</v>
      </c>
      <c r="H144" s="65">
        <v>1</v>
      </c>
      <c r="I144" s="63">
        <v>520000</v>
      </c>
      <c r="J144" s="63">
        <v>0</v>
      </c>
      <c r="K144" s="66">
        <f>VLOOKUP(A144,[10]danweinbyszxjdmxb!$A$1:$K$65536,11,0)</f>
        <v>0</v>
      </c>
      <c r="L144" s="65">
        <v>0</v>
      </c>
      <c r="M144" s="67" t="s">
        <v>769</v>
      </c>
    </row>
    <row r="145" spans="1:13" ht="42" customHeight="1">
      <c r="A145" s="61" t="s">
        <v>775</v>
      </c>
      <c r="B145" s="61" t="s">
        <v>676</v>
      </c>
      <c r="C145" s="61" t="s">
        <v>53</v>
      </c>
      <c r="D145" s="62">
        <v>945685</v>
      </c>
      <c r="E145" s="63">
        <v>0</v>
      </c>
      <c r="F145" s="64">
        <f>VLOOKUP(A145,[10]danweinbyszxjdmxb!$A$1:$F$65536,6,0)</f>
        <v>945685</v>
      </c>
      <c r="G145" s="62">
        <v>945685</v>
      </c>
      <c r="H145" s="65">
        <v>1</v>
      </c>
      <c r="I145" s="63">
        <v>929600</v>
      </c>
      <c r="J145" s="63">
        <v>0</v>
      </c>
      <c r="K145" s="66">
        <f>VLOOKUP(A145,[10]danweinbyszxjdmxb!$A$1:$K$65536,11,0)</f>
        <v>945600</v>
      </c>
      <c r="L145" s="65">
        <v>8.9700000000000002E-2</v>
      </c>
      <c r="M145" s="67" t="s">
        <v>769</v>
      </c>
    </row>
    <row r="146" spans="1:13" ht="42" customHeight="1">
      <c r="A146" s="61" t="s">
        <v>679</v>
      </c>
      <c r="B146" s="61" t="s">
        <v>676</v>
      </c>
      <c r="C146" s="61" t="s">
        <v>664</v>
      </c>
      <c r="D146" s="62">
        <v>1031810</v>
      </c>
      <c r="E146" s="63">
        <v>-18395</v>
      </c>
      <c r="F146" s="64">
        <f>VLOOKUP(A146,[10]danweinbyszxjdmxb!$A$1:$F$65536,6,0)</f>
        <v>973115</v>
      </c>
      <c r="G146" s="62">
        <v>1013415</v>
      </c>
      <c r="H146" s="65">
        <v>1</v>
      </c>
      <c r="I146" s="63">
        <v>317696</v>
      </c>
      <c r="J146" s="63">
        <v>0</v>
      </c>
      <c r="K146" s="66">
        <f>VLOOKUP(A146,[10]danweinbyszxjdmxb!$A$1:$K$65536,11,0)</f>
        <v>196742.67</v>
      </c>
      <c r="L146" s="65">
        <v>0</v>
      </c>
      <c r="M146" s="67" t="s">
        <v>769</v>
      </c>
    </row>
    <row r="147" spans="1:13" ht="42" customHeight="1">
      <c r="A147" s="61" t="s">
        <v>776</v>
      </c>
      <c r="B147" s="61" t="s">
        <v>676</v>
      </c>
      <c r="C147" s="61" t="s">
        <v>14</v>
      </c>
      <c r="D147" s="62">
        <v>529620</v>
      </c>
      <c r="E147" s="63">
        <v>0</v>
      </c>
      <c r="F147" s="64">
        <f>VLOOKUP(A147,[10]danweinbyszxjdmxb!$A$1:$F$65536,6,0)</f>
        <v>529620</v>
      </c>
      <c r="G147" s="62">
        <v>529620</v>
      </c>
      <c r="H147" s="65">
        <v>1</v>
      </c>
      <c r="I147" s="63">
        <v>523820</v>
      </c>
      <c r="J147" s="63">
        <v>0</v>
      </c>
      <c r="K147" s="66">
        <f>VLOOKUP(A147,[10]danweinbyszxjdmxb!$A$1:$K$65536,11,0)</f>
        <v>393620</v>
      </c>
      <c r="L147" s="65">
        <v>0.18060000000000001</v>
      </c>
      <c r="M147" s="67" t="s">
        <v>769</v>
      </c>
    </row>
    <row r="148" spans="1:13" ht="42" customHeight="1">
      <c r="A148" s="61" t="s">
        <v>777</v>
      </c>
      <c r="B148" s="61" t="s">
        <v>676</v>
      </c>
      <c r="C148" s="61" t="s">
        <v>50</v>
      </c>
      <c r="D148" s="62">
        <v>434720</v>
      </c>
      <c r="E148" s="63">
        <v>0</v>
      </c>
      <c r="F148" s="64">
        <f>VLOOKUP(A148,[10]danweinbyszxjdmxb!$A$1:$F$65536,6,0)</f>
        <v>434720</v>
      </c>
      <c r="G148" s="62">
        <v>434720</v>
      </c>
      <c r="H148" s="65">
        <v>1</v>
      </c>
      <c r="I148" s="63">
        <v>60450</v>
      </c>
      <c r="J148" s="63">
        <v>0</v>
      </c>
      <c r="K148" s="66">
        <f>VLOOKUP(A148,[10]danweinbyszxjdmxb!$A$1:$K$65536,11,0)</f>
        <v>244304.28</v>
      </c>
      <c r="L148" s="65">
        <v>0</v>
      </c>
      <c r="M148" s="67" t="s">
        <v>769</v>
      </c>
    </row>
    <row r="149" spans="1:13" ht="42" customHeight="1">
      <c r="A149" s="61" t="s">
        <v>680</v>
      </c>
      <c r="B149" s="61" t="s">
        <v>681</v>
      </c>
      <c r="C149" s="61" t="s">
        <v>297</v>
      </c>
      <c r="D149" s="62">
        <v>9585030</v>
      </c>
      <c r="E149" s="63">
        <v>0</v>
      </c>
      <c r="F149" s="64">
        <f>VLOOKUP(A149,[10]danweinbyszxjdmxb!$A$1:$F$65536,6,0)</f>
        <v>9585030</v>
      </c>
      <c r="G149" s="62">
        <v>9585030</v>
      </c>
      <c r="H149" s="65">
        <v>1</v>
      </c>
      <c r="I149" s="63">
        <v>9585000</v>
      </c>
      <c r="J149" s="63">
        <v>0</v>
      </c>
      <c r="K149" s="66">
        <f>VLOOKUP(A149,[10]danweinbyszxjdmxb!$A$1:$K$65536,11,0)</f>
        <v>0</v>
      </c>
      <c r="L149" s="65">
        <v>0</v>
      </c>
      <c r="M149" s="67" t="s">
        <v>769</v>
      </c>
    </row>
    <row r="150" spans="1:13" ht="42" customHeight="1">
      <c r="A150" s="61" t="s">
        <v>682</v>
      </c>
      <c r="B150" s="61" t="s">
        <v>676</v>
      </c>
      <c r="C150" s="61" t="s">
        <v>664</v>
      </c>
      <c r="D150" s="62">
        <v>2717</v>
      </c>
      <c r="E150" s="63">
        <v>0</v>
      </c>
      <c r="F150" s="64">
        <f>VLOOKUP(A150,[10]danweinbyszxjdmxb!$A$1:$F$65536,6,0)</f>
        <v>2717</v>
      </c>
      <c r="G150" s="62">
        <v>2717</v>
      </c>
      <c r="H150" s="65">
        <v>1</v>
      </c>
      <c r="I150" s="63">
        <v>2498.6999999999998</v>
      </c>
      <c r="J150" s="63">
        <v>0</v>
      </c>
      <c r="K150" s="66">
        <f>VLOOKUP(A150,[10]danweinbyszxjdmxb!$A$1:$K$65536,11,0)</f>
        <v>1298.7</v>
      </c>
      <c r="L150" s="65">
        <v>0.47799999999999998</v>
      </c>
      <c r="M150" s="67" t="s">
        <v>769</v>
      </c>
    </row>
    <row r="151" spans="1:13" ht="42" customHeight="1">
      <c r="A151" s="61" t="s">
        <v>683</v>
      </c>
      <c r="B151" s="61" t="s">
        <v>676</v>
      </c>
      <c r="C151" s="61" t="s">
        <v>664</v>
      </c>
      <c r="D151" s="62">
        <v>494585</v>
      </c>
      <c r="E151" s="63">
        <v>-28795</v>
      </c>
      <c r="F151" s="64">
        <f>VLOOKUP(A151,[10]danweinbyszxjdmxb!$A$1:$F$65536,6,0)</f>
        <v>465790</v>
      </c>
      <c r="G151" s="62">
        <v>465790</v>
      </c>
      <c r="H151" s="65">
        <v>1</v>
      </c>
      <c r="I151" s="63">
        <v>380900</v>
      </c>
      <c r="J151" s="63">
        <v>0</v>
      </c>
      <c r="K151" s="66">
        <f>VLOOKUP(A151,[10]danweinbyszxjdmxb!$A$1:$K$65536,11,0)</f>
        <v>300119.8</v>
      </c>
      <c r="L151" s="65">
        <v>0.248</v>
      </c>
      <c r="M151" s="67" t="s">
        <v>769</v>
      </c>
    </row>
    <row r="152" spans="1:13" ht="42" customHeight="1">
      <c r="A152" s="61" t="s">
        <v>684</v>
      </c>
      <c r="B152" s="61" t="s">
        <v>681</v>
      </c>
      <c r="C152" s="61" t="s">
        <v>6</v>
      </c>
      <c r="D152" s="62">
        <v>94445</v>
      </c>
      <c r="E152" s="63">
        <v>0</v>
      </c>
      <c r="F152" s="64">
        <f>VLOOKUP(A152,[10]danweinbyszxjdmxb!$A$1:$F$65536,6,0)</f>
        <v>94445</v>
      </c>
      <c r="G152" s="62">
        <v>94445</v>
      </c>
      <c r="H152" s="65">
        <v>1</v>
      </c>
      <c r="I152" s="63">
        <v>94400</v>
      </c>
      <c r="J152" s="63">
        <v>0</v>
      </c>
      <c r="K152" s="66">
        <f>VLOOKUP(A152,[10]danweinbyszxjdmxb!$A$1:$K$65536,11,0)</f>
        <v>94400</v>
      </c>
      <c r="L152" s="65">
        <v>0.99950000000000006</v>
      </c>
      <c r="M152" s="67" t="s">
        <v>769</v>
      </c>
    </row>
    <row r="153" spans="1:13" ht="42" customHeight="1">
      <c r="A153" s="61" t="s">
        <v>685</v>
      </c>
      <c r="B153" s="61" t="s">
        <v>681</v>
      </c>
      <c r="C153" s="61" t="s">
        <v>6</v>
      </c>
      <c r="D153" s="62">
        <v>2012465</v>
      </c>
      <c r="E153" s="63">
        <v>0</v>
      </c>
      <c r="F153" s="64">
        <f>VLOOKUP(A153,[10]danweinbyszxjdmxb!$A$1:$F$65536,6,0)</f>
        <v>2012465</v>
      </c>
      <c r="G153" s="62">
        <v>2012465</v>
      </c>
      <c r="H153" s="65">
        <v>1</v>
      </c>
      <c r="I153" s="63">
        <v>2012400</v>
      </c>
      <c r="J153" s="63">
        <v>0</v>
      </c>
      <c r="K153" s="66">
        <f>VLOOKUP(A153,[10]danweinbyszxjdmxb!$A$1:$K$65536,11,0)</f>
        <v>1152000</v>
      </c>
      <c r="L153" s="65">
        <v>0.28620000000000001</v>
      </c>
      <c r="M153" s="67" t="s">
        <v>769</v>
      </c>
    </row>
    <row r="154" spans="1:13" ht="42" customHeight="1">
      <c r="A154" s="61" t="s">
        <v>778</v>
      </c>
      <c r="B154" s="61" t="s">
        <v>676</v>
      </c>
      <c r="C154" s="61" t="s">
        <v>50</v>
      </c>
      <c r="D154" s="62">
        <v>767.5</v>
      </c>
      <c r="E154" s="63">
        <v>0</v>
      </c>
      <c r="F154" s="64">
        <f>VLOOKUP(A154,[10]danweinbyszxjdmxb!$A$1:$F$65536,6,0)</f>
        <v>767.5</v>
      </c>
      <c r="G154" s="62">
        <v>767.5</v>
      </c>
      <c r="H154" s="65">
        <v>1</v>
      </c>
      <c r="I154" s="63">
        <v>0</v>
      </c>
      <c r="J154" s="63">
        <v>0</v>
      </c>
      <c r="K154" s="66">
        <f>VLOOKUP(A154,[10]danweinbyszxjdmxb!$A$1:$K$65536,11,0)</f>
        <v>0</v>
      </c>
      <c r="L154" s="65">
        <v>0</v>
      </c>
      <c r="M154" s="67" t="s">
        <v>767</v>
      </c>
    </row>
    <row r="155" spans="1:13" ht="54" customHeight="1">
      <c r="A155" s="61" t="s">
        <v>132</v>
      </c>
      <c r="B155" s="61" t="s">
        <v>779</v>
      </c>
      <c r="C155" s="61" t="s">
        <v>50</v>
      </c>
      <c r="D155" s="62">
        <v>33024.79</v>
      </c>
      <c r="E155" s="63">
        <v>0</v>
      </c>
      <c r="F155" s="64">
        <f>VLOOKUP(A155,[10]danweinbyszxjdmxb!$A$1:$F$65536,6,0)</f>
        <v>33024.79</v>
      </c>
      <c r="G155" s="62">
        <v>33024.79</v>
      </c>
      <c r="H155" s="65">
        <v>1</v>
      </c>
      <c r="I155" s="63">
        <v>0</v>
      </c>
      <c r="J155" s="63">
        <v>0</v>
      </c>
      <c r="K155" s="66">
        <f>VLOOKUP(A155,[10]danweinbyszxjdmxb!$A$1:$K$65536,11,0)</f>
        <v>16585.71</v>
      </c>
      <c r="L155" s="65">
        <v>0</v>
      </c>
      <c r="M155" s="67" t="s">
        <v>767</v>
      </c>
    </row>
    <row r="156" spans="1:13" ht="42" customHeight="1">
      <c r="A156" s="61" t="s">
        <v>133</v>
      </c>
      <c r="B156" s="61" t="s">
        <v>779</v>
      </c>
      <c r="C156" s="61" t="s">
        <v>50</v>
      </c>
      <c r="D156" s="62">
        <v>29835.09</v>
      </c>
      <c r="E156" s="63">
        <v>0</v>
      </c>
      <c r="F156" s="64">
        <f>VLOOKUP(A156,[10]danweinbyszxjdmxb!$A$1:$F$65536,6,0)</f>
        <v>29835.09</v>
      </c>
      <c r="G156" s="62">
        <v>29835.09</v>
      </c>
      <c r="H156" s="65">
        <v>1</v>
      </c>
      <c r="I156" s="63">
        <v>29835.09</v>
      </c>
      <c r="J156" s="63">
        <v>0</v>
      </c>
      <c r="K156" s="66">
        <f>VLOOKUP(A156,[10]danweinbyszxjdmxb!$A$1:$K$65536,11,0)</f>
        <v>29835.09</v>
      </c>
      <c r="L156" s="65">
        <v>0.40920000000000001</v>
      </c>
      <c r="M156" s="67" t="s">
        <v>767</v>
      </c>
    </row>
    <row r="157" spans="1:13" ht="42" customHeight="1">
      <c r="A157" s="61" t="s">
        <v>134</v>
      </c>
      <c r="B157" s="61" t="s">
        <v>676</v>
      </c>
      <c r="C157" s="61" t="s">
        <v>50</v>
      </c>
      <c r="D157" s="62">
        <v>27884.29</v>
      </c>
      <c r="E157" s="63">
        <v>0</v>
      </c>
      <c r="F157" s="64">
        <f>VLOOKUP(A157,[10]danweinbyszxjdmxb!$A$1:$F$65536,6,0)</f>
        <v>27884.29</v>
      </c>
      <c r="G157" s="62">
        <v>27884.29</v>
      </c>
      <c r="H157" s="65">
        <v>1</v>
      </c>
      <c r="I157" s="63">
        <v>24189.29</v>
      </c>
      <c r="J157" s="63">
        <v>0</v>
      </c>
      <c r="K157" s="66">
        <f>VLOOKUP(A157,[10]danweinbyszxjdmxb!$A$1:$K$65536,11,0)</f>
        <v>6999.17</v>
      </c>
      <c r="L157" s="65">
        <v>2.5999999999999999E-2</v>
      </c>
      <c r="M157" s="67" t="s">
        <v>767</v>
      </c>
    </row>
    <row r="158" spans="1:13" ht="54" customHeight="1">
      <c r="A158" s="61" t="s">
        <v>135</v>
      </c>
      <c r="B158" s="61" t="s">
        <v>676</v>
      </c>
      <c r="C158" s="61" t="s">
        <v>50</v>
      </c>
      <c r="D158" s="62">
        <v>550000</v>
      </c>
      <c r="E158" s="63">
        <v>0</v>
      </c>
      <c r="F158" s="64">
        <f>VLOOKUP(A158,[10]danweinbyszxjdmxb!$A$1:$F$65536,6,0)</f>
        <v>550000</v>
      </c>
      <c r="G158" s="62">
        <v>550000</v>
      </c>
      <c r="H158" s="65">
        <v>1</v>
      </c>
      <c r="I158" s="63">
        <v>395000</v>
      </c>
      <c r="J158" s="63">
        <v>0</v>
      </c>
      <c r="K158" s="66">
        <f>VLOOKUP(A158,[10]danweinbyszxjdmxb!$A$1:$K$65536,11,0)</f>
        <v>395000</v>
      </c>
      <c r="L158" s="65">
        <v>0.2155</v>
      </c>
      <c r="M158" s="67" t="s">
        <v>767</v>
      </c>
    </row>
    <row r="159" spans="1:13" ht="54" customHeight="1">
      <c r="A159" s="61" t="s">
        <v>136</v>
      </c>
      <c r="B159" s="61" t="s">
        <v>681</v>
      </c>
      <c r="C159" s="61" t="s">
        <v>50</v>
      </c>
      <c r="D159" s="62">
        <v>630000</v>
      </c>
      <c r="E159" s="63">
        <v>0</v>
      </c>
      <c r="F159" s="64">
        <f>VLOOKUP(A159,[10]danweinbyszxjdmxb!$A$1:$F$65536,6,0)</f>
        <v>630000</v>
      </c>
      <c r="G159" s="62">
        <v>630000</v>
      </c>
      <c r="H159" s="65">
        <v>1</v>
      </c>
      <c r="I159" s="63">
        <v>0</v>
      </c>
      <c r="J159" s="63">
        <v>0</v>
      </c>
      <c r="K159" s="66">
        <f>VLOOKUP(A159,[10]danweinbyszxjdmxb!$A$1:$K$65536,11,0)</f>
        <v>629960</v>
      </c>
      <c r="L159" s="65">
        <v>0</v>
      </c>
      <c r="M159" s="67" t="s">
        <v>767</v>
      </c>
    </row>
    <row r="160" spans="1:13" ht="42" customHeight="1">
      <c r="A160" s="61" t="s">
        <v>142</v>
      </c>
      <c r="B160" s="61" t="s">
        <v>669</v>
      </c>
      <c r="C160" s="61" t="s">
        <v>50</v>
      </c>
      <c r="D160" s="62">
        <v>15514.1</v>
      </c>
      <c r="E160" s="63">
        <v>0</v>
      </c>
      <c r="F160" s="64">
        <f>VLOOKUP(A160,[10]danweinbyszxjdmxb!$A$1:$F$65536,6,0)</f>
        <v>15514.1</v>
      </c>
      <c r="G160" s="62">
        <v>15514.1</v>
      </c>
      <c r="H160" s="65">
        <v>1</v>
      </c>
      <c r="I160" s="63">
        <v>0</v>
      </c>
      <c r="J160" s="63">
        <v>0</v>
      </c>
      <c r="K160" s="66">
        <f>VLOOKUP(A160,[10]danweinbyszxjdmxb!$A$1:$K$65536,11,0)</f>
        <v>15514.1</v>
      </c>
      <c r="L160" s="65">
        <v>0</v>
      </c>
      <c r="M160" s="67" t="s">
        <v>767</v>
      </c>
    </row>
    <row r="161" spans="1:13" ht="42" customHeight="1">
      <c r="A161" s="184" t="s">
        <v>942</v>
      </c>
      <c r="B161" s="61" t="s">
        <v>782</v>
      </c>
      <c r="C161" s="153" t="s">
        <v>867</v>
      </c>
      <c r="D161" s="62">
        <v>2950000</v>
      </c>
      <c r="E161" s="63">
        <v>0</v>
      </c>
      <c r="F161" s="64">
        <f>VLOOKUP(A161,[10]danweinbyszxjdmxb!$A$1:$F$65536,6,0)</f>
        <v>2950000</v>
      </c>
      <c r="G161" s="62">
        <v>2950000</v>
      </c>
      <c r="H161" s="65">
        <v>1</v>
      </c>
      <c r="I161" s="63">
        <v>1976000</v>
      </c>
      <c r="J161" s="63">
        <v>0</v>
      </c>
      <c r="K161" s="66">
        <f>VLOOKUP(A161,[10]danweinbyszxjdmxb!$A$1:$K$65536,11,0)</f>
        <v>2195647.54</v>
      </c>
      <c r="L161" s="65">
        <v>0</v>
      </c>
      <c r="M161" s="67" t="s">
        <v>767</v>
      </c>
    </row>
    <row r="162" spans="1:13" ht="42" customHeight="1">
      <c r="A162" s="61" t="s">
        <v>72</v>
      </c>
      <c r="B162" s="61" t="s">
        <v>669</v>
      </c>
      <c r="C162" s="61" t="s">
        <v>664</v>
      </c>
      <c r="D162" s="62">
        <v>46617.67</v>
      </c>
      <c r="E162" s="63">
        <v>0</v>
      </c>
      <c r="F162" s="64">
        <f>VLOOKUP(A162,[10]danweinbyszxjdmxb!$A$1:$F$65536,6,0)</f>
        <v>46617.67</v>
      </c>
      <c r="G162" s="62">
        <v>46617.67</v>
      </c>
      <c r="H162" s="65">
        <v>1</v>
      </c>
      <c r="I162" s="63">
        <v>46617.67</v>
      </c>
      <c r="J162" s="63">
        <v>0</v>
      </c>
      <c r="K162" s="66">
        <f>VLOOKUP(A162,[10]danweinbyszxjdmxb!$A$1:$K$65536,11,0)</f>
        <v>46617.67</v>
      </c>
      <c r="L162" s="65">
        <v>1</v>
      </c>
      <c r="M162" s="1" t="s">
        <v>783</v>
      </c>
    </row>
    <row r="163" spans="1:13" ht="42" customHeight="1">
      <c r="A163" s="61" t="s">
        <v>784</v>
      </c>
      <c r="B163" s="61" t="s">
        <v>785</v>
      </c>
      <c r="C163" s="61" t="s">
        <v>55</v>
      </c>
      <c r="D163" s="62">
        <v>3500</v>
      </c>
      <c r="E163" s="63">
        <v>0</v>
      </c>
      <c r="F163" s="64">
        <f>VLOOKUP(A163,[10]danweinbyszxjdmxb!$A$1:$F$65536,6,0)</f>
        <v>3518.76</v>
      </c>
      <c r="G163" s="62">
        <v>3500</v>
      </c>
      <c r="H163" s="65">
        <v>1</v>
      </c>
      <c r="I163" s="63">
        <v>260</v>
      </c>
      <c r="J163" s="63">
        <v>0</v>
      </c>
      <c r="K163" s="66">
        <f>VLOOKUP(A163,[10]danweinbyszxjdmxb!$A$1:$K$65536,11,0)</f>
        <v>3499.5</v>
      </c>
      <c r="L163" s="65">
        <v>7.4300000000000005E-2</v>
      </c>
      <c r="M163" s="68" t="s">
        <v>726</v>
      </c>
    </row>
    <row r="164" spans="1:13" ht="42" customHeight="1">
      <c r="A164" s="61" t="s">
        <v>786</v>
      </c>
      <c r="B164" s="61" t="s">
        <v>787</v>
      </c>
      <c r="C164" s="61" t="s">
        <v>55</v>
      </c>
      <c r="D164" s="62">
        <v>120000</v>
      </c>
      <c r="E164" s="63">
        <v>50000</v>
      </c>
      <c r="F164" s="64">
        <f>VLOOKUP(A164,[10]danweinbyszxjdmxb!$A$1:$F$65536,6,0)</f>
        <v>170000</v>
      </c>
      <c r="G164" s="62">
        <v>120000</v>
      </c>
      <c r="H164" s="65">
        <v>0.70589999999999997</v>
      </c>
      <c r="I164" s="63">
        <v>84870</v>
      </c>
      <c r="J164" s="63">
        <v>0</v>
      </c>
      <c r="K164" s="66">
        <f>VLOOKUP(A164,[10]danweinbyszxjdmxb!$A$1:$K$65536,11,0)</f>
        <v>119560</v>
      </c>
      <c r="L164" s="65">
        <v>0.49719999999999998</v>
      </c>
      <c r="M164" s="68" t="s">
        <v>726</v>
      </c>
    </row>
    <row r="165" spans="1:13" ht="42" customHeight="1">
      <c r="A165" s="61" t="s">
        <v>788</v>
      </c>
      <c r="B165" s="61" t="s">
        <v>768</v>
      </c>
      <c r="C165" s="61" t="s">
        <v>664</v>
      </c>
      <c r="D165" s="62">
        <v>10000</v>
      </c>
      <c r="E165" s="63">
        <v>50000</v>
      </c>
      <c r="F165" s="64">
        <f>VLOOKUP(A165,[10]danweinbyszxjdmxb!$A$1:$F$65536,6,0)</f>
        <v>40749</v>
      </c>
      <c r="G165" s="62">
        <v>60000</v>
      </c>
      <c r="H165" s="65">
        <v>1</v>
      </c>
      <c r="I165" s="63">
        <v>19192</v>
      </c>
      <c r="J165" s="63">
        <v>0</v>
      </c>
      <c r="K165" s="66">
        <f>VLOOKUP(A165,[10]danweinbyszxjdmxb!$A$1:$K$65536,11,0)</f>
        <v>40389</v>
      </c>
      <c r="L165" s="65">
        <v>0.1552</v>
      </c>
      <c r="M165" s="67" t="s">
        <v>726</v>
      </c>
    </row>
    <row r="166" spans="1:13" ht="42" customHeight="1">
      <c r="A166" s="61" t="s">
        <v>789</v>
      </c>
      <c r="B166" s="61" t="s">
        <v>725</v>
      </c>
      <c r="C166" s="61" t="s">
        <v>297</v>
      </c>
      <c r="D166" s="62">
        <v>310086.64</v>
      </c>
      <c r="E166" s="63">
        <v>0</v>
      </c>
      <c r="F166" s="64">
        <f>VLOOKUP(A166,[10]danweinbyszxjdmxb!$A$1:$F$65536,6,0)</f>
        <v>260086.64</v>
      </c>
      <c r="G166" s="62">
        <v>310086.64</v>
      </c>
      <c r="H166" s="65">
        <v>1</v>
      </c>
      <c r="I166" s="63">
        <v>27438.04</v>
      </c>
      <c r="J166" s="63">
        <v>0</v>
      </c>
      <c r="K166" s="66">
        <f>VLOOKUP(A166,[10]danweinbyszxjdmxb!$A$1:$K$65536,11,0)</f>
        <v>168023.82</v>
      </c>
      <c r="L166" s="65">
        <v>8.8499999999999995E-2</v>
      </c>
      <c r="M166" s="68" t="s">
        <v>726</v>
      </c>
    </row>
    <row r="167" spans="1:13" ht="42" customHeight="1">
      <c r="A167" s="61" t="s">
        <v>790</v>
      </c>
      <c r="B167" s="61" t="s">
        <v>714</v>
      </c>
      <c r="C167" s="61" t="s">
        <v>297</v>
      </c>
      <c r="D167" s="62">
        <v>387148.5</v>
      </c>
      <c r="E167" s="62">
        <v>-255693.5</v>
      </c>
      <c r="F167" s="64">
        <f>VLOOKUP(A167,[10]danweinbyszxjdmxb!$A$1:$F$65536,6,0)</f>
        <v>131455</v>
      </c>
      <c r="G167" s="62">
        <v>131455</v>
      </c>
      <c r="H167" s="65">
        <v>1</v>
      </c>
      <c r="I167" s="63">
        <v>131455</v>
      </c>
      <c r="J167" s="63">
        <v>0</v>
      </c>
      <c r="K167" s="66">
        <f>VLOOKUP(A167,[10]danweinbyszxjdmxb!$A$1:$K$65536,11,0)</f>
        <v>131455</v>
      </c>
      <c r="L167" s="65">
        <v>0</v>
      </c>
      <c r="M167" s="68" t="s">
        <v>726</v>
      </c>
    </row>
    <row r="168" spans="1:13" ht="42" customHeight="1">
      <c r="A168" s="61" t="s">
        <v>791</v>
      </c>
      <c r="B168" s="61" t="s">
        <v>737</v>
      </c>
      <c r="C168" s="61" t="s">
        <v>48</v>
      </c>
      <c r="D168" s="62">
        <v>5000</v>
      </c>
      <c r="E168" s="63">
        <v>0</v>
      </c>
      <c r="F168" s="64">
        <f>VLOOKUP(A168,[10]danweinbyszxjdmxb!$A$1:$F$65536,6,0)</f>
        <v>0</v>
      </c>
      <c r="G168" s="62">
        <v>5000</v>
      </c>
      <c r="H168" s="65">
        <v>1</v>
      </c>
      <c r="I168" s="63">
        <v>0</v>
      </c>
      <c r="J168" s="63">
        <v>0</v>
      </c>
      <c r="K168" s="66">
        <f>VLOOKUP(A168,[10]danweinbyszxjdmxb!$A$1:$K$65536,11,0)</f>
        <v>0</v>
      </c>
      <c r="L168" s="65">
        <v>0</v>
      </c>
      <c r="M168" s="68" t="s">
        <v>726</v>
      </c>
    </row>
    <row r="169" spans="1:13" ht="42" customHeight="1">
      <c r="A169" s="61" t="s">
        <v>792</v>
      </c>
      <c r="B169" s="61" t="s">
        <v>793</v>
      </c>
      <c r="C169" s="61" t="s">
        <v>52</v>
      </c>
      <c r="D169" s="62">
        <v>20000</v>
      </c>
      <c r="E169" s="63">
        <v>0</v>
      </c>
      <c r="F169" s="64">
        <f>VLOOKUP(A169,[10]danweinbyszxjdmxb!$A$1:$F$65536,6,0)</f>
        <v>19980</v>
      </c>
      <c r="G169" s="62">
        <v>20000</v>
      </c>
      <c r="H169" s="65">
        <v>1</v>
      </c>
      <c r="I169" s="63">
        <v>20000</v>
      </c>
      <c r="J169" s="63">
        <v>0</v>
      </c>
      <c r="K169" s="66">
        <f>VLOOKUP(A169,[10]danweinbyszxjdmxb!$A$1:$K$65536,11,0)</f>
        <v>19980</v>
      </c>
      <c r="L169" s="65">
        <v>0.999</v>
      </c>
      <c r="M169" s="68" t="s">
        <v>726</v>
      </c>
    </row>
    <row r="170" spans="1:13" ht="42" customHeight="1">
      <c r="A170" s="61" t="s">
        <v>794</v>
      </c>
      <c r="B170" s="61" t="s">
        <v>725</v>
      </c>
      <c r="C170" s="61" t="s">
        <v>262</v>
      </c>
      <c r="D170" s="62">
        <v>10000</v>
      </c>
      <c r="E170" s="63">
        <v>-4000</v>
      </c>
      <c r="F170" s="64">
        <f>VLOOKUP(A170,[10]danweinbyszxjdmxb!$A$1:$F$65536,6,0)</f>
        <v>6800</v>
      </c>
      <c r="G170" s="62">
        <v>10000</v>
      </c>
      <c r="H170" s="65">
        <v>1</v>
      </c>
      <c r="I170" s="63">
        <v>300</v>
      </c>
      <c r="J170" s="63">
        <v>0</v>
      </c>
      <c r="K170" s="66">
        <f>VLOOKUP(A170,[10]danweinbyszxjdmxb!$A$1:$K$65536,11,0)</f>
        <v>6794.04</v>
      </c>
      <c r="L170" s="65">
        <v>0</v>
      </c>
      <c r="M170" s="68" t="s">
        <v>726</v>
      </c>
    </row>
    <row r="171" spans="1:13" ht="42" customHeight="1">
      <c r="A171" s="61" t="s">
        <v>795</v>
      </c>
      <c r="B171" s="61" t="s">
        <v>725</v>
      </c>
      <c r="C171" s="61" t="s">
        <v>260</v>
      </c>
      <c r="D171" s="62">
        <f>62420+19850</f>
        <v>82270</v>
      </c>
      <c r="E171" s="63">
        <v>0</v>
      </c>
      <c r="F171" s="64">
        <f>VLOOKUP(A171,[10]danweinbyszxjdmxb!$A$1:$F$65536,6,0)</f>
        <v>80910</v>
      </c>
      <c r="G171" s="62">
        <v>62420</v>
      </c>
      <c r="H171" s="65">
        <v>1</v>
      </c>
      <c r="I171" s="63">
        <v>24840</v>
      </c>
      <c r="J171" s="63">
        <v>0</v>
      </c>
      <c r="K171" s="66">
        <f>VLOOKUP(A171,[10]danweinbyszxjdmxb!$A$1:$K$65536,11,0)</f>
        <v>80910</v>
      </c>
      <c r="L171" s="65">
        <v>0.2019</v>
      </c>
      <c r="M171" s="68" t="s">
        <v>726</v>
      </c>
    </row>
    <row r="172" spans="1:13" ht="42" customHeight="1">
      <c r="A172" s="61" t="s">
        <v>796</v>
      </c>
      <c r="B172" s="61" t="s">
        <v>725</v>
      </c>
      <c r="C172" s="61" t="s">
        <v>261</v>
      </c>
      <c r="D172" s="62">
        <v>10000</v>
      </c>
      <c r="E172" s="63">
        <v>0</v>
      </c>
      <c r="F172" s="64">
        <f>VLOOKUP(A172,[10]danweinbyszxjdmxb!$A$1:$F$65536,6,0)</f>
        <v>10000</v>
      </c>
      <c r="G172" s="62">
        <v>10000</v>
      </c>
      <c r="H172" s="65">
        <v>1</v>
      </c>
      <c r="I172" s="63">
        <v>4500</v>
      </c>
      <c r="J172" s="63">
        <v>0</v>
      </c>
      <c r="K172" s="66">
        <f>VLOOKUP(A172,[10]danweinbyszxjdmxb!$A$1:$K$65536,11,0)</f>
        <v>5406.5</v>
      </c>
      <c r="L172" s="65">
        <v>0.45</v>
      </c>
      <c r="M172" s="68" t="s">
        <v>726</v>
      </c>
    </row>
    <row r="173" spans="1:13" ht="42" customHeight="1">
      <c r="A173" s="61" t="s">
        <v>144</v>
      </c>
      <c r="B173" s="61" t="s">
        <v>797</v>
      </c>
      <c r="C173" s="61" t="s">
        <v>261</v>
      </c>
      <c r="D173" s="62">
        <v>17629000</v>
      </c>
      <c r="E173" s="63">
        <v>0</v>
      </c>
      <c r="F173" s="64">
        <f>VLOOKUP(A173,[10]danweinbyszxjdmxb!$A$1:$F$65536,6,0)</f>
        <v>17629000</v>
      </c>
      <c r="G173" s="62">
        <v>17629000</v>
      </c>
      <c r="H173" s="65">
        <v>1</v>
      </c>
      <c r="I173" s="63">
        <v>5900961.9500000002</v>
      </c>
      <c r="J173" s="63">
        <v>0</v>
      </c>
      <c r="K173" s="66">
        <f>VLOOKUP(A173,[10]danweinbyszxjdmxb!$A$1:$K$65536,11,0)</f>
        <v>17629000</v>
      </c>
      <c r="L173" s="65">
        <v>0.3347</v>
      </c>
      <c r="M173" s="67" t="s">
        <v>798</v>
      </c>
    </row>
    <row r="174" spans="1:13" ht="42" customHeight="1">
      <c r="A174" s="61" t="s">
        <v>147</v>
      </c>
      <c r="B174" s="61" t="s">
        <v>799</v>
      </c>
      <c r="C174" s="61" t="s">
        <v>261</v>
      </c>
      <c r="D174" s="62">
        <v>9331700</v>
      </c>
      <c r="E174" s="63">
        <v>0</v>
      </c>
      <c r="F174" s="64">
        <f>VLOOKUP(A174,[10]danweinbyszxjdmxb!$A$1:$F$65536,6,0)</f>
        <v>12900511</v>
      </c>
      <c r="G174" s="62">
        <v>9331700</v>
      </c>
      <c r="H174" s="65">
        <v>1</v>
      </c>
      <c r="I174" s="63">
        <v>5044870</v>
      </c>
      <c r="J174" s="63">
        <v>0</v>
      </c>
      <c r="K174" s="66">
        <f>VLOOKUP(A174,[10]danweinbyszxjdmxb!$A$1:$K$65536,11,0)</f>
        <v>12892483</v>
      </c>
      <c r="L174" s="65">
        <v>0.54059999999999997</v>
      </c>
      <c r="M174" s="67" t="s">
        <v>800</v>
      </c>
    </row>
    <row r="175" spans="1:13" ht="42" customHeight="1">
      <c r="A175" s="61" t="s">
        <v>145</v>
      </c>
      <c r="B175" s="61" t="s">
        <v>801</v>
      </c>
      <c r="C175" s="61" t="s">
        <v>261</v>
      </c>
      <c r="D175" s="62">
        <v>40469300</v>
      </c>
      <c r="E175" s="63">
        <v>0</v>
      </c>
      <c r="F175" s="64">
        <f>VLOOKUP(A175,[10]danweinbyszxjdmxb!$A$1:$F$65536,6,0)</f>
        <v>40469300</v>
      </c>
      <c r="G175" s="62">
        <v>40469300</v>
      </c>
      <c r="H175" s="65">
        <v>1</v>
      </c>
      <c r="I175" s="63">
        <v>13858817.560000001</v>
      </c>
      <c r="J175" s="63">
        <v>0</v>
      </c>
      <c r="K175" s="66">
        <f>VLOOKUP(A175,[10]danweinbyszxjdmxb!$A$1:$K$65536,11,0)</f>
        <v>36677564.670000002</v>
      </c>
      <c r="L175" s="65">
        <v>0.34250000000000003</v>
      </c>
      <c r="M175" s="67" t="s">
        <v>802</v>
      </c>
    </row>
    <row r="176" spans="1:13" ht="42" customHeight="1">
      <c r="A176" s="61" t="s">
        <v>146</v>
      </c>
      <c r="B176" s="61" t="s">
        <v>803</v>
      </c>
      <c r="C176" s="61" t="s">
        <v>261</v>
      </c>
      <c r="D176" s="62">
        <v>841900</v>
      </c>
      <c r="E176" s="63">
        <v>0</v>
      </c>
      <c r="F176" s="64">
        <f>VLOOKUP(A176,[10]danweinbyszxjdmxb!$A$1:$F$65536,6,0)</f>
        <v>841900</v>
      </c>
      <c r="G176" s="62">
        <v>841900</v>
      </c>
      <c r="H176" s="65">
        <v>1</v>
      </c>
      <c r="I176" s="63">
        <v>327784.52</v>
      </c>
      <c r="J176" s="63">
        <v>0</v>
      </c>
      <c r="K176" s="66">
        <f>VLOOKUP(A176,[10]danweinbyszxjdmxb!$A$1:$K$65536,11,0)</f>
        <v>682620.43</v>
      </c>
      <c r="L176" s="65">
        <v>0.23100000000000001</v>
      </c>
      <c r="M176" s="67" t="s">
        <v>804</v>
      </c>
    </row>
    <row r="177" spans="1:13" ht="42" customHeight="1">
      <c r="A177" s="61" t="s">
        <v>148</v>
      </c>
      <c r="B177" s="61" t="s">
        <v>799</v>
      </c>
      <c r="C177" s="61" t="s">
        <v>261</v>
      </c>
      <c r="D177" s="62">
        <v>24761100</v>
      </c>
      <c r="E177" s="63">
        <v>0</v>
      </c>
      <c r="F177" s="64">
        <f>VLOOKUP(A177,[10]danweinbyszxjdmxb!$A$1:$F$65536,6,0)</f>
        <v>27823783</v>
      </c>
      <c r="G177" s="62">
        <v>24761100</v>
      </c>
      <c r="H177" s="65">
        <v>1</v>
      </c>
      <c r="I177" s="63">
        <v>10592083</v>
      </c>
      <c r="J177" s="63">
        <v>0</v>
      </c>
      <c r="K177" s="66">
        <f>VLOOKUP(A177,[10]danweinbyszxjdmxb!$A$1:$K$65536,11,0)</f>
        <v>27794962</v>
      </c>
      <c r="L177" s="65">
        <v>0.42780000000000001</v>
      </c>
      <c r="M177" s="67" t="s">
        <v>805</v>
      </c>
    </row>
    <row r="178" spans="1:13" ht="42" customHeight="1">
      <c r="A178" s="61" t="s">
        <v>806</v>
      </c>
      <c r="B178" s="61" t="s">
        <v>807</v>
      </c>
      <c r="C178" s="61" t="s">
        <v>261</v>
      </c>
      <c r="D178" s="62">
        <v>14010561.32</v>
      </c>
      <c r="E178" s="63">
        <v>0</v>
      </c>
      <c r="F178" s="64">
        <f>VLOOKUP(A178,[10]danweinbyszxjdmxb!$A$1:$F$65536,6,0)</f>
        <v>14225501.699999999</v>
      </c>
      <c r="G178" s="62">
        <v>14010561.32</v>
      </c>
      <c r="H178" s="65">
        <v>1</v>
      </c>
      <c r="I178" s="63">
        <v>4945332.08</v>
      </c>
      <c r="J178" s="63">
        <v>905609.53</v>
      </c>
      <c r="K178" s="66">
        <f>VLOOKUP(A178,[10]danweinbyszxjdmxb!$A$1:$K$65536,11,0)</f>
        <v>11992464.25</v>
      </c>
      <c r="L178" s="65">
        <v>0.2883</v>
      </c>
      <c r="M178" s="67" t="s">
        <v>726</v>
      </c>
    </row>
    <row r="179" spans="1:13" ht="42" customHeight="1">
      <c r="A179" s="61" t="s">
        <v>808</v>
      </c>
      <c r="B179" s="61" t="s">
        <v>807</v>
      </c>
      <c r="C179" s="61" t="s">
        <v>261</v>
      </c>
      <c r="D179" s="62">
        <v>1736028.37</v>
      </c>
      <c r="E179" s="63">
        <v>0</v>
      </c>
      <c r="F179" s="64">
        <f>VLOOKUP(A179,[10]danweinbyszxjdmxb!$A$1:$F$65536,6,0)</f>
        <v>1736028.37</v>
      </c>
      <c r="G179" s="62">
        <v>1736028.37</v>
      </c>
      <c r="H179" s="65">
        <v>1</v>
      </c>
      <c r="I179" s="63">
        <v>1736028.37</v>
      </c>
      <c r="J179" s="63">
        <v>0</v>
      </c>
      <c r="K179" s="66">
        <f>VLOOKUP(A179,[10]danweinbyszxjdmxb!$A$1:$K$65536,11,0)</f>
        <v>1736028.37</v>
      </c>
      <c r="L179" s="65">
        <v>1</v>
      </c>
      <c r="M179" s="68" t="s">
        <v>726</v>
      </c>
    </row>
    <row r="180" spans="1:13" ht="42" customHeight="1">
      <c r="A180" s="61" t="s">
        <v>149</v>
      </c>
      <c r="B180" s="61" t="s">
        <v>809</v>
      </c>
      <c r="C180" s="61" t="s">
        <v>261</v>
      </c>
      <c r="D180" s="62">
        <v>5877600</v>
      </c>
      <c r="E180" s="63">
        <v>0</v>
      </c>
      <c r="F180" s="64">
        <f>VLOOKUP(A180,[10]danweinbyszxjdmxb!$A$1:$F$65536,6,0)</f>
        <v>5877600</v>
      </c>
      <c r="G180" s="62">
        <v>5877600</v>
      </c>
      <c r="H180" s="65">
        <v>1</v>
      </c>
      <c r="I180" s="63">
        <v>1833953.56</v>
      </c>
      <c r="J180" s="63">
        <v>0</v>
      </c>
      <c r="K180" s="66">
        <f>VLOOKUP(A180,[10]danweinbyszxjdmxb!$A$1:$K$65536,11,0)</f>
        <v>5333749.47</v>
      </c>
      <c r="L180" s="65">
        <v>0.312</v>
      </c>
      <c r="M180" s="67" t="s">
        <v>810</v>
      </c>
    </row>
    <row r="181" spans="1:13" ht="42" customHeight="1">
      <c r="A181" s="61" t="s">
        <v>162</v>
      </c>
      <c r="B181" s="61" t="s">
        <v>762</v>
      </c>
      <c r="C181" s="61" t="s">
        <v>261</v>
      </c>
      <c r="D181" s="62">
        <v>12000</v>
      </c>
      <c r="E181" s="63">
        <v>0</v>
      </c>
      <c r="F181" s="64">
        <f>VLOOKUP(A181,[10]danweinbyszxjdmxb!$A$1:$F$65536,6,0)</f>
        <v>12000</v>
      </c>
      <c r="G181" s="62">
        <v>12000</v>
      </c>
      <c r="H181" s="65">
        <v>1</v>
      </c>
      <c r="I181" s="63">
        <v>7367</v>
      </c>
      <c r="J181" s="63">
        <v>0</v>
      </c>
      <c r="K181" s="66">
        <f>VLOOKUP(A181,[10]danweinbyszxjdmxb!$A$1:$K$65536,11,0)</f>
        <v>10246.700000000001</v>
      </c>
      <c r="L181" s="65">
        <v>0.6139</v>
      </c>
      <c r="M181" s="67" t="s">
        <v>726</v>
      </c>
    </row>
    <row r="182" spans="1:13" ht="42" customHeight="1">
      <c r="A182" s="61" t="s">
        <v>150</v>
      </c>
      <c r="B182" s="61" t="s">
        <v>811</v>
      </c>
      <c r="C182" s="61" t="s">
        <v>261</v>
      </c>
      <c r="D182" s="62">
        <v>10932800</v>
      </c>
      <c r="E182" s="63">
        <v>0</v>
      </c>
      <c r="F182" s="64">
        <f>VLOOKUP(A182,[10]danweinbyszxjdmxb!$A$1:$F$65536,6,0)</f>
        <v>25106242.210000001</v>
      </c>
      <c r="G182" s="62">
        <v>10932800</v>
      </c>
      <c r="H182" s="65">
        <v>1</v>
      </c>
      <c r="I182" s="63">
        <v>5263400.8499999996</v>
      </c>
      <c r="J182" s="63">
        <v>0</v>
      </c>
      <c r="K182" s="66">
        <f>VLOOKUP(A182,[10]danweinbyszxjdmxb!$A$1:$K$65536,11,0)</f>
        <v>25064351.440000001</v>
      </c>
      <c r="L182" s="65">
        <v>0.48139999999999999</v>
      </c>
      <c r="M182" s="67" t="s">
        <v>812</v>
      </c>
    </row>
    <row r="183" spans="1:13" ht="42" customHeight="1">
      <c r="A183" s="61" t="s">
        <v>151</v>
      </c>
      <c r="B183" s="61" t="s">
        <v>811</v>
      </c>
      <c r="C183" s="61" t="s">
        <v>261</v>
      </c>
      <c r="D183" s="62">
        <v>7450800</v>
      </c>
      <c r="E183" s="63">
        <v>0</v>
      </c>
      <c r="F183" s="64">
        <f>VLOOKUP(A183,[10]danweinbyszxjdmxb!$A$1:$F$65536,6,0)</f>
        <v>8207917.0499999998</v>
      </c>
      <c r="G183" s="62">
        <v>7450800</v>
      </c>
      <c r="H183" s="65">
        <v>1</v>
      </c>
      <c r="I183" s="63">
        <v>2845154.02</v>
      </c>
      <c r="J183" s="63">
        <v>0</v>
      </c>
      <c r="K183" s="66">
        <f>VLOOKUP(A183,[10]danweinbyszxjdmxb!$A$1:$K$65536,11,0)</f>
        <v>7808127.2400000002</v>
      </c>
      <c r="L183" s="65">
        <v>0.30559999999999998</v>
      </c>
      <c r="M183" s="67" t="s">
        <v>805</v>
      </c>
    </row>
    <row r="184" spans="1:13" ht="42" customHeight="1">
      <c r="A184" s="61" t="s">
        <v>152</v>
      </c>
      <c r="B184" s="61" t="s">
        <v>762</v>
      </c>
      <c r="C184" s="61" t="s">
        <v>261</v>
      </c>
      <c r="D184" s="62">
        <v>320545.56</v>
      </c>
      <c r="E184" s="63">
        <v>0</v>
      </c>
      <c r="F184" s="64">
        <f>VLOOKUP(A184,[10]danweinbyszxjdmxb!$A$1:$F$65536,6,0)</f>
        <v>320545.56</v>
      </c>
      <c r="G184" s="62">
        <v>320545.56</v>
      </c>
      <c r="H184" s="65">
        <v>1</v>
      </c>
      <c r="I184" s="63">
        <v>42156.04</v>
      </c>
      <c r="J184" s="63">
        <v>0</v>
      </c>
      <c r="K184" s="66">
        <f>VLOOKUP(A184,[10]danweinbyszxjdmxb!$A$1:$K$65536,11,0)</f>
        <v>137104.57999999999</v>
      </c>
      <c r="L184" s="65">
        <v>0.13150000000000001</v>
      </c>
      <c r="M184" s="67" t="s">
        <v>726</v>
      </c>
    </row>
    <row r="185" spans="1:13" ht="42" customHeight="1">
      <c r="A185" s="61" t="s">
        <v>153</v>
      </c>
      <c r="B185" s="61" t="s">
        <v>807</v>
      </c>
      <c r="C185" s="61" t="s">
        <v>261</v>
      </c>
      <c r="D185" s="62">
        <v>514400</v>
      </c>
      <c r="E185" s="63">
        <v>0</v>
      </c>
      <c r="F185" s="64">
        <f>VLOOKUP(A185,[10]danweinbyszxjdmxb!$A$1:$F$65536,6,0)</f>
        <v>514400</v>
      </c>
      <c r="G185" s="62">
        <v>514400</v>
      </c>
      <c r="H185" s="65">
        <v>1</v>
      </c>
      <c r="I185" s="63">
        <v>171000.59</v>
      </c>
      <c r="J185" s="63">
        <v>0</v>
      </c>
      <c r="K185" s="66">
        <f>VLOOKUP(A185,[10]danweinbyszxjdmxb!$A$1:$K$65536,11,0)</f>
        <v>435688.82</v>
      </c>
      <c r="L185" s="65">
        <v>0.33239999999999997</v>
      </c>
      <c r="M185" s="67" t="s">
        <v>802</v>
      </c>
    </row>
    <row r="186" spans="1:13" ht="42" customHeight="1">
      <c r="A186" s="61" t="s">
        <v>155</v>
      </c>
      <c r="B186" s="61" t="s">
        <v>813</v>
      </c>
      <c r="C186" s="61" t="s">
        <v>261</v>
      </c>
      <c r="D186" s="62">
        <v>2500000</v>
      </c>
      <c r="E186" s="63">
        <v>0</v>
      </c>
      <c r="F186" s="64">
        <f>VLOOKUP(A186,[10]danweinbyszxjdmxb!$A$1:$F$65536,6,0)</f>
        <v>2680384.3199999998</v>
      </c>
      <c r="G186" s="62">
        <v>2500000</v>
      </c>
      <c r="H186" s="65">
        <v>1</v>
      </c>
      <c r="I186" s="63">
        <v>1347082.43</v>
      </c>
      <c r="J186" s="63">
        <v>0</v>
      </c>
      <c r="K186" s="66">
        <f>VLOOKUP(A186,[10]danweinbyszxjdmxb!$A$1:$K$65536,11,0)</f>
        <v>2680384.3199999998</v>
      </c>
      <c r="L186" s="65">
        <v>0</v>
      </c>
      <c r="M186" s="67" t="s">
        <v>814</v>
      </c>
    </row>
    <row r="187" spans="1:13" ht="42" customHeight="1">
      <c r="A187" s="61" t="s">
        <v>156</v>
      </c>
      <c r="B187" s="61" t="s">
        <v>813</v>
      </c>
      <c r="C187" s="61" t="s">
        <v>261</v>
      </c>
      <c r="D187" s="62">
        <v>30000</v>
      </c>
      <c r="E187" s="63">
        <v>0</v>
      </c>
      <c r="F187" s="64">
        <f>VLOOKUP(A187,[10]danweinbyszxjdmxb!$A$1:$F$65536,6,0)</f>
        <v>30000</v>
      </c>
      <c r="G187" s="62">
        <v>30000</v>
      </c>
      <c r="H187" s="65">
        <v>1</v>
      </c>
      <c r="I187" s="63">
        <v>3277.8</v>
      </c>
      <c r="J187" s="63">
        <v>0</v>
      </c>
      <c r="K187" s="66">
        <f>VLOOKUP(A187,[10]danweinbyszxjdmxb!$A$1:$K$65536,11,0)</f>
        <v>0</v>
      </c>
      <c r="L187" s="65">
        <v>0</v>
      </c>
      <c r="M187" s="67" t="s">
        <v>744</v>
      </c>
    </row>
    <row r="188" spans="1:13" ht="42" customHeight="1">
      <c r="A188" s="61" t="s">
        <v>159</v>
      </c>
      <c r="B188" s="61" t="s">
        <v>815</v>
      </c>
      <c r="C188" s="61" t="s">
        <v>261</v>
      </c>
      <c r="D188" s="62">
        <v>250000</v>
      </c>
      <c r="E188" s="63">
        <v>0</v>
      </c>
      <c r="F188" s="64">
        <f>VLOOKUP(A188,[10]danweinbyszxjdmxb!$A$1:$F$65536,6,0)</f>
        <v>873301.65</v>
      </c>
      <c r="G188" s="62">
        <v>250000</v>
      </c>
      <c r="H188" s="65">
        <v>1</v>
      </c>
      <c r="I188" s="63">
        <v>0</v>
      </c>
      <c r="J188" s="63">
        <v>0</v>
      </c>
      <c r="K188" s="66">
        <f>VLOOKUP(A188,[10]danweinbyszxjdmxb!$A$1:$K$65536,11,0)</f>
        <v>873301.65</v>
      </c>
      <c r="L188" s="65">
        <v>0</v>
      </c>
      <c r="M188" s="67" t="s">
        <v>726</v>
      </c>
    </row>
    <row r="189" spans="1:13" ht="42" customHeight="1">
      <c r="A189" s="61" t="s">
        <v>161</v>
      </c>
      <c r="B189" s="61" t="s">
        <v>762</v>
      </c>
      <c r="C189" s="61" t="s">
        <v>261</v>
      </c>
      <c r="D189" s="62">
        <v>80000</v>
      </c>
      <c r="E189" s="63">
        <v>0</v>
      </c>
      <c r="F189" s="64">
        <f>VLOOKUP(A189,[10]danweinbyszxjdmxb!$A$1:$F$65536,6,0)</f>
        <v>5000</v>
      </c>
      <c r="G189" s="62">
        <v>80000</v>
      </c>
      <c r="H189" s="65">
        <v>1</v>
      </c>
      <c r="I189" s="63">
        <v>0</v>
      </c>
      <c r="J189" s="63">
        <v>0</v>
      </c>
      <c r="K189" s="66">
        <f>VLOOKUP(A189,[10]danweinbyszxjdmxb!$A$1:$K$65536,11,0)</f>
        <v>4800</v>
      </c>
      <c r="L189" s="65">
        <v>0</v>
      </c>
      <c r="M189" s="67" t="s">
        <v>726</v>
      </c>
    </row>
    <row r="190" spans="1:13" ht="42" customHeight="1">
      <c r="A190" s="61" t="s">
        <v>163</v>
      </c>
      <c r="B190" s="61" t="s">
        <v>781</v>
      </c>
      <c r="C190" s="61" t="s">
        <v>261</v>
      </c>
      <c r="D190" s="62">
        <v>15600</v>
      </c>
      <c r="E190" s="63">
        <v>0</v>
      </c>
      <c r="F190" s="64">
        <f>VLOOKUP(A190,[10]danweinbyszxjdmxb!$A$1:$F$65536,6,0)</f>
        <v>15210</v>
      </c>
      <c r="G190" s="62">
        <v>15600</v>
      </c>
      <c r="H190" s="65">
        <v>1</v>
      </c>
      <c r="I190" s="63">
        <v>0</v>
      </c>
      <c r="J190" s="63">
        <v>0</v>
      </c>
      <c r="K190" s="66">
        <f>VLOOKUP(A190,[10]danweinbyszxjdmxb!$A$1:$K$65536,11,0)</f>
        <v>14820</v>
      </c>
      <c r="L190" s="65">
        <v>0</v>
      </c>
      <c r="M190" s="67" t="s">
        <v>816</v>
      </c>
    </row>
    <row r="191" spans="1:13" ht="42" customHeight="1">
      <c r="A191" s="61" t="s">
        <v>164</v>
      </c>
      <c r="B191" s="61" t="s">
        <v>745</v>
      </c>
      <c r="C191" s="61" t="s">
        <v>261</v>
      </c>
      <c r="D191" s="62">
        <v>348687.72</v>
      </c>
      <c r="E191" s="63">
        <v>0</v>
      </c>
      <c r="F191" s="64">
        <f>VLOOKUP(A191,[10]danweinbyszxjdmxb!$A$1:$F$65536,6,0)</f>
        <v>348687.72</v>
      </c>
      <c r="G191" s="62">
        <v>348687.72</v>
      </c>
      <c r="H191" s="65">
        <v>1</v>
      </c>
      <c r="I191" s="63">
        <v>109648.52</v>
      </c>
      <c r="J191" s="63">
        <v>0</v>
      </c>
      <c r="K191" s="66">
        <f>VLOOKUP(A191,[10]danweinbyszxjdmxb!$A$1:$K$65536,11,0)</f>
        <v>244810.35</v>
      </c>
      <c r="L191" s="65">
        <v>0.3145</v>
      </c>
      <c r="M191" s="204" t="s">
        <v>989</v>
      </c>
    </row>
    <row r="192" spans="1:13" ht="42" customHeight="1">
      <c r="A192" s="61" t="s">
        <v>199</v>
      </c>
      <c r="B192" s="61" t="s">
        <v>742</v>
      </c>
      <c r="C192" s="61" t="s">
        <v>262</v>
      </c>
      <c r="D192" s="62">
        <v>33500</v>
      </c>
      <c r="E192" s="63">
        <v>-4500</v>
      </c>
      <c r="F192" s="64">
        <f>VLOOKUP(A192,[10]danweinbyszxjdmxb!$A$1:$F$65536,6,0)</f>
        <v>27000</v>
      </c>
      <c r="G192" s="62">
        <v>33500</v>
      </c>
      <c r="H192" s="65">
        <v>1</v>
      </c>
      <c r="I192" s="63">
        <v>11011.7</v>
      </c>
      <c r="J192" s="63">
        <v>0</v>
      </c>
      <c r="K192" s="66">
        <f>VLOOKUP(A192,[10]danweinbyszxjdmxb!$A$1:$K$65536,11,0)</f>
        <v>26948.06</v>
      </c>
      <c r="L192" s="65">
        <v>0.32869999999999999</v>
      </c>
      <c r="M192" s="67" t="s">
        <v>726</v>
      </c>
    </row>
    <row r="193" spans="1:13" ht="42" customHeight="1">
      <c r="A193" s="61" t="s">
        <v>202</v>
      </c>
      <c r="B193" s="61" t="s">
        <v>742</v>
      </c>
      <c r="C193" s="61" t="s">
        <v>5</v>
      </c>
      <c r="D193" s="62">
        <v>5000</v>
      </c>
      <c r="E193" s="63">
        <v>0</v>
      </c>
      <c r="F193" s="64">
        <f>VLOOKUP(A193,[10]danweinbyszxjdmxb!$A$1:$F$65536,6,0)</f>
        <v>5000</v>
      </c>
      <c r="G193" s="62">
        <v>5000</v>
      </c>
      <c r="H193" s="65">
        <v>1</v>
      </c>
      <c r="I193" s="63">
        <v>203</v>
      </c>
      <c r="J193" s="63">
        <v>0</v>
      </c>
      <c r="K193" s="66">
        <f>VLOOKUP(A193,[10]danweinbyszxjdmxb!$A$1:$K$65536,11,0)</f>
        <v>4864</v>
      </c>
      <c r="L193" s="65">
        <v>4.0599999999999997E-2</v>
      </c>
      <c r="M193" s="67" t="s">
        <v>726</v>
      </c>
    </row>
    <row r="194" spans="1:13" ht="42" customHeight="1">
      <c r="A194" s="61" t="s">
        <v>203</v>
      </c>
      <c r="B194" s="61" t="s">
        <v>742</v>
      </c>
      <c r="C194" s="61" t="s">
        <v>262</v>
      </c>
      <c r="D194" s="62">
        <v>39795</v>
      </c>
      <c r="E194" s="63">
        <v>0</v>
      </c>
      <c r="F194" s="64">
        <f>VLOOKUP(A194,[10]danweinbyszxjdmxb!$A$1:$F$65536,6,0)</f>
        <v>38795</v>
      </c>
      <c r="G194" s="62">
        <v>39795</v>
      </c>
      <c r="H194" s="65">
        <v>1</v>
      </c>
      <c r="I194" s="63">
        <v>5721.02</v>
      </c>
      <c r="J194" s="63">
        <v>0</v>
      </c>
      <c r="K194" s="66">
        <f>VLOOKUP(A194,[10]danweinbyszxjdmxb!$A$1:$K$65536,11,0)</f>
        <v>38720.43</v>
      </c>
      <c r="L194" s="65">
        <v>9.9299999999999999E-2</v>
      </c>
      <c r="M194" s="67" t="s">
        <v>726</v>
      </c>
    </row>
    <row r="195" spans="1:13" ht="42" customHeight="1">
      <c r="A195" s="61" t="s">
        <v>817</v>
      </c>
      <c r="B195" s="61" t="s">
        <v>818</v>
      </c>
      <c r="C195" s="61" t="s">
        <v>357</v>
      </c>
      <c r="D195" s="62">
        <v>150000</v>
      </c>
      <c r="E195" s="63">
        <v>0</v>
      </c>
      <c r="F195" s="64">
        <f>VLOOKUP(A195,[10]danweinbyszxjdmxb!$A$1:$F$65536,6,0)</f>
        <v>109639</v>
      </c>
      <c r="G195" s="62">
        <v>150000</v>
      </c>
      <c r="H195" s="65">
        <v>1</v>
      </c>
      <c r="I195" s="63">
        <v>71000</v>
      </c>
      <c r="J195" s="63">
        <v>0</v>
      </c>
      <c r="K195" s="66">
        <f>VLOOKUP(A195,[10]danweinbyszxjdmxb!$A$1:$K$65536,11,0)</f>
        <v>96737</v>
      </c>
      <c r="L195" s="65">
        <v>6.7000000000000002E-3</v>
      </c>
      <c r="M195" s="67" t="s">
        <v>726</v>
      </c>
    </row>
    <row r="196" spans="1:13" ht="42" customHeight="1">
      <c r="A196" s="307" t="s">
        <v>1149</v>
      </c>
      <c r="B196" s="61" t="s">
        <v>818</v>
      </c>
      <c r="C196" s="61" t="s">
        <v>357</v>
      </c>
      <c r="D196" s="62">
        <v>30000</v>
      </c>
      <c r="E196" s="63">
        <v>0</v>
      </c>
      <c r="F196" s="64">
        <f>VLOOKUP(A196,[10]danweinbyszxjdmxb!$A$1:$F$65536,6,0)</f>
        <v>0</v>
      </c>
      <c r="G196" s="62">
        <v>30000</v>
      </c>
      <c r="H196" s="65">
        <v>1</v>
      </c>
      <c r="I196" s="63">
        <v>0</v>
      </c>
      <c r="J196" s="63">
        <v>0</v>
      </c>
      <c r="K196" s="66">
        <f>VLOOKUP(A196,[10]danweinbyszxjdmxb!$A$1:$K$65536,11,0)</f>
        <v>0</v>
      </c>
      <c r="L196" s="65">
        <v>0</v>
      </c>
      <c r="M196" s="67" t="s">
        <v>726</v>
      </c>
    </row>
    <row r="197" spans="1:13" ht="42" customHeight="1">
      <c r="A197" s="61" t="s">
        <v>228</v>
      </c>
      <c r="B197" s="61" t="s">
        <v>742</v>
      </c>
      <c r="C197" s="61" t="s">
        <v>262</v>
      </c>
      <c r="D197" s="62">
        <v>60000</v>
      </c>
      <c r="E197" s="63">
        <v>0</v>
      </c>
      <c r="F197" s="64">
        <f>VLOOKUP(A197,[10]danweinbyszxjdmxb!$A$1:$F$65536,6,0)</f>
        <v>60000</v>
      </c>
      <c r="G197" s="62">
        <v>60000</v>
      </c>
      <c r="H197" s="65">
        <v>1</v>
      </c>
      <c r="I197" s="63">
        <v>60000</v>
      </c>
      <c r="J197" s="63">
        <v>0</v>
      </c>
      <c r="K197" s="66">
        <f>VLOOKUP(A197,[10]danweinbyszxjdmxb!$A$1:$K$65536,11,0)</f>
        <v>60000</v>
      </c>
      <c r="L197" s="65">
        <v>0.28599999999999998</v>
      </c>
      <c r="M197" s="67" t="s">
        <v>726</v>
      </c>
    </row>
    <row r="198" spans="1:13" ht="42" customHeight="1">
      <c r="A198" s="61" t="s">
        <v>819</v>
      </c>
      <c r="B198" s="61" t="s">
        <v>742</v>
      </c>
      <c r="C198" s="61" t="s">
        <v>262</v>
      </c>
      <c r="D198" s="62">
        <v>58000</v>
      </c>
      <c r="E198" s="63">
        <v>0</v>
      </c>
      <c r="F198" s="64">
        <f>VLOOKUP(A198,[10]danweinbyszxjdmxb!$A$1:$F$65536,6,0)</f>
        <v>54000</v>
      </c>
      <c r="G198" s="62">
        <v>58000</v>
      </c>
      <c r="H198" s="65">
        <v>1</v>
      </c>
      <c r="I198" s="63">
        <v>11868.8</v>
      </c>
      <c r="J198" s="63">
        <v>0</v>
      </c>
      <c r="K198" s="66">
        <f>VLOOKUP(A198,[10]danweinbyszxjdmxb!$A$1:$K$65536,11,0)</f>
        <v>53543.06</v>
      </c>
      <c r="L198" s="65">
        <v>0.2046</v>
      </c>
      <c r="M198" s="68" t="s">
        <v>726</v>
      </c>
    </row>
    <row r="199" spans="1:13" ht="42" customHeight="1">
      <c r="A199" s="61" t="s">
        <v>820</v>
      </c>
      <c r="B199" s="61" t="s">
        <v>725</v>
      </c>
      <c r="C199" s="61" t="s">
        <v>821</v>
      </c>
      <c r="D199" s="62">
        <v>10000</v>
      </c>
      <c r="E199" s="63">
        <v>0</v>
      </c>
      <c r="F199" s="64">
        <f>VLOOKUP(A199,[10]danweinbyszxjdmxb!$A$1:$F$65536,6,0)</f>
        <v>0</v>
      </c>
      <c r="G199" s="62">
        <v>10000</v>
      </c>
      <c r="H199" s="65">
        <v>1</v>
      </c>
      <c r="I199" s="63">
        <v>0</v>
      </c>
      <c r="J199" s="63">
        <v>0</v>
      </c>
      <c r="K199" s="66">
        <f>VLOOKUP(A199,[10]danweinbyszxjdmxb!$A$1:$K$65536,11,0)</f>
        <v>0</v>
      </c>
      <c r="L199" s="65">
        <v>0</v>
      </c>
      <c r="M199" s="68" t="s">
        <v>726</v>
      </c>
    </row>
    <row r="200" spans="1:13" ht="42" customHeight="1">
      <c r="A200" s="61" t="s">
        <v>822</v>
      </c>
      <c r="B200" s="61" t="s">
        <v>793</v>
      </c>
      <c r="C200" s="61" t="s">
        <v>51</v>
      </c>
      <c r="D200" s="62">
        <v>200000</v>
      </c>
      <c r="E200" s="63">
        <v>-123440</v>
      </c>
      <c r="F200" s="64">
        <f>VLOOKUP(A200,[10]danweinbyszxjdmxb!$A$1:$F$65536,6,0)</f>
        <v>76560</v>
      </c>
      <c r="G200" s="62">
        <v>76560</v>
      </c>
      <c r="H200" s="65">
        <v>1</v>
      </c>
      <c r="I200" s="63">
        <v>8500</v>
      </c>
      <c r="J200" s="63">
        <v>0</v>
      </c>
      <c r="K200" s="66">
        <f>VLOOKUP(A200,[10]danweinbyszxjdmxb!$A$1:$K$65536,11,0)</f>
        <v>70373.5</v>
      </c>
      <c r="L200" s="65">
        <v>0.10680000000000001</v>
      </c>
      <c r="M200" s="68" t="s">
        <v>726</v>
      </c>
    </row>
    <row r="201" spans="1:13" ht="42" customHeight="1">
      <c r="A201" s="61" t="s">
        <v>668</v>
      </c>
      <c r="B201" s="61" t="s">
        <v>669</v>
      </c>
      <c r="C201" s="61" t="s">
        <v>261</v>
      </c>
      <c r="D201" s="62">
        <v>67990</v>
      </c>
      <c r="E201" s="63">
        <v>0</v>
      </c>
      <c r="F201" s="64">
        <f>VLOOKUP(A201,[10]danweinbyszxjdmxb!$A$1:$F$65536,6,0)</f>
        <v>67990</v>
      </c>
      <c r="G201" s="62">
        <v>67990</v>
      </c>
      <c r="H201" s="65">
        <v>1</v>
      </c>
      <c r="I201" s="63">
        <v>11300</v>
      </c>
      <c r="J201" s="63">
        <v>10800</v>
      </c>
      <c r="K201" s="66">
        <f>VLOOKUP(A201,[10]danweinbyszxjdmxb!$A$1:$K$65536,11,0)</f>
        <v>44232</v>
      </c>
      <c r="L201" s="65">
        <v>0</v>
      </c>
      <c r="M201" s="67" t="s">
        <v>769</v>
      </c>
    </row>
    <row r="202" spans="1:13" ht="42" customHeight="1">
      <c r="A202" s="61" t="s">
        <v>672</v>
      </c>
      <c r="B202" s="61" t="s">
        <v>669</v>
      </c>
      <c r="C202" s="61" t="s">
        <v>664</v>
      </c>
      <c r="D202" s="62">
        <v>53690</v>
      </c>
      <c r="E202" s="63">
        <v>0</v>
      </c>
      <c r="F202" s="64">
        <f>VLOOKUP(A202,[10]danweinbyszxjdmxb!$A$1:$F$65536,6,0)</f>
        <v>53690</v>
      </c>
      <c r="G202" s="62">
        <v>53690</v>
      </c>
      <c r="H202" s="65">
        <v>1</v>
      </c>
      <c r="I202" s="63">
        <v>14223.64</v>
      </c>
      <c r="J202" s="63">
        <v>0</v>
      </c>
      <c r="K202" s="66">
        <f>VLOOKUP(A202,[10]danweinbyszxjdmxb!$A$1:$K$65536,11,0)</f>
        <v>46295.54</v>
      </c>
      <c r="L202" s="65">
        <v>0</v>
      </c>
      <c r="M202" s="67" t="s">
        <v>769</v>
      </c>
    </row>
    <row r="203" spans="1:13" ht="42" customHeight="1">
      <c r="A203" s="61" t="s">
        <v>868</v>
      </c>
      <c r="B203" s="61" t="s">
        <v>676</v>
      </c>
      <c r="C203" s="61" t="s">
        <v>869</v>
      </c>
      <c r="D203" s="62">
        <v>85670</v>
      </c>
      <c r="E203" s="63">
        <v>0</v>
      </c>
      <c r="F203" s="64">
        <f>VLOOKUP(A203,[10]danweinbyszxjdmxb!$A$1:$F$65536,6,0)</f>
        <v>85670</v>
      </c>
      <c r="G203" s="62">
        <v>85670</v>
      </c>
      <c r="H203" s="65">
        <v>1</v>
      </c>
      <c r="I203" s="63">
        <v>81578.95</v>
      </c>
      <c r="J203" s="63">
        <v>0</v>
      </c>
      <c r="K203" s="66">
        <f>VLOOKUP(A203,[10]danweinbyszxjdmxb!$A$1:$K$65536,11,0)</f>
        <v>84052.76</v>
      </c>
      <c r="L203" s="65">
        <v>0</v>
      </c>
      <c r="M203" s="67" t="s">
        <v>769</v>
      </c>
    </row>
    <row r="204" spans="1:13" ht="42" customHeight="1">
      <c r="A204" s="61" t="s">
        <v>674</v>
      </c>
      <c r="B204" s="61" t="s">
        <v>669</v>
      </c>
      <c r="C204" s="61" t="s">
        <v>4</v>
      </c>
      <c r="D204" s="62">
        <v>445445</v>
      </c>
      <c r="E204" s="63">
        <v>0</v>
      </c>
      <c r="F204" s="64">
        <f>VLOOKUP(A204,[10]danweinbyszxjdmxb!$A$1:$F$65536,6,0)</f>
        <v>445445</v>
      </c>
      <c r="G204" s="62">
        <v>445445</v>
      </c>
      <c r="H204" s="65">
        <v>1</v>
      </c>
      <c r="I204" s="63">
        <v>400000</v>
      </c>
      <c r="J204" s="63">
        <v>0</v>
      </c>
      <c r="K204" s="66">
        <f>VLOOKUP(A204,[10]danweinbyszxjdmxb!$A$1:$K$65536,11,0)</f>
        <v>0</v>
      </c>
      <c r="L204" s="65">
        <v>0</v>
      </c>
      <c r="M204" s="67" t="s">
        <v>769</v>
      </c>
    </row>
    <row r="205" spans="1:13" ht="42" customHeight="1">
      <c r="A205" s="61" t="s">
        <v>621</v>
      </c>
      <c r="B205" s="61" t="s">
        <v>681</v>
      </c>
      <c r="C205" s="61" t="s">
        <v>297</v>
      </c>
      <c r="D205" s="62">
        <v>1639000</v>
      </c>
      <c r="E205" s="63">
        <v>0</v>
      </c>
      <c r="F205" s="64">
        <f>VLOOKUP(A205,[10]danweinbyszxjdmxb!$A$1:$F$65536,6,0)</f>
        <v>1626800</v>
      </c>
      <c r="G205" s="62">
        <v>1639000</v>
      </c>
      <c r="H205" s="65">
        <v>1</v>
      </c>
      <c r="I205" s="63">
        <v>1639000</v>
      </c>
      <c r="J205" s="63">
        <v>0</v>
      </c>
      <c r="K205" s="66">
        <f>VLOOKUP(A205,[10]danweinbyszxjdmxb!$A$1:$K$65536,11,0)</f>
        <v>1626800</v>
      </c>
      <c r="L205" s="65">
        <v>0</v>
      </c>
      <c r="M205" s="67" t="s">
        <v>696</v>
      </c>
    </row>
    <row r="206" spans="1:13" ht="42" customHeight="1">
      <c r="A206" s="61" t="s">
        <v>620</v>
      </c>
      <c r="B206" s="61" t="s">
        <v>681</v>
      </c>
      <c r="C206" s="61" t="s">
        <v>297</v>
      </c>
      <c r="D206" s="62">
        <v>2027300</v>
      </c>
      <c r="E206" s="63">
        <v>0</v>
      </c>
      <c r="F206" s="64">
        <f>VLOOKUP(A206,[10]danweinbyszxjdmxb!$A$1:$F$65536,6,0)</f>
        <v>1764600</v>
      </c>
      <c r="G206" s="62">
        <v>2027300</v>
      </c>
      <c r="H206" s="65">
        <v>1</v>
      </c>
      <c r="I206" s="63">
        <v>2027300</v>
      </c>
      <c r="J206" s="63">
        <v>0</v>
      </c>
      <c r="K206" s="66">
        <f>VLOOKUP(A206,[10]danweinbyszxjdmxb!$A$1:$K$65536,11,0)</f>
        <v>1764600</v>
      </c>
      <c r="L206" s="65">
        <v>0</v>
      </c>
      <c r="M206" s="67" t="s">
        <v>696</v>
      </c>
    </row>
    <row r="207" spans="1:13" ht="42" customHeight="1">
      <c r="A207" s="61" t="s">
        <v>619</v>
      </c>
      <c r="B207" s="61" t="s">
        <v>681</v>
      </c>
      <c r="C207" s="61" t="s">
        <v>297</v>
      </c>
      <c r="D207" s="62">
        <v>1120000</v>
      </c>
      <c r="E207" s="63">
        <v>0</v>
      </c>
      <c r="F207" s="64">
        <f>VLOOKUP(A207,[10]danweinbyszxjdmxb!$A$1:$F$65536,6,0)</f>
        <v>1039980</v>
      </c>
      <c r="G207" s="62">
        <v>1120000</v>
      </c>
      <c r="H207" s="65">
        <v>1</v>
      </c>
      <c r="I207" s="63">
        <v>1120000</v>
      </c>
      <c r="J207" s="63">
        <v>0</v>
      </c>
      <c r="K207" s="66">
        <f>VLOOKUP(A207,[10]danweinbyszxjdmxb!$A$1:$K$65536,11,0)</f>
        <v>1039980</v>
      </c>
      <c r="L207" s="65">
        <v>0</v>
      </c>
      <c r="M207" s="67" t="s">
        <v>696</v>
      </c>
    </row>
    <row r="208" spans="1:13" ht="42" customHeight="1">
      <c r="A208" s="61" t="s">
        <v>823</v>
      </c>
      <c r="B208" s="61" t="s">
        <v>742</v>
      </c>
      <c r="C208" s="61" t="s">
        <v>262</v>
      </c>
      <c r="D208" s="62">
        <v>54000</v>
      </c>
      <c r="E208" s="63">
        <v>-50000</v>
      </c>
      <c r="F208" s="64">
        <f>VLOOKUP(A208,[10]danweinbyszxjdmxb!$A$1:$F$65536,6,0)</f>
        <v>4000</v>
      </c>
      <c r="G208" s="62">
        <v>4000</v>
      </c>
      <c r="H208" s="65">
        <v>1</v>
      </c>
      <c r="I208" s="63">
        <v>0</v>
      </c>
      <c r="J208" s="63">
        <v>0</v>
      </c>
      <c r="K208" s="66">
        <f>VLOOKUP(A208,[10]danweinbyszxjdmxb!$A$1:$K$65536,11,0)</f>
        <v>3905</v>
      </c>
      <c r="L208" s="65">
        <v>0</v>
      </c>
      <c r="M208" s="68" t="s">
        <v>726</v>
      </c>
    </row>
    <row r="209" spans="1:13" ht="42" customHeight="1">
      <c r="A209" s="61" t="s">
        <v>198</v>
      </c>
      <c r="B209" s="61" t="s">
        <v>736</v>
      </c>
      <c r="C209" s="61" t="s">
        <v>262</v>
      </c>
      <c r="D209" s="62">
        <v>400000</v>
      </c>
      <c r="E209" s="63">
        <f>-100000+4500-80000</f>
        <v>-175500</v>
      </c>
      <c r="F209" s="64">
        <f>VLOOKUP(A209,[10]danweinbyszxjdmxb!$A$1:$F$65536,6,0)</f>
        <v>223700</v>
      </c>
      <c r="G209" s="62">
        <v>300000</v>
      </c>
      <c r="H209" s="65">
        <v>1</v>
      </c>
      <c r="I209" s="63">
        <v>127699.76</v>
      </c>
      <c r="J209" s="63">
        <v>0</v>
      </c>
      <c r="K209" s="66">
        <f>VLOOKUP(A209,[10]danweinbyszxjdmxb!$A$1:$K$65536,11,0)</f>
        <v>215306.27</v>
      </c>
      <c r="L209" s="65">
        <v>0.15859999999999999</v>
      </c>
      <c r="M209" s="67" t="s">
        <v>726</v>
      </c>
    </row>
    <row r="210" spans="1:13" ht="95.1" customHeight="1">
      <c r="A210" s="295" t="s">
        <v>1114</v>
      </c>
      <c r="B210" s="61" t="s">
        <v>676</v>
      </c>
      <c r="C210" s="61" t="s">
        <v>664</v>
      </c>
      <c r="D210" s="62">
        <v>500000</v>
      </c>
      <c r="E210" s="63">
        <v>0</v>
      </c>
      <c r="F210" s="64">
        <f>VLOOKUP(A210,[10]danweinbyszxjdmxb!$A$1:$F$65536,6,0)</f>
        <v>387718.45</v>
      </c>
      <c r="G210" s="62">
        <v>500000</v>
      </c>
      <c r="H210" s="65">
        <v>1</v>
      </c>
      <c r="I210" s="63">
        <v>88837.14</v>
      </c>
      <c r="J210" s="63">
        <v>0</v>
      </c>
      <c r="K210" s="66">
        <f>VLOOKUP(A210,[10]danweinbyszxjdmxb!$A$1:$K$65536,11,0)</f>
        <v>366472.26</v>
      </c>
      <c r="L210" s="65">
        <v>0.1777</v>
      </c>
      <c r="M210" s="67" t="s">
        <v>824</v>
      </c>
    </row>
    <row r="211" spans="1:13" ht="42" customHeight="1">
      <c r="A211" s="61" t="s">
        <v>671</v>
      </c>
      <c r="B211" s="61" t="s">
        <v>669</v>
      </c>
      <c r="C211" s="61" t="s">
        <v>261</v>
      </c>
      <c r="D211" s="62">
        <v>20410</v>
      </c>
      <c r="E211" s="63">
        <v>0</v>
      </c>
      <c r="F211" s="64">
        <f>VLOOKUP(A211,[10]danweinbyszxjdmxb!$A$1:$F$65536,6,0)</f>
        <v>20410</v>
      </c>
      <c r="G211" s="62">
        <v>20410</v>
      </c>
      <c r="H211" s="65">
        <v>1</v>
      </c>
      <c r="I211" s="63">
        <v>0</v>
      </c>
      <c r="J211" s="63">
        <v>0</v>
      </c>
      <c r="K211" s="66">
        <f>VLOOKUP(A211,[10]danweinbyszxjdmxb!$A$1:$K$65536,11,0)</f>
        <v>14330</v>
      </c>
      <c r="L211" s="65">
        <v>0</v>
      </c>
      <c r="M211" s="67" t="s">
        <v>769</v>
      </c>
    </row>
    <row r="212" spans="1:13" ht="42" customHeight="1">
      <c r="A212" s="61" t="s">
        <v>670</v>
      </c>
      <c r="B212" s="61" t="s">
        <v>669</v>
      </c>
      <c r="C212" s="61" t="s">
        <v>261</v>
      </c>
      <c r="D212" s="62">
        <v>381485</v>
      </c>
      <c r="E212" s="63">
        <v>0</v>
      </c>
      <c r="F212" s="64">
        <f>VLOOKUP(A212,[10]danweinbyszxjdmxb!$A$1:$F$65536,6,0)</f>
        <v>381485</v>
      </c>
      <c r="G212" s="62">
        <v>381485</v>
      </c>
      <c r="H212" s="65">
        <v>1</v>
      </c>
      <c r="I212" s="63">
        <v>91622</v>
      </c>
      <c r="J212" s="63">
        <v>22955</v>
      </c>
      <c r="K212" s="66">
        <f>VLOOKUP(A212,[10]danweinbyszxjdmxb!$A$1:$K$65536,11,0)</f>
        <v>274202.74</v>
      </c>
      <c r="L212" s="65">
        <v>0.13270000000000001</v>
      </c>
      <c r="M212" s="67" t="s">
        <v>769</v>
      </c>
    </row>
    <row r="213" spans="1:13" ht="42" customHeight="1">
      <c r="A213" s="61" t="s">
        <v>673</v>
      </c>
      <c r="B213" s="61" t="s">
        <v>669</v>
      </c>
      <c r="C213" s="61" t="s">
        <v>261</v>
      </c>
      <c r="D213" s="62">
        <v>405275</v>
      </c>
      <c r="E213" s="63">
        <v>0</v>
      </c>
      <c r="F213" s="64">
        <f>VLOOKUP(A213,[10]danweinbyszxjdmxb!$A$1:$F$65536,6,0)</f>
        <v>405275</v>
      </c>
      <c r="G213" s="62">
        <v>405275</v>
      </c>
      <c r="H213" s="65">
        <v>1</v>
      </c>
      <c r="I213" s="63">
        <v>230293.39</v>
      </c>
      <c r="J213" s="63">
        <v>19300</v>
      </c>
      <c r="K213" s="66">
        <f>VLOOKUP(A213,[10]danweinbyszxjdmxb!$A$1:$K$65536,11,0)</f>
        <v>308332.09999999998</v>
      </c>
      <c r="L213" s="65">
        <v>0.32229999999999998</v>
      </c>
      <c r="M213" s="67" t="s">
        <v>769</v>
      </c>
    </row>
    <row r="214" spans="1:13" ht="42" customHeight="1">
      <c r="A214" s="69" t="s">
        <v>851</v>
      </c>
      <c r="B214" s="61" t="s">
        <v>793</v>
      </c>
      <c r="C214" s="61" t="s">
        <v>256</v>
      </c>
      <c r="D214" s="62">
        <v>600000</v>
      </c>
      <c r="E214" s="63">
        <v>0</v>
      </c>
      <c r="F214" s="64">
        <f>VLOOKUP(A214,[10]danweinbyszxjdmxb!$A$1:$F$65536,6,0)</f>
        <v>600000</v>
      </c>
      <c r="G214" s="62">
        <v>600000</v>
      </c>
      <c r="H214" s="65">
        <v>1</v>
      </c>
      <c r="I214" s="63">
        <v>15980</v>
      </c>
      <c r="J214" s="63">
        <v>0</v>
      </c>
      <c r="K214" s="66">
        <f>VLOOKUP(A214,[10]danweinbyszxjdmxb!$A$1:$K$65536,11,0)</f>
        <v>562843</v>
      </c>
      <c r="L214" s="65">
        <v>0</v>
      </c>
      <c r="M214" s="67" t="s">
        <v>825</v>
      </c>
    </row>
    <row r="215" spans="1:13" ht="54" customHeight="1">
      <c r="A215" s="61" t="s">
        <v>675</v>
      </c>
      <c r="B215" s="61" t="s">
        <v>676</v>
      </c>
      <c r="C215" s="61" t="s">
        <v>664</v>
      </c>
      <c r="D215" s="62">
        <v>7540</v>
      </c>
      <c r="E215" s="63">
        <v>0</v>
      </c>
      <c r="F215" s="64">
        <f>VLOOKUP(A215,[10]danweinbyszxjdmxb!$A$1:$F$65536,6,0)</f>
        <v>7540</v>
      </c>
      <c r="G215" s="62">
        <v>7540</v>
      </c>
      <c r="H215" s="65">
        <v>1</v>
      </c>
      <c r="I215" s="63">
        <v>7500</v>
      </c>
      <c r="J215" s="63">
        <v>0</v>
      </c>
      <c r="K215" s="66">
        <f>VLOOKUP(A215,[10]danweinbyszxjdmxb!$A$1:$K$65536,11,0)</f>
        <v>7500</v>
      </c>
      <c r="L215" s="65">
        <v>0.99470000000000003</v>
      </c>
      <c r="M215" s="67" t="s">
        <v>769</v>
      </c>
    </row>
    <row r="216" spans="1:13" ht="42" customHeight="1">
      <c r="A216" s="61" t="s">
        <v>610</v>
      </c>
      <c r="B216" s="61" t="s">
        <v>669</v>
      </c>
      <c r="C216" s="61" t="s">
        <v>261</v>
      </c>
      <c r="D216" s="62">
        <v>400000</v>
      </c>
      <c r="E216" s="63">
        <v>0</v>
      </c>
      <c r="F216" s="64">
        <f>VLOOKUP(A216,[10]danweinbyszxjdmxb!$A$1:$F$65536,6,0)</f>
        <v>300000</v>
      </c>
      <c r="G216" s="62">
        <v>400000</v>
      </c>
      <c r="H216" s="65">
        <v>1</v>
      </c>
      <c r="I216" s="63">
        <v>54732</v>
      </c>
      <c r="J216" s="63">
        <v>18240</v>
      </c>
      <c r="K216" s="66">
        <f>VLOOKUP(A216,[10]danweinbyszxjdmxb!$A$1:$K$65536,11,0)</f>
        <v>300000</v>
      </c>
      <c r="L216" s="65">
        <v>8.7400000000000005E-2</v>
      </c>
      <c r="M216" s="67" t="s">
        <v>696</v>
      </c>
    </row>
    <row r="217" spans="1:13" ht="42" customHeight="1">
      <c r="A217" s="61" t="s">
        <v>841</v>
      </c>
      <c r="B217" s="61" t="s">
        <v>734</v>
      </c>
      <c r="C217" s="61" t="s">
        <v>6</v>
      </c>
      <c r="D217" s="62">
        <v>20000</v>
      </c>
      <c r="E217" s="63">
        <v>-10000</v>
      </c>
      <c r="F217" s="64">
        <f>VLOOKUP(A217,[10]danweinbyszxjdmxb!$A$1:$F$65536,6,0)</f>
        <v>9490</v>
      </c>
      <c r="G217" s="62">
        <v>10000</v>
      </c>
      <c r="H217" s="65">
        <v>1</v>
      </c>
      <c r="I217" s="63">
        <v>0</v>
      </c>
      <c r="J217" s="63">
        <v>0</v>
      </c>
      <c r="K217" s="66">
        <f>VLOOKUP(A217,[10]danweinbyszxjdmxb!$A$1:$K$65536,11,0)</f>
        <v>9490</v>
      </c>
      <c r="L217" s="65">
        <v>0</v>
      </c>
      <c r="M217" s="68" t="s">
        <v>726</v>
      </c>
    </row>
    <row r="218" spans="1:13" ht="42" customHeight="1">
      <c r="A218" s="61" t="s">
        <v>623</v>
      </c>
      <c r="B218" s="61" t="s">
        <v>826</v>
      </c>
      <c r="C218" s="61" t="s">
        <v>2</v>
      </c>
      <c r="D218" s="62">
        <v>890772.72</v>
      </c>
      <c r="E218" s="63">
        <v>0</v>
      </c>
      <c r="F218" s="64">
        <f>VLOOKUP(A218,[10]danweinbyszxjdmxb!$A$1:$F$65536,6,0)</f>
        <v>890772.72</v>
      </c>
      <c r="G218" s="62">
        <v>890772.72</v>
      </c>
      <c r="H218" s="65">
        <v>1</v>
      </c>
      <c r="I218" s="63">
        <v>890772.72</v>
      </c>
      <c r="J218" s="63">
        <v>0</v>
      </c>
      <c r="K218" s="66">
        <f>VLOOKUP(A218,[10]danweinbyszxjdmxb!$A$1:$K$65536,11,0)</f>
        <v>429791.25</v>
      </c>
      <c r="L218" s="65">
        <v>0.32169999999999999</v>
      </c>
      <c r="M218" s="67" t="s">
        <v>827</v>
      </c>
    </row>
    <row r="219" spans="1:13" ht="42" customHeight="1">
      <c r="A219" s="61" t="s">
        <v>608</v>
      </c>
      <c r="B219" s="61" t="s">
        <v>828</v>
      </c>
      <c r="C219" s="61" t="s">
        <v>5</v>
      </c>
      <c r="D219" s="62">
        <v>319500</v>
      </c>
      <c r="E219" s="63">
        <v>0</v>
      </c>
      <c r="F219" s="64">
        <f>VLOOKUP(A219,[10]danweinbyszxjdmxb!$A$1:$F$65536,6,0)</f>
        <v>319500</v>
      </c>
      <c r="G219" s="62">
        <v>319500</v>
      </c>
      <c r="H219" s="65">
        <v>1</v>
      </c>
      <c r="I219" s="63">
        <v>0</v>
      </c>
      <c r="J219" s="63">
        <v>0</v>
      </c>
      <c r="K219" s="66">
        <f>VLOOKUP(A219,[10]danweinbyszxjdmxb!$A$1:$K$65536,11,0)</f>
        <v>142500</v>
      </c>
      <c r="L219" s="65">
        <v>0</v>
      </c>
      <c r="M219" s="67" t="s">
        <v>783</v>
      </c>
    </row>
    <row r="220" spans="1:13" ht="42" customHeight="1">
      <c r="A220" s="61" t="s">
        <v>246</v>
      </c>
      <c r="B220" s="61" t="s">
        <v>676</v>
      </c>
      <c r="C220" s="61" t="s">
        <v>357</v>
      </c>
      <c r="D220" s="62">
        <v>36000</v>
      </c>
      <c r="E220" s="63">
        <v>0</v>
      </c>
      <c r="F220" s="64">
        <f>VLOOKUP(A220,[10]danweinbyszxjdmxb!$A$1:$F$65536,6,0)</f>
        <v>36000</v>
      </c>
      <c r="G220" s="62">
        <v>36000</v>
      </c>
      <c r="H220" s="65">
        <v>1</v>
      </c>
      <c r="I220" s="63">
        <v>36000</v>
      </c>
      <c r="J220" s="63">
        <v>0</v>
      </c>
      <c r="K220" s="66">
        <f>VLOOKUP(A220,[10]danweinbyszxjdmxb!$A$1:$K$65536,11,0)</f>
        <v>34817.86</v>
      </c>
      <c r="L220" s="65">
        <v>0.96719999999999995</v>
      </c>
      <c r="M220" s="67" t="s">
        <v>726</v>
      </c>
    </row>
    <row r="221" spans="1:13" ht="42" customHeight="1">
      <c r="A221" s="61" t="s">
        <v>829</v>
      </c>
      <c r="B221" s="61" t="s">
        <v>676</v>
      </c>
      <c r="C221" s="61" t="s">
        <v>357</v>
      </c>
      <c r="D221" s="62">
        <v>100000</v>
      </c>
      <c r="E221" s="63">
        <v>0</v>
      </c>
      <c r="F221" s="64">
        <f>VLOOKUP(A221,[10]danweinbyszxjdmxb!$A$1:$F$65536,6,0)</f>
        <v>100000</v>
      </c>
      <c r="G221" s="62">
        <v>100000</v>
      </c>
      <c r="H221" s="65">
        <v>1</v>
      </c>
      <c r="I221" s="63">
        <v>10194</v>
      </c>
      <c r="J221" s="63">
        <v>0</v>
      </c>
      <c r="K221" s="66">
        <f>VLOOKUP(A221,[10]danweinbyszxjdmxb!$A$1:$K$65536,11,0)</f>
        <v>55560.82</v>
      </c>
      <c r="L221" s="65">
        <v>9.5699999999999993E-2</v>
      </c>
      <c r="M221" s="67" t="s">
        <v>726</v>
      </c>
    </row>
    <row r="222" spans="1:13" ht="42" customHeight="1">
      <c r="A222" s="61" t="s">
        <v>830</v>
      </c>
      <c r="B222" s="61" t="s">
        <v>818</v>
      </c>
      <c r="C222" s="61" t="s">
        <v>357</v>
      </c>
      <c r="D222" s="62">
        <v>100000</v>
      </c>
      <c r="E222" s="63">
        <v>0</v>
      </c>
      <c r="F222" s="64">
        <f>VLOOKUP(A222,[10]danweinbyszxjdmxb!$A$1:$F$65536,6,0)</f>
        <v>82971</v>
      </c>
      <c r="G222" s="62">
        <v>100000</v>
      </c>
      <c r="H222" s="65">
        <v>1</v>
      </c>
      <c r="I222" s="63">
        <v>21159</v>
      </c>
      <c r="J222" s="63">
        <v>0</v>
      </c>
      <c r="K222" s="66">
        <f>VLOOKUP(A222,[10]danweinbyszxjdmxb!$A$1:$K$65536,11,0)</f>
        <v>67307</v>
      </c>
      <c r="L222" s="65">
        <v>0.15570000000000001</v>
      </c>
      <c r="M222" s="67" t="s">
        <v>726</v>
      </c>
    </row>
    <row r="223" spans="1:13" ht="42" customHeight="1">
      <c r="A223" s="61" t="s">
        <v>831</v>
      </c>
      <c r="B223" s="61" t="s">
        <v>832</v>
      </c>
      <c r="C223" s="61" t="s">
        <v>833</v>
      </c>
      <c r="D223" s="62">
        <v>250000</v>
      </c>
      <c r="E223" s="63">
        <v>0</v>
      </c>
      <c r="F223" s="64">
        <f>VLOOKUP(A223,[10]danweinbyszxjdmxb!$A$1:$F$65536,6,0)</f>
        <v>249851.9</v>
      </c>
      <c r="G223" s="62">
        <v>250000</v>
      </c>
      <c r="H223" s="65">
        <v>1</v>
      </c>
      <c r="I223" s="63">
        <v>230466</v>
      </c>
      <c r="J223" s="63">
        <v>0</v>
      </c>
      <c r="K223" s="66">
        <f>VLOOKUP(A223,[10]danweinbyszxjdmxb!$A$1:$K$65536,11,0)</f>
        <v>249851.9</v>
      </c>
      <c r="L223" s="65">
        <v>0.1391</v>
      </c>
      <c r="M223" s="67" t="s">
        <v>726</v>
      </c>
    </row>
    <row r="224" spans="1:13" ht="42" customHeight="1">
      <c r="A224" s="69" t="s">
        <v>848</v>
      </c>
      <c r="B224" s="61" t="s">
        <v>834</v>
      </c>
      <c r="C224" s="61" t="s">
        <v>835</v>
      </c>
      <c r="D224" s="62">
        <v>45320</v>
      </c>
      <c r="E224" s="63">
        <v>0</v>
      </c>
      <c r="F224" s="64">
        <f>VLOOKUP(A224,[10]danweinbyszxjdmxb!$A$1:$F$65536,6,0)</f>
        <v>45320</v>
      </c>
      <c r="G224" s="62">
        <v>45320</v>
      </c>
      <c r="H224" s="65">
        <v>1</v>
      </c>
      <c r="I224" s="63">
        <v>0</v>
      </c>
      <c r="J224" s="63">
        <v>0</v>
      </c>
      <c r="K224" s="66">
        <f>VLOOKUP(A224,[10]danweinbyszxjdmxb!$A$1:$K$65536,11,0)</f>
        <v>0</v>
      </c>
      <c r="L224" s="65">
        <v>0</v>
      </c>
      <c r="M224" s="67" t="s">
        <v>726</v>
      </c>
    </row>
    <row r="225" spans="1:13" ht="42" customHeight="1">
      <c r="A225" s="61" t="s">
        <v>843</v>
      </c>
      <c r="B225" s="61" t="s">
        <v>725</v>
      </c>
      <c r="C225" s="61" t="s">
        <v>4</v>
      </c>
      <c r="D225" s="62">
        <v>290000</v>
      </c>
      <c r="E225" s="203">
        <v>-41237.699999999997</v>
      </c>
      <c r="F225" s="64">
        <f>VLOOKUP(A225,[10]danweinbyszxjdmxb!$A$1:$F$65536,6,0)</f>
        <v>248762.3</v>
      </c>
      <c r="G225" s="62">
        <v>248762.3</v>
      </c>
      <c r="H225" s="65">
        <v>1</v>
      </c>
      <c r="I225" s="63">
        <v>288920</v>
      </c>
      <c r="J225" s="63">
        <v>0</v>
      </c>
      <c r="K225" s="66">
        <f>VLOOKUP(A225,[10]danweinbyszxjdmxb!$A$1:$K$65536,11,0)</f>
        <v>248762.3</v>
      </c>
      <c r="L225" s="65">
        <v>0.82469999999999999</v>
      </c>
      <c r="M225" s="67" t="s">
        <v>726</v>
      </c>
    </row>
    <row r="226" spans="1:13" ht="42" customHeight="1">
      <c r="A226" s="61" t="s">
        <v>844</v>
      </c>
      <c r="B226" s="61" t="s">
        <v>725</v>
      </c>
      <c r="C226" s="61" t="s">
        <v>256</v>
      </c>
      <c r="D226" s="62">
        <v>83123</v>
      </c>
      <c r="E226" s="63">
        <v>0</v>
      </c>
      <c r="F226" s="64">
        <f>VLOOKUP(A226,[10]danweinbyszxjdmxb!$A$1:$F$65536,6,0)</f>
        <v>83123</v>
      </c>
      <c r="G226" s="62">
        <v>83123</v>
      </c>
      <c r="H226" s="65">
        <v>1</v>
      </c>
      <c r="I226" s="63">
        <v>83123</v>
      </c>
      <c r="J226" s="63">
        <v>0</v>
      </c>
      <c r="K226" s="66">
        <f>VLOOKUP(A226,[10]danweinbyszxjdmxb!$A$1:$K$65536,11,0)</f>
        <v>79445</v>
      </c>
      <c r="L226" s="65">
        <v>0</v>
      </c>
      <c r="M226" s="67" t="s">
        <v>726</v>
      </c>
    </row>
    <row r="227" spans="1:13" ht="42" customHeight="1">
      <c r="A227" s="61" t="s">
        <v>291</v>
      </c>
      <c r="B227" s="61" t="s">
        <v>681</v>
      </c>
      <c r="C227" s="61" t="s">
        <v>256</v>
      </c>
      <c r="D227" s="62">
        <v>2501925</v>
      </c>
      <c r="E227" s="63">
        <v>0</v>
      </c>
      <c r="F227" s="64">
        <f>VLOOKUP(A227,[10]danweinbyszxjdmxb!$A$1:$F$65536,6,0)</f>
        <v>1515259</v>
      </c>
      <c r="G227" s="62">
        <v>2501925</v>
      </c>
      <c r="H227" s="65">
        <v>1</v>
      </c>
      <c r="I227" s="63">
        <v>0</v>
      </c>
      <c r="J227" s="63">
        <v>0</v>
      </c>
      <c r="K227" s="66">
        <f>VLOOKUP(A227,[10]danweinbyszxjdmxb!$A$1:$K$65536,11,0)</f>
        <v>398036.5</v>
      </c>
      <c r="L227" s="65">
        <v>0</v>
      </c>
      <c r="M227" s="67" t="s">
        <v>767</v>
      </c>
    </row>
    <row r="228" spans="1:13" ht="42" customHeight="1">
      <c r="A228" s="61" t="s">
        <v>292</v>
      </c>
      <c r="B228" s="61" t="s">
        <v>681</v>
      </c>
      <c r="C228" s="61" t="s">
        <v>256</v>
      </c>
      <c r="D228" s="62">
        <v>1918574</v>
      </c>
      <c r="E228" s="63">
        <v>0</v>
      </c>
      <c r="F228" s="64">
        <f>VLOOKUP(A228,[10]danweinbyszxjdmxb!$A$1:$F$65536,6,0)</f>
        <v>1918574</v>
      </c>
      <c r="G228" s="62">
        <v>1918574</v>
      </c>
      <c r="H228" s="65">
        <v>1</v>
      </c>
      <c r="I228" s="63">
        <v>1918574</v>
      </c>
      <c r="J228" s="63">
        <v>0</v>
      </c>
      <c r="K228" s="66">
        <f>VLOOKUP(A228,[10]danweinbyszxjdmxb!$A$1:$K$65536,11,0)</f>
        <v>1379580</v>
      </c>
      <c r="L228" s="65">
        <v>0</v>
      </c>
      <c r="M228" s="67" t="s">
        <v>767</v>
      </c>
    </row>
    <row r="229" spans="1:13" ht="42" customHeight="1">
      <c r="A229" s="61" t="s">
        <v>293</v>
      </c>
      <c r="B229" s="61" t="s">
        <v>681</v>
      </c>
      <c r="C229" s="61" t="s">
        <v>256</v>
      </c>
      <c r="D229" s="62">
        <v>971082</v>
      </c>
      <c r="E229" s="63">
        <v>0</v>
      </c>
      <c r="F229" s="64">
        <f>VLOOKUP(A229,[10]danweinbyszxjdmxb!$A$1:$F$65536,6,0)</f>
        <v>971082</v>
      </c>
      <c r="G229" s="62">
        <v>971082</v>
      </c>
      <c r="H229" s="65">
        <v>1</v>
      </c>
      <c r="I229" s="63">
        <v>540000</v>
      </c>
      <c r="J229" s="63">
        <v>0</v>
      </c>
      <c r="K229" s="66">
        <f>VLOOKUP(A229,[10]danweinbyszxjdmxb!$A$1:$K$65536,11,0)</f>
        <v>916660.3</v>
      </c>
      <c r="L229" s="65">
        <v>0</v>
      </c>
      <c r="M229" s="67" t="s">
        <v>767</v>
      </c>
    </row>
    <row r="230" spans="1:13" ht="42" customHeight="1">
      <c r="A230" s="61" t="s">
        <v>294</v>
      </c>
      <c r="B230" s="61" t="s">
        <v>681</v>
      </c>
      <c r="C230" s="61" t="s">
        <v>256</v>
      </c>
      <c r="D230" s="62">
        <v>1878292</v>
      </c>
      <c r="E230" s="63">
        <v>0</v>
      </c>
      <c r="F230" s="64">
        <f>VLOOKUP(A230,[10]danweinbyszxjdmxb!$A$1:$F$65536,6,0)</f>
        <v>1878292</v>
      </c>
      <c r="G230" s="62">
        <v>1878292</v>
      </c>
      <c r="H230" s="65">
        <v>1</v>
      </c>
      <c r="I230" s="63">
        <v>94976</v>
      </c>
      <c r="J230" s="63">
        <v>0</v>
      </c>
      <c r="K230" s="66">
        <f>VLOOKUP(A230,[10]danweinbyszxjdmxb!$A$1:$K$65536,11,0)</f>
        <v>1658177.75</v>
      </c>
      <c r="L230" s="65">
        <v>0</v>
      </c>
      <c r="M230" s="67" t="s">
        <v>767</v>
      </c>
    </row>
    <row r="231" spans="1:13" ht="42" customHeight="1">
      <c r="A231" s="61" t="s">
        <v>845</v>
      </c>
      <c r="B231" s="61" t="s">
        <v>846</v>
      </c>
      <c r="C231" s="61" t="s">
        <v>261</v>
      </c>
      <c r="D231" s="62">
        <v>21800</v>
      </c>
      <c r="E231" s="63">
        <v>389571</v>
      </c>
      <c r="F231" s="64">
        <f>VLOOKUP(A231,[10]danweinbyszxjdmxb!$A$1:$F$65536,6,0)</f>
        <v>420000</v>
      </c>
      <c r="G231" s="62">
        <v>411371</v>
      </c>
      <c r="H231" s="65">
        <v>1</v>
      </c>
      <c r="I231" s="63">
        <v>21800</v>
      </c>
      <c r="J231" s="63">
        <v>7680</v>
      </c>
      <c r="K231" s="66">
        <f>VLOOKUP(A231,[10]danweinbyszxjdmxb!$A$1:$K$65536,11,0)</f>
        <v>155713.23000000001</v>
      </c>
      <c r="L231" s="65">
        <v>0</v>
      </c>
      <c r="M231" s="67" t="s">
        <v>726</v>
      </c>
    </row>
    <row r="232" spans="1:13" ht="42" customHeight="1">
      <c r="A232" s="160" t="s">
        <v>780</v>
      </c>
      <c r="B232" s="160" t="s">
        <v>781</v>
      </c>
      <c r="C232" s="160" t="s">
        <v>261</v>
      </c>
      <c r="D232" s="62">
        <v>16105</v>
      </c>
      <c r="E232" s="63">
        <v>50991.8</v>
      </c>
      <c r="F232" s="64">
        <f>VLOOKUP(A232,[10]danweinbyszxjdmxb!$A$1:$F$65536,6,0)</f>
        <v>224966.8</v>
      </c>
      <c r="G232" s="62">
        <v>67096.800000000003</v>
      </c>
      <c r="H232" s="65">
        <v>1</v>
      </c>
      <c r="I232" s="63">
        <v>16105</v>
      </c>
      <c r="J232" s="63">
        <v>0</v>
      </c>
      <c r="K232" s="66">
        <f>VLOOKUP(A232,[10]danweinbyszxjdmxb!$A$1:$K$65536,11,0)</f>
        <v>214383.8</v>
      </c>
      <c r="L232" s="65">
        <v>0.24</v>
      </c>
      <c r="M232" s="60" t="s">
        <v>847</v>
      </c>
    </row>
    <row r="233" spans="1:13" ht="42" customHeight="1">
      <c r="A233" s="186" t="s">
        <v>943</v>
      </c>
      <c r="B233" s="56"/>
      <c r="C233" s="56" t="s">
        <v>870</v>
      </c>
      <c r="D233" s="62">
        <v>1250000</v>
      </c>
      <c r="E233" s="63">
        <v>0</v>
      </c>
      <c r="F233" s="64">
        <f>VLOOKUP(A233,[10]danweinbyszxjdmxb!$A$1:$F$65536,6,0)</f>
        <v>1250000</v>
      </c>
      <c r="G233" s="62">
        <v>1250000</v>
      </c>
      <c r="H233" s="65">
        <v>1</v>
      </c>
      <c r="I233" s="63">
        <v>1250000</v>
      </c>
      <c r="J233" s="63">
        <v>0</v>
      </c>
      <c r="K233" s="66">
        <f>VLOOKUP(A233,[10]danweinbyszxjdmxb!$A$1:$K$65536,11,0)</f>
        <v>1250000</v>
      </c>
      <c r="L233" s="65">
        <v>0</v>
      </c>
      <c r="M233" s="159" t="s">
        <v>871</v>
      </c>
    </row>
    <row r="234" spans="1:13" ht="42" customHeight="1">
      <c r="A234" s="184" t="s">
        <v>944</v>
      </c>
      <c r="B234" s="165"/>
      <c r="C234" s="165" t="s">
        <v>870</v>
      </c>
      <c r="D234" s="62">
        <v>667695.05000000005</v>
      </c>
      <c r="E234" s="63">
        <v>0</v>
      </c>
      <c r="F234" s="64">
        <f>VLOOKUP(A234,[10]danweinbyszxjdmxb!$A$1:$F$65536,6,0)</f>
        <v>667695.05000000005</v>
      </c>
      <c r="G234" s="62">
        <v>667695.05000000005</v>
      </c>
      <c r="H234" s="65">
        <v>1</v>
      </c>
      <c r="I234" s="63">
        <v>104860</v>
      </c>
      <c r="J234" s="63">
        <v>0</v>
      </c>
      <c r="K234" s="66">
        <f>VLOOKUP(A234,[10]danweinbyszxjdmxb!$A$1:$K$65536,11,0)</f>
        <v>496488.5</v>
      </c>
      <c r="L234" s="65">
        <v>0</v>
      </c>
      <c r="M234" s="159" t="s">
        <v>871</v>
      </c>
    </row>
    <row r="235" spans="1:13" ht="42" customHeight="1">
      <c r="A235" s="56" t="s">
        <v>882</v>
      </c>
      <c r="B235" s="56"/>
      <c r="C235" s="56" t="s">
        <v>884</v>
      </c>
      <c r="D235" s="62">
        <v>100000</v>
      </c>
      <c r="E235" s="63">
        <v>0</v>
      </c>
      <c r="F235" s="64">
        <f>VLOOKUP(A235,[10]danweinbyszxjdmxb!$A$1:$F$65536,6,0)</f>
        <v>100000</v>
      </c>
      <c r="G235" s="62">
        <v>100000</v>
      </c>
      <c r="H235" s="65">
        <v>1</v>
      </c>
      <c r="I235" s="63">
        <v>0</v>
      </c>
      <c r="J235" s="63">
        <v>0</v>
      </c>
      <c r="K235" s="66">
        <f>VLOOKUP(A235,[10]danweinbyszxjdmxb!$A$1:$K$65536,11,0)</f>
        <v>69440.7</v>
      </c>
      <c r="L235" s="65">
        <v>0</v>
      </c>
      <c r="M235" s="170" t="s">
        <v>902</v>
      </c>
    </row>
    <row r="236" spans="1:13" ht="42" customHeight="1">
      <c r="A236" s="56" t="s">
        <v>883</v>
      </c>
      <c r="B236" s="56"/>
      <c r="C236" s="56" t="s">
        <v>869</v>
      </c>
      <c r="D236" s="62">
        <v>100000</v>
      </c>
      <c r="E236" s="63">
        <v>0</v>
      </c>
      <c r="F236" s="64">
        <f>VLOOKUP(A236,[10]danweinbyszxjdmxb!$A$1:$F$65536,6,0)</f>
        <v>100000</v>
      </c>
      <c r="G236" s="62">
        <v>100000</v>
      </c>
      <c r="H236" s="65">
        <v>1</v>
      </c>
      <c r="I236" s="63">
        <v>0</v>
      </c>
      <c r="J236" s="63">
        <v>0</v>
      </c>
      <c r="K236" s="66">
        <f>VLOOKUP(A236,[10]danweinbyszxjdmxb!$A$1:$K$65536,11,0)</f>
        <v>99532.81</v>
      </c>
      <c r="L236" s="65">
        <v>0</v>
      </c>
      <c r="M236" s="170" t="s">
        <v>902</v>
      </c>
    </row>
    <row r="237" spans="1:13" ht="42" customHeight="1">
      <c r="A237" s="160" t="s">
        <v>887</v>
      </c>
      <c r="B237" s="165"/>
      <c r="C237" s="56" t="s">
        <v>885</v>
      </c>
      <c r="D237" s="62">
        <v>6000</v>
      </c>
      <c r="E237" s="63">
        <v>0</v>
      </c>
      <c r="F237" s="64">
        <f>VLOOKUP(A237,[10]danweinbyszxjdmxb!$A$1:$F$65536,6,0)</f>
        <v>6000</v>
      </c>
      <c r="G237" s="62">
        <v>6000</v>
      </c>
      <c r="H237" s="65">
        <v>1</v>
      </c>
      <c r="I237" s="63">
        <v>6000</v>
      </c>
      <c r="J237" s="63">
        <v>0</v>
      </c>
      <c r="K237" s="66">
        <f>VLOOKUP(A237,[10]danweinbyszxjdmxb!$A$1:$K$65536,11,0)</f>
        <v>6000</v>
      </c>
      <c r="L237" s="65">
        <v>1</v>
      </c>
      <c r="M237" s="159" t="s">
        <v>726</v>
      </c>
    </row>
    <row r="238" spans="1:13" ht="42" customHeight="1">
      <c r="A238" s="296" t="s">
        <v>1115</v>
      </c>
      <c r="B238" s="56"/>
      <c r="C238" s="211" t="s">
        <v>886</v>
      </c>
      <c r="D238" s="62">
        <v>130800</v>
      </c>
      <c r="E238" s="63">
        <v>0</v>
      </c>
      <c r="F238" s="64">
        <f>VLOOKUP(A238,[10]danweinbyszxjdmxb!$A$1:$F$65536,6,0)</f>
        <v>101994</v>
      </c>
      <c r="G238" s="62">
        <v>130800</v>
      </c>
      <c r="H238" s="65">
        <v>1</v>
      </c>
      <c r="I238" s="63">
        <v>130800</v>
      </c>
      <c r="J238" s="63">
        <v>49950</v>
      </c>
      <c r="K238" s="66">
        <f>VLOOKUP(A238,[10]danweinbyszxjdmxb!$A$1:$K$65536,11,0)</f>
        <v>101994</v>
      </c>
      <c r="L238" s="65">
        <v>0</v>
      </c>
      <c r="M238" s="159" t="s">
        <v>726</v>
      </c>
    </row>
    <row r="239" spans="1:13" ht="42" customHeight="1">
      <c r="A239" s="213" t="s">
        <v>899</v>
      </c>
      <c r="B239" s="213" t="s">
        <v>779</v>
      </c>
      <c r="C239" s="169" t="s">
        <v>53</v>
      </c>
      <c r="D239" s="62">
        <v>50000</v>
      </c>
      <c r="E239" s="63">
        <v>0</v>
      </c>
      <c r="F239" s="64">
        <f>VLOOKUP(A239,[10]danweinbyszxjdmxb!$A$1:$F$65536,6,0)</f>
        <v>50000</v>
      </c>
      <c r="G239" s="62">
        <v>50000</v>
      </c>
      <c r="H239" s="65">
        <v>1</v>
      </c>
      <c r="I239" s="63">
        <v>0</v>
      </c>
      <c r="J239" s="63">
        <v>0</v>
      </c>
      <c r="K239" s="66">
        <f>VLOOKUP(A239,[10]danweinbyszxjdmxb!$A$1:$K$65536,11,0)</f>
        <v>50000</v>
      </c>
      <c r="L239" s="65">
        <v>0</v>
      </c>
      <c r="M239" s="170" t="s">
        <v>902</v>
      </c>
    </row>
    <row r="240" spans="1:13" ht="42" customHeight="1">
      <c r="A240" s="169" t="s">
        <v>900</v>
      </c>
      <c r="B240" s="169" t="s">
        <v>779</v>
      </c>
      <c r="C240" s="169" t="s">
        <v>52</v>
      </c>
      <c r="D240" s="62">
        <v>50000</v>
      </c>
      <c r="E240" s="63">
        <v>0</v>
      </c>
      <c r="F240" s="64">
        <f>VLOOKUP(A240,[10]danweinbyszxjdmxb!$A$1:$F$65536,6,0)</f>
        <v>50000</v>
      </c>
      <c r="G240" s="62">
        <v>50000</v>
      </c>
      <c r="H240" s="65">
        <v>1</v>
      </c>
      <c r="I240" s="63">
        <v>0</v>
      </c>
      <c r="J240" s="63">
        <v>0</v>
      </c>
      <c r="K240" s="66">
        <f>VLOOKUP(A240,[10]danweinbyszxjdmxb!$A$1:$K$65536,11,0)</f>
        <v>50000</v>
      </c>
      <c r="L240" s="65">
        <v>0</v>
      </c>
      <c r="M240" s="170" t="s">
        <v>902</v>
      </c>
    </row>
    <row r="241" spans="1:13" ht="42" customHeight="1">
      <c r="A241" s="212" t="s">
        <v>901</v>
      </c>
      <c r="B241" s="212" t="s">
        <v>779</v>
      </c>
      <c r="C241" s="169" t="s">
        <v>51</v>
      </c>
      <c r="D241" s="62">
        <v>50000</v>
      </c>
      <c r="E241" s="63">
        <v>0</v>
      </c>
      <c r="F241" s="64">
        <f>VLOOKUP(A241,[10]danweinbyszxjdmxb!$A$1:$F$65536,6,0)</f>
        <v>50000</v>
      </c>
      <c r="G241" s="62">
        <v>50000</v>
      </c>
      <c r="H241" s="65">
        <v>1</v>
      </c>
      <c r="I241" s="63">
        <v>0</v>
      </c>
      <c r="J241" s="63">
        <v>0</v>
      </c>
      <c r="K241" s="66">
        <f>VLOOKUP(A241,[10]danweinbyszxjdmxb!$A$1:$K$65536,11,0)</f>
        <v>34600</v>
      </c>
      <c r="L241" s="65">
        <v>0</v>
      </c>
      <c r="M241" s="170" t="s">
        <v>902</v>
      </c>
    </row>
    <row r="242" spans="1:13" ht="42" customHeight="1">
      <c r="A242" s="56" t="s">
        <v>990</v>
      </c>
      <c r="B242" s="56" t="s">
        <v>991</v>
      </c>
      <c r="C242" s="207" t="s">
        <v>992</v>
      </c>
      <c r="D242" s="166">
        <v>55185</v>
      </c>
      <c r="E242" s="205">
        <v>0</v>
      </c>
      <c r="F242" s="64">
        <f>VLOOKUP(A242,[10]danweinbyszxjdmxb!$A$1:$F$65536,6,0)</f>
        <v>55185</v>
      </c>
      <c r="G242" s="166">
        <v>55185</v>
      </c>
      <c r="H242" s="65">
        <v>1</v>
      </c>
      <c r="I242" s="205">
        <v>0</v>
      </c>
      <c r="J242" s="205">
        <v>0</v>
      </c>
      <c r="K242" s="66">
        <f>VLOOKUP(A242,[10]danweinbyszxjdmxb!$A$1:$K$65536,11,0)</f>
        <v>55185</v>
      </c>
      <c r="L242" s="206">
        <v>0</v>
      </c>
      <c r="M242" s="159" t="s">
        <v>989</v>
      </c>
    </row>
    <row r="243" spans="1:13" ht="42" customHeight="1">
      <c r="A243" s="228" t="s">
        <v>1044</v>
      </c>
      <c r="B243" s="224" t="s">
        <v>793</v>
      </c>
      <c r="C243" s="224" t="s">
        <v>256</v>
      </c>
      <c r="D243" s="226">
        <v>22471.65</v>
      </c>
      <c r="E243" s="225">
        <v>0</v>
      </c>
      <c r="F243" s="64">
        <f>VLOOKUP(A243,[10]danweinbyszxjdmxb!$A$1:$F$65536,6,0)</f>
        <v>22471.65</v>
      </c>
      <c r="G243" s="226">
        <v>22471.65</v>
      </c>
      <c r="H243" s="227">
        <v>1</v>
      </c>
      <c r="I243" s="226">
        <v>22471.65</v>
      </c>
      <c r="J243" s="225">
        <v>0</v>
      </c>
      <c r="K243" s="66">
        <f>VLOOKUP(A243,[10]danweinbyszxjdmxb!$A$1:$K$65536,11,0)</f>
        <v>22471.65</v>
      </c>
      <c r="L243" s="227">
        <v>1</v>
      </c>
      <c r="M243" s="159" t="s">
        <v>726</v>
      </c>
    </row>
    <row r="244" spans="1:13" ht="42" customHeight="1">
      <c r="A244" s="228" t="s">
        <v>1045</v>
      </c>
      <c r="B244" s="224" t="s">
        <v>1046</v>
      </c>
      <c r="C244" s="224" t="s">
        <v>14</v>
      </c>
      <c r="D244" s="226">
        <v>95560</v>
      </c>
      <c r="E244" s="225">
        <v>0</v>
      </c>
      <c r="F244" s="64">
        <f>VLOOKUP(A244,[10]danweinbyszxjdmxb!$A$1:$F$65536,6,0)</f>
        <v>41950</v>
      </c>
      <c r="G244" s="226">
        <v>95560</v>
      </c>
      <c r="H244" s="227">
        <v>1</v>
      </c>
      <c r="I244" s="226">
        <v>1970</v>
      </c>
      <c r="J244" s="225">
        <v>0</v>
      </c>
      <c r="K244" s="66">
        <f>VLOOKUP(A244,[10]danweinbyszxjdmxb!$A$1:$K$65536,11,0)</f>
        <v>41950</v>
      </c>
      <c r="L244" s="227">
        <v>2.06E-2</v>
      </c>
      <c r="M244" s="159" t="s">
        <v>726</v>
      </c>
    </row>
    <row r="245" spans="1:13" ht="42" customHeight="1">
      <c r="A245" s="233" t="s">
        <v>1047</v>
      </c>
      <c r="B245" s="229" t="s">
        <v>676</v>
      </c>
      <c r="C245" s="229" t="s">
        <v>14</v>
      </c>
      <c r="D245" s="231">
        <v>56578.95</v>
      </c>
      <c r="E245" s="230">
        <v>0</v>
      </c>
      <c r="F245" s="64">
        <f>VLOOKUP(A245,[10]danweinbyszxjdmxb!$A$1:$F$65536,6,0)</f>
        <v>56578.95</v>
      </c>
      <c r="G245" s="231">
        <v>56578.95</v>
      </c>
      <c r="H245" s="232">
        <v>1</v>
      </c>
      <c r="I245" s="231">
        <v>56578.95</v>
      </c>
      <c r="J245" s="230">
        <v>0</v>
      </c>
      <c r="K245" s="66">
        <f>VLOOKUP(A245,[10]danweinbyszxjdmxb!$A$1:$K$65536,11,0)</f>
        <v>56578.95</v>
      </c>
      <c r="L245" s="232">
        <v>0</v>
      </c>
      <c r="M245" s="159" t="s">
        <v>726</v>
      </c>
    </row>
    <row r="246" spans="1:13" ht="42" customHeight="1">
      <c r="A246" s="300" t="s">
        <v>1123</v>
      </c>
      <c r="B246" s="234" t="s">
        <v>826</v>
      </c>
      <c r="C246" s="234" t="s">
        <v>2</v>
      </c>
      <c r="D246" s="236">
        <v>1200000</v>
      </c>
      <c r="E246" s="235">
        <v>0</v>
      </c>
      <c r="F246" s="64">
        <f>VLOOKUP(A246,[10]danweinbyszxjdmxb!$A$1:$F$65536,6,0)</f>
        <v>1200000</v>
      </c>
      <c r="G246" s="236">
        <v>1200000</v>
      </c>
      <c r="H246" s="237">
        <v>1</v>
      </c>
      <c r="I246" s="235">
        <v>0</v>
      </c>
      <c r="J246" s="235">
        <v>0</v>
      </c>
      <c r="K246" s="66">
        <f>VLOOKUP(A246,[10]danweinbyszxjdmxb!$A$1:$K$65536,11,0)</f>
        <v>84145.4</v>
      </c>
      <c r="L246" s="237">
        <v>0</v>
      </c>
      <c r="M246" s="290" t="s">
        <v>1113</v>
      </c>
    </row>
    <row r="247" spans="1:13" ht="42" customHeight="1">
      <c r="A247" s="300" t="s">
        <v>1125</v>
      </c>
      <c r="B247" s="234" t="s">
        <v>826</v>
      </c>
      <c r="C247" s="234" t="s">
        <v>2</v>
      </c>
      <c r="D247" s="236">
        <v>1500000</v>
      </c>
      <c r="E247" s="235">
        <v>0</v>
      </c>
      <c r="F247" s="64">
        <f>VLOOKUP(A247,[10]danweinbyszxjdmxb!$A$1:$F$65536,6,0)</f>
        <v>1500000</v>
      </c>
      <c r="G247" s="236">
        <v>1500000</v>
      </c>
      <c r="H247" s="237">
        <v>1</v>
      </c>
      <c r="I247" s="235">
        <v>0</v>
      </c>
      <c r="J247" s="235">
        <v>0</v>
      </c>
      <c r="K247" s="66">
        <f>VLOOKUP(A247,[10]danweinbyszxjdmxb!$A$1:$K$65536,11,0)</f>
        <v>57321.599999999999</v>
      </c>
      <c r="L247" s="237">
        <v>0</v>
      </c>
      <c r="M247" s="290" t="s">
        <v>1113</v>
      </c>
    </row>
    <row r="248" spans="1:13" ht="42" customHeight="1">
      <c r="A248" s="242" t="s">
        <v>1048</v>
      </c>
      <c r="B248" s="238" t="s">
        <v>669</v>
      </c>
      <c r="C248" s="238" t="s">
        <v>664</v>
      </c>
      <c r="D248" s="240">
        <v>1000000</v>
      </c>
      <c r="E248" s="239">
        <v>0</v>
      </c>
      <c r="F248" s="64">
        <f>VLOOKUP(A248,[10]danweinbyszxjdmxb!$A$1:$F$65536,6,0)</f>
        <v>1000000</v>
      </c>
      <c r="G248" s="240">
        <v>1000000</v>
      </c>
      <c r="H248" s="241">
        <v>1</v>
      </c>
      <c r="I248" s="240">
        <v>26475</v>
      </c>
      <c r="J248" s="240">
        <v>18075</v>
      </c>
      <c r="K248" s="66">
        <f>VLOOKUP(A248,[10]danweinbyszxjdmxb!$A$1:$K$65536,11,0)</f>
        <v>743877.82</v>
      </c>
      <c r="L248" s="241">
        <v>4.0000000000000002E-4</v>
      </c>
      <c r="M248" s="67" t="s">
        <v>1112</v>
      </c>
    </row>
    <row r="249" spans="1:13" ht="42" customHeight="1">
      <c r="A249" s="247" t="s">
        <v>1049</v>
      </c>
      <c r="B249" s="243" t="s">
        <v>779</v>
      </c>
      <c r="C249" s="243" t="s">
        <v>50</v>
      </c>
      <c r="D249" s="245">
        <v>300000</v>
      </c>
      <c r="E249" s="244">
        <v>0</v>
      </c>
      <c r="F249" s="64">
        <f>VLOOKUP(A249,[10]danweinbyszxjdmxb!$A$1:$F$65536,6,0)</f>
        <v>300000</v>
      </c>
      <c r="G249" s="245">
        <v>300000</v>
      </c>
      <c r="H249" s="246">
        <v>1</v>
      </c>
      <c r="I249" s="244">
        <v>0</v>
      </c>
      <c r="J249" s="244">
        <v>0</v>
      </c>
      <c r="K249" s="66">
        <f>VLOOKUP(A249,[10]danweinbyszxjdmxb!$A$1:$K$65536,11,0)</f>
        <v>300000</v>
      </c>
      <c r="L249" s="246">
        <v>0</v>
      </c>
      <c r="M249" s="67" t="s">
        <v>1694</v>
      </c>
    </row>
    <row r="250" spans="1:13" ht="42" customHeight="1">
      <c r="A250" s="247" t="s">
        <v>1050</v>
      </c>
      <c r="B250" s="243" t="s">
        <v>779</v>
      </c>
      <c r="C250" s="243" t="s">
        <v>51</v>
      </c>
      <c r="D250" s="245">
        <v>400000</v>
      </c>
      <c r="E250" s="244">
        <v>0</v>
      </c>
      <c r="F250" s="64">
        <f>VLOOKUP(A250,[10]danweinbyszxjdmxb!$A$1:$F$65536,6,0)</f>
        <v>400000</v>
      </c>
      <c r="G250" s="245">
        <v>400000</v>
      </c>
      <c r="H250" s="246">
        <v>1</v>
      </c>
      <c r="I250" s="244">
        <v>0</v>
      </c>
      <c r="J250" s="244">
        <v>0</v>
      </c>
      <c r="K250" s="66">
        <f>VLOOKUP(A250,[10]danweinbyszxjdmxb!$A$1:$K$65536,11,0)</f>
        <v>146952.38</v>
      </c>
      <c r="L250" s="246">
        <v>0</v>
      </c>
      <c r="M250" s="67" t="s">
        <v>1694</v>
      </c>
    </row>
    <row r="251" spans="1:13" ht="42" customHeight="1">
      <c r="A251" s="247" t="s">
        <v>1051</v>
      </c>
      <c r="B251" s="243" t="s">
        <v>779</v>
      </c>
      <c r="C251" s="243" t="s">
        <v>53</v>
      </c>
      <c r="D251" s="245">
        <v>300000</v>
      </c>
      <c r="E251" s="244">
        <v>0</v>
      </c>
      <c r="F251" s="64">
        <f>VLOOKUP(A251,[10]danweinbyszxjdmxb!$A$1:$F$65536,6,0)</f>
        <v>300000</v>
      </c>
      <c r="G251" s="245">
        <v>300000</v>
      </c>
      <c r="H251" s="246">
        <v>1</v>
      </c>
      <c r="I251" s="244">
        <v>0</v>
      </c>
      <c r="J251" s="244">
        <v>0</v>
      </c>
      <c r="K251" s="66">
        <f>VLOOKUP(A251,[10]danweinbyszxjdmxb!$A$1:$K$65536,11,0)</f>
        <v>179174.14</v>
      </c>
      <c r="L251" s="246">
        <v>0</v>
      </c>
      <c r="M251" s="67" t="s">
        <v>1694</v>
      </c>
    </row>
    <row r="252" spans="1:13" ht="42" customHeight="1">
      <c r="A252" s="247" t="s">
        <v>1052</v>
      </c>
      <c r="B252" s="243" t="s">
        <v>779</v>
      </c>
      <c r="C252" s="243" t="s">
        <v>52</v>
      </c>
      <c r="D252" s="245">
        <v>100000</v>
      </c>
      <c r="E252" s="244">
        <v>0</v>
      </c>
      <c r="F252" s="64">
        <f>VLOOKUP(A252,[10]danweinbyszxjdmxb!$A$1:$F$65536,6,0)</f>
        <v>100000</v>
      </c>
      <c r="G252" s="245">
        <v>100000</v>
      </c>
      <c r="H252" s="246">
        <v>1</v>
      </c>
      <c r="I252" s="244">
        <v>0</v>
      </c>
      <c r="J252" s="244">
        <v>0</v>
      </c>
      <c r="K252" s="66">
        <f>VLOOKUP(A252,[10]danweinbyszxjdmxb!$A$1:$K$65536,11,0)</f>
        <v>79317.5</v>
      </c>
      <c r="L252" s="246">
        <v>0</v>
      </c>
      <c r="M252" s="67" t="s">
        <v>1694</v>
      </c>
    </row>
    <row r="253" spans="1:13" ht="42" customHeight="1">
      <c r="A253" s="247" t="s">
        <v>1053</v>
      </c>
      <c r="B253" s="243" t="s">
        <v>779</v>
      </c>
      <c r="C253" s="243" t="s">
        <v>54</v>
      </c>
      <c r="D253" s="245">
        <v>100000</v>
      </c>
      <c r="E253" s="244">
        <v>0</v>
      </c>
      <c r="F253" s="64">
        <f>VLOOKUP(A253,[10]danweinbyszxjdmxb!$A$1:$F$65536,6,0)</f>
        <v>100000</v>
      </c>
      <c r="G253" s="245">
        <v>100000</v>
      </c>
      <c r="H253" s="246">
        <v>1</v>
      </c>
      <c r="I253" s="244">
        <v>0</v>
      </c>
      <c r="J253" s="244">
        <v>0</v>
      </c>
      <c r="K253" s="66">
        <f>VLOOKUP(A253,[10]danweinbyszxjdmxb!$A$1:$K$65536,11,0)</f>
        <v>99572.5</v>
      </c>
      <c r="L253" s="246">
        <v>0</v>
      </c>
      <c r="M253" s="67" t="s">
        <v>1694</v>
      </c>
    </row>
    <row r="254" spans="1:13" ht="42" customHeight="1">
      <c r="A254" s="247" t="s">
        <v>1054</v>
      </c>
      <c r="B254" s="243" t="s">
        <v>1055</v>
      </c>
      <c r="C254" s="243" t="s">
        <v>260</v>
      </c>
      <c r="D254" s="245">
        <v>170000</v>
      </c>
      <c r="E254" s="244">
        <v>0</v>
      </c>
      <c r="F254" s="64">
        <f>VLOOKUP(A254,[10]danweinbyszxjdmxb!$A$1:$F$65536,6,0)</f>
        <v>170000</v>
      </c>
      <c r="G254" s="245">
        <v>170000</v>
      </c>
      <c r="H254" s="246">
        <v>1</v>
      </c>
      <c r="I254" s="245">
        <v>16285.7</v>
      </c>
      <c r="J254" s="244">
        <v>0</v>
      </c>
      <c r="K254" s="66">
        <f>VLOOKUP(A254,[10]danweinbyszxjdmxb!$A$1:$K$65536,11,0)</f>
        <v>81167.259999999995</v>
      </c>
      <c r="L254" s="246">
        <v>0</v>
      </c>
      <c r="M254" s="67" t="s">
        <v>1694</v>
      </c>
    </row>
    <row r="255" spans="1:13" ht="42" customHeight="1">
      <c r="A255" s="247" t="s">
        <v>1056</v>
      </c>
      <c r="B255" s="243" t="s">
        <v>681</v>
      </c>
      <c r="C255" s="243" t="s">
        <v>5</v>
      </c>
      <c r="D255" s="245">
        <v>260000</v>
      </c>
      <c r="E255" s="244">
        <v>0</v>
      </c>
      <c r="F255" s="64">
        <f>VLOOKUP(A255,[10]danweinbyszxjdmxb!$A$1:$F$65536,6,0)</f>
        <v>260000</v>
      </c>
      <c r="G255" s="245">
        <v>260000</v>
      </c>
      <c r="H255" s="246">
        <v>1</v>
      </c>
      <c r="I255" s="244">
        <v>0</v>
      </c>
      <c r="J255" s="244">
        <v>0</v>
      </c>
      <c r="K255" s="66">
        <f>VLOOKUP(A255,[10]danweinbyszxjdmxb!$A$1:$K$65536,11,0)</f>
        <v>260000</v>
      </c>
      <c r="L255" s="246">
        <v>0</v>
      </c>
      <c r="M255" s="67" t="s">
        <v>1694</v>
      </c>
    </row>
    <row r="256" spans="1:13" ht="42" customHeight="1">
      <c r="A256" s="247" t="s">
        <v>1743</v>
      </c>
      <c r="B256" s="243" t="s">
        <v>743</v>
      </c>
      <c r="C256" s="243" t="s">
        <v>5</v>
      </c>
      <c r="D256" s="245">
        <v>840000</v>
      </c>
      <c r="E256" s="244">
        <v>0</v>
      </c>
      <c r="F256" s="64">
        <f>VLOOKUP(A256,[10]danweinbyszxjdmxb!$A$1:$F$65536,6,0)</f>
        <v>840000</v>
      </c>
      <c r="G256" s="245">
        <v>840000</v>
      </c>
      <c r="H256" s="246">
        <v>1</v>
      </c>
      <c r="I256" s="245">
        <v>300000</v>
      </c>
      <c r="J256" s="244">
        <v>0</v>
      </c>
      <c r="K256" s="66">
        <f>VLOOKUP(A256,[10]danweinbyszxjdmxb!$A$1:$K$65536,11,0)</f>
        <v>685976.77</v>
      </c>
      <c r="L256" s="246">
        <v>0</v>
      </c>
      <c r="M256" s="67" t="s">
        <v>1694</v>
      </c>
    </row>
    <row r="257" spans="1:13" ht="42" customHeight="1">
      <c r="A257" s="247" t="s">
        <v>1057</v>
      </c>
      <c r="B257" s="243" t="s">
        <v>793</v>
      </c>
      <c r="C257" s="243" t="s">
        <v>256</v>
      </c>
      <c r="D257" s="245">
        <v>100000</v>
      </c>
      <c r="E257" s="244">
        <v>0</v>
      </c>
      <c r="F257" s="64">
        <f>VLOOKUP(A257,[10]danweinbyszxjdmxb!$A$1:$F$65536,6,0)</f>
        <v>100000</v>
      </c>
      <c r="G257" s="245">
        <v>100000</v>
      </c>
      <c r="H257" s="246">
        <v>1</v>
      </c>
      <c r="I257" s="245">
        <v>96165.71</v>
      </c>
      <c r="J257" s="244">
        <v>0</v>
      </c>
      <c r="K257" s="66">
        <f>VLOOKUP(A257,[10]danweinbyszxjdmxb!$A$1:$K$65536,11,0)</f>
        <v>99914</v>
      </c>
      <c r="L257" s="246">
        <v>0</v>
      </c>
      <c r="M257" s="67" t="s">
        <v>1694</v>
      </c>
    </row>
    <row r="258" spans="1:13" ht="42" customHeight="1">
      <c r="A258" s="247" t="s">
        <v>1058</v>
      </c>
      <c r="B258" s="243" t="s">
        <v>793</v>
      </c>
      <c r="C258" s="243" t="s">
        <v>256</v>
      </c>
      <c r="D258" s="245">
        <v>450000</v>
      </c>
      <c r="E258" s="244">
        <v>0</v>
      </c>
      <c r="F258" s="64">
        <f>VLOOKUP(A258,[10]danweinbyszxjdmxb!$A$1:$F$65536,6,0)</f>
        <v>450000</v>
      </c>
      <c r="G258" s="245">
        <v>450000</v>
      </c>
      <c r="H258" s="246">
        <v>1</v>
      </c>
      <c r="I258" s="245">
        <v>158996.20000000001</v>
      </c>
      <c r="J258" s="244">
        <v>0</v>
      </c>
      <c r="K258" s="66">
        <f>VLOOKUP(A258,[10]danweinbyszxjdmxb!$A$1:$K$65536,11,0)</f>
        <v>383853.41</v>
      </c>
      <c r="L258" s="246">
        <v>0</v>
      </c>
      <c r="M258" s="67" t="s">
        <v>1694</v>
      </c>
    </row>
    <row r="259" spans="1:13" ht="42" customHeight="1">
      <c r="A259" s="247" t="s">
        <v>1059</v>
      </c>
      <c r="B259" s="243" t="s">
        <v>793</v>
      </c>
      <c r="C259" s="243" t="s">
        <v>256</v>
      </c>
      <c r="D259" s="245">
        <v>350000</v>
      </c>
      <c r="E259" s="244">
        <v>0</v>
      </c>
      <c r="F259" s="64">
        <f>VLOOKUP(A259,[10]danweinbyszxjdmxb!$A$1:$F$65536,6,0)</f>
        <v>350000</v>
      </c>
      <c r="G259" s="245">
        <v>350000</v>
      </c>
      <c r="H259" s="246">
        <v>1</v>
      </c>
      <c r="I259" s="244">
        <v>0</v>
      </c>
      <c r="J259" s="244">
        <v>0</v>
      </c>
      <c r="K259" s="66">
        <f>VLOOKUP(A259,[10]danweinbyszxjdmxb!$A$1:$K$65536,11,0)</f>
        <v>20338</v>
      </c>
      <c r="L259" s="246">
        <v>0</v>
      </c>
      <c r="M259" s="67" t="s">
        <v>1694</v>
      </c>
    </row>
    <row r="260" spans="1:13" ht="42" customHeight="1">
      <c r="A260" s="247" t="s">
        <v>1060</v>
      </c>
      <c r="B260" s="243" t="s">
        <v>663</v>
      </c>
      <c r="C260" s="243" t="s">
        <v>664</v>
      </c>
      <c r="D260" s="245">
        <v>200000</v>
      </c>
      <c r="E260" s="244">
        <v>0</v>
      </c>
      <c r="F260" s="64">
        <f>VLOOKUP(A260,[10]danweinbyszxjdmxb!$A$1:$F$65536,6,0)</f>
        <v>200000</v>
      </c>
      <c r="G260" s="245">
        <v>200000</v>
      </c>
      <c r="H260" s="246">
        <v>1</v>
      </c>
      <c r="I260" s="244">
        <v>0</v>
      </c>
      <c r="J260" s="244">
        <v>0</v>
      </c>
      <c r="K260" s="66">
        <f>VLOOKUP(A260,[10]danweinbyszxjdmxb!$A$1:$K$65536,11,0)</f>
        <v>103897.24</v>
      </c>
      <c r="L260" s="246">
        <v>0</v>
      </c>
      <c r="M260" s="67" t="s">
        <v>1694</v>
      </c>
    </row>
    <row r="261" spans="1:13" ht="42" customHeight="1">
      <c r="A261" s="247" t="s">
        <v>1061</v>
      </c>
      <c r="B261" s="243" t="s">
        <v>663</v>
      </c>
      <c r="C261" s="243" t="s">
        <v>664</v>
      </c>
      <c r="D261" s="245">
        <v>200000</v>
      </c>
      <c r="E261" s="244">
        <v>0</v>
      </c>
      <c r="F261" s="64">
        <f>VLOOKUP(A261,[10]danweinbyszxjdmxb!$A$1:$F$65536,6,0)</f>
        <v>200000</v>
      </c>
      <c r="G261" s="245">
        <v>200000</v>
      </c>
      <c r="H261" s="246">
        <v>1</v>
      </c>
      <c r="I261" s="244">
        <v>0</v>
      </c>
      <c r="J261" s="244">
        <v>0</v>
      </c>
      <c r="K261" s="66">
        <f>VLOOKUP(A261,[10]danweinbyszxjdmxb!$A$1:$K$65536,11,0)</f>
        <v>40705.9</v>
      </c>
      <c r="L261" s="246">
        <v>0</v>
      </c>
      <c r="M261" s="67" t="s">
        <v>1694</v>
      </c>
    </row>
    <row r="262" spans="1:13" ht="42" customHeight="1">
      <c r="A262" s="247" t="s">
        <v>1062</v>
      </c>
      <c r="B262" s="243" t="s">
        <v>779</v>
      </c>
      <c r="C262" s="243" t="s">
        <v>14</v>
      </c>
      <c r="D262" s="245">
        <v>300000</v>
      </c>
      <c r="E262" s="244">
        <v>0</v>
      </c>
      <c r="F262" s="64">
        <f>VLOOKUP(A262,[10]danweinbyszxjdmxb!$A$1:$F$65536,6,0)</f>
        <v>300000</v>
      </c>
      <c r="G262" s="245">
        <v>300000</v>
      </c>
      <c r="H262" s="246">
        <v>1</v>
      </c>
      <c r="I262" s="244">
        <v>0</v>
      </c>
      <c r="J262" s="244">
        <v>0</v>
      </c>
      <c r="K262" s="66">
        <f>VLOOKUP(A262,[10]danweinbyszxjdmxb!$A$1:$K$65536,11,0)</f>
        <v>79966.33</v>
      </c>
      <c r="L262" s="246">
        <v>0</v>
      </c>
      <c r="M262" s="67" t="s">
        <v>1694</v>
      </c>
    </row>
    <row r="263" spans="1:13" ht="42" customHeight="1">
      <c r="A263" s="247" t="s">
        <v>1063</v>
      </c>
      <c r="B263" s="243" t="s">
        <v>768</v>
      </c>
      <c r="C263" s="243" t="s">
        <v>664</v>
      </c>
      <c r="D263" s="245">
        <v>400000</v>
      </c>
      <c r="E263" s="244">
        <v>0</v>
      </c>
      <c r="F263" s="64">
        <f>VLOOKUP(A263,[10]danweinbyszxjdmxb!$A$1:$F$65536,6,0)</f>
        <v>280500</v>
      </c>
      <c r="G263" s="245">
        <v>400000</v>
      </c>
      <c r="H263" s="246">
        <v>1</v>
      </c>
      <c r="I263" s="244">
        <v>0</v>
      </c>
      <c r="J263" s="244">
        <v>0</v>
      </c>
      <c r="K263" s="66">
        <f>VLOOKUP(A263,[10]danweinbyszxjdmxb!$A$1:$K$65536,11,0)</f>
        <v>166838.6</v>
      </c>
      <c r="L263" s="246">
        <v>0</v>
      </c>
      <c r="M263" s="67" t="s">
        <v>1694</v>
      </c>
    </row>
    <row r="264" spans="1:13" ht="42" customHeight="1">
      <c r="A264" s="247" t="s">
        <v>1064</v>
      </c>
      <c r="B264" s="243" t="s">
        <v>723</v>
      </c>
      <c r="C264" s="243" t="s">
        <v>6</v>
      </c>
      <c r="D264" s="245">
        <v>1250000</v>
      </c>
      <c r="E264" s="245">
        <v>950000</v>
      </c>
      <c r="F264" s="64">
        <f>VLOOKUP(A264,[10]danweinbyszxjdmxb!$A$1:$F$65536,6,0)</f>
        <v>2200000</v>
      </c>
      <c r="G264" s="245">
        <v>1250000</v>
      </c>
      <c r="H264" s="246">
        <v>0.56820000000000004</v>
      </c>
      <c r="I264" s="244">
        <v>0</v>
      </c>
      <c r="J264" s="244">
        <v>0</v>
      </c>
      <c r="K264" s="66">
        <f>VLOOKUP(A264,[10]danweinbyszxjdmxb!$A$1:$K$65536,11,0)</f>
        <v>900000</v>
      </c>
      <c r="L264" s="246">
        <v>0</v>
      </c>
      <c r="M264" s="67" t="s">
        <v>1694</v>
      </c>
    </row>
    <row r="265" spans="1:13" ht="42" customHeight="1">
      <c r="A265" s="247" t="s">
        <v>1065</v>
      </c>
      <c r="B265" s="243" t="s">
        <v>762</v>
      </c>
      <c r="C265" s="243" t="s">
        <v>261</v>
      </c>
      <c r="D265" s="245">
        <v>500000</v>
      </c>
      <c r="E265" s="244">
        <v>0</v>
      </c>
      <c r="F265" s="64">
        <f>VLOOKUP(A265,[10]danweinbyszxjdmxb!$A$1:$F$65536,6,0)</f>
        <v>500000</v>
      </c>
      <c r="G265" s="245">
        <v>500000</v>
      </c>
      <c r="H265" s="246">
        <v>1</v>
      </c>
      <c r="I265" s="244">
        <v>0</v>
      </c>
      <c r="J265" s="244">
        <v>0</v>
      </c>
      <c r="K265" s="66">
        <f>VLOOKUP(A265,[10]danweinbyszxjdmxb!$A$1:$K$65536,11,0)</f>
        <v>0</v>
      </c>
      <c r="L265" s="246">
        <v>0</v>
      </c>
      <c r="M265" s="67" t="s">
        <v>1694</v>
      </c>
    </row>
    <row r="266" spans="1:13" ht="42" customHeight="1">
      <c r="A266" s="247" t="s">
        <v>1066</v>
      </c>
      <c r="B266" s="243" t="s">
        <v>1067</v>
      </c>
      <c r="C266" s="243" t="s">
        <v>55</v>
      </c>
      <c r="D266" s="245">
        <v>200000</v>
      </c>
      <c r="E266" s="244">
        <v>0</v>
      </c>
      <c r="F266" s="64">
        <f>VLOOKUP(A266,[10]danweinbyszxjdmxb!$A$1:$F$65536,6,0)</f>
        <v>200000</v>
      </c>
      <c r="G266" s="245">
        <v>200000</v>
      </c>
      <c r="H266" s="246">
        <v>1</v>
      </c>
      <c r="I266" s="244">
        <v>0</v>
      </c>
      <c r="J266" s="244">
        <v>0</v>
      </c>
      <c r="K266" s="66">
        <f>VLOOKUP(A266,[10]danweinbyszxjdmxb!$A$1:$K$65536,11,0)</f>
        <v>200000</v>
      </c>
      <c r="L266" s="246">
        <v>0</v>
      </c>
      <c r="M266" s="67" t="s">
        <v>1694</v>
      </c>
    </row>
    <row r="267" spans="1:13" ht="42" customHeight="1">
      <c r="A267" s="247" t="s">
        <v>1068</v>
      </c>
      <c r="B267" s="243" t="s">
        <v>734</v>
      </c>
      <c r="C267" s="243" t="s">
        <v>2</v>
      </c>
      <c r="D267" s="245">
        <v>150000</v>
      </c>
      <c r="E267" s="244">
        <v>0</v>
      </c>
      <c r="F267" s="64">
        <f>VLOOKUP(A267,[10]danweinbyszxjdmxb!$A$1:$F$65536,6,0)</f>
        <v>2330000</v>
      </c>
      <c r="G267" s="245">
        <v>150000</v>
      </c>
      <c r="H267" s="246">
        <v>1</v>
      </c>
      <c r="I267" s="244">
        <v>0</v>
      </c>
      <c r="J267" s="244">
        <v>0</v>
      </c>
      <c r="K267" s="66">
        <f>VLOOKUP(A267,[10]danweinbyszxjdmxb!$A$1:$K$65536,11,0)</f>
        <v>0</v>
      </c>
      <c r="L267" s="246">
        <v>0</v>
      </c>
      <c r="M267" s="67" t="s">
        <v>1694</v>
      </c>
    </row>
    <row r="268" spans="1:13" ht="42" customHeight="1">
      <c r="A268" s="247" t="s">
        <v>1069</v>
      </c>
      <c r="B268" s="243" t="s">
        <v>734</v>
      </c>
      <c r="C268" s="243" t="s">
        <v>2</v>
      </c>
      <c r="D268" s="245">
        <v>2330000</v>
      </c>
      <c r="E268" s="244">
        <v>0</v>
      </c>
      <c r="F268" s="64">
        <f>VLOOKUP(A268,[10]danweinbyszxjdmxb!$A$1:$F$65536,6,0)</f>
        <v>150000</v>
      </c>
      <c r="G268" s="245">
        <v>2330000</v>
      </c>
      <c r="H268" s="246">
        <v>1</v>
      </c>
      <c r="I268" s="244">
        <v>0</v>
      </c>
      <c r="J268" s="244">
        <v>0</v>
      </c>
      <c r="K268" s="66">
        <f>VLOOKUP(A268,[10]danweinbyszxjdmxb!$A$1:$K$65536,11,0)</f>
        <v>0</v>
      </c>
      <c r="L268" s="246">
        <v>0</v>
      </c>
      <c r="M268" s="67" t="s">
        <v>1694</v>
      </c>
    </row>
    <row r="269" spans="1:13" ht="42" customHeight="1">
      <c r="A269" s="248" t="s">
        <v>1070</v>
      </c>
      <c r="B269" s="249" t="s">
        <v>725</v>
      </c>
      <c r="C269" s="249" t="s">
        <v>4</v>
      </c>
      <c r="D269" s="250">
        <v>150000</v>
      </c>
      <c r="E269" s="251">
        <v>0</v>
      </c>
      <c r="F269" s="64">
        <f>VLOOKUP(A269,[10]danweinbyszxjdmxb!$A$1:$F$65536,6,0)</f>
        <v>90000</v>
      </c>
      <c r="G269" s="250">
        <v>150000</v>
      </c>
      <c r="H269" s="252">
        <v>1</v>
      </c>
      <c r="I269" s="251">
        <v>0</v>
      </c>
      <c r="J269" s="251">
        <v>0</v>
      </c>
      <c r="K269" s="66">
        <f>VLOOKUP(A269,[10]danweinbyszxjdmxb!$A$1:$K$65536,11,0)</f>
        <v>74812.5</v>
      </c>
      <c r="L269" s="252">
        <v>0</v>
      </c>
      <c r="M269" s="67" t="s">
        <v>1694</v>
      </c>
    </row>
    <row r="270" spans="1:13" ht="55.5" customHeight="1">
      <c r="A270" s="297" t="s">
        <v>1116</v>
      </c>
      <c r="B270" s="253"/>
      <c r="C270" s="253" t="s">
        <v>886</v>
      </c>
      <c r="D270" s="254"/>
      <c r="E270" s="255"/>
      <c r="F270" s="64">
        <f>VLOOKUP(A270,[10]danweinbyszxjdmxb!$A$1:$F$65536,6,0)</f>
        <v>108000</v>
      </c>
      <c r="G270" s="254">
        <v>108000</v>
      </c>
      <c r="H270" s="246">
        <v>1</v>
      </c>
      <c r="I270" s="255"/>
      <c r="J270" s="255"/>
      <c r="K270" s="66">
        <f>VLOOKUP(A270,[10]danweinbyszxjdmxb!$A$1:$K$65536,11,0)</f>
        <v>500</v>
      </c>
      <c r="L270" s="256"/>
      <c r="M270" s="67" t="s">
        <v>1112</v>
      </c>
    </row>
    <row r="271" spans="1:13" ht="42" customHeight="1">
      <c r="A271" s="297" t="s">
        <v>1117</v>
      </c>
      <c r="B271" s="253"/>
      <c r="C271" s="253" t="s">
        <v>886</v>
      </c>
      <c r="D271" s="254"/>
      <c r="E271" s="255"/>
      <c r="F271" s="64">
        <f>VLOOKUP(A271,[10]danweinbyszxjdmxb!$A$1:$F$65536,6,0)</f>
        <v>892000</v>
      </c>
      <c r="G271" s="254">
        <v>892000</v>
      </c>
      <c r="H271" s="246">
        <v>1</v>
      </c>
      <c r="I271" s="255"/>
      <c r="J271" s="255"/>
      <c r="K271" s="66">
        <f>VLOOKUP(A271,[10]danweinbyszxjdmxb!$A$1:$K$65536,11,0)</f>
        <v>0</v>
      </c>
      <c r="L271" s="256"/>
      <c r="M271" s="67" t="s">
        <v>1112</v>
      </c>
    </row>
    <row r="272" spans="1:13" ht="42" customHeight="1">
      <c r="A272" s="257" t="s">
        <v>1071</v>
      </c>
      <c r="B272" s="253"/>
      <c r="C272" s="257" t="s">
        <v>833</v>
      </c>
      <c r="D272" s="254"/>
      <c r="E272" s="255"/>
      <c r="F272" s="64">
        <f>VLOOKUP(A272,[10]danweinbyszxjdmxb!$A$1:$F$65536,6,0)</f>
        <v>200000</v>
      </c>
      <c r="G272" s="254">
        <v>200000</v>
      </c>
      <c r="H272" s="252">
        <v>1</v>
      </c>
      <c r="I272" s="255"/>
      <c r="J272" s="255"/>
      <c r="K272" s="66">
        <f>VLOOKUP(A272,[10]danweinbyszxjdmxb!$A$1:$K$65536,11,0)</f>
        <v>3350</v>
      </c>
      <c r="L272" s="256"/>
      <c r="M272" s="67" t="s">
        <v>1112</v>
      </c>
    </row>
    <row r="273" spans="1:13" ht="42" customHeight="1">
      <c r="A273" s="253" t="s">
        <v>1072</v>
      </c>
      <c r="B273" s="253"/>
      <c r="C273" s="257" t="s">
        <v>833</v>
      </c>
      <c r="D273" s="254"/>
      <c r="E273" s="255"/>
      <c r="F273" s="64">
        <f>VLOOKUP(A273,[10]danweinbyszxjdmxb!$A$1:$F$65536,6,0)</f>
        <v>50000</v>
      </c>
      <c r="G273" s="254">
        <v>50000</v>
      </c>
      <c r="H273" s="246">
        <v>1</v>
      </c>
      <c r="I273" s="255"/>
      <c r="J273" s="255"/>
      <c r="K273" s="66">
        <f>VLOOKUP(A273,[10]danweinbyszxjdmxb!$A$1:$K$65536,11,0)</f>
        <v>9518.9</v>
      </c>
      <c r="L273" s="256"/>
      <c r="M273" s="67" t="s">
        <v>1112</v>
      </c>
    </row>
    <row r="274" spans="1:13" ht="42" customHeight="1">
      <c r="A274" s="253" t="s">
        <v>1073</v>
      </c>
      <c r="B274" s="253"/>
      <c r="C274" s="257" t="s">
        <v>833</v>
      </c>
      <c r="D274" s="254"/>
      <c r="E274" s="255"/>
      <c r="F274" s="64">
        <f>VLOOKUP(A274,[10]danweinbyszxjdmxb!$A$1:$F$65536,6,0)</f>
        <v>1200000</v>
      </c>
      <c r="G274" s="254">
        <v>1200000</v>
      </c>
      <c r="H274" s="246">
        <v>1</v>
      </c>
      <c r="I274" s="255"/>
      <c r="J274" s="255"/>
      <c r="K274" s="66">
        <f>VLOOKUP(A274,[10]danweinbyszxjdmxb!$A$1:$K$65536,11,0)</f>
        <v>0</v>
      </c>
      <c r="L274" s="256"/>
      <c r="M274" s="67" t="s">
        <v>1112</v>
      </c>
    </row>
    <row r="275" spans="1:13" ht="42" customHeight="1">
      <c r="A275" s="253" t="s">
        <v>1074</v>
      </c>
      <c r="B275" s="253"/>
      <c r="C275" s="257" t="s">
        <v>833</v>
      </c>
      <c r="D275" s="254"/>
      <c r="E275" s="255"/>
      <c r="F275" s="64">
        <f>VLOOKUP(A275,[10]danweinbyszxjdmxb!$A$1:$F$65536,6,0)</f>
        <v>50000</v>
      </c>
      <c r="G275" s="254">
        <v>50000</v>
      </c>
      <c r="H275" s="252">
        <v>1</v>
      </c>
      <c r="I275" s="255"/>
      <c r="J275" s="255"/>
      <c r="K275" s="66">
        <f>VLOOKUP(A275,[10]danweinbyszxjdmxb!$A$1:$K$65536,11,0)</f>
        <v>2300</v>
      </c>
      <c r="L275" s="256"/>
      <c r="M275" s="67" t="s">
        <v>1112</v>
      </c>
    </row>
    <row r="276" spans="1:13" ht="42" customHeight="1">
      <c r="A276" s="298" t="s">
        <v>1118</v>
      </c>
      <c r="B276" s="253"/>
      <c r="C276" s="257" t="s">
        <v>1077</v>
      </c>
      <c r="D276" s="254"/>
      <c r="E276" s="255"/>
      <c r="F276" s="64">
        <f>VLOOKUP(A276,[10]danweinbyszxjdmxb!$A$1:$F$65536,6,0)</f>
        <v>200000</v>
      </c>
      <c r="G276" s="254">
        <v>200000</v>
      </c>
      <c r="H276" s="246">
        <v>1</v>
      </c>
      <c r="I276" s="255"/>
      <c r="J276" s="255"/>
      <c r="K276" s="66">
        <f>VLOOKUP(A276,[10]danweinbyszxjdmxb!$A$1:$K$65536,11,0)</f>
        <v>0</v>
      </c>
      <c r="L276" s="256"/>
      <c r="M276" s="67" t="s">
        <v>1112</v>
      </c>
    </row>
    <row r="277" spans="1:13" ht="42" customHeight="1">
      <c r="A277" s="298" t="s">
        <v>1119</v>
      </c>
      <c r="B277" s="253"/>
      <c r="C277" s="257" t="s">
        <v>1077</v>
      </c>
      <c r="D277" s="254"/>
      <c r="E277" s="255"/>
      <c r="F277" s="64">
        <f>VLOOKUP(A277,[10]danweinbyszxjdmxb!$A$1:$F$65536,6,0)</f>
        <v>970000</v>
      </c>
      <c r="G277" s="254">
        <v>970000</v>
      </c>
      <c r="H277" s="246">
        <v>1</v>
      </c>
      <c r="I277" s="255"/>
      <c r="J277" s="255"/>
      <c r="K277" s="66">
        <f>VLOOKUP(A277,[10]danweinbyszxjdmxb!$A$1:$K$65536,11,0)</f>
        <v>0</v>
      </c>
      <c r="L277" s="256"/>
      <c r="M277" s="67" t="s">
        <v>1112</v>
      </c>
    </row>
    <row r="278" spans="1:13" ht="42" customHeight="1">
      <c r="A278" s="298" t="s">
        <v>1120</v>
      </c>
      <c r="B278" s="253"/>
      <c r="C278" s="257" t="s">
        <v>1077</v>
      </c>
      <c r="D278" s="254"/>
      <c r="E278" s="255"/>
      <c r="F278" s="64">
        <f>VLOOKUP(A278,[10]danweinbyszxjdmxb!$A$1:$F$65536,6,0)</f>
        <v>130000</v>
      </c>
      <c r="G278" s="254">
        <v>130000</v>
      </c>
      <c r="H278" s="252">
        <v>1</v>
      </c>
      <c r="I278" s="255"/>
      <c r="J278" s="255"/>
      <c r="K278" s="66">
        <f>VLOOKUP(A278,[10]danweinbyszxjdmxb!$A$1:$K$65536,11,0)</f>
        <v>57290</v>
      </c>
      <c r="L278" s="256"/>
      <c r="M278" s="67" t="s">
        <v>1112</v>
      </c>
    </row>
    <row r="279" spans="1:13" ht="42" customHeight="1">
      <c r="A279" s="378" t="s">
        <v>1121</v>
      </c>
      <c r="B279" s="379"/>
      <c r="C279" s="380" t="s">
        <v>1077</v>
      </c>
      <c r="D279" s="381"/>
      <c r="E279" s="382"/>
      <c r="F279" s="64">
        <f>VLOOKUP(A279,[10]danweinbyszxjdmxb!$A$1:$F$65536,6,0)</f>
        <v>200000</v>
      </c>
      <c r="G279" s="381">
        <v>200000</v>
      </c>
      <c r="H279" s="252">
        <v>1</v>
      </c>
      <c r="I279" s="382"/>
      <c r="J279" s="382"/>
      <c r="K279" s="66">
        <f>VLOOKUP(A279,[10]danweinbyszxjdmxb!$A$1:$K$65536,11,0)</f>
        <v>63824</v>
      </c>
      <c r="L279" s="383"/>
      <c r="M279" s="67" t="s">
        <v>1112</v>
      </c>
    </row>
    <row r="280" spans="1:13" ht="42" customHeight="1">
      <c r="A280" s="298" t="s">
        <v>1678</v>
      </c>
      <c r="B280" s="253"/>
      <c r="C280" s="253" t="s">
        <v>886</v>
      </c>
      <c r="D280" s="254">
        <v>28806</v>
      </c>
      <c r="E280" s="255">
        <v>0</v>
      </c>
      <c r="F280" s="64">
        <f>VLOOKUP(A280,[10]danweinbyszxjdmxb!$A$1:$F$65536,6,0)</f>
        <v>28806</v>
      </c>
      <c r="G280" s="254">
        <v>28806</v>
      </c>
      <c r="H280" s="256">
        <v>1</v>
      </c>
      <c r="I280" s="255"/>
      <c r="J280" s="255"/>
      <c r="K280" s="66">
        <f>VLOOKUP(A280,[10]danweinbyszxjdmxb!$A$1:$K$65536,11,0)</f>
        <v>28596.5</v>
      </c>
      <c r="L280" s="256"/>
      <c r="M280" s="67" t="s">
        <v>726</v>
      </c>
    </row>
    <row r="281" spans="1:13" ht="42" customHeight="1">
      <c r="A281" s="298" t="s">
        <v>1680</v>
      </c>
      <c r="B281" s="253"/>
      <c r="C281" s="253" t="s">
        <v>1681</v>
      </c>
      <c r="D281" s="254">
        <v>30000</v>
      </c>
      <c r="E281" s="255">
        <v>0</v>
      </c>
      <c r="F281" s="64">
        <f>VLOOKUP(A281,[10]danweinbyszxjdmxb!$A$1:$F$65536,6,0)</f>
        <v>30000</v>
      </c>
      <c r="G281" s="254">
        <v>30000</v>
      </c>
      <c r="H281" s="256">
        <v>1</v>
      </c>
      <c r="I281" s="255"/>
      <c r="J281" s="255"/>
      <c r="K281" s="66">
        <f>VLOOKUP(A281,[10]danweinbyszxjdmxb!$A$1:$K$65536,11,0)</f>
        <v>30000</v>
      </c>
      <c r="L281" s="256"/>
      <c r="M281" s="67" t="s">
        <v>726</v>
      </c>
    </row>
    <row r="282" spans="1:13" ht="42" customHeight="1">
      <c r="A282" s="160" t="s">
        <v>1682</v>
      </c>
      <c r="B282" s="379"/>
      <c r="C282" s="379" t="s">
        <v>1687</v>
      </c>
      <c r="D282" s="381">
        <v>3820</v>
      </c>
      <c r="E282" s="382">
        <v>0</v>
      </c>
      <c r="F282" s="64">
        <f>VLOOKUP(A282,[10]danweinbyszxjdmxb!$A$1:$F$65536,6,0)</f>
        <v>2954</v>
      </c>
      <c r="G282" s="381">
        <v>3820</v>
      </c>
      <c r="H282" s="256">
        <v>1</v>
      </c>
      <c r="I282" s="255"/>
      <c r="J282" s="255"/>
      <c r="K282" s="66">
        <f>VLOOKUP(A282,[10]danweinbyszxjdmxb!$A$1:$K$65536,11,0)</f>
        <v>2954</v>
      </c>
      <c r="L282" s="256"/>
      <c r="M282" s="67" t="s">
        <v>726</v>
      </c>
    </row>
    <row r="283" spans="1:13" ht="64.5" customHeight="1">
      <c r="A283" s="397" t="s">
        <v>1693</v>
      </c>
      <c r="B283" s="389"/>
      <c r="C283" s="253" t="s">
        <v>664</v>
      </c>
      <c r="D283" s="390">
        <v>131040.19</v>
      </c>
      <c r="E283" s="390">
        <v>0</v>
      </c>
      <c r="F283" s="64">
        <f>VLOOKUP(A283,[10]danweinbyszxjdmxb!$A$1:$F$65536,6,0)</f>
        <v>131040.19</v>
      </c>
      <c r="G283" s="390">
        <v>131040.19</v>
      </c>
      <c r="H283" s="256">
        <v>1</v>
      </c>
      <c r="I283" s="255"/>
      <c r="J283" s="255"/>
      <c r="K283" s="66">
        <f>VLOOKUP(A283,[10]danweinbyszxjdmxb!$A$1:$K$65536,11,0)</f>
        <v>131040.19</v>
      </c>
      <c r="L283" s="256"/>
      <c r="M283" s="67" t="s">
        <v>726</v>
      </c>
    </row>
    <row r="284" spans="1:13" ht="42" customHeight="1">
      <c r="A284" s="388" t="s">
        <v>1689</v>
      </c>
      <c r="B284" s="253"/>
      <c r="C284" s="391" t="s">
        <v>1690</v>
      </c>
      <c r="D284" s="390">
        <v>22558</v>
      </c>
      <c r="E284" s="390">
        <v>0</v>
      </c>
      <c r="F284" s="64">
        <f>VLOOKUP(A284,[10]danweinbyszxjdmxb!$A$1:$F$65536,6,0)</f>
        <v>3150</v>
      </c>
      <c r="G284" s="390">
        <v>131041.19</v>
      </c>
      <c r="H284" s="256">
        <v>1</v>
      </c>
      <c r="I284" s="255"/>
      <c r="J284" s="255"/>
      <c r="K284" s="66">
        <f>VLOOKUP(A284,[10]danweinbyszxjdmxb!$A$1:$K$65536,11,0)</f>
        <v>0</v>
      </c>
      <c r="L284" s="256"/>
      <c r="M284" s="67" t="s">
        <v>726</v>
      </c>
    </row>
    <row r="285" spans="1:13" ht="48" customHeight="1">
      <c r="A285" s="394" t="s">
        <v>1692</v>
      </c>
      <c r="B285" s="395"/>
      <c r="C285" s="391" t="s">
        <v>1690</v>
      </c>
      <c r="D285" s="390">
        <v>120000</v>
      </c>
      <c r="E285" s="390">
        <v>0</v>
      </c>
      <c r="F285" s="64">
        <f>VLOOKUP(A285,[10]danweinbyszxjdmxb!$A$1:$F$65536,6,0)</f>
        <v>119500</v>
      </c>
      <c r="G285" s="390">
        <v>120000</v>
      </c>
      <c r="H285" s="256">
        <v>1</v>
      </c>
      <c r="I285" s="255"/>
      <c r="J285" s="255"/>
      <c r="K285" s="66">
        <f>VLOOKUP(A285,[10]danweinbyszxjdmxb!$A$1:$K$65536,11,0)</f>
        <v>119500</v>
      </c>
      <c r="L285" s="256"/>
      <c r="M285" s="67" t="s">
        <v>1694</v>
      </c>
    </row>
    <row r="286" spans="1:13" ht="42" customHeight="1">
      <c r="A286" s="396" t="s">
        <v>1715</v>
      </c>
      <c r="B286" s="253"/>
      <c r="C286" s="253"/>
      <c r="D286" s="390"/>
      <c r="E286" s="390"/>
      <c r="F286" s="64">
        <f>VLOOKUP(A286,[10]danweinbyszxjdmxb!$A$1:$F$65536,6,0)</f>
        <v>60000</v>
      </c>
      <c r="G286" s="390"/>
      <c r="H286" s="256"/>
      <c r="I286" s="255"/>
      <c r="J286" s="255"/>
      <c r="K286" s="66">
        <f>VLOOKUP(A286,[10]danweinbyszxjdmxb!$A$1:$K$65536,11,0)</f>
        <v>60000</v>
      </c>
      <c r="L286" s="256"/>
      <c r="M286" s="67" t="s">
        <v>1716</v>
      </c>
    </row>
    <row r="287" spans="1:13" ht="42" customHeight="1">
      <c r="A287" s="396" t="s">
        <v>1717</v>
      </c>
      <c r="B287" s="253"/>
      <c r="C287" s="253"/>
      <c r="D287" s="390"/>
      <c r="E287" s="390"/>
      <c r="F287" s="64">
        <f>VLOOKUP(A287,[10]danweinbyszxjdmxb!$A$1:$F$65536,6,0)</f>
        <v>52340</v>
      </c>
      <c r="G287" s="390"/>
      <c r="H287" s="256"/>
      <c r="I287" s="255"/>
      <c r="J287" s="255"/>
      <c r="K287" s="66">
        <f>VLOOKUP(A287,[10]danweinbyszxjdmxb!$A$1:$K$65536,11,0)</f>
        <v>0</v>
      </c>
      <c r="L287" s="256"/>
      <c r="M287" s="67" t="s">
        <v>726</v>
      </c>
    </row>
    <row r="288" spans="1:13" ht="42" customHeight="1">
      <c r="A288" s="61" t="s">
        <v>1718</v>
      </c>
      <c r="B288" s="253"/>
      <c r="C288" s="253"/>
      <c r="D288" s="390"/>
      <c r="E288" s="390"/>
      <c r="F288" s="64">
        <f>VLOOKUP(A288,[10]danweinbyszxjdmxb!$A$1:$F$65536,6,0)</f>
        <v>19408</v>
      </c>
      <c r="G288" s="390"/>
      <c r="H288" s="256"/>
      <c r="I288" s="255"/>
      <c r="J288" s="255"/>
      <c r="K288" s="66">
        <f>VLOOKUP(A288,[10]danweinbyszxjdmxb!$A$1:$K$65536,11,0)</f>
        <v>19200</v>
      </c>
      <c r="L288" s="256"/>
      <c r="M288" s="67" t="s">
        <v>726</v>
      </c>
    </row>
    <row r="289" spans="1:13" ht="34.5" customHeight="1">
      <c r="A289" s="500" t="s">
        <v>1727</v>
      </c>
      <c r="B289" s="253"/>
      <c r="C289" s="253"/>
      <c r="D289" s="390"/>
      <c r="E289" s="390"/>
      <c r="F289" s="64">
        <f>VLOOKUP(A289,[10]danweinbyszxjdmxb!$A$1:$F$65536,6,0)</f>
        <v>34125922.600000001</v>
      </c>
      <c r="G289" s="390"/>
      <c r="H289" s="256"/>
      <c r="I289" s="255"/>
      <c r="J289" s="255"/>
      <c r="K289" s="66">
        <f>VLOOKUP(A289,[10]danweinbyszxjdmxb!$A$1:$K$65536,11,0)</f>
        <v>34125922.600000001</v>
      </c>
      <c r="L289" s="256"/>
      <c r="M289" s="396" t="s">
        <v>1719</v>
      </c>
    </row>
    <row r="290" spans="1:13" ht="44.25" customHeight="1">
      <c r="A290" s="396" t="s">
        <v>1720</v>
      </c>
      <c r="B290" s="253"/>
      <c r="C290" s="253"/>
      <c r="D290" s="390"/>
      <c r="E290" s="390"/>
      <c r="F290" s="64">
        <f>VLOOKUP(A290,[10]danweinbyszxjdmxb!$A$1:$F$65536,6,0)</f>
        <v>986666</v>
      </c>
      <c r="G290" s="390"/>
      <c r="H290" s="256"/>
      <c r="I290" s="255"/>
      <c r="J290" s="255"/>
      <c r="K290" s="66">
        <f>VLOOKUP(A290,[10]danweinbyszxjdmxb!$A$1:$K$65536,11,0)</f>
        <v>295999.8</v>
      </c>
      <c r="L290" s="256"/>
      <c r="M290" s="67" t="s">
        <v>767</v>
      </c>
    </row>
    <row r="291" spans="1:13" ht="44.25" customHeight="1">
      <c r="A291" s="585" t="s">
        <v>1750</v>
      </c>
      <c r="B291" s="253"/>
      <c r="C291" s="253"/>
      <c r="D291" s="390"/>
      <c r="E291" s="390"/>
      <c r="F291" s="64">
        <f>VLOOKUP(A291,[10]danweinbyszxjdmxb!$A$1:$F$65536,6,0)</f>
        <v>119700</v>
      </c>
      <c r="G291" s="390"/>
      <c r="H291" s="256"/>
      <c r="I291" s="255"/>
      <c r="J291" s="255"/>
      <c r="K291" s="66">
        <f>VLOOKUP(A291,[10]danweinbyszxjdmxb!$A$1:$K$65536,11,0)</f>
        <v>102450</v>
      </c>
      <c r="L291" s="256"/>
      <c r="M291" s="589" t="s">
        <v>1761</v>
      </c>
    </row>
    <row r="292" spans="1:13" ht="44.25" customHeight="1">
      <c r="A292" s="585" t="s">
        <v>1751</v>
      </c>
      <c r="B292" s="253"/>
      <c r="C292" s="253"/>
      <c r="D292" s="390"/>
      <c r="E292" s="390"/>
      <c r="F292" s="64">
        <f>VLOOKUP(A292,[10]danweinbyszxjdmxb!$A$1:$F$65536,6,0)</f>
        <v>104800</v>
      </c>
      <c r="G292" s="390"/>
      <c r="H292" s="256"/>
      <c r="I292" s="255"/>
      <c r="J292" s="255"/>
      <c r="K292" s="66">
        <f>VLOOKUP(A292,[10]danweinbyszxjdmxb!$A$1:$K$65536,11,0)</f>
        <v>104800</v>
      </c>
      <c r="L292" s="256"/>
      <c r="M292" s="67" t="s">
        <v>726</v>
      </c>
    </row>
    <row r="293" spans="1:13" ht="44.25" customHeight="1">
      <c r="A293" s="585" t="s">
        <v>1753</v>
      </c>
      <c r="B293" s="253"/>
      <c r="C293" s="253"/>
      <c r="D293" s="390"/>
      <c r="E293" s="390"/>
      <c r="F293" s="64">
        <f>VLOOKUP(A293,[10]danweinbyszxjdmxb!$A$1:$F$65536,6,0)</f>
        <v>55.57</v>
      </c>
      <c r="G293" s="390"/>
      <c r="H293" s="256"/>
      <c r="I293" s="255"/>
      <c r="J293" s="255"/>
      <c r="K293" s="66">
        <f>VLOOKUP(A293,[10]danweinbyszxjdmxb!$A$1:$K$65536,11,0)</f>
        <v>55.57</v>
      </c>
      <c r="L293" s="256"/>
      <c r="M293" s="67" t="s">
        <v>726</v>
      </c>
    </row>
    <row r="294" spans="1:13" ht="44.25" customHeight="1">
      <c r="A294" s="586" t="s">
        <v>1754</v>
      </c>
      <c r="B294" s="253"/>
      <c r="C294" s="253"/>
      <c r="D294" s="390"/>
      <c r="E294" s="390"/>
      <c r="F294" s="64">
        <f>VLOOKUP(A294,[10]danweinbyszxjdmxb!$A$1:$F$65536,6,0)</f>
        <v>23.47</v>
      </c>
      <c r="G294" s="390"/>
      <c r="H294" s="256"/>
      <c r="I294" s="255"/>
      <c r="J294" s="255"/>
      <c r="K294" s="66">
        <f>VLOOKUP(A294,[10]danweinbyszxjdmxb!$A$1:$K$65536,11,0)</f>
        <v>23.47</v>
      </c>
      <c r="L294" s="256"/>
      <c r="M294" s="67" t="s">
        <v>726</v>
      </c>
    </row>
    <row r="295" spans="1:13" ht="48" customHeight="1">
      <c r="A295" s="709" t="s">
        <v>836</v>
      </c>
      <c r="B295" s="709"/>
      <c r="C295" s="709"/>
      <c r="D295" s="385">
        <f>SUM(D2:D281)</f>
        <v>249701552.29000002</v>
      </c>
      <c r="E295" s="385">
        <f>SUM(E2:E281)</f>
        <v>145420.10000000009</v>
      </c>
      <c r="F295" s="384">
        <f t="shared" ref="F295:K295" si="0">SUM(F2:F294)</f>
        <v>308173622.59000009</v>
      </c>
      <c r="G295" s="590">
        <f t="shared" si="0"/>
        <v>253300468.77000004</v>
      </c>
      <c r="H295" s="590">
        <f t="shared" si="0"/>
        <v>281.21030000000002</v>
      </c>
      <c r="I295" s="590">
        <f t="shared" si="0"/>
        <v>112925638.72000003</v>
      </c>
      <c r="J295" s="590">
        <f t="shared" si="0"/>
        <v>1390809.6600000001</v>
      </c>
      <c r="K295" s="384">
        <f t="shared" si="0"/>
        <v>263609823.43000007</v>
      </c>
      <c r="L295" s="385">
        <f>SUM(L2:L281)</f>
        <v>47.607700000000023</v>
      </c>
      <c r="M295" s="21"/>
    </row>
    <row r="296" spans="1:13" ht="22.5" customHeight="1"/>
    <row r="297" spans="1:13">
      <c r="D297" s="57"/>
      <c r="E297" s="57"/>
      <c r="F297" s="292"/>
      <c r="K297" s="292"/>
    </row>
    <row r="298" spans="1:13" ht="32.25" customHeight="1">
      <c r="D298" s="168"/>
      <c r="K298" s="292"/>
    </row>
    <row r="299" spans="1:13">
      <c r="D299" s="57"/>
      <c r="E299" s="57"/>
      <c r="F299" s="292"/>
      <c r="K299" s="292"/>
    </row>
    <row r="300" spans="1:13" ht="14.25">
      <c r="D300" s="171"/>
      <c r="K300" s="292"/>
    </row>
    <row r="301" spans="1:13">
      <c r="D301" s="57"/>
      <c r="K301" s="292"/>
    </row>
    <row r="302" spans="1:13">
      <c r="D302" s="57"/>
      <c r="F302" s="299"/>
    </row>
    <row r="306" spans="4:4">
      <c r="D306" s="57"/>
    </row>
    <row r="313" spans="4:4">
      <c r="D313" s="167"/>
    </row>
  </sheetData>
  <sheetCalcPr fullCalcOnLoad="1"/>
  <autoFilter ref="A1:O297"/>
  <mergeCells count="1">
    <mergeCell ref="A295:C295"/>
  </mergeCells>
  <phoneticPr fontId="4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预算执行总表</vt:lpstr>
      <vt:lpstr>项目执行率</vt:lpstr>
      <vt:lpstr>基本支出执行计划（调整后）</vt:lpstr>
      <vt:lpstr>项目执行情况</vt:lpstr>
      <vt:lpstr>取数表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2018-10-29T08:36:39Z</cp:lastPrinted>
  <dcterms:created xsi:type="dcterms:W3CDTF">2015-12-11T00:39:13Z</dcterms:created>
  <dcterms:modified xsi:type="dcterms:W3CDTF">2019-10-29T10:08:51Z</dcterms:modified>
</cp:coreProperties>
</file>