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inkhwaja/Documents/GitHub/Heterojunction-Metal-Organic-Framework-Photocataysts/Metal_Oxide_Method/"/>
    </mc:Choice>
  </mc:AlternateContent>
  <xr:revisionPtr revIDLastSave="0" documentId="13_ncr:1_{A7B65547-50F5-BA40-B5A4-44914C610C7F}" xr6:coauthVersionLast="47" xr6:coauthVersionMax="47" xr10:uidLastSave="{00000000-0000-0000-0000-000000000000}"/>
  <bookViews>
    <workbookView xWindow="0" yWindow="720" windowWidth="29400" windowHeight="18400" activeTab="3" xr2:uid="{B93AE93C-80AB-C843-8D94-4BBDBE16CAEA}"/>
  </bookViews>
  <sheets>
    <sheet name="Overview" sheetId="4" r:id="rId1"/>
    <sheet name="Data" sheetId="5" r:id="rId2"/>
    <sheet name="Misc" sheetId="6" r:id="rId3"/>
    <sheet name="final" sheetId="7" r:id="rId4"/>
  </sheets>
  <definedNames>
    <definedName name="_xlchart.v1.0" hidden="1">Data!$C$55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5" l="1"/>
  <c r="E55" i="5"/>
  <c r="F55" i="5"/>
  <c r="D55" i="5"/>
  <c r="F52" i="5"/>
  <c r="N26" i="4"/>
  <c r="D18" i="4"/>
  <c r="L10" i="4"/>
  <c r="M10" i="4" s="1"/>
  <c r="I54" i="5"/>
  <c r="H54" i="5"/>
  <c r="G54" i="5"/>
  <c r="G14" i="4"/>
  <c r="L9" i="4" s="1"/>
  <c r="C18" i="4" s="1"/>
  <c r="F42" i="5"/>
  <c r="F41" i="5"/>
  <c r="I17" i="5"/>
  <c r="F40" i="5"/>
  <c r="B40" i="5"/>
  <c r="B41" i="5"/>
  <c r="D41" i="5"/>
  <c r="C53" i="5"/>
  <c r="F53" i="5"/>
  <c r="I53" i="5" s="1"/>
  <c r="D71" i="5"/>
  <c r="D72" i="5"/>
  <c r="D73" i="5"/>
  <c r="D74" i="5"/>
  <c r="D75" i="5"/>
  <c r="D76" i="5"/>
  <c r="D77" i="5"/>
  <c r="D78" i="5"/>
  <c r="D79" i="5"/>
  <c r="D80" i="5"/>
  <c r="F59" i="5"/>
  <c r="E52" i="5" s="1"/>
  <c r="F68" i="5"/>
  <c r="E53" i="5" s="1"/>
  <c r="F71" i="5"/>
  <c r="F72" i="5"/>
  <c r="F73" i="5"/>
  <c r="F74" i="5"/>
  <c r="F75" i="5"/>
  <c r="F76" i="5"/>
  <c r="F77" i="5"/>
  <c r="F78" i="5"/>
  <c r="F79" i="5"/>
  <c r="F80" i="5"/>
  <c r="D59" i="5"/>
  <c r="D52" i="5" s="1"/>
  <c r="F58" i="5"/>
  <c r="D58" i="5"/>
  <c r="H9" i="4"/>
  <c r="N8" i="4"/>
  <c r="N7" i="4"/>
  <c r="N6" i="4"/>
  <c r="M6" i="4"/>
  <c r="M7" i="4"/>
  <c r="M8" i="4"/>
  <c r="M5" i="4"/>
  <c r="D42" i="5"/>
  <c r="D40" i="5"/>
  <c r="B42" i="5"/>
  <c r="AZ17" i="5"/>
  <c r="AZ18" i="5"/>
  <c r="AZ19" i="5"/>
  <c r="AZ20" i="5"/>
  <c r="I20" i="5" s="1"/>
  <c r="AZ21" i="5"/>
  <c r="I21" i="5" s="1"/>
  <c r="AZ22" i="5"/>
  <c r="I22" i="5" s="1"/>
  <c r="AZ23" i="5"/>
  <c r="I23" i="5" s="1"/>
  <c r="AZ24" i="5"/>
  <c r="I24" i="5" s="1"/>
  <c r="AZ25" i="5"/>
  <c r="AZ26" i="5"/>
  <c r="AZ27" i="5"/>
  <c r="AZ28" i="5"/>
  <c r="AZ29" i="5"/>
  <c r="I29" i="5" s="1"/>
  <c r="AZ30" i="5"/>
  <c r="I30" i="5" s="1"/>
  <c r="AZ31" i="5"/>
  <c r="I31" i="5" s="1"/>
  <c r="AZ32" i="5"/>
  <c r="I32" i="5" s="1"/>
  <c r="AZ33" i="5"/>
  <c r="AZ34" i="5"/>
  <c r="AZ35" i="5"/>
  <c r="I35" i="5" s="1"/>
  <c r="AZ36" i="5"/>
  <c r="I36" i="5" s="1"/>
  <c r="AZ37" i="5"/>
  <c r="I37" i="5" s="1"/>
  <c r="AZ38" i="5"/>
  <c r="AZ16" i="5"/>
  <c r="K10" i="4"/>
  <c r="J10" i="4"/>
  <c r="G10" i="4"/>
  <c r="D10" i="4"/>
  <c r="J9" i="4"/>
  <c r="K8" i="4"/>
  <c r="J8" i="4"/>
  <c r="H8" i="4"/>
  <c r="G8" i="4"/>
  <c r="E8" i="4"/>
  <c r="D8" i="4"/>
  <c r="K7" i="4"/>
  <c r="J7" i="4"/>
  <c r="H7" i="4"/>
  <c r="G7" i="4"/>
  <c r="E7" i="4"/>
  <c r="D7" i="4"/>
  <c r="K6" i="4"/>
  <c r="J6" i="4"/>
  <c r="H6" i="4"/>
  <c r="G6" i="4"/>
  <c r="E6" i="4"/>
  <c r="D6" i="4"/>
  <c r="J5" i="4"/>
  <c r="G5" i="4"/>
  <c r="D5" i="4"/>
  <c r="K7" i="5"/>
  <c r="K8" i="5"/>
  <c r="K6" i="5"/>
  <c r="H7" i="5"/>
  <c r="H8" i="5"/>
  <c r="H6" i="5"/>
  <c r="E7" i="5"/>
  <c r="E8" i="5"/>
  <c r="E6" i="5"/>
  <c r="C35" i="5"/>
  <c r="I33" i="5"/>
  <c r="I34" i="5"/>
  <c r="C32" i="5"/>
  <c r="E23" i="5"/>
  <c r="D23" i="5"/>
  <c r="E20" i="5"/>
  <c r="E14" i="5" s="1"/>
  <c r="D20" i="5"/>
  <c r="D14" i="5" s="1"/>
  <c r="J10" i="5"/>
  <c r="J8" i="5"/>
  <c r="J7" i="5"/>
  <c r="J6" i="5"/>
  <c r="J5" i="5"/>
  <c r="G10" i="5"/>
  <c r="G8" i="5"/>
  <c r="G7" i="5"/>
  <c r="G6" i="5"/>
  <c r="G5" i="5"/>
  <c r="D10" i="5"/>
  <c r="D8" i="5"/>
  <c r="D7" i="5"/>
  <c r="D6" i="5"/>
  <c r="D5" i="5"/>
  <c r="C26" i="5"/>
  <c r="C29" i="5"/>
  <c r="C17" i="5"/>
  <c r="I18" i="5"/>
  <c r="I19" i="5"/>
  <c r="I25" i="5"/>
  <c r="I26" i="5"/>
  <c r="I27" i="5"/>
  <c r="I28" i="5"/>
  <c r="K52" i="5" l="1"/>
  <c r="C68" i="5"/>
  <c r="H53" i="5"/>
  <c r="K53" i="5"/>
  <c r="H52" i="5"/>
  <c r="D9" i="4"/>
  <c r="E10" i="4"/>
  <c r="E9" i="4"/>
  <c r="K9" i="4"/>
  <c r="G9" i="4"/>
  <c r="H10" i="4"/>
  <c r="G35" i="5"/>
  <c r="G32" i="5"/>
  <c r="F32" i="5" s="1"/>
  <c r="G17" i="5"/>
  <c r="F17" i="5" s="1"/>
  <c r="G29" i="5"/>
  <c r="F29" i="5" s="1"/>
  <c r="G26" i="5"/>
  <c r="F26" i="5" s="1"/>
  <c r="C23" i="5"/>
  <c r="C14" i="5" s="1"/>
  <c r="G23" i="5"/>
  <c r="F23" i="5" s="1"/>
  <c r="C20" i="5"/>
  <c r="G20" i="5"/>
  <c r="F20" i="5" s="1"/>
  <c r="N9" i="4" l="1"/>
  <c r="M9" i="4"/>
  <c r="N10" i="4"/>
  <c r="F35" i="5"/>
  <c r="F14" i="5" s="1"/>
  <c r="G14" i="5"/>
  <c r="C52" i="5"/>
  <c r="I52" i="5" s="1"/>
  <c r="C9" i="5"/>
  <c r="F9" i="5"/>
  <c r="C54" i="5"/>
  <c r="I9" i="5"/>
  <c r="J9" i="5" l="1"/>
  <c r="K9" i="5"/>
  <c r="K10" i="5"/>
  <c r="G9" i="5"/>
  <c r="H10" i="5"/>
  <c r="H9" i="5"/>
  <c r="D9" i="5"/>
  <c r="E9" i="5"/>
  <c r="E10" i="5"/>
  <c r="G52" i="5"/>
  <c r="D53" i="5"/>
  <c r="G53" i="5" l="1"/>
  <c r="K51" i="5"/>
</calcChain>
</file>

<file path=xl/sharedStrings.xml><?xml version="1.0" encoding="utf-8"?>
<sst xmlns="http://schemas.openxmlformats.org/spreadsheetml/2006/main" count="1238" uniqueCount="582">
  <si>
    <t xml:space="preserve"> 'mp-3414'</t>
  </si>
  <si>
    <t xml:space="preserve"> 'mp-28159'</t>
  </si>
  <si>
    <t xml:space="preserve"> 'mp-554379'</t>
  </si>
  <si>
    <t xml:space="preserve"> 'mp-30159'</t>
  </si>
  <si>
    <t xml:space="preserve"> 'mp-644828'</t>
  </si>
  <si>
    <t xml:space="preserve"> 'mp-557856'</t>
  </si>
  <si>
    <t xml:space="preserve"> 'mp-558168'</t>
  </si>
  <si>
    <t xml:space="preserve"> 'mp-27743'</t>
  </si>
  <si>
    <t xml:space="preserve"> 'mp-554129'</t>
  </si>
  <si>
    <t xml:space="preserve"> 'mp-28153'</t>
  </si>
  <si>
    <t xml:space="preserve"> 'mp-557519'</t>
  </si>
  <si>
    <t xml:space="preserve"> 'mp-557426'</t>
  </si>
  <si>
    <t xml:space="preserve"> 'mp-1323553'</t>
  </si>
  <si>
    <t xml:space="preserve"> 'mp-7922'</t>
  </si>
  <si>
    <t xml:space="preserve"> 'mp-29169'</t>
  </si>
  <si>
    <t xml:space="preserve"> 'mp-557715'</t>
  </si>
  <si>
    <t xml:space="preserve"> 'mp-13984'</t>
  </si>
  <si>
    <t xml:space="preserve"> 'mp-542001'</t>
  </si>
  <si>
    <t xml:space="preserve"> 'mp-556492'</t>
  </si>
  <si>
    <t xml:space="preserve"> 'mp-639662'</t>
  </si>
  <si>
    <t xml:space="preserve"> 'mp-1391848'</t>
  </si>
  <si>
    <t xml:space="preserve"> 'mp-29842'</t>
  </si>
  <si>
    <t xml:space="preserve"> 'mp-29170'</t>
  </si>
  <si>
    <t xml:space="preserve"> 'mp-12442'</t>
  </si>
  <si>
    <t xml:space="preserve"> 'mp-554835'</t>
  </si>
  <si>
    <t xml:space="preserve"> 'mp-7921'</t>
  </si>
  <si>
    <t xml:space="preserve"> 'mp-557668'</t>
  </si>
  <si>
    <t xml:space="preserve"> 'mp-1102938'</t>
  </si>
  <si>
    <t xml:space="preserve"> 'mp-505727'</t>
  </si>
  <si>
    <t xml:space="preserve"> 'mp-556500'</t>
  </si>
  <si>
    <t>Failed</t>
  </si>
  <si>
    <t>Success</t>
  </si>
  <si>
    <t xml:space="preserve"> 'mp-29193'</t>
  </si>
  <si>
    <t xml:space="preserve"> 'mp-14716'</t>
  </si>
  <si>
    <t xml:space="preserve"> 'mp-558838'</t>
  </si>
  <si>
    <t xml:space="preserve"> 'mp-757594'</t>
  </si>
  <si>
    <t xml:space="preserve"> 'mp-341'</t>
  </si>
  <si>
    <t xml:space="preserve"> 'mp-649616'</t>
  </si>
  <si>
    <t xml:space="preserve"> 'mp-14715'</t>
  </si>
  <si>
    <t xml:space="preserve"> 'mp-8943'</t>
  </si>
  <si>
    <t xml:space="preserve"> 'mp-20458'</t>
  </si>
  <si>
    <t xml:space="preserve"> 'mp-1391273'</t>
  </si>
  <si>
    <t xml:space="preserve"> 'mp-13610'</t>
  </si>
  <si>
    <t xml:space="preserve"> 'mp-13983'</t>
  </si>
  <si>
    <t xml:space="preserve"> 'mp-8256'</t>
  </si>
  <si>
    <t xml:space="preserve"> 'mp-561423'</t>
  </si>
  <si>
    <t xml:space="preserve"> 'mp-643265'</t>
  </si>
  <si>
    <t xml:space="preserve"> 'mp-554432'</t>
  </si>
  <si>
    <t xml:space="preserve"> 'mp-14276'</t>
  </si>
  <si>
    <t xml:space="preserve"> 'mp-23598'</t>
  </si>
  <si>
    <t xml:space="preserve"> 'mp-572526'</t>
  </si>
  <si>
    <t xml:space="preserve"> 'mp-541259'</t>
  </si>
  <si>
    <t xml:space="preserve"> 'mp-560354'</t>
  </si>
  <si>
    <t xml:space="preserve"> 'mp-560789'</t>
  </si>
  <si>
    <t xml:space="preserve"> 'mp-29904'</t>
  </si>
  <si>
    <t xml:space="preserve"> 'mp-8778'</t>
  </si>
  <si>
    <t xml:space="preserve"> 'mp-31755'</t>
  </si>
  <si>
    <t xml:space="preserve"> 'mp-556442'</t>
  </si>
  <si>
    <t xml:space="preserve"> 'mp-30308'</t>
  </si>
  <si>
    <t xml:space="preserve"> 'mp-17542'</t>
  </si>
  <si>
    <t xml:space="preserve"> 'mp-27980'</t>
  </si>
  <si>
    <t xml:space="preserve"> 'mp-759957'</t>
  </si>
  <si>
    <t xml:space="preserve"> 'mp-1194388'</t>
  </si>
  <si>
    <t xml:space="preserve"> 'mp-757234'</t>
  </si>
  <si>
    <t xml:space="preserve"> 'mp-1402840'</t>
  </si>
  <si>
    <t>mp-557432'</t>
  </si>
  <si>
    <t>mp-22439'</t>
  </si>
  <si>
    <t xml:space="preserve"> 'mp-540958'</t>
  </si>
  <si>
    <t xml:space="preserve"> 'mp-558211'</t>
  </si>
  <si>
    <t xml:space="preserve"> 'mp-541347'</t>
  </si>
  <si>
    <t xml:space="preserve"> 'mp-27988'</t>
  </si>
  <si>
    <t xml:space="preserve"> 'mp-3817'</t>
  </si>
  <si>
    <t xml:space="preserve"> 'mp-726118'</t>
  </si>
  <si>
    <t xml:space="preserve"> 'mp-28845'</t>
  </si>
  <si>
    <t xml:space="preserve"> 'mp-553981'</t>
  </si>
  <si>
    <t xml:space="preserve"> 'mp-29590'</t>
  </si>
  <si>
    <t xml:space="preserve"> 'mp-17512'</t>
  </si>
  <si>
    <t>Thermal Stability</t>
  </si>
  <si>
    <t>Stable Material</t>
  </si>
  <si>
    <t>Bandgap</t>
  </si>
  <si>
    <t>Total Database</t>
  </si>
  <si>
    <t>Aqueous Stablility</t>
  </si>
  <si>
    <t>Total MPIDs</t>
  </si>
  <si>
    <t>Error</t>
  </si>
  <si>
    <t>total materials</t>
  </si>
  <si>
    <t>Error Rate</t>
  </si>
  <si>
    <t>Success Rate</t>
  </si>
  <si>
    <t>Total Success rate</t>
  </si>
  <si>
    <t>'mp-37153'</t>
  </si>
  <si>
    <t>'mp-554737'</t>
  </si>
  <si>
    <t>'mp-7388'</t>
  </si>
  <si>
    <t>'mp-35311'</t>
  </si>
  <si>
    <t>'mp-532810'</t>
  </si>
  <si>
    <t>% Pass</t>
  </si>
  <si>
    <t>Bandgaps Aligned</t>
  </si>
  <si>
    <t>Data Available</t>
  </si>
  <si>
    <t>Data Null</t>
  </si>
  <si>
    <t>Not Aligned</t>
  </si>
  <si>
    <t>0.17 To 0</t>
  </si>
  <si>
    <t>0 to 0.12</t>
  </si>
  <si>
    <t>&gt; 0.12</t>
  </si>
  <si>
    <t>Data Range</t>
  </si>
  <si>
    <t>Aligned</t>
  </si>
  <si>
    <t>MPIDS</t>
  </si>
  <si>
    <t>0-1000</t>
  </si>
  <si>
    <t>1000-2000</t>
  </si>
  <si>
    <t>2000-3000</t>
  </si>
  <si>
    <t>3000-4000</t>
  </si>
  <si>
    <t>4000-5081</t>
  </si>
  <si>
    <t>Range</t>
  </si>
  <si>
    <t>Total Dataset</t>
  </si>
  <si>
    <t>Total Material Screening</t>
  </si>
  <si>
    <t>CO</t>
  </si>
  <si>
    <t>-0.17 to 0</t>
  </si>
  <si>
    <t># of Materials</t>
  </si>
  <si>
    <t>Band Alignment</t>
  </si>
  <si>
    <t>Band Aligned</t>
  </si>
  <si>
    <t xml:space="preserve"> 'mp-557090'</t>
  </si>
  <si>
    <t xml:space="preserve"> 'mp-20015'</t>
  </si>
  <si>
    <t xml:space="preserve"> 'mp-14367'</t>
  </si>
  <si>
    <t xml:space="preserve"> 'mp-560021'</t>
  </si>
  <si>
    <t xml:space="preserve"> 'mp-735530'</t>
  </si>
  <si>
    <t xml:space="preserve"> 'mp-560949'</t>
  </si>
  <si>
    <t xml:space="preserve"> 'mp-1194442'</t>
  </si>
  <si>
    <t xml:space="preserve"> 'mp-572672'</t>
  </si>
  <si>
    <t xml:space="preserve"> 'mp-30006'</t>
  </si>
  <si>
    <t xml:space="preserve"> 'mp-30205'</t>
  </si>
  <si>
    <t xml:space="preserve"> 'mp-552185'</t>
  </si>
  <si>
    <t xml:space="preserve"> 'mp-27445'</t>
  </si>
  <si>
    <t xml:space="preserve"> 'mp-680722'</t>
  </si>
  <si>
    <t xml:space="preserve"> 'mp-31107'</t>
  </si>
  <si>
    <t xml:space="preserve"> 'mp-1095378'</t>
  </si>
  <si>
    <t xml:space="preserve"> 'mp-31020'</t>
  </si>
  <si>
    <t xml:space="preserve"> 'mp-557628'</t>
  </si>
  <si>
    <t xml:space="preserve"> 'mp-559575'</t>
  </si>
  <si>
    <t xml:space="preserve"> 'mp-23569'</t>
  </si>
  <si>
    <t xml:space="preserve"> 'mp-556587'</t>
  </si>
  <si>
    <t xml:space="preserve"> 'mp-30003'</t>
  </si>
  <si>
    <t xml:space="preserve"> 'mp-29794'</t>
  </si>
  <si>
    <t xml:space="preserve"> 'mp-1190864'</t>
  </si>
  <si>
    <t xml:space="preserve"> 'mp-557348'</t>
  </si>
  <si>
    <t xml:space="preserve"> 'mp-679989'</t>
  </si>
  <si>
    <t xml:space="preserve"> 'mp-23064'</t>
  </si>
  <si>
    <t xml:space="preserve"> 'mp-23480'</t>
  </si>
  <si>
    <t xml:space="preserve"> 'mp-23084'</t>
  </si>
  <si>
    <t xml:space="preserve"> 'mp-1398496'</t>
  </si>
  <si>
    <t xml:space="preserve"> 'mp-1404968'</t>
  </si>
  <si>
    <t xml:space="preserve"> 'mp-15511'</t>
  </si>
  <si>
    <t xml:space="preserve"> 'mp-7128'</t>
  </si>
  <si>
    <t xml:space="preserve"> 'mp-28855'</t>
  </si>
  <si>
    <t xml:space="preserve"> 'mp-19292'</t>
  </si>
  <si>
    <t xml:space="preserve"> 'mp-550468'</t>
  </si>
  <si>
    <t xml:space="preserve"> 'mp-1105091'</t>
  </si>
  <si>
    <t xml:space="preserve"> 'mp-19262'</t>
  </si>
  <si>
    <t xml:space="preserve"> 'mp-556473'</t>
  </si>
  <si>
    <t xml:space="preserve"> 'mp-23565'</t>
  </si>
  <si>
    <t xml:space="preserve"> 'mp-21100'</t>
  </si>
  <si>
    <t xml:space="preserve"> 'mp-556308'</t>
  </si>
  <si>
    <t xml:space="preserve"> 'mp-560716'</t>
  </si>
  <si>
    <t xml:space="preserve"> 'mp-561561'</t>
  </si>
  <si>
    <t xml:space="preserve"> 'mp-1205774'</t>
  </si>
  <si>
    <t xml:space="preserve"> 'mp-1079364'</t>
  </si>
  <si>
    <t xml:space="preserve"> 'mp-8015'</t>
  </si>
  <si>
    <t xml:space="preserve"> 'mp-684782'</t>
  </si>
  <si>
    <t xml:space="preserve"> 'mp-774425'</t>
  </si>
  <si>
    <t xml:space="preserve"> 'mp-561379'</t>
  </si>
  <si>
    <t xml:space="preserve"> 'mp-558122'</t>
  </si>
  <si>
    <t xml:space="preserve"> 'mp-542115'</t>
  </si>
  <si>
    <t xml:space="preserve"> 'mp-646297'</t>
  </si>
  <si>
    <t xml:space="preserve"> 'mp-557250'</t>
  </si>
  <si>
    <t xml:space="preserve"> 'mp-27729'</t>
  </si>
  <si>
    <t xml:space="preserve"> 'mp-31232'</t>
  </si>
  <si>
    <t xml:space="preserve"> 'mp-755116'</t>
  </si>
  <si>
    <t xml:space="preserve"> 'mp-555898'</t>
  </si>
  <si>
    <t xml:space="preserve"> 'mp-866709'</t>
  </si>
  <si>
    <t xml:space="preserve"> 'mp-850225'</t>
  </si>
  <si>
    <t xml:space="preserve"> 'mp-35659'</t>
  </si>
  <si>
    <t xml:space="preserve"> 'mp-1091363'</t>
  </si>
  <si>
    <t xml:space="preserve"> 'mp-553996'</t>
  </si>
  <si>
    <t xml:space="preserve"> 'mp-7387'</t>
  </si>
  <si>
    <t xml:space="preserve"> 'mp-20076'</t>
  </si>
  <si>
    <t xml:space="preserve"> 'mp-20968'</t>
  </si>
  <si>
    <t xml:space="preserve"> 'mp-735586'</t>
  </si>
  <si>
    <t xml:space="preserve"> 'mp-7984'</t>
  </si>
  <si>
    <t xml:space="preserve"> 'mp-8013'</t>
  </si>
  <si>
    <t xml:space="preserve"> 'mp-545469'</t>
  </si>
  <si>
    <t xml:space="preserve"> 'mp-557257'</t>
  </si>
  <si>
    <t xml:space="preserve"> 'mp-560997'</t>
  </si>
  <si>
    <t xml:space="preserve"> 'mp-557441'</t>
  </si>
  <si>
    <t xml:space="preserve"> 'mp-558116'</t>
  </si>
  <si>
    <t xml:space="preserve"> 'mp-644015'</t>
  </si>
  <si>
    <t xml:space="preserve"> 'mp-554888'</t>
  </si>
  <si>
    <t xml:space="preserve"> 'mp-558910'</t>
  </si>
  <si>
    <t xml:space="preserve"> 'mp-554685'</t>
  </si>
  <si>
    <t xml:space="preserve"> 'mp-25448'</t>
  </si>
  <si>
    <t xml:space="preserve"> 'mp-753899'</t>
  </si>
  <si>
    <t xml:space="preserve"> 'mp-557403'</t>
  </si>
  <si>
    <t xml:space="preserve"> 'mp-24550'</t>
  </si>
  <si>
    <t xml:space="preserve"> 'mp-731052'</t>
  </si>
  <si>
    <t xml:space="preserve"> 'mp-23895'</t>
  </si>
  <si>
    <t xml:space="preserve"> 'mp-753861'</t>
  </si>
  <si>
    <t xml:space="preserve"> 'mp-554689'</t>
  </si>
  <si>
    <t xml:space="preserve"> 'mp-22100'</t>
  </si>
  <si>
    <t xml:space="preserve"> 'mp-646192'</t>
  </si>
  <si>
    <t xml:space="preserve"> 'mp-1102092'</t>
  </si>
  <si>
    <t xml:space="preserve"> 'mp-14037'</t>
  </si>
  <si>
    <t xml:space="preserve"> 'mp-776555'</t>
  </si>
  <si>
    <t xml:space="preserve"> 'mp-29698'</t>
  </si>
  <si>
    <t xml:space="preserve"> 'mp-771766'</t>
  </si>
  <si>
    <t xml:space="preserve"> 'mp-774246'</t>
  </si>
  <si>
    <t xml:space="preserve"> 'mp-504969'</t>
  </si>
  <si>
    <t xml:space="preserve"> 'mp-29274'</t>
  </si>
  <si>
    <t xml:space="preserve"> 'mp-1095283'</t>
  </si>
  <si>
    <t xml:space="preserve"> 'mp-29366'</t>
  </si>
  <si>
    <t xml:space="preserve"> 'mp-20805'</t>
  </si>
  <si>
    <t xml:space="preserve"> 'mp-28721'</t>
  </si>
  <si>
    <t xml:space="preserve"> 'mp-18518'</t>
  </si>
  <si>
    <t xml:space="preserve"> 'mp-1205863'</t>
  </si>
  <si>
    <t xml:space="preserve"> 'mp-1113861'</t>
  </si>
  <si>
    <t xml:space="preserve"> 'mp-554311'</t>
  </si>
  <si>
    <t xml:space="preserve"> 'mp-17259'</t>
  </si>
  <si>
    <t xml:space="preserve"> 'mp-20652'</t>
  </si>
  <si>
    <t xml:space="preserve"> 'mp-778924'</t>
  </si>
  <si>
    <t xml:space="preserve"> 'mp-8014'</t>
  </si>
  <si>
    <t xml:space="preserve"> 'mp-556120'</t>
  </si>
  <si>
    <t xml:space="preserve"> 'mp-16917'</t>
  </si>
  <si>
    <t xml:space="preserve"> 'mp-607436'</t>
  </si>
  <si>
    <t xml:space="preserve"> 'mp-572794'</t>
  </si>
  <si>
    <t xml:space="preserve"> 'mp-2068'</t>
  </si>
  <si>
    <t xml:space="preserve"> 'mp-20727'</t>
  </si>
  <si>
    <t xml:space="preserve"> 'mp-723419'</t>
  </si>
  <si>
    <t xml:space="preserve"> 'mp-14368'</t>
  </si>
  <si>
    <t xml:space="preserve"> 'mp-569209'</t>
  </si>
  <si>
    <t xml:space="preserve"> 'mp-1819'</t>
  </si>
  <si>
    <t xml:space="preserve"> 'mp-647342'</t>
  </si>
  <si>
    <t xml:space="preserve"> 'mp-23574'</t>
  </si>
  <si>
    <t xml:space="preserve"> 'mp-558026'</t>
  </si>
  <si>
    <t xml:space="preserve"> 'mp-572726'</t>
  </si>
  <si>
    <t xml:space="preserve"> 'mp-28985'</t>
  </si>
  <si>
    <t xml:space="preserve"> 'mp-17591'</t>
  </si>
  <si>
    <t xml:space="preserve"> 'mp-22467'</t>
  </si>
  <si>
    <t xml:space="preserve"> 'mp-556067'</t>
  </si>
  <si>
    <t xml:space="preserve"> 'mp-505345'</t>
  </si>
  <si>
    <t xml:space="preserve"> 'mp-753747'</t>
  </si>
  <si>
    <t xml:space="preserve"> 'mp-15750'</t>
  </si>
  <si>
    <t xml:space="preserve"> 'mp-554435'</t>
  </si>
  <si>
    <t xml:space="preserve"> 'mp-27477'</t>
  </si>
  <si>
    <t xml:space="preserve"> 'mp-1105700'</t>
  </si>
  <si>
    <t xml:space="preserve"> 'mp-1217378'</t>
  </si>
  <si>
    <t xml:space="preserve"> 'mp-978990'</t>
  </si>
  <si>
    <t xml:space="preserve"> 'mp-2632'</t>
  </si>
  <si>
    <t xml:space="preserve"> 'mp-680219'</t>
  </si>
  <si>
    <t xml:space="preserve"> 'mp-17637'</t>
  </si>
  <si>
    <t xml:space="preserve"> 'mp-555259'</t>
  </si>
  <si>
    <t xml:space="preserve"> 'mp-541493'</t>
  </si>
  <si>
    <t xml:space="preserve"> 'mp-558123'</t>
  </si>
  <si>
    <t xml:space="preserve"> 'mp-28162'</t>
  </si>
  <si>
    <t xml:space="preserve"> 'mp-21126'</t>
  </si>
  <si>
    <t xml:space="preserve"> 'mp-759536'</t>
  </si>
  <si>
    <t xml:space="preserve"> 'mp-510763'</t>
  </si>
  <si>
    <t xml:space="preserve"> 'mp-29931'</t>
  </si>
  <si>
    <t xml:space="preserve"> 'mp-7094'</t>
  </si>
  <si>
    <t xml:space="preserve"> 'mp-30984'</t>
  </si>
  <si>
    <t xml:space="preserve"> 'mp-29391'</t>
  </si>
  <si>
    <t xml:space="preserve"> 'mp-541114'</t>
  </si>
  <si>
    <t xml:space="preserve"> 'mp-30143'</t>
  </si>
  <si>
    <t xml:space="preserve"> 'mp-28299'</t>
  </si>
  <si>
    <t xml:space="preserve"> 'mp-562338'</t>
  </si>
  <si>
    <t xml:space="preserve"> 'mp-559931'</t>
  </si>
  <si>
    <t xml:space="preserve"> 'mp-555718'</t>
  </si>
  <si>
    <t xml:space="preserve"> 'mp-27239'</t>
  </si>
  <si>
    <t xml:space="preserve"> 'mp-699543'</t>
  </si>
  <si>
    <t xml:space="preserve"> 'mp-571518'</t>
  </si>
  <si>
    <t xml:space="preserve"> 'mp-561222'</t>
  </si>
  <si>
    <t xml:space="preserve"> 'mp-18396'</t>
  </si>
  <si>
    <t xml:space="preserve"> 'mp-763482'</t>
  </si>
  <si>
    <t xml:space="preserve"> 'mp-775489'</t>
  </si>
  <si>
    <t xml:space="preserve"> 'mp-504759'</t>
  </si>
  <si>
    <t xml:space="preserve"> 'mp-2437'</t>
  </si>
  <si>
    <t xml:space="preserve"> 'mp-780572'</t>
  </si>
  <si>
    <t>mp-684724'</t>
  </si>
  <si>
    <t>mp-13985'</t>
  </si>
  <si>
    <t>mp-1180738'</t>
  </si>
  <si>
    <t>'mp-16060'</t>
  </si>
  <si>
    <t>'mp-20014'</t>
  </si>
  <si>
    <t>'mp-20113'</t>
  </si>
  <si>
    <t>'mp-556911'</t>
  </si>
  <si>
    <t>'mp-556518'</t>
  </si>
  <si>
    <t>'mp-7979'</t>
  </si>
  <si>
    <t>'mp-1205341'</t>
  </si>
  <si>
    <t>'mp-554517'</t>
  </si>
  <si>
    <t>'mp-16834'</t>
  </si>
  <si>
    <t>'mp-743600'</t>
  </si>
  <si>
    <t>5081-6081</t>
  </si>
  <si>
    <t xml:space="preserve"> 'mp-758233'</t>
  </si>
  <si>
    <t xml:space="preserve"> 'mp-505074'</t>
  </si>
  <si>
    <t xml:space="preserve"> 'mp-759342'</t>
  </si>
  <si>
    <t xml:space="preserve"> 'mp-23446'</t>
  </si>
  <si>
    <t xml:space="preserve"> 'mp-1190931'</t>
  </si>
  <si>
    <t xml:space="preserve"> 'mp-23329'</t>
  </si>
  <si>
    <t xml:space="preserve"> 'mp-779156'</t>
  </si>
  <si>
    <t xml:space="preserve"> 'mp-774388'</t>
  </si>
  <si>
    <t xml:space="preserve"> 'mp-767632'</t>
  </si>
  <si>
    <t xml:space="preserve"> 'mp-542803'</t>
  </si>
  <si>
    <t xml:space="preserve"> 'mp-757168'</t>
  </si>
  <si>
    <t xml:space="preserve"> 'mp-29968'</t>
  </si>
  <si>
    <t xml:space="preserve"> 'mp-866804'</t>
  </si>
  <si>
    <t xml:space="preserve"> 'mp-22038'</t>
  </si>
  <si>
    <t xml:space="preserve"> 'mp-753203'</t>
  </si>
  <si>
    <t xml:space="preserve"> 'mp-20488'</t>
  </si>
  <si>
    <t xml:space="preserve"> 'mp-17677'</t>
  </si>
  <si>
    <t xml:space="preserve"> 'mp-554181'</t>
  </si>
  <si>
    <t xml:space="preserve"> 'mp-642938'</t>
  </si>
  <si>
    <t xml:space="preserve"> 'mp-25265'</t>
  </si>
  <si>
    <t xml:space="preserve"> 'mp-779609'</t>
  </si>
  <si>
    <t xml:space="preserve"> 'mp-685353'</t>
  </si>
  <si>
    <t xml:space="preserve"> 'mp-18851'</t>
  </si>
  <si>
    <t xml:space="preserve"> 'mp-764159'</t>
  </si>
  <si>
    <t xml:space="preserve"> 'mp-638686'</t>
  </si>
  <si>
    <t xml:space="preserve"> 'mp-781788'</t>
  </si>
  <si>
    <t xml:space="preserve"> 'mp-777337'</t>
  </si>
  <si>
    <t xml:space="preserve"> 'mp-25266'</t>
  </si>
  <si>
    <t xml:space="preserve"> 'mp-24174'</t>
  </si>
  <si>
    <t xml:space="preserve"> 'mp-556459'</t>
  </si>
  <si>
    <t xml:space="preserve"> 'mp-559562'</t>
  </si>
  <si>
    <t xml:space="preserve"> 'mp-760888'</t>
  </si>
  <si>
    <t xml:space="preserve"> 'mp-779347'</t>
  </si>
  <si>
    <t xml:space="preserve"> 'mp-759990'</t>
  </si>
  <si>
    <t xml:space="preserve"> 'mp-752923'</t>
  </si>
  <si>
    <t xml:space="preserve"> 'mp-558380'</t>
  </si>
  <si>
    <t xml:space="preserve"> 'mp-754609'</t>
  </si>
  <si>
    <t xml:space="preserve"> 'mp-764606'</t>
  </si>
  <si>
    <t xml:space="preserve"> 'mp-756220'</t>
  </si>
  <si>
    <t xml:space="preserve"> 'mp-765497'</t>
  </si>
  <si>
    <t xml:space="preserve"> 'mp-1049304'</t>
  </si>
  <si>
    <t xml:space="preserve"> 'mp-778670'</t>
  </si>
  <si>
    <t xml:space="preserve"> 'mp-764470'</t>
  </si>
  <si>
    <t xml:space="preserve"> 'mp-756060'</t>
  </si>
  <si>
    <t xml:space="preserve"> 'mp-764744'</t>
  </si>
  <si>
    <t xml:space="preserve"> 'mp-760249'</t>
  </si>
  <si>
    <t xml:space="preserve"> 'mp-30014'</t>
  </si>
  <si>
    <t xml:space="preserve"> 'mp-1047957'</t>
  </si>
  <si>
    <t xml:space="preserve"> 'mp-555132'</t>
  </si>
  <si>
    <t xml:space="preserve"> 'mp-766228'</t>
  </si>
  <si>
    <t xml:space="preserve"> 'mp-1184928'</t>
  </si>
  <si>
    <t xml:space="preserve"> 'mp-28194'</t>
  </si>
  <si>
    <t xml:space="preserve"> 'mp-28647'</t>
  </si>
  <si>
    <t xml:space="preserve"> 'mp-12263'</t>
  </si>
  <si>
    <t>6081-7066</t>
  </si>
  <si>
    <t xml:space="preserve"> 'mp-23170'</t>
  </si>
  <si>
    <t xml:space="preserve"> 'mp-562239'</t>
  </si>
  <si>
    <t xml:space="preserve"> 'mp-230'</t>
  </si>
  <si>
    <t xml:space="preserve"> 'mp-31069'</t>
  </si>
  <si>
    <t xml:space="preserve"> 'mp-1008492'</t>
  </si>
  <si>
    <t xml:space="preserve"> 'mp-23178'</t>
  </si>
  <si>
    <t xml:space="preserve"> 'mp-25407'</t>
  </si>
  <si>
    <t xml:space="preserve"> 'mp-19067'</t>
  </si>
  <si>
    <t xml:space="preserve"> 'mp-759886'</t>
  </si>
  <si>
    <t xml:space="preserve"> 'mp-777890'</t>
  </si>
  <si>
    <t xml:space="preserve"> 'mp-25250'</t>
  </si>
  <si>
    <t xml:space="preserve"> 'mp-777342'</t>
  </si>
  <si>
    <t xml:space="preserve"> 'mp-778865'</t>
  </si>
  <si>
    <t xml:space="preserve"> 'mp-722980'</t>
  </si>
  <si>
    <t xml:space="preserve"> 'mp-1111368'</t>
  </si>
  <si>
    <t xml:space="preserve"> 'mp-27475'</t>
  </si>
  <si>
    <t xml:space="preserve"> 'mp-555549'</t>
  </si>
  <si>
    <t xml:space="preserve"> 'mp-775103'</t>
  </si>
  <si>
    <t xml:space="preserve"> 'mp-759307'</t>
  </si>
  <si>
    <t xml:space="preserve"> 'mp-1190551'</t>
  </si>
  <si>
    <t xml:space="preserve"> 'mp-777880'</t>
  </si>
  <si>
    <t xml:space="preserve"> 'mp-624234'</t>
  </si>
  <si>
    <t xml:space="preserve"> 'mp-616232'</t>
  </si>
  <si>
    <t xml:space="preserve"> 'mp-504945'</t>
  </si>
  <si>
    <t xml:space="preserve"> 'mp-759085'</t>
  </si>
  <si>
    <t xml:space="preserve"> 'mp-778749'</t>
  </si>
  <si>
    <t xml:space="preserve"> 'mp-849409'</t>
  </si>
  <si>
    <t xml:space="preserve"> 'mp-771567'</t>
  </si>
  <si>
    <t xml:space="preserve"> 'mp-781604'</t>
  </si>
  <si>
    <t xml:space="preserve"> 'mp-10798'</t>
  </si>
  <si>
    <t xml:space="preserve"> 'mp-776596'</t>
  </si>
  <si>
    <t xml:space="preserve"> 'mp-851257'</t>
  </si>
  <si>
    <t xml:space="preserve"> 'mp-760358'</t>
  </si>
  <si>
    <t xml:space="preserve"> 'mp-760912'</t>
  </si>
  <si>
    <t xml:space="preserve"> 'mp-767435'</t>
  </si>
  <si>
    <t xml:space="preserve"> 'mp-766954'</t>
  </si>
  <si>
    <t xml:space="preserve"> 'mp-723285'</t>
  </si>
  <si>
    <t xml:space="preserve"> 'mp-779365'</t>
  </si>
  <si>
    <t xml:space="preserve"> 'mp-754461'</t>
  </si>
  <si>
    <t xml:space="preserve"> 'mp-760919'</t>
  </si>
  <si>
    <t xml:space="preserve"> 'mp-560748'</t>
  </si>
  <si>
    <t xml:space="preserve"> 'mp-760914'</t>
  </si>
  <si>
    <t xml:space="preserve"> 'mp-768936'</t>
  </si>
  <si>
    <t xml:space="preserve"> 'mp-760803'</t>
  </si>
  <si>
    <t xml:space="preserve"> 'mp-759856'</t>
  </si>
  <si>
    <t xml:space="preserve"> 'mp-735822'</t>
  </si>
  <si>
    <t xml:space="preserve"> 'mp-759097'</t>
  </si>
  <si>
    <t xml:space="preserve"> 'mp-19077'</t>
  </si>
  <si>
    <t xml:space="preserve"> 'mp-759764'</t>
  </si>
  <si>
    <t xml:space="preserve"> 'mp-763903'</t>
  </si>
  <si>
    <t>% Pass of previous tier</t>
  </si>
  <si>
    <t>'mp-19512'</t>
  </si>
  <si>
    <t>'mp-760188'</t>
  </si>
  <si>
    <t>'mp-777723'</t>
  </si>
  <si>
    <t>'mp-763169'</t>
  </si>
  <si>
    <t>'mp-554944'</t>
  </si>
  <si>
    <t>'mp-1397055'</t>
  </si>
  <si>
    <t xml:space="preserve"> 'mp-756473'</t>
  </si>
  <si>
    <t xml:space="preserve"> 'mp-780763'</t>
  </si>
  <si>
    <t xml:space="preserve"> 'mp-680183'</t>
  </si>
  <si>
    <t xml:space="preserve"> 'mp-764879'</t>
  </si>
  <si>
    <t xml:space="preserve"> 'mp-645799'</t>
  </si>
  <si>
    <t xml:space="preserve"> 'mp-759867'</t>
  </si>
  <si>
    <t>CH4</t>
  </si>
  <si>
    <t>CHOOH</t>
  </si>
  <si>
    <t/>
  </si>
  <si>
    <t>Total</t>
  </si>
  <si>
    <t>Band Alignment Energy</t>
  </si>
  <si>
    <t xml:space="preserve"> </t>
  </si>
  <si>
    <t>0.17 water stability</t>
  </si>
  <si>
    <t>list number</t>
  </si>
  <si>
    <t>no error</t>
  </si>
  <si>
    <t>error</t>
  </si>
  <si>
    <t>not stable</t>
  </si>
  <si>
    <t>stable</t>
  </si>
  <si>
    <t>mpids</t>
  </si>
  <si>
    <t>0-100</t>
  </si>
  <si>
    <t xml:space="preserve"> 'mp-16834'</t>
  </si>
  <si>
    <t>100-198</t>
  </si>
  <si>
    <t>0.00 water stability</t>
  </si>
  <si>
    <t>0-69</t>
  </si>
  <si>
    <t>['mp-20015'</t>
  </si>
  <si>
    <t xml:space="preserve"> 'mp-760188'</t>
  </si>
  <si>
    <t xml:space="preserve"> 'mp-554944'</t>
  </si>
  <si>
    <t>0.12 water stability</t>
  </si>
  <si>
    <t>0-105</t>
  </si>
  <si>
    <t>['mp-3414'</t>
  </si>
  <si>
    <t>Aqueous Stability</t>
  </si>
  <si>
    <t>no data</t>
  </si>
  <si>
    <t xml:space="preserve">fail </t>
  </si>
  <si>
    <t>success</t>
  </si>
  <si>
    <t>CH3OH</t>
  </si>
  <si>
    <t>O2/H2O</t>
  </si>
  <si>
    <t>H/H2</t>
  </si>
  <si>
    <t>'mp-20727'</t>
  </si>
  <si>
    <t>'mp-680722'</t>
  </si>
  <si>
    <t>Material ID</t>
  </si>
  <si>
    <t>Composition</t>
  </si>
  <si>
    <t>Energy Above Hull</t>
  </si>
  <si>
    <t>Band Gap</t>
  </si>
  <si>
    <t>Adjusted Band Gap</t>
  </si>
  <si>
    <t>CBM</t>
  </si>
  <si>
    <t>VBM</t>
  </si>
  <si>
    <t>mp-680722</t>
  </si>
  <si>
    <t>['As', 'Pb', 'Cl', 'O']</t>
  </si>
  <si>
    <t>mp-31107</t>
  </si>
  <si>
    <t>['As', 'Pb', 'O']</t>
  </si>
  <si>
    <t>mp-1095378</t>
  </si>
  <si>
    <t>['As', 'Au', 'O']</t>
  </si>
  <si>
    <t>mp-23569</t>
  </si>
  <si>
    <t>['As', 'Se', 'I', 'F']</t>
  </si>
  <si>
    <t>mp-30003</t>
  </si>
  <si>
    <t>['Au', 'S', 'O']</t>
  </si>
  <si>
    <t>mp-1190864</t>
  </si>
  <si>
    <t>['Ba', 'Au', 'S', 'O']</t>
  </si>
  <si>
    <t>mp-23084</t>
  </si>
  <si>
    <t>['Bi', 'Pb', 'Cl', 'O']</t>
  </si>
  <si>
    <t>mp-15511</t>
  </si>
  <si>
    <t>['Ca', 'Te', 'O']</t>
  </si>
  <si>
    <t>mp-7128</t>
  </si>
  <si>
    <t>['Cd', 'As', 'O']</t>
  </si>
  <si>
    <t>mp-28855</t>
  </si>
  <si>
    <t>['Cd', 'O', 'F']</t>
  </si>
  <si>
    <t>mp-561561</t>
  </si>
  <si>
    <t>['Cs', 'K', 'Rh', 'F']</t>
  </si>
  <si>
    <t>mp-1079364</t>
  </si>
  <si>
    <t>['Cs', 'Tc', 'F']</t>
  </si>
  <si>
    <t>mp-542115</t>
  </si>
  <si>
    <t>['Hg', 'Se', 'O']</t>
  </si>
  <si>
    <t>mp-31232</t>
  </si>
  <si>
    <t>['In', 'P', 'O']</t>
  </si>
  <si>
    <t>mp-755116</t>
  </si>
  <si>
    <t>['In', 'Pt', 'O']</t>
  </si>
  <si>
    <t>mp-1091363</t>
  </si>
  <si>
    <t>['K', 'Tc', 'F']</t>
  </si>
  <si>
    <t>mp-558910</t>
  </si>
  <si>
    <t>['Li', 'U', 'P', 'O']</t>
  </si>
  <si>
    <t>mp-14037</t>
  </si>
  <si>
    <t>['Na', 'Tl', 'Rh', 'F']</t>
  </si>
  <si>
    <t>mp-29698</t>
  </si>
  <si>
    <t>['Nb', 'Cl', 'O']</t>
  </si>
  <si>
    <t>mp-1095283</t>
  </si>
  <si>
    <t>['P', 'Au', 'O']</t>
  </si>
  <si>
    <t>mp-20805</t>
  </si>
  <si>
    <t>['Pd', 'Pb', 'F']</t>
  </si>
  <si>
    <t>mp-1113861</t>
  </si>
  <si>
    <t>['Rb', 'Tl', 'Rh', 'F']</t>
  </si>
  <si>
    <t>mp-16834</t>
  </si>
  <si>
    <t>['Zn', 'As', 'O']</t>
  </si>
  <si>
    <t>mp-778924</t>
  </si>
  <si>
    <t>['Zn', 'Se', 'O']</t>
  </si>
  <si>
    <t>mp-556120</t>
  </si>
  <si>
    <t>['Rb', 'Tl', 'S', 'O']</t>
  </si>
  <si>
    <t>mp-20727</t>
  </si>
  <si>
    <t>['Sb', 'Pb', 'O']</t>
  </si>
  <si>
    <t>mp-14368</t>
  </si>
  <si>
    <t>['Sb', 'As', 'O']</t>
  </si>
  <si>
    <t>mp-1819</t>
  </si>
  <si>
    <t>['Sb', 'O']</t>
  </si>
  <si>
    <t>mp-22467</t>
  </si>
  <si>
    <t>['Sn', 'Pb', 'O']</t>
  </si>
  <si>
    <t>mp-753747</t>
  </si>
  <si>
    <t>['Ta', 'O', 'F']</t>
  </si>
  <si>
    <t>mp-15750</t>
  </si>
  <si>
    <t>['Ta', 'Ag', 'P', 'O']</t>
  </si>
  <si>
    <t>mp-554435</t>
  </si>
  <si>
    <t>['Tc', 'Bi', 'O']</t>
  </si>
  <si>
    <t>mp-1105700</t>
  </si>
  <si>
    <t>['Te', 'Pb', 'O']</t>
  </si>
  <si>
    <t>mp-1217378</t>
  </si>
  <si>
    <t>['Te', 'Pb', 'Cl', 'O']</t>
  </si>
  <si>
    <t>mp-680219</t>
  </si>
  <si>
    <t>['U', 'Pb', 'Se', 'O']</t>
  </si>
  <si>
    <t>mp-17637</t>
  </si>
  <si>
    <t>['U', 'S', 'O']</t>
  </si>
  <si>
    <t>mp-759342</t>
  </si>
  <si>
    <t>['Nb', 'As', 'O']</t>
  </si>
  <si>
    <t>mp-23446</t>
  </si>
  <si>
    <t>['Ge', 'Bi', 'O']</t>
  </si>
  <si>
    <t>mp-779156</t>
  </si>
  <si>
    <t>['Cd', 'Se', 'O']</t>
  </si>
  <si>
    <t>mp-17677</t>
  </si>
  <si>
    <t>['Nb', 'P', 'O']</t>
  </si>
  <si>
    <t>mp-685353</t>
  </si>
  <si>
    <t>['Bi', 'P', 'O']</t>
  </si>
  <si>
    <t>mp-230</t>
  </si>
  <si>
    <t>mp-31069</t>
  </si>
  <si>
    <t>['P', 'Pb', 'O']</t>
  </si>
  <si>
    <t>mp-1111368</t>
  </si>
  <si>
    <t>['K', 'Tl', 'Rh', 'F']</t>
  </si>
  <si>
    <t>mp-759307</t>
  </si>
  <si>
    <t>['Ti', 'Nb', 'O']</t>
  </si>
  <si>
    <t>mp-624234</t>
  </si>
  <si>
    <t>mp-10798</t>
  </si>
  <si>
    <t>mp-760188</t>
  </si>
  <si>
    <t>['Nb', 'O', 'F']</t>
  </si>
  <si>
    <t>mp-7094</t>
  </si>
  <si>
    <t>['Re', 'Ag', 'O']</t>
  </si>
  <si>
    <t>mp-20015</t>
  </si>
  <si>
    <t>mp-14367</t>
  </si>
  <si>
    <t>['As', 'P', 'O']</t>
  </si>
  <si>
    <t>mp-541114</t>
  </si>
  <si>
    <t>['Sr', 'Rh', 'F']</t>
  </si>
  <si>
    <t>mp-28299</t>
  </si>
  <si>
    <t>['U', 'Se', 'O']</t>
  </si>
  <si>
    <t>mp-562338</t>
  </si>
  <si>
    <t>mp-554944</t>
  </si>
  <si>
    <t>['Ti', 'S', 'O']</t>
  </si>
  <si>
    <t>mp-768936</t>
  </si>
  <si>
    <t>['Sn', 'S', 'O']</t>
  </si>
  <si>
    <t>mp-29193</t>
  </si>
  <si>
    <t>['Nb', 'Se', 'O']</t>
  </si>
  <si>
    <t>mp-3414</t>
  </si>
  <si>
    <t>['Ag', 'Sb', 'F']</t>
  </si>
  <si>
    <t>mp-542001</t>
  </si>
  <si>
    <t>['Ce', 'F']</t>
  </si>
  <si>
    <t>mp-28845</t>
  </si>
  <si>
    <t>['Os', 'O', 'F']</t>
  </si>
  <si>
    <t>mp-561423</t>
  </si>
  <si>
    <t>['Zr', 'Tl', 'Cd', 'F']</t>
  </si>
  <si>
    <t>mp-14276</t>
  </si>
  <si>
    <t>['Rh', 'Pb', 'F']</t>
  </si>
  <si>
    <t>mp-29590</t>
  </si>
  <si>
    <t>['Sn', 'O', 'F']</t>
  </si>
  <si>
    <t>mp-556442</t>
  </si>
  <si>
    <t>['Tc', 'O', 'F']</t>
  </si>
  <si>
    <t>mp-27980</t>
  </si>
  <si>
    <t>['U', 'O', 'F']</t>
  </si>
  <si>
    <t>yes</t>
  </si>
  <si>
    <t>x</t>
  </si>
  <si>
    <t>Synthesized</t>
  </si>
  <si>
    <t>Gibbs Free (Water Stablility)</t>
  </si>
  <si>
    <t>Material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</si>
</sst>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color rgb="FF111827"/>
      <name val="Monaco"/>
      <family val="2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8">
    <xf numFmtId="0" fontId="0" fillId="0" borderId="0" xfId="0"/>
    <xf numFmtId="0" fontId="0" fillId="4" borderId="0" xfId="0" applyFill="1"/>
    <xf numFmtId="0" fontId="0" fillId="4" borderId="1" xfId="0" applyFill="1" applyBorder="1" applyAlignment="1">
      <alignment horizontal="center"/>
    </xf>
    <xf numFmtId="0" fontId="0" fillId="0" borderId="0" xfId="0" quotePrefix="1"/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8" xfId="0" applyBorder="1"/>
    <xf numFmtId="0" fontId="0" fillId="0" borderId="1" xfId="0" applyBorder="1"/>
    <xf numFmtId="165" fontId="0" fillId="0" borderId="1" xfId="1" applyNumberFormat="1" applyFont="1" applyBorder="1"/>
    <xf numFmtId="0" fontId="0" fillId="4" borderId="12" xfId="0" applyFill="1" applyBorder="1"/>
    <xf numFmtId="0" fontId="0" fillId="5" borderId="12" xfId="0" applyFill="1" applyBorder="1"/>
    <xf numFmtId="0" fontId="0" fillId="4" borderId="13" xfId="0" applyFill="1" applyBorder="1" applyAlignment="1">
      <alignment horizontal="center"/>
    </xf>
    <xf numFmtId="0" fontId="0" fillId="4" borderId="14" xfId="0" applyFill="1" applyBorder="1"/>
    <xf numFmtId="0" fontId="0" fillId="0" borderId="15" xfId="0" applyBorder="1"/>
    <xf numFmtId="165" fontId="0" fillId="0" borderId="15" xfId="1" applyNumberFormat="1" applyFont="1" applyBorder="1"/>
    <xf numFmtId="0" fontId="0" fillId="0" borderId="2" xfId="0" quotePrefix="1" applyBorder="1" applyAlignment="1">
      <alignment horizontal="center" vertical="center"/>
    </xf>
    <xf numFmtId="0" fontId="0" fillId="4" borderId="1" xfId="0" quotePrefix="1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7" borderId="9" xfId="0" applyFill="1" applyBorder="1"/>
    <xf numFmtId="165" fontId="0" fillId="5" borderId="1" xfId="1" applyNumberFormat="1" applyFont="1" applyFill="1" applyBorder="1"/>
    <xf numFmtId="0" fontId="0" fillId="5" borderId="18" xfId="0" applyFill="1" applyBorder="1"/>
    <xf numFmtId="0" fontId="0" fillId="4" borderId="3" xfId="0" applyFill="1" applyBorder="1" applyAlignment="1">
      <alignment horizontal="center"/>
    </xf>
    <xf numFmtId="10" fontId="0" fillId="0" borderId="1" xfId="1" applyNumberFormat="1" applyFont="1" applyBorder="1"/>
    <xf numFmtId="10" fontId="0" fillId="0" borderId="15" xfId="1" applyNumberFormat="1" applyFont="1" applyBorder="1"/>
    <xf numFmtId="10" fontId="0" fillId="0" borderId="18" xfId="1" applyNumberFormat="1" applyFont="1" applyBorder="1"/>
    <xf numFmtId="10" fontId="0" fillId="0" borderId="22" xfId="1" applyNumberFormat="1" applyFont="1" applyBorder="1"/>
    <xf numFmtId="0" fontId="3" fillId="0" borderId="0" xfId="0" applyFont="1"/>
    <xf numFmtId="0" fontId="0" fillId="5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4" borderId="24" xfId="0" applyFill="1" applyBorder="1"/>
    <xf numFmtId="0" fontId="0" fillId="5" borderId="24" xfId="0" applyFill="1" applyBorder="1"/>
    <xf numFmtId="0" fontId="0" fillId="4" borderId="25" xfId="0" applyFill="1" applyBorder="1"/>
    <xf numFmtId="0" fontId="0" fillId="4" borderId="21" xfId="0" applyFill="1" applyBorder="1" applyAlignment="1">
      <alignment horizontal="center"/>
    </xf>
    <xf numFmtId="0" fontId="0" fillId="0" borderId="21" xfId="0" applyBorder="1"/>
    <xf numFmtId="0" fontId="0" fillId="0" borderId="26" xfId="0" applyBorder="1"/>
    <xf numFmtId="0" fontId="0" fillId="4" borderId="12" xfId="0" applyFill="1" applyBorder="1" applyAlignment="1">
      <alignment horizontal="center"/>
    </xf>
    <xf numFmtId="0" fontId="0" fillId="0" borderId="12" xfId="0" applyBorder="1"/>
    <xf numFmtId="165" fontId="0" fillId="5" borderId="13" xfId="1" applyNumberFormat="1" applyFont="1" applyFill="1" applyBorder="1"/>
    <xf numFmtId="10" fontId="0" fillId="0" borderId="13" xfId="1" applyNumberFormat="1" applyFont="1" applyBorder="1"/>
    <xf numFmtId="0" fontId="0" fillId="0" borderId="14" xfId="0" applyBorder="1"/>
    <xf numFmtId="10" fontId="0" fillId="0" borderId="16" xfId="1" applyNumberFormat="1" applyFont="1" applyBorder="1"/>
    <xf numFmtId="0" fontId="0" fillId="5" borderId="13" xfId="0" applyFill="1" applyBorder="1"/>
    <xf numFmtId="0" fontId="0" fillId="4" borderId="30" xfId="0" applyFill="1" applyBorder="1"/>
    <xf numFmtId="0" fontId="0" fillId="4" borderId="14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49" fontId="0" fillId="8" borderId="9" xfId="0" applyNumberFormat="1" applyFill="1" applyBorder="1" applyAlignment="1">
      <alignment horizontal="center"/>
    </xf>
    <xf numFmtId="49" fontId="0" fillId="8" borderId="10" xfId="0" applyNumberFormat="1" applyFill="1" applyBorder="1" applyAlignment="1">
      <alignment horizontal="center"/>
    </xf>
    <xf numFmtId="49" fontId="0" fillId="8" borderId="11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7" borderId="19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49" fontId="0" fillId="8" borderId="3" xfId="0" applyNumberFormat="1" applyFill="1" applyBorder="1" applyAlignment="1">
      <alignment horizontal="center"/>
    </xf>
    <xf numFmtId="49" fontId="0" fillId="8" borderId="7" xfId="0" applyNumberFormat="1" applyFill="1" applyBorder="1" applyAlignment="1">
      <alignment horizontal="center"/>
    </xf>
    <xf numFmtId="49" fontId="0" fillId="8" borderId="21" xfId="0" applyNumberFormat="1" applyFill="1" applyBorder="1" applyAlignment="1">
      <alignment horizontal="center"/>
    </xf>
    <xf numFmtId="49" fontId="0" fillId="8" borderId="2" xfId="0" applyNumberFormat="1" applyFill="1" applyBorder="1" applyAlignment="1">
      <alignment horizontal="center"/>
    </xf>
    <xf numFmtId="49" fontId="0" fillId="8" borderId="0" xfId="0" applyNumberFormat="1" applyFill="1" applyAlignment="1">
      <alignment horizontal="center"/>
    </xf>
    <xf numFmtId="49" fontId="0" fillId="8" borderId="18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7" borderId="35" xfId="0" applyFill="1" applyBorder="1" applyAlignment="1">
      <alignment horizontal="center"/>
    </xf>
    <xf numFmtId="0" fontId="0" fillId="7" borderId="36" xfId="0" applyFill="1" applyBorder="1" applyAlignment="1">
      <alignment horizontal="center"/>
    </xf>
    <xf numFmtId="164" fontId="0" fillId="0" borderId="15" xfId="1" applyNumberFormat="1" applyFont="1" applyBorder="1"/>
    <xf numFmtId="164" fontId="0" fillId="0" borderId="16" xfId="1" applyNumberFormat="1" applyFont="1" applyBorder="1"/>
    <xf numFmtId="0" fontId="0" fillId="7" borderId="35" xfId="0" applyFill="1" applyBorder="1" applyAlignment="1"/>
    <xf numFmtId="0" fontId="0" fillId="7" borderId="36" xfId="0" applyFill="1" applyBorder="1" applyAlignment="1"/>
    <xf numFmtId="0" fontId="0" fillId="7" borderId="38" xfId="0" applyFill="1" applyBorder="1" applyAlignment="1"/>
    <xf numFmtId="0" fontId="0" fillId="0" borderId="33" xfId="0" applyFill="1" applyBorder="1" applyAlignment="1"/>
    <xf numFmtId="1" fontId="0" fillId="0" borderId="1" xfId="0" applyNumberFormat="1" applyBorder="1"/>
    <xf numFmtId="164" fontId="0" fillId="0" borderId="1" xfId="1" applyNumberFormat="1" applyFont="1" applyBorder="1"/>
    <xf numFmtId="164" fontId="0" fillId="0" borderId="13" xfId="1" applyNumberFormat="1" applyFont="1" applyBorder="1"/>
    <xf numFmtId="1" fontId="0" fillId="0" borderId="15" xfId="0" applyNumberFormat="1" applyBorder="1"/>
    <xf numFmtId="0" fontId="0" fillId="7" borderId="39" xfId="0" applyFill="1" applyBorder="1" applyAlignment="1">
      <alignment horizontal="center"/>
    </xf>
    <xf numFmtId="0" fontId="0" fillId="4" borderId="9" xfId="0" applyFill="1" applyBorder="1"/>
    <xf numFmtId="0" fontId="0" fillId="5" borderId="37" xfId="0" applyFill="1" applyBorder="1"/>
    <xf numFmtId="0" fontId="6" fillId="0" borderId="0" xfId="0" applyFont="1"/>
    <xf numFmtId="0" fontId="5" fillId="0" borderId="0" xfId="0" applyFont="1"/>
    <xf numFmtId="0" fontId="0" fillId="9" borderId="0" xfId="0" applyFill="1" applyAlignment="1">
      <alignment horizontal="center"/>
    </xf>
    <xf numFmtId="11" fontId="5" fillId="0" borderId="0" xfId="0" applyNumberFormat="1" applyFont="1"/>
    <xf numFmtId="0" fontId="0" fillId="0" borderId="0" xfId="0" applyFill="1" applyAlignment="1"/>
    <xf numFmtId="0" fontId="0" fillId="0" borderId="0" xfId="0" applyFill="1"/>
    <xf numFmtId="0" fontId="4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94682309828483"/>
          <c:y val="7.6435185185185189E-2"/>
          <c:w val="0.7944318294183732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v>CH4</c:v>
          </c:tx>
          <c:spPr>
            <a:ln w="19050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BEE-BD4C-936B-B416B6DB914D}"/>
                </c:ext>
              </c:extLst>
            </c:dLbl>
            <c:dLbl>
              <c:idx val="1"/>
              <c:layout>
                <c:manualLayout>
                  <c:x val="-3.7256950608003221E-2"/>
                  <c:y val="0.1587301253816301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</a:t>
                    </a:r>
                    <a:r>
                      <a:rPr lang="en-US" baseline="-25000"/>
                      <a:t>4</a:t>
                    </a:r>
                    <a:r>
                      <a:rPr lang="en-US"/>
                      <a:t>, -0.17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5BEE-BD4C-936B-B416B6DB914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Misc!$L$3:$L$4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Misc!$K$3:$K$4</c:f>
              <c:numCache>
                <c:formatCode>General</c:formatCode>
                <c:ptCount val="2"/>
                <c:pt idx="0">
                  <c:v>-0.16</c:v>
                </c:pt>
                <c:pt idx="1">
                  <c:v>-0.16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EE-BD4C-936B-B416B6DB914D}"/>
            </c:ext>
          </c:extLst>
        </c:ser>
        <c:ser>
          <c:idx val="1"/>
          <c:order val="1"/>
          <c:tx>
            <c:v>CHOOH</c:v>
          </c:tx>
          <c:spPr>
            <a:ln w="19050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BEE-BD4C-936B-B416B6DB914D}"/>
                </c:ext>
              </c:extLst>
            </c:dLbl>
            <c:dLbl>
              <c:idx val="1"/>
              <c:layout>
                <c:manualLayout>
                  <c:x val="0.12245204746704171"/>
                  <c:y val="-2.7393881961128727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CHOOH, </a:t>
                    </a:r>
                    <a:fld id="{EA1E3D02-142E-FE47-BEEB-875047DECED0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5BEE-BD4C-936B-B416B6DB914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Misc!$L$6:$L$7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Misc!$K$6:$K$7</c:f>
              <c:numCache>
                <c:formatCode>General</c:formatCode>
                <c:ptCount val="2"/>
                <c:pt idx="0">
                  <c:v>7.0000000000000007E-2</c:v>
                </c:pt>
                <c:pt idx="1">
                  <c:v>7.0000000000000007E-2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BEE-BD4C-936B-B416B6DB914D}"/>
            </c:ext>
          </c:extLst>
        </c:ser>
        <c:ser>
          <c:idx val="2"/>
          <c:order val="2"/>
          <c:tx>
            <c:v>CO</c:v>
          </c:tx>
          <c:spPr>
            <a:ln w="19050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BEE-BD4C-936B-B416B6DB914D}"/>
                </c:ext>
              </c:extLst>
            </c:dLbl>
            <c:dLbl>
              <c:idx val="1"/>
              <c:layout>
                <c:manualLayout>
                  <c:x val="-7.0652750161725161E-2"/>
                  <c:y val="-6.3800470684467384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CO, </a:t>
                    </a:r>
                    <a:fld id="{7DF17DA1-0AA9-7545-A705-FB92A231B20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2-5BEE-BD4C-936B-B416B6DB914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Misc!$L$9:$L$10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Misc!$K$9:$K$10</c:f>
              <c:numCache>
                <c:formatCode>General</c:formatCode>
                <c:ptCount val="2"/>
                <c:pt idx="0">
                  <c:v>0.12</c:v>
                </c:pt>
                <c:pt idx="1">
                  <c:v>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BEE-BD4C-936B-B416B6DB914D}"/>
            </c:ext>
          </c:extLst>
        </c:ser>
        <c:ser>
          <c:idx val="3"/>
          <c:order val="3"/>
          <c:tx>
            <c:v>CH3OH</c:v>
          </c:tx>
          <c:spPr>
            <a:ln w="19050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BEE-BD4C-936B-B416B6DB914D}"/>
                </c:ext>
              </c:extLst>
            </c:dLbl>
            <c:dLbl>
              <c:idx val="1"/>
              <c:layout>
                <c:manualLayout>
                  <c:x val="0.10018799433396038"/>
                  <c:y val="6.8010088796960341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CH</a:t>
                    </a:r>
                    <a:r>
                      <a:rPr lang="en-US" baseline="-25000"/>
                      <a:t>3</a:t>
                    </a:r>
                    <a:r>
                      <a:rPr lang="en-US" baseline="0"/>
                      <a:t>OH, 0.003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5BEE-BD4C-936B-B416B6DB914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Misc!$L$12:$L$13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Misc!$K$12:$K$13</c:f>
              <c:numCache>
                <c:formatCode>General</c:formatCode>
                <c:ptCount val="2"/>
                <c:pt idx="0">
                  <c:v>0.03</c:v>
                </c:pt>
                <c:pt idx="1">
                  <c:v>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BEE-BD4C-936B-B416B6DB914D}"/>
            </c:ext>
          </c:extLst>
        </c:ser>
        <c:ser>
          <c:idx val="4"/>
          <c:order val="4"/>
          <c:tx>
            <c:v>O2/H2O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BEE-BD4C-936B-B416B6DB914D}"/>
                </c:ext>
              </c:extLst>
            </c:dLbl>
            <c:dLbl>
              <c:idx val="1"/>
              <c:layout>
                <c:manualLayout>
                  <c:x val="5.5660021575928045E-2"/>
                  <c:y val="-9.1312939870429096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</a:t>
                    </a:r>
                    <a:r>
                      <a:rPr lang="en-US" baseline="-25000"/>
                      <a:t>2</a:t>
                    </a:r>
                    <a:r>
                      <a:rPr lang="en-US"/>
                      <a:t>/H</a:t>
                    </a:r>
                    <a:r>
                      <a:rPr lang="en-US" baseline="-25000"/>
                      <a:t>2</a:t>
                    </a:r>
                    <a:r>
                      <a:rPr lang="en-US"/>
                      <a:t>O, -1.23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5BEE-BD4C-936B-B416B6DB914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Misc!$L$15:$L$16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Misc!$K$15:$K$16</c:f>
              <c:numCache>
                <c:formatCode>General</c:formatCode>
                <c:ptCount val="2"/>
                <c:pt idx="0">
                  <c:v>-1.2</c:v>
                </c:pt>
                <c:pt idx="1">
                  <c:v>-1.2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BEE-BD4C-936B-B416B6DB914D}"/>
            </c:ext>
          </c:extLst>
        </c:ser>
        <c:ser>
          <c:idx val="5"/>
          <c:order val="5"/>
          <c:tx>
            <c:v>H/H2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BEE-BD4C-936B-B416B6DB914D}"/>
                </c:ext>
              </c:extLst>
            </c:dLbl>
            <c:dLbl>
              <c:idx val="1"/>
              <c:layout>
                <c:manualLayout>
                  <c:x val="3.5963447134635021E-2"/>
                  <c:y val="0.15416439500658471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H/H</a:t>
                    </a:r>
                    <a:r>
                      <a:rPr lang="en-US" baseline="-25000"/>
                      <a:t>2</a:t>
                    </a:r>
                    <a:r>
                      <a:rPr lang="en-US" baseline="0"/>
                      <a:t>, 0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5BEE-BD4C-936B-B416B6DB914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Misc!$L$18:$L$19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Misc!$K$18:$K$19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BEE-BD4C-936B-B416B6DB9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803904"/>
        <c:axId val="370292608"/>
      </c:scatterChart>
      <c:valAx>
        <c:axId val="533803904"/>
        <c:scaling>
          <c:orientation val="minMax"/>
          <c:max val="3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370292608"/>
        <c:crosses val="autoZero"/>
        <c:crossBetween val="midCat"/>
      </c:valAx>
      <c:valAx>
        <c:axId val="370292608"/>
        <c:scaling>
          <c:orientation val="minMax"/>
          <c:max val="0.2"/>
          <c:min val="-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 vs NHE (pH</a:t>
                </a:r>
                <a:r>
                  <a:rPr lang="en-US" baseline="0"/>
                  <a:t> = 0)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8343148035411556E-2"/>
              <c:y val="0.35702232722339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0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plotSurface>
          <cx:spPr>
            <a:gradFill>
              <a:gsLst>
                <a:gs pos="31000">
                  <a:srgbClr val="00B0F0"/>
                </a:gs>
                <a:gs pos="20000">
                  <a:srgbClr val="7030A0"/>
                </a:gs>
                <a:gs pos="47000">
                  <a:srgbClr val="92D050"/>
                </a:gs>
                <a:gs pos="75000">
                  <a:srgbClr val="FFFF00"/>
                </a:gs>
                <a:gs pos="100000">
                  <a:srgbClr val="FF0000"/>
                </a:gs>
              </a:gsLst>
              <a:lin ang="5400000" scaled="1"/>
            </a:gradFill>
          </cx:spPr>
        </cx:plotSurface>
        <cx:series layoutId="clusteredColumn" uniqueId="{9F3DB20B-BA8D-1C43-AD69-9420B0E24B3B}">
          <cx:dataId val="0"/>
          <cx:layoutPr>
            <cx:binning intervalClosed="r"/>
          </cx:layoutPr>
        </cx:series>
      </cx:plotAreaRegion>
      <cx:axis id="0" hidden="1">
        <cx:catScaling gapWidth="0"/>
        <cx:title>
          <cx:tx>
            <cx:txData>
              <cx:v>Solar Spectrum (780nm to 380nm)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Solar Spectrum (780nm to 380nm)</a:t>
              </a:r>
            </a:p>
          </cx:txPr>
        </cx:title>
        <cx:tickLabels/>
      </cx:axis>
      <cx:axis id="1">
        <cx:valScaling max="3.5" min="1.5"/>
        <cx:title>
          <cx:tx>
            <cx:txData>
              <cx:v>Band Gap (eV)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Band Gap (eV)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88900</xdr:rowOff>
    </xdr:from>
    <xdr:to>
      <xdr:col>7</xdr:col>
      <xdr:colOff>638342</xdr:colOff>
      <xdr:row>23</xdr:row>
      <xdr:rowOff>39915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AC117D3-52E2-AF4C-8E46-296AD0BF2D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5500" y="901700"/>
              <a:ext cx="5591342" cy="38118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652678</xdr:colOff>
      <xdr:row>1</xdr:row>
      <xdr:rowOff>188784</xdr:rowOff>
    </xdr:from>
    <xdr:to>
      <xdr:col>17</xdr:col>
      <xdr:colOff>715091</xdr:colOff>
      <xdr:row>15</xdr:row>
      <xdr:rowOff>161382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B054EF-402A-0796-1D08-8423625F2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77EE3-A033-5944-A03D-DB21736C6695}">
  <dimension ref="B1:N52"/>
  <sheetViews>
    <sheetView topLeftCell="A14" workbookViewId="0">
      <selection activeCell="B36" sqref="B36:E51"/>
    </sheetView>
  </sheetViews>
  <sheetFormatPr baseColWidth="10" defaultRowHeight="16" x14ac:dyDescent="0.2"/>
  <cols>
    <col min="1" max="1" width="2.33203125" customWidth="1"/>
    <col min="2" max="2" width="21.6640625" bestFit="1" customWidth="1"/>
    <col min="3" max="3" width="12.6640625" bestFit="1" customWidth="1"/>
    <col min="4" max="4" width="13" bestFit="1" customWidth="1"/>
    <col min="5" max="5" width="19.83203125" bestFit="1" customWidth="1"/>
    <col min="6" max="6" width="12.6640625" bestFit="1" customWidth="1"/>
    <col min="7" max="7" width="11.1640625" bestFit="1" customWidth="1"/>
    <col min="8" max="8" width="19.83203125" bestFit="1" customWidth="1"/>
    <col min="9" max="9" width="12.6640625" bestFit="1" customWidth="1"/>
    <col min="10" max="10" width="11.1640625" bestFit="1" customWidth="1"/>
    <col min="11" max="11" width="19.83203125" bestFit="1" customWidth="1"/>
    <col min="12" max="12" width="12.6640625" bestFit="1" customWidth="1"/>
    <col min="13" max="13" width="11.1640625" bestFit="1" customWidth="1"/>
    <col min="14" max="14" width="19.83203125" bestFit="1" customWidth="1"/>
  </cols>
  <sheetData>
    <row r="1" spans="2:14" ht="10" customHeight="1" thickBot="1" x14ac:dyDescent="0.25"/>
    <row r="2" spans="2:14" ht="17" thickBot="1" x14ac:dyDescent="0.25">
      <c r="B2" s="66" t="s">
        <v>111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8"/>
    </row>
    <row r="3" spans="2:14" x14ac:dyDescent="0.2">
      <c r="B3" s="53" t="s">
        <v>416</v>
      </c>
      <c r="C3" s="69" t="s">
        <v>113</v>
      </c>
      <c r="D3" s="70"/>
      <c r="E3" s="71"/>
      <c r="F3" s="69" t="s">
        <v>99</v>
      </c>
      <c r="G3" s="70"/>
      <c r="H3" s="71"/>
      <c r="I3" s="69" t="s">
        <v>100</v>
      </c>
      <c r="J3" s="70"/>
      <c r="K3" s="71"/>
      <c r="L3" s="63" t="s">
        <v>415</v>
      </c>
      <c r="M3" s="64"/>
      <c r="N3" s="65"/>
    </row>
    <row r="4" spans="2:14" x14ac:dyDescent="0.2">
      <c r="B4" s="41"/>
      <c r="C4" s="46" t="s">
        <v>114</v>
      </c>
      <c r="D4" s="2" t="s">
        <v>93</v>
      </c>
      <c r="E4" s="15" t="s">
        <v>399</v>
      </c>
      <c r="F4" s="46" t="s">
        <v>114</v>
      </c>
      <c r="G4" s="2" t="s">
        <v>93</v>
      </c>
      <c r="H4" s="15" t="s">
        <v>399</v>
      </c>
      <c r="I4" s="46" t="s">
        <v>114</v>
      </c>
      <c r="J4" s="2" t="s">
        <v>93</v>
      </c>
      <c r="K4" s="15" t="s">
        <v>399</v>
      </c>
      <c r="L4" s="43" t="s">
        <v>114</v>
      </c>
      <c r="M4" s="2" t="s">
        <v>93</v>
      </c>
      <c r="N4" s="15" t="s">
        <v>399</v>
      </c>
    </row>
    <row r="5" spans="2:14" x14ac:dyDescent="0.2">
      <c r="B5" s="40" t="s">
        <v>80</v>
      </c>
      <c r="C5" s="47">
        <v>153235</v>
      </c>
      <c r="D5" s="12">
        <f>C5/153235</f>
        <v>1</v>
      </c>
      <c r="E5" s="48"/>
      <c r="F5" s="47">
        <v>153235</v>
      </c>
      <c r="G5" s="12">
        <f>F5/153235</f>
        <v>1</v>
      </c>
      <c r="H5" s="48"/>
      <c r="I5" s="47">
        <v>153235</v>
      </c>
      <c r="J5" s="12">
        <f>I5/153235</f>
        <v>1</v>
      </c>
      <c r="K5" s="52"/>
      <c r="L5" s="44">
        <v>153235</v>
      </c>
      <c r="M5" s="12">
        <f>L5/153235</f>
        <v>1</v>
      </c>
      <c r="N5" s="52"/>
    </row>
    <row r="6" spans="2:14" x14ac:dyDescent="0.2">
      <c r="B6" s="40" t="s">
        <v>77</v>
      </c>
      <c r="C6" s="47">
        <v>44898</v>
      </c>
      <c r="D6" s="12">
        <f t="shared" ref="D6:D10" si="0">C6/153235</f>
        <v>0.29300094625901391</v>
      </c>
      <c r="E6" s="49">
        <f>C6/C5</f>
        <v>0.29300094625901391</v>
      </c>
      <c r="F6" s="47">
        <v>44898</v>
      </c>
      <c r="G6" s="12">
        <f t="shared" ref="G6:G10" si="1">F6/153235</f>
        <v>0.29300094625901391</v>
      </c>
      <c r="H6" s="49">
        <f>F6/F5</f>
        <v>0.29300094625901391</v>
      </c>
      <c r="I6" s="47">
        <v>44898</v>
      </c>
      <c r="J6" s="12">
        <f t="shared" ref="J6:J10" si="2">I6/153235</f>
        <v>0.29300094625901391</v>
      </c>
      <c r="K6" s="49">
        <f>I6/I5</f>
        <v>0.29300094625901391</v>
      </c>
      <c r="L6" s="44">
        <v>44898</v>
      </c>
      <c r="M6" s="12">
        <f t="shared" ref="M6:M10" si="3">L6/153235</f>
        <v>0.29300094625901391</v>
      </c>
      <c r="N6" s="49">
        <f>L6/L5</f>
        <v>0.29300094625901391</v>
      </c>
    </row>
    <row r="7" spans="2:14" x14ac:dyDescent="0.2">
      <c r="B7" s="40" t="s">
        <v>78</v>
      </c>
      <c r="C7" s="47">
        <v>33990</v>
      </c>
      <c r="D7" s="12">
        <f t="shared" si="0"/>
        <v>0.22181616471432766</v>
      </c>
      <c r="E7" s="49">
        <f t="shared" ref="E7:E10" si="4">C7/C6</f>
        <v>0.75704931177335288</v>
      </c>
      <c r="F7" s="47">
        <v>33990</v>
      </c>
      <c r="G7" s="12">
        <f t="shared" si="1"/>
        <v>0.22181616471432766</v>
      </c>
      <c r="H7" s="49">
        <f t="shared" ref="H7:H10" si="5">F7/F6</f>
        <v>0.75704931177335288</v>
      </c>
      <c r="I7" s="47">
        <v>33990</v>
      </c>
      <c r="J7" s="12">
        <f t="shared" si="2"/>
        <v>0.22181616471432766</v>
      </c>
      <c r="K7" s="49">
        <f t="shared" ref="K7:K10" si="6">I7/I6</f>
        <v>0.75704931177335288</v>
      </c>
      <c r="L7" s="44">
        <v>33990</v>
      </c>
      <c r="M7" s="12">
        <f t="shared" si="3"/>
        <v>0.22181616471432766</v>
      </c>
      <c r="N7" s="49">
        <f>L7/L6</f>
        <v>0.75704931177335288</v>
      </c>
    </row>
    <row r="8" spans="2:14" x14ac:dyDescent="0.2">
      <c r="B8" s="40" t="s">
        <v>79</v>
      </c>
      <c r="C8" s="47">
        <v>7066</v>
      </c>
      <c r="D8" s="12">
        <f t="shared" si="0"/>
        <v>4.6112180637582795E-2</v>
      </c>
      <c r="E8" s="49">
        <f t="shared" si="4"/>
        <v>0.20788467196234187</v>
      </c>
      <c r="F8" s="47">
        <v>7066</v>
      </c>
      <c r="G8" s="12">
        <f t="shared" si="1"/>
        <v>4.6112180637582795E-2</v>
      </c>
      <c r="H8" s="49">
        <f t="shared" si="5"/>
        <v>0.20788467196234187</v>
      </c>
      <c r="I8" s="47">
        <v>7066</v>
      </c>
      <c r="J8" s="12">
        <f t="shared" si="2"/>
        <v>4.6112180637582795E-2</v>
      </c>
      <c r="K8" s="49">
        <f t="shared" si="6"/>
        <v>0.20788467196234187</v>
      </c>
      <c r="L8" s="44">
        <v>7066</v>
      </c>
      <c r="M8" s="12">
        <f t="shared" si="3"/>
        <v>4.6112180637582795E-2</v>
      </c>
      <c r="N8" s="49">
        <f>L8/L7</f>
        <v>0.20788467196234187</v>
      </c>
    </row>
    <row r="9" spans="2:14" x14ac:dyDescent="0.2">
      <c r="B9" s="40" t="s">
        <v>116</v>
      </c>
      <c r="C9" s="47">
        <v>198</v>
      </c>
      <c r="D9" s="12">
        <f t="shared" si="0"/>
        <v>1.2921329983358893E-3</v>
      </c>
      <c r="E9" s="49">
        <f t="shared" si="4"/>
        <v>2.8021511463345597E-2</v>
      </c>
      <c r="F9" s="47">
        <v>69</v>
      </c>
      <c r="G9" s="12">
        <f t="shared" si="1"/>
        <v>4.5028877214735535E-4</v>
      </c>
      <c r="H9" s="49">
        <f t="shared" si="5"/>
        <v>9.7650721766204367E-3</v>
      </c>
      <c r="I9" s="47">
        <v>105</v>
      </c>
      <c r="J9" s="12">
        <f t="shared" si="2"/>
        <v>6.8522204457206249E-4</v>
      </c>
      <c r="K9" s="49">
        <f t="shared" si="6"/>
        <v>1.4859892442683272E-2</v>
      </c>
      <c r="L9" s="44">
        <f>G14</f>
        <v>372</v>
      </c>
      <c r="M9" s="12">
        <f t="shared" si="3"/>
        <v>2.4276438150553073E-3</v>
      </c>
      <c r="N9" s="49">
        <f>L9/L8</f>
        <v>5.2646476082649309E-2</v>
      </c>
    </row>
    <row r="10" spans="2:14" ht="17" thickBot="1" x14ac:dyDescent="0.25">
      <c r="B10" s="42" t="s">
        <v>81</v>
      </c>
      <c r="C10" s="50">
        <v>52</v>
      </c>
      <c r="D10" s="18">
        <f t="shared" si="0"/>
        <v>3.3934806016902146E-4</v>
      </c>
      <c r="E10" s="51">
        <f t="shared" si="4"/>
        <v>0.26262626262626265</v>
      </c>
      <c r="F10" s="50">
        <v>9</v>
      </c>
      <c r="G10" s="18">
        <f t="shared" si="1"/>
        <v>5.8733318106176784E-5</v>
      </c>
      <c r="H10" s="51">
        <f t="shared" si="5"/>
        <v>0.13043478260869565</v>
      </c>
      <c r="I10" s="50">
        <v>10</v>
      </c>
      <c r="J10" s="18">
        <f t="shared" si="2"/>
        <v>6.5259242340196433E-5</v>
      </c>
      <c r="K10" s="51">
        <f t="shared" si="6"/>
        <v>9.5238095238095233E-2</v>
      </c>
      <c r="L10" s="45">
        <f>C10+F10+I10</f>
        <v>71</v>
      </c>
      <c r="M10" s="18">
        <f t="shared" si="3"/>
        <v>4.6334062061539465E-4</v>
      </c>
      <c r="N10" s="51">
        <f t="shared" ref="N10" si="7">L10/L9</f>
        <v>0.19086021505376344</v>
      </c>
    </row>
    <row r="11" spans="2:14" ht="17" thickBot="1" x14ac:dyDescent="0.25"/>
    <row r="12" spans="2:14" x14ac:dyDescent="0.2">
      <c r="B12" s="60" t="s">
        <v>94</v>
      </c>
      <c r="C12" s="61"/>
      <c r="D12" s="61"/>
      <c r="E12" s="61"/>
      <c r="F12" s="61"/>
      <c r="G12" s="61"/>
      <c r="H12" s="61"/>
      <c r="I12" s="61"/>
      <c r="J12" s="62"/>
    </row>
    <row r="13" spans="2:14" x14ac:dyDescent="0.2">
      <c r="B13" s="37"/>
      <c r="C13" s="6" t="s">
        <v>110</v>
      </c>
      <c r="D13" s="6" t="s">
        <v>95</v>
      </c>
      <c r="E13" s="6" t="s">
        <v>96</v>
      </c>
      <c r="F13" s="6" t="s">
        <v>97</v>
      </c>
      <c r="G13" s="6" t="s">
        <v>102</v>
      </c>
      <c r="H13" s="20" t="s">
        <v>113</v>
      </c>
      <c r="I13" s="6" t="s">
        <v>99</v>
      </c>
      <c r="J13" s="38" t="s">
        <v>100</v>
      </c>
    </row>
    <row r="14" spans="2:14" ht="17" thickBot="1" x14ac:dyDescent="0.25">
      <c r="B14" s="54" t="s">
        <v>82</v>
      </c>
      <c r="C14" s="39">
        <v>7066</v>
      </c>
      <c r="D14" s="39">
        <v>4282</v>
      </c>
      <c r="E14" s="58">
        <v>2784</v>
      </c>
      <c r="F14" s="57">
        <v>3889</v>
      </c>
      <c r="G14" s="55">
        <f>SUM(H14:J14)</f>
        <v>372</v>
      </c>
      <c r="H14" s="55">
        <v>198</v>
      </c>
      <c r="I14" s="55">
        <v>69</v>
      </c>
      <c r="J14" s="56">
        <v>105</v>
      </c>
    </row>
    <row r="15" spans="2:14" ht="17" thickBot="1" x14ac:dyDescent="0.25">
      <c r="B15" s="26"/>
      <c r="C15" s="26"/>
      <c r="D15" s="26"/>
      <c r="E15" s="26"/>
      <c r="F15" s="26"/>
      <c r="G15" s="26"/>
      <c r="H15" s="26"/>
      <c r="I15" s="26"/>
      <c r="J15" s="26"/>
    </row>
    <row r="16" spans="2:14" x14ac:dyDescent="0.2">
      <c r="B16" s="60" t="s">
        <v>436</v>
      </c>
      <c r="C16" s="61"/>
      <c r="D16" s="61"/>
      <c r="E16" s="61"/>
      <c r="F16" s="61"/>
      <c r="G16" s="61"/>
      <c r="H16" s="61"/>
      <c r="I16" s="61"/>
      <c r="J16" s="62"/>
    </row>
    <row r="17" spans="2:14" x14ac:dyDescent="0.2">
      <c r="B17" s="37"/>
      <c r="C17" s="6" t="s">
        <v>110</v>
      </c>
      <c r="D17" s="6" t="s">
        <v>95</v>
      </c>
      <c r="E17" s="6" t="s">
        <v>96</v>
      </c>
      <c r="F17" s="6" t="s">
        <v>97</v>
      </c>
      <c r="G17" s="6" t="s">
        <v>102</v>
      </c>
      <c r="H17" s="20" t="s">
        <v>113</v>
      </c>
      <c r="I17" s="6" t="s">
        <v>99</v>
      </c>
      <c r="J17" s="38" t="s">
        <v>100</v>
      </c>
      <c r="K17" s="3" t="s">
        <v>414</v>
      </c>
    </row>
    <row r="18" spans="2:14" ht="17" thickBot="1" x14ac:dyDescent="0.25">
      <c r="B18" s="54" t="s">
        <v>82</v>
      </c>
      <c r="C18" s="39">
        <f>L9</f>
        <v>372</v>
      </c>
      <c r="D18" s="39">
        <f>F18+G18</f>
        <v>180</v>
      </c>
      <c r="E18" s="58">
        <v>192</v>
      </c>
      <c r="F18" s="57">
        <v>109</v>
      </c>
      <c r="G18" s="55">
        <v>71</v>
      </c>
      <c r="H18" s="55">
        <v>52</v>
      </c>
      <c r="I18" s="55">
        <v>9</v>
      </c>
      <c r="J18" s="56">
        <v>10</v>
      </c>
      <c r="K18" s="3" t="s">
        <v>414</v>
      </c>
    </row>
    <row r="19" spans="2:14" x14ac:dyDescent="0.2">
      <c r="B19" s="26"/>
      <c r="C19" s="26"/>
      <c r="D19" s="26"/>
      <c r="E19" s="26"/>
      <c r="F19" s="26"/>
      <c r="G19" s="26"/>
      <c r="H19" s="26"/>
      <c r="I19" s="26"/>
      <c r="K19" s="3" t="s">
        <v>414</v>
      </c>
    </row>
    <row r="20" spans="2:14" x14ac:dyDescent="0.2">
      <c r="B20" s="26"/>
      <c r="C20" s="26"/>
      <c r="D20" s="26"/>
      <c r="E20" s="26"/>
      <c r="F20" s="26"/>
      <c r="G20" s="26"/>
      <c r="H20" s="26"/>
      <c r="I20" s="26"/>
    </row>
    <row r="21" spans="2:14" ht="17" thickBot="1" x14ac:dyDescent="0.25">
      <c r="B21" s="26"/>
      <c r="C21" s="26"/>
      <c r="D21" s="26"/>
      <c r="E21" s="26"/>
      <c r="F21" s="26"/>
      <c r="G21" s="26"/>
      <c r="H21" s="26"/>
      <c r="I21" s="26"/>
    </row>
    <row r="22" spans="2:14" ht="17" thickBot="1" x14ac:dyDescent="0.25">
      <c r="B22" s="26"/>
      <c r="C22" s="26"/>
      <c r="D22" s="26"/>
      <c r="E22" s="26"/>
      <c r="F22" s="26"/>
      <c r="G22" s="26"/>
      <c r="H22" s="26"/>
      <c r="I22" s="26"/>
      <c r="K22" s="96" t="s">
        <v>111</v>
      </c>
      <c r="L22" s="98"/>
      <c r="M22" s="98"/>
      <c r="N22" s="99"/>
    </row>
    <row r="23" spans="2:14" x14ac:dyDescent="0.2">
      <c r="B23" s="26"/>
      <c r="C23" s="26"/>
      <c r="D23" s="26"/>
      <c r="E23" s="26"/>
      <c r="F23" s="26"/>
      <c r="G23" s="26"/>
      <c r="H23" s="26"/>
      <c r="I23" s="26"/>
      <c r="K23" s="97"/>
      <c r="L23" s="100" t="s">
        <v>114</v>
      </c>
      <c r="M23" s="100" t="s">
        <v>93</v>
      </c>
      <c r="N23" s="101" t="s">
        <v>399</v>
      </c>
    </row>
    <row r="24" spans="2:14" x14ac:dyDescent="0.2">
      <c r="B24" s="26"/>
      <c r="C24" s="26"/>
      <c r="D24" s="26"/>
      <c r="E24" s="26"/>
      <c r="F24" s="26"/>
      <c r="G24" s="26"/>
      <c r="H24" s="26"/>
      <c r="I24" s="26"/>
      <c r="K24" s="94" t="s">
        <v>80</v>
      </c>
      <c r="L24" s="22">
        <v>153235</v>
      </c>
      <c r="M24" s="22">
        <v>1</v>
      </c>
      <c r="N24" s="102"/>
    </row>
    <row r="25" spans="2:14" x14ac:dyDescent="0.2">
      <c r="B25" s="26"/>
      <c r="C25" s="26"/>
      <c r="D25" s="26"/>
      <c r="E25" s="26"/>
      <c r="F25" s="26"/>
      <c r="G25" s="26"/>
      <c r="H25" s="26"/>
      <c r="I25" s="26"/>
      <c r="K25" s="94" t="s">
        <v>77</v>
      </c>
      <c r="L25" s="22">
        <v>44898</v>
      </c>
      <c r="M25" s="22">
        <v>0.29300094625901391</v>
      </c>
      <c r="N25" s="103">
        <v>0.29300094625901391</v>
      </c>
    </row>
    <row r="26" spans="2:14" x14ac:dyDescent="0.2">
      <c r="B26" s="26"/>
      <c r="C26" s="26"/>
      <c r="D26" s="26"/>
      <c r="E26" s="26"/>
      <c r="F26" s="26"/>
      <c r="G26" s="26"/>
      <c r="H26" s="26"/>
      <c r="I26" s="26"/>
      <c r="K26" s="94" t="s">
        <v>79</v>
      </c>
      <c r="L26" s="22">
        <v>7066</v>
      </c>
      <c r="M26" s="22">
        <v>4.6112180637582795E-2</v>
      </c>
      <c r="N26" s="103">
        <f>L26/L25</f>
        <v>0.15737894783732015</v>
      </c>
    </row>
    <row r="27" spans="2:14" x14ac:dyDescent="0.2">
      <c r="B27" s="26"/>
      <c r="C27" s="26"/>
      <c r="D27" s="26"/>
      <c r="E27" s="26"/>
      <c r="F27" s="26"/>
      <c r="G27" s="26"/>
      <c r="H27" s="26"/>
      <c r="I27" s="26"/>
      <c r="K27" s="94" t="s">
        <v>116</v>
      </c>
      <c r="L27" s="22">
        <v>372</v>
      </c>
      <c r="M27" s="22">
        <v>2.4276438150553073E-3</v>
      </c>
      <c r="N27" s="103">
        <v>5.2646476082649309E-2</v>
      </c>
    </row>
    <row r="28" spans="2:14" ht="17" thickBot="1" x14ac:dyDescent="0.25">
      <c r="B28" s="26"/>
      <c r="C28" s="26"/>
      <c r="D28" s="26"/>
      <c r="E28" s="26"/>
      <c r="F28" s="26"/>
      <c r="G28" s="26"/>
      <c r="H28" s="26"/>
      <c r="I28" s="26"/>
      <c r="K28" s="95" t="s">
        <v>81</v>
      </c>
      <c r="L28" s="104">
        <v>71</v>
      </c>
      <c r="M28" s="104">
        <v>4.6334062061539465E-4</v>
      </c>
      <c r="N28" s="105">
        <v>0.19086021505376344</v>
      </c>
    </row>
    <row r="29" spans="2:14" x14ac:dyDescent="0.2">
      <c r="B29" s="26"/>
      <c r="C29" s="26"/>
      <c r="D29" s="26"/>
      <c r="E29" s="26"/>
      <c r="F29" s="26"/>
      <c r="G29" s="26"/>
      <c r="H29" s="26"/>
      <c r="I29" s="26"/>
    </row>
    <row r="30" spans="2:14" x14ac:dyDescent="0.2">
      <c r="B30" s="26"/>
      <c r="C30" s="26"/>
      <c r="D30" s="26"/>
      <c r="E30" s="26"/>
      <c r="F30" s="26"/>
      <c r="G30" s="26"/>
      <c r="H30" s="26"/>
      <c r="I30" s="26"/>
      <c r="K30" s="3" t="s">
        <v>414</v>
      </c>
    </row>
    <row r="31" spans="2:14" x14ac:dyDescent="0.2">
      <c r="B31" s="26"/>
      <c r="C31" s="26"/>
      <c r="D31" s="26"/>
      <c r="E31" s="26"/>
      <c r="F31" s="26"/>
      <c r="G31" s="26"/>
      <c r="H31" s="26"/>
      <c r="I31" s="26"/>
      <c r="K31" s="3" t="s">
        <v>414</v>
      </c>
    </row>
    <row r="32" spans="2:14" x14ac:dyDescent="0.2">
      <c r="B32" s="26"/>
      <c r="C32" s="26"/>
      <c r="D32" s="26"/>
      <c r="E32" s="26"/>
      <c r="F32" s="26"/>
      <c r="G32" s="26"/>
      <c r="H32" s="26"/>
      <c r="I32" s="26"/>
      <c r="K32" s="3" t="s">
        <v>414</v>
      </c>
    </row>
    <row r="33" spans="2:14" x14ac:dyDescent="0.2">
      <c r="B33" s="26"/>
    </row>
    <row r="34" spans="2:14" x14ac:dyDescent="0.2">
      <c r="B34" s="26"/>
      <c r="C34" s="26"/>
      <c r="D34" s="26"/>
      <c r="E34" s="26"/>
      <c r="F34" s="26"/>
      <c r="G34" s="26"/>
      <c r="H34" s="26"/>
      <c r="I34" s="26"/>
      <c r="K34" s="3" t="s">
        <v>414</v>
      </c>
    </row>
    <row r="35" spans="2:14" ht="17" thickBot="1" x14ac:dyDescent="0.25">
      <c r="B35" s="26"/>
      <c r="C35" s="26"/>
      <c r="D35" s="26"/>
      <c r="E35" s="26"/>
      <c r="F35" s="26"/>
      <c r="G35" s="26"/>
      <c r="H35" s="26"/>
      <c r="I35" s="26"/>
      <c r="K35" s="3" t="s">
        <v>414</v>
      </c>
    </row>
    <row r="36" spans="2:14" ht="17" thickBot="1" x14ac:dyDescent="0.25">
      <c r="B36" s="118">
        <v>9</v>
      </c>
      <c r="C36" s="106"/>
      <c r="D36" s="106"/>
      <c r="E36" s="107"/>
      <c r="F36" s="113"/>
      <c r="G36" s="112"/>
      <c r="H36" s="110"/>
      <c r="I36" s="110"/>
      <c r="J36" s="110"/>
      <c r="K36" s="110"/>
      <c r="L36" s="110"/>
      <c r="M36" s="110"/>
      <c r="N36" s="111"/>
    </row>
    <row r="37" spans="2:14" x14ac:dyDescent="0.2">
      <c r="B37" s="119" t="s">
        <v>416</v>
      </c>
      <c r="C37" s="70" t="s">
        <v>113</v>
      </c>
      <c r="D37" s="70"/>
      <c r="E37" s="71"/>
    </row>
    <row r="38" spans="2:14" x14ac:dyDescent="0.2">
      <c r="B38" s="14"/>
      <c r="C38" s="2" t="s">
        <v>114</v>
      </c>
      <c r="D38" s="2" t="s">
        <v>93</v>
      </c>
      <c r="E38" s="15" t="s">
        <v>399</v>
      </c>
    </row>
    <row r="39" spans="2:14" x14ac:dyDescent="0.2">
      <c r="B39" s="13" t="s">
        <v>116</v>
      </c>
      <c r="C39" s="114">
        <v>198</v>
      </c>
      <c r="D39" s="115">
        <v>1.2921329983358893E-3</v>
      </c>
      <c r="E39" s="116">
        <v>2.8021511463345597E-2</v>
      </c>
    </row>
    <row r="40" spans="2:14" ht="17" thickBot="1" x14ac:dyDescent="0.25">
      <c r="B40" s="16" t="s">
        <v>81</v>
      </c>
      <c r="C40" s="117">
        <v>52</v>
      </c>
      <c r="D40" s="108">
        <v>3.3934806016902146E-4</v>
      </c>
      <c r="E40" s="109">
        <v>0.26262626262626265</v>
      </c>
    </row>
    <row r="41" spans="2:14" x14ac:dyDescent="0.2">
      <c r="B41" s="119" t="s">
        <v>416</v>
      </c>
      <c r="C41" s="70" t="s">
        <v>99</v>
      </c>
      <c r="D41" s="70"/>
      <c r="E41" s="71"/>
    </row>
    <row r="42" spans="2:14" x14ac:dyDescent="0.2">
      <c r="B42" s="14"/>
      <c r="C42" s="2" t="s">
        <v>114</v>
      </c>
      <c r="D42" s="2" t="s">
        <v>93</v>
      </c>
      <c r="E42" s="15" t="s">
        <v>399</v>
      </c>
    </row>
    <row r="43" spans="2:14" x14ac:dyDescent="0.2">
      <c r="B43" s="13" t="s">
        <v>116</v>
      </c>
      <c r="C43" s="114">
        <v>69</v>
      </c>
      <c r="D43" s="115">
        <v>4.5028877214735535E-4</v>
      </c>
      <c r="E43" s="116">
        <v>9.7650721766204367E-3</v>
      </c>
    </row>
    <row r="44" spans="2:14" ht="17" thickBot="1" x14ac:dyDescent="0.25">
      <c r="B44" s="16" t="s">
        <v>81</v>
      </c>
      <c r="C44" s="117">
        <v>9</v>
      </c>
      <c r="D44" s="108">
        <v>5.8733318106176784E-5</v>
      </c>
      <c r="E44" s="109">
        <v>0.13043478260869565</v>
      </c>
    </row>
    <row r="45" spans="2:14" x14ac:dyDescent="0.2">
      <c r="B45" s="119" t="s">
        <v>416</v>
      </c>
      <c r="C45" s="70" t="s">
        <v>100</v>
      </c>
      <c r="D45" s="70"/>
      <c r="E45" s="71"/>
    </row>
    <row r="46" spans="2:14" x14ac:dyDescent="0.2">
      <c r="B46" s="14"/>
      <c r="C46" s="2" t="s">
        <v>114</v>
      </c>
      <c r="D46" s="2" t="s">
        <v>93</v>
      </c>
      <c r="E46" s="15" t="s">
        <v>399</v>
      </c>
    </row>
    <row r="47" spans="2:14" x14ac:dyDescent="0.2">
      <c r="B47" s="13" t="s">
        <v>116</v>
      </c>
      <c r="C47" s="114">
        <v>105</v>
      </c>
      <c r="D47" s="115">
        <v>6.8522204457206249E-4</v>
      </c>
      <c r="E47" s="116">
        <v>1.4859892442683272E-2</v>
      </c>
    </row>
    <row r="48" spans="2:14" ht="17" thickBot="1" x14ac:dyDescent="0.25">
      <c r="B48" s="16" t="s">
        <v>81</v>
      </c>
      <c r="C48" s="117">
        <v>10</v>
      </c>
      <c r="D48" s="108">
        <v>6.5259242340196433E-5</v>
      </c>
      <c r="E48" s="109">
        <v>9.5238095238095233E-2</v>
      </c>
    </row>
    <row r="49" spans="2:5" x14ac:dyDescent="0.2">
      <c r="B49" s="120"/>
      <c r="C49" s="64" t="s">
        <v>415</v>
      </c>
      <c r="D49" s="64"/>
      <c r="E49" s="65"/>
    </row>
    <row r="50" spans="2:5" x14ac:dyDescent="0.2">
      <c r="B50" s="14"/>
      <c r="C50" s="2" t="s">
        <v>114</v>
      </c>
      <c r="D50" s="2" t="s">
        <v>93</v>
      </c>
      <c r="E50" s="15" t="s">
        <v>399</v>
      </c>
    </row>
    <row r="51" spans="2:5" x14ac:dyDescent="0.2">
      <c r="B51" s="13" t="s">
        <v>116</v>
      </c>
      <c r="C51" s="114">
        <v>372</v>
      </c>
      <c r="D51" s="115">
        <v>2.4276438150553073E-3</v>
      </c>
      <c r="E51" s="116">
        <v>5.2646476082649309E-2</v>
      </c>
    </row>
    <row r="52" spans="2:5" ht="17" thickBot="1" x14ac:dyDescent="0.25">
      <c r="B52" s="16" t="s">
        <v>81</v>
      </c>
      <c r="C52" s="117">
        <v>71</v>
      </c>
      <c r="D52" s="108">
        <v>4.6334062061539465E-4</v>
      </c>
      <c r="E52" s="109">
        <v>0.19086021505376344</v>
      </c>
    </row>
  </sheetData>
  <mergeCells count="13">
    <mergeCell ref="C41:E41"/>
    <mergeCell ref="C45:E45"/>
    <mergeCell ref="C49:E49"/>
    <mergeCell ref="C37:E37"/>
    <mergeCell ref="B36:E36"/>
    <mergeCell ref="K22:N22"/>
    <mergeCell ref="B12:J12"/>
    <mergeCell ref="L3:N3"/>
    <mergeCell ref="B2:N2"/>
    <mergeCell ref="B16:J16"/>
    <mergeCell ref="C3:E3"/>
    <mergeCell ref="F3:H3"/>
    <mergeCell ref="I3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2F2F-DE4D-0C48-9155-0C018FC8E662}">
  <dimension ref="B1:GQ80"/>
  <sheetViews>
    <sheetView topLeftCell="A48" zoomScale="82" workbookViewId="0">
      <selection activeCell="H71" sqref="H71:Q71"/>
    </sheetView>
  </sheetViews>
  <sheetFormatPr baseColWidth="10" defaultRowHeight="16" x14ac:dyDescent="0.2"/>
  <cols>
    <col min="1" max="1" width="3.1640625" customWidth="1"/>
    <col min="2" max="2" width="15.83203125" bestFit="1" customWidth="1"/>
    <col min="3" max="3" width="13.33203125" customWidth="1"/>
    <col min="4" max="4" width="13" bestFit="1" customWidth="1"/>
    <col min="5" max="5" width="19.83203125" bestFit="1" customWidth="1"/>
    <col min="6" max="7" width="12.6640625" bestFit="1" customWidth="1"/>
    <col min="8" max="8" width="19.83203125" bestFit="1" customWidth="1"/>
    <col min="9" max="9" width="16" bestFit="1" customWidth="1"/>
    <col min="10" max="10" width="14.33203125" customWidth="1"/>
    <col min="11" max="11" width="19.83203125" bestFit="1" customWidth="1"/>
    <col min="12" max="12" width="13" bestFit="1" customWidth="1"/>
    <col min="13" max="13" width="12" bestFit="1" customWidth="1"/>
    <col min="14" max="14" width="13" bestFit="1" customWidth="1"/>
    <col min="25" max="25" width="14.33203125" customWidth="1"/>
  </cols>
  <sheetData>
    <row r="1" spans="2:52" ht="17" thickBot="1" x14ac:dyDescent="0.25"/>
    <row r="2" spans="2:52" x14ac:dyDescent="0.2">
      <c r="B2" s="28" t="s">
        <v>111</v>
      </c>
      <c r="C2" s="78"/>
      <c r="D2" s="79"/>
      <c r="E2" s="79"/>
      <c r="F2" s="79"/>
      <c r="G2" s="79"/>
      <c r="H2" s="79"/>
      <c r="I2" s="79"/>
      <c r="J2" s="79"/>
      <c r="K2" s="80"/>
    </row>
    <row r="3" spans="2:52" x14ac:dyDescent="0.2">
      <c r="B3" s="13" t="s">
        <v>115</v>
      </c>
      <c r="C3" s="81" t="s">
        <v>113</v>
      </c>
      <c r="D3" s="82"/>
      <c r="E3" s="83"/>
      <c r="F3" s="81" t="s">
        <v>99</v>
      </c>
      <c r="G3" s="82"/>
      <c r="H3" s="83"/>
      <c r="I3" s="84" t="s">
        <v>100</v>
      </c>
      <c r="J3" s="85"/>
      <c r="K3" s="86"/>
    </row>
    <row r="4" spans="2:52" x14ac:dyDescent="0.2">
      <c r="B4" s="14"/>
      <c r="C4" s="2" t="s">
        <v>114</v>
      </c>
      <c r="D4" s="2" t="s">
        <v>93</v>
      </c>
      <c r="E4" s="2" t="s">
        <v>399</v>
      </c>
      <c r="F4" s="2" t="s">
        <v>114</v>
      </c>
      <c r="G4" s="2" t="s">
        <v>93</v>
      </c>
      <c r="H4" s="2" t="s">
        <v>399</v>
      </c>
      <c r="I4" s="2" t="s">
        <v>114</v>
      </c>
      <c r="J4" s="31" t="s">
        <v>93</v>
      </c>
      <c r="K4" s="15" t="s">
        <v>399</v>
      </c>
    </row>
    <row r="5" spans="2:52" x14ac:dyDescent="0.2">
      <c r="B5" s="13" t="s">
        <v>80</v>
      </c>
      <c r="C5" s="11">
        <v>153235</v>
      </c>
      <c r="D5" s="12">
        <f>C5/153235</f>
        <v>1</v>
      </c>
      <c r="E5" s="29"/>
      <c r="F5" s="11">
        <v>153235</v>
      </c>
      <c r="G5" s="12">
        <f>F5/153235</f>
        <v>1</v>
      </c>
      <c r="H5" s="29"/>
      <c r="I5" s="11">
        <v>153235</v>
      </c>
      <c r="J5" s="12">
        <f>I5/153235</f>
        <v>1</v>
      </c>
      <c r="K5" s="30"/>
    </row>
    <row r="6" spans="2:52" x14ac:dyDescent="0.2">
      <c r="B6" s="13" t="s">
        <v>77</v>
      </c>
      <c r="C6" s="11">
        <v>44898</v>
      </c>
      <c r="D6" s="12">
        <f t="shared" ref="D6:D10" si="0">C6/153235</f>
        <v>0.29300094625901391</v>
      </c>
      <c r="E6" s="32">
        <f>C6/C5</f>
        <v>0.29300094625901391</v>
      </c>
      <c r="F6" s="11">
        <v>44898</v>
      </c>
      <c r="G6" s="12">
        <f t="shared" ref="G6:G10" si="1">F6/153235</f>
        <v>0.29300094625901391</v>
      </c>
      <c r="H6" s="32">
        <f>F6/F5</f>
        <v>0.29300094625901391</v>
      </c>
      <c r="I6" s="11">
        <v>44898</v>
      </c>
      <c r="J6" s="12">
        <f t="shared" ref="J6:J10" si="2">I6/153235</f>
        <v>0.29300094625901391</v>
      </c>
      <c r="K6" s="34">
        <f>I6/I5</f>
        <v>0.29300094625901391</v>
      </c>
    </row>
    <row r="7" spans="2:52" x14ac:dyDescent="0.2">
      <c r="B7" s="13" t="s">
        <v>78</v>
      </c>
      <c r="C7" s="11">
        <v>33990</v>
      </c>
      <c r="D7" s="12">
        <f t="shared" si="0"/>
        <v>0.22181616471432766</v>
      </c>
      <c r="E7" s="32">
        <f t="shared" ref="E7:E10" si="3">C7/C6</f>
        <v>0.75704931177335288</v>
      </c>
      <c r="F7" s="11">
        <v>33990</v>
      </c>
      <c r="G7" s="12">
        <f t="shared" si="1"/>
        <v>0.22181616471432766</v>
      </c>
      <c r="H7" s="32">
        <f t="shared" ref="H7:H10" si="4">F7/F6</f>
        <v>0.75704931177335288</v>
      </c>
      <c r="I7" s="11">
        <v>33990</v>
      </c>
      <c r="J7" s="12">
        <f t="shared" si="2"/>
        <v>0.22181616471432766</v>
      </c>
      <c r="K7" s="34">
        <f t="shared" ref="K7:K10" si="5">I7/I6</f>
        <v>0.75704931177335288</v>
      </c>
    </row>
    <row r="8" spans="2:52" x14ac:dyDescent="0.2">
      <c r="B8" s="13" t="s">
        <v>79</v>
      </c>
      <c r="C8" s="11">
        <v>7066</v>
      </c>
      <c r="D8" s="12">
        <f t="shared" si="0"/>
        <v>4.6112180637582795E-2</v>
      </c>
      <c r="E8" s="32">
        <f t="shared" si="3"/>
        <v>0.20788467196234187</v>
      </c>
      <c r="F8" s="11">
        <v>7066</v>
      </c>
      <c r="G8" s="12">
        <f t="shared" si="1"/>
        <v>4.6112180637582795E-2</v>
      </c>
      <c r="H8" s="32">
        <f t="shared" si="4"/>
        <v>0.20788467196234187</v>
      </c>
      <c r="I8" s="11">
        <v>7066</v>
      </c>
      <c r="J8" s="12">
        <f t="shared" si="2"/>
        <v>4.6112180637582795E-2</v>
      </c>
      <c r="K8" s="34">
        <f t="shared" si="5"/>
        <v>0.20788467196234187</v>
      </c>
    </row>
    <row r="9" spans="2:52" x14ac:dyDescent="0.2">
      <c r="B9" s="13" t="s">
        <v>116</v>
      </c>
      <c r="C9" s="11">
        <f>H14</f>
        <v>198</v>
      </c>
      <c r="D9" s="12">
        <f t="shared" si="0"/>
        <v>1.2921329983358893E-3</v>
      </c>
      <c r="E9" s="32">
        <f t="shared" si="3"/>
        <v>2.8021511463345597E-2</v>
      </c>
      <c r="F9" s="11">
        <f>I14</f>
        <v>69</v>
      </c>
      <c r="G9" s="12">
        <f t="shared" si="1"/>
        <v>4.5028877214735535E-4</v>
      </c>
      <c r="H9" s="32">
        <f t="shared" si="4"/>
        <v>9.7650721766204367E-3</v>
      </c>
      <c r="I9" s="11">
        <f>J14</f>
        <v>105</v>
      </c>
      <c r="J9" s="12">
        <f t="shared" si="2"/>
        <v>6.8522204457206249E-4</v>
      </c>
      <c r="K9" s="34">
        <f t="shared" si="5"/>
        <v>1.4859892442683272E-2</v>
      </c>
    </row>
    <row r="10" spans="2:52" ht="17" thickBot="1" x14ac:dyDescent="0.25">
      <c r="B10" s="16" t="s">
        <v>81</v>
      </c>
      <c r="C10" s="17"/>
      <c r="D10" s="18">
        <f t="shared" si="0"/>
        <v>0</v>
      </c>
      <c r="E10" s="33">
        <f t="shared" si="3"/>
        <v>0</v>
      </c>
      <c r="F10" s="17"/>
      <c r="G10" s="18">
        <f t="shared" si="1"/>
        <v>0</v>
      </c>
      <c r="H10" s="33">
        <f t="shared" si="4"/>
        <v>0</v>
      </c>
      <c r="I10" s="17"/>
      <c r="J10" s="18">
        <f t="shared" si="2"/>
        <v>0</v>
      </c>
      <c r="K10" s="35">
        <f t="shared" si="5"/>
        <v>0</v>
      </c>
    </row>
    <row r="11" spans="2:52" ht="10" customHeight="1" x14ac:dyDescent="0.2">
      <c r="B11" s="10"/>
    </row>
    <row r="12" spans="2:52" x14ac:dyDescent="0.2">
      <c r="B12" s="91" t="s">
        <v>94</v>
      </c>
      <c r="C12" s="92"/>
      <c r="D12" s="92"/>
      <c r="E12" s="92"/>
      <c r="F12" s="92"/>
      <c r="G12" s="92"/>
      <c r="H12" s="92"/>
      <c r="I12" s="92"/>
    </row>
    <row r="13" spans="2:52" x14ac:dyDescent="0.2">
      <c r="B13" s="5"/>
      <c r="C13" s="6" t="s">
        <v>110</v>
      </c>
      <c r="D13" s="6" t="s">
        <v>95</v>
      </c>
      <c r="E13" s="6" t="s">
        <v>96</v>
      </c>
      <c r="F13" s="6" t="s">
        <v>97</v>
      </c>
      <c r="G13" s="6" t="s">
        <v>102</v>
      </c>
      <c r="H13" s="20" t="s">
        <v>113</v>
      </c>
      <c r="I13" s="6" t="s">
        <v>99</v>
      </c>
      <c r="J13" s="6" t="s">
        <v>100</v>
      </c>
    </row>
    <row r="14" spans="2:52" x14ac:dyDescent="0.2">
      <c r="B14" s="6" t="s">
        <v>82</v>
      </c>
      <c r="C14" s="7">
        <f>SUM(C17:C37)</f>
        <v>7066</v>
      </c>
      <c r="D14" s="7">
        <f>SUM(D17:D37)</f>
        <v>4282</v>
      </c>
      <c r="E14" s="7">
        <f>SUM(E17:E37)</f>
        <v>2784</v>
      </c>
      <c r="F14" s="7">
        <f>SUM(F17:F37)</f>
        <v>3889</v>
      </c>
      <c r="G14" s="7">
        <f>SUM(G17:G37)</f>
        <v>393</v>
      </c>
      <c r="H14" s="7">
        <v>198</v>
      </c>
      <c r="I14" s="7">
        <v>69</v>
      </c>
      <c r="J14" s="7">
        <v>105</v>
      </c>
    </row>
    <row r="15" spans="2:52" x14ac:dyDescent="0.2">
      <c r="B15" s="5"/>
      <c r="C15" s="5"/>
      <c r="D15" s="5"/>
      <c r="E15" s="5"/>
      <c r="F15" s="5"/>
      <c r="G15" s="5"/>
      <c r="H15" s="5"/>
      <c r="I15" s="5"/>
      <c r="J15" s="5"/>
    </row>
    <row r="16" spans="2:52" x14ac:dyDescent="0.2">
      <c r="B16" s="6" t="s">
        <v>101</v>
      </c>
      <c r="C16" s="6" t="s">
        <v>110</v>
      </c>
      <c r="D16" s="6" t="s">
        <v>95</v>
      </c>
      <c r="E16" s="6" t="s">
        <v>96</v>
      </c>
      <c r="F16" s="6" t="s">
        <v>97</v>
      </c>
      <c r="G16" s="6"/>
      <c r="H16" s="6" t="s">
        <v>109</v>
      </c>
      <c r="I16" s="6" t="s">
        <v>102</v>
      </c>
      <c r="J16" s="9" t="s">
        <v>103</v>
      </c>
      <c r="AZ16" t="str">
        <f>_xlfn.TEXTJOIN(", ", TRUE, J17:AX17)</f>
        <v>'mp-16060',  'mp-552185',  'mp-27445',  'mp-680722',  'mp-31107',  'mp-1095378',  'mp-31020',  'mp-557628',  'mp-559575',  'mp-23569',  'mp-556587',  'mp-30003',  'mp-29794',  'mp-1190864',  'mp-557348',  'mp-679989',  'mp-23064',  'mp-23480',  'mp-23084',  'mp-1398496',  'mp-1404968',  'mp-15511',  'mp-7128',  'mp-28855',  'mp-19292',  'mp-550468',  'mp-1105091',  'mp-19262',  'mp-556473',  'mp-23565',  'mp-21100',  'mp-556308',  'mp-560716',  'mp-561561',  'mp-1205774',  'mp-1079364',  'mp-27239'</v>
      </c>
    </row>
    <row r="17" spans="2:52" x14ac:dyDescent="0.2">
      <c r="B17" s="93" t="s">
        <v>104</v>
      </c>
      <c r="C17" s="75">
        <f>D17+E17</f>
        <v>1000</v>
      </c>
      <c r="D17" s="74">
        <v>655</v>
      </c>
      <c r="E17" s="74">
        <v>345</v>
      </c>
      <c r="F17" s="74">
        <f>D17-G17</f>
        <v>579</v>
      </c>
      <c r="G17" s="75">
        <f>SUM(I17:I19)</f>
        <v>76</v>
      </c>
      <c r="H17" s="7" t="s">
        <v>98</v>
      </c>
      <c r="I17" s="8">
        <f>COUNTA(J17:CE17)</f>
        <v>38</v>
      </c>
      <c r="J17" s="19" t="s">
        <v>283</v>
      </c>
      <c r="K17" t="s">
        <v>127</v>
      </c>
      <c r="L17" t="s">
        <v>128</v>
      </c>
      <c r="M17" t="s">
        <v>129</v>
      </c>
      <c r="N17" t="s">
        <v>130</v>
      </c>
      <c r="O17" t="s">
        <v>131</v>
      </c>
      <c r="P17" t="s">
        <v>132</v>
      </c>
      <c r="Q17" t="s">
        <v>133</v>
      </c>
      <c r="R17" t="s">
        <v>134</v>
      </c>
      <c r="S17" t="s">
        <v>135</v>
      </c>
      <c r="T17" t="s">
        <v>136</v>
      </c>
      <c r="U17" t="s">
        <v>137</v>
      </c>
      <c r="V17" t="s">
        <v>138</v>
      </c>
      <c r="W17" t="s">
        <v>139</v>
      </c>
      <c r="X17" t="s">
        <v>140</v>
      </c>
      <c r="Y17" t="s">
        <v>141</v>
      </c>
      <c r="Z17" t="s">
        <v>142</v>
      </c>
      <c r="AA17" t="s">
        <v>143</v>
      </c>
      <c r="AB17" t="s">
        <v>144</v>
      </c>
      <c r="AC17" t="s">
        <v>145</v>
      </c>
      <c r="AD17" t="s">
        <v>146</v>
      </c>
      <c r="AE17" t="s">
        <v>147</v>
      </c>
      <c r="AF17" t="s">
        <v>148</v>
      </c>
      <c r="AG17" t="s">
        <v>149</v>
      </c>
      <c r="AH17" t="s">
        <v>150</v>
      </c>
      <c r="AI17" t="s">
        <v>151</v>
      </c>
      <c r="AJ17" t="s">
        <v>152</v>
      </c>
      <c r="AK17" t="s">
        <v>153</v>
      </c>
      <c r="AL17" t="s">
        <v>154</v>
      </c>
      <c r="AM17" t="s">
        <v>155</v>
      </c>
      <c r="AN17" t="s">
        <v>156</v>
      </c>
      <c r="AO17" t="s">
        <v>157</v>
      </c>
      <c r="AP17" t="s">
        <v>158</v>
      </c>
      <c r="AQ17" t="s">
        <v>159</v>
      </c>
      <c r="AR17" t="s">
        <v>160</v>
      </c>
      <c r="AS17" t="s">
        <v>161</v>
      </c>
      <c r="AT17" t="s">
        <v>270</v>
      </c>
      <c r="AZ17" t="str">
        <f t="shared" ref="AZ17:AZ37" si="6">_xlfn.TEXTJOIN(", ", TRUE, J18:AX18)</f>
        <v>'mp-20014',  'mp-20015',  'mp-14367',  'mp-560021',  'mp-735530',  'mp-560949',  'mp-1194442',  'mp-572672',  'mp-30006',  'mp-30205',  'mp-775489'</v>
      </c>
    </row>
    <row r="18" spans="2:52" x14ac:dyDescent="0.2">
      <c r="B18" s="93"/>
      <c r="C18" s="76"/>
      <c r="D18" s="74"/>
      <c r="E18" s="74"/>
      <c r="F18" s="74"/>
      <c r="G18" s="76"/>
      <c r="H18" s="7" t="s">
        <v>99</v>
      </c>
      <c r="I18" s="8">
        <f t="shared" ref="I18:I37" si="7">COUNTA(J18:CE18)</f>
        <v>12</v>
      </c>
      <c r="J18" s="19" t="s">
        <v>284</v>
      </c>
      <c r="K18" t="s">
        <v>118</v>
      </c>
      <c r="L18" t="s">
        <v>119</v>
      </c>
      <c r="M18" t="s">
        <v>120</v>
      </c>
      <c r="N18" t="s">
        <v>121</v>
      </c>
      <c r="O18" t="s">
        <v>122</v>
      </c>
      <c r="P18" t="s">
        <v>123</v>
      </c>
      <c r="Q18" t="s">
        <v>124</v>
      </c>
      <c r="R18" t="s">
        <v>125</v>
      </c>
      <c r="S18" t="s">
        <v>126</v>
      </c>
      <c r="T18" t="s">
        <v>276</v>
      </c>
      <c r="AZ18" t="str">
        <f t="shared" si="6"/>
        <v>'mp-37153',  'mp-3414',  'mp-28159',  'mp-554379',  'mp-30159',  'mp-644828',  'mp-557856',  'mp-558168',  'mp-540958',  'mp-557090',  'mp-27743',  'mp-554129',  'mp-28153',  'mp-557519',  'mp-557426',  'mp-1323553',  'mp-7922',  'mp-29169',  'mp-557715',  'mp-13984',  'mp-542001',  'mp-556492',  'mp-639662',  'mp-1391848',  'mp-558211'</v>
      </c>
    </row>
    <row r="19" spans="2:52" x14ac:dyDescent="0.2">
      <c r="B19" s="93"/>
      <c r="C19" s="77"/>
      <c r="D19" s="74"/>
      <c r="E19" s="74"/>
      <c r="F19" s="74"/>
      <c r="G19" s="77"/>
      <c r="H19" s="7" t="s">
        <v>100</v>
      </c>
      <c r="I19" s="8">
        <f t="shared" si="7"/>
        <v>26</v>
      </c>
      <c r="J19" s="19" t="s">
        <v>88</v>
      </c>
      <c r="K19" t="s">
        <v>0</v>
      </c>
      <c r="L19" t="s">
        <v>1</v>
      </c>
      <c r="M19" t="s">
        <v>2</v>
      </c>
      <c r="N19" t="s">
        <v>3</v>
      </c>
      <c r="O19" t="s">
        <v>4</v>
      </c>
      <c r="P19" t="s">
        <v>5</v>
      </c>
      <c r="Q19" t="s">
        <v>6</v>
      </c>
      <c r="R19" t="s">
        <v>67</v>
      </c>
      <c r="S19" t="s">
        <v>117</v>
      </c>
      <c r="T19" t="s">
        <v>7</v>
      </c>
      <c r="U19" t="s">
        <v>8</v>
      </c>
      <c r="V19" t="s">
        <v>9</v>
      </c>
      <c r="W19" t="s">
        <v>10</v>
      </c>
      <c r="X19" t="s">
        <v>11</v>
      </c>
      <c r="Y19" t="s">
        <v>12</v>
      </c>
      <c r="Z19" t="s">
        <v>13</v>
      </c>
      <c r="AA19" t="s">
        <v>14</v>
      </c>
      <c r="AB19" t="s">
        <v>15</v>
      </c>
      <c r="AC19" t="s">
        <v>16</v>
      </c>
      <c r="AD19" t="s">
        <v>17</v>
      </c>
      <c r="AE19" t="s">
        <v>18</v>
      </c>
      <c r="AF19" t="s">
        <v>19</v>
      </c>
      <c r="AG19" t="s">
        <v>20</v>
      </c>
      <c r="AH19" t="s">
        <v>68</v>
      </c>
      <c r="AZ19" t="str">
        <f t="shared" si="6"/>
        <v>'mp-20113',  'mp-8015',  'mp-684782', mp-684724',  'mp-774425',  'mp-561379',  'mp-558122',  'mp-542115',  'mp-646297',  'mp-557250',  'mp-27729',  'mp-31232',  'mp-755116',  'mp-555898',  'mp-866709',  'mp-561222'</v>
      </c>
    </row>
    <row r="20" spans="2:52" x14ac:dyDescent="0.2">
      <c r="B20" s="93" t="s">
        <v>105</v>
      </c>
      <c r="C20" s="75">
        <f t="shared" ref="C20" si="8">D20+E20</f>
        <v>1000</v>
      </c>
      <c r="D20" s="74">
        <f>277+332</f>
        <v>609</v>
      </c>
      <c r="E20" s="74">
        <f>223+168</f>
        <v>391</v>
      </c>
      <c r="F20" s="74">
        <f t="shared" ref="F20" si="9">D20-G20</f>
        <v>580</v>
      </c>
      <c r="G20" s="75">
        <f>SUM(I20:I22)</f>
        <v>29</v>
      </c>
      <c r="H20" s="7" t="s">
        <v>98</v>
      </c>
      <c r="I20" s="8">
        <f t="shared" si="7"/>
        <v>17</v>
      </c>
      <c r="J20" s="19" t="s">
        <v>285</v>
      </c>
      <c r="K20" t="s">
        <v>162</v>
      </c>
      <c r="L20" t="s">
        <v>163</v>
      </c>
      <c r="M20" s="3" t="s">
        <v>280</v>
      </c>
      <c r="N20" t="s">
        <v>164</v>
      </c>
      <c r="O20" t="s">
        <v>165</v>
      </c>
      <c r="P20" t="s">
        <v>166</v>
      </c>
      <c r="Q20" t="s">
        <v>167</v>
      </c>
      <c r="R20" t="s">
        <v>168</v>
      </c>
      <c r="S20" t="s">
        <v>169</v>
      </c>
      <c r="T20" t="s">
        <v>170</v>
      </c>
      <c r="U20" t="s">
        <v>171</v>
      </c>
      <c r="V20" t="s">
        <v>172</v>
      </c>
      <c r="W20" t="s">
        <v>173</v>
      </c>
      <c r="X20" t="s">
        <v>174</v>
      </c>
      <c r="Y20" t="s">
        <v>273</v>
      </c>
      <c r="AZ20" t="str">
        <f t="shared" si="6"/>
        <v>'mp-556911',  'mp-850225',  'mp-35659',  'mp-2437'</v>
      </c>
    </row>
    <row r="21" spans="2:52" x14ac:dyDescent="0.2">
      <c r="B21" s="93"/>
      <c r="C21" s="76"/>
      <c r="D21" s="74"/>
      <c r="E21" s="74"/>
      <c r="F21" s="74"/>
      <c r="G21" s="76"/>
      <c r="H21" s="7" t="s">
        <v>99</v>
      </c>
      <c r="I21" s="7">
        <f>COUNTA(J21:CE21)</f>
        <v>5</v>
      </c>
      <c r="J21" s="3" t="s">
        <v>286</v>
      </c>
      <c r="K21" t="s">
        <v>175</v>
      </c>
      <c r="L21" t="s">
        <v>176</v>
      </c>
      <c r="M21" t="s">
        <v>278</v>
      </c>
      <c r="AZ21" t="str">
        <f t="shared" si="6"/>
        <v>'mp-554737',  'mp-29842',  'mp-541347', mp-557432',  'mp-29170',  'mp-27988'</v>
      </c>
    </row>
    <row r="22" spans="2:52" x14ac:dyDescent="0.2">
      <c r="B22" s="93"/>
      <c r="C22" s="77"/>
      <c r="D22" s="74"/>
      <c r="E22" s="74"/>
      <c r="F22" s="74"/>
      <c r="G22" s="77"/>
      <c r="H22" s="7" t="s">
        <v>100</v>
      </c>
      <c r="I22" s="8">
        <f t="shared" si="7"/>
        <v>7</v>
      </c>
      <c r="J22" s="19" t="s">
        <v>89</v>
      </c>
      <c r="K22" t="s">
        <v>21</v>
      </c>
      <c r="L22" t="s">
        <v>69</v>
      </c>
      <c r="M22" s="3" t="s">
        <v>65</v>
      </c>
      <c r="N22" t="s">
        <v>22</v>
      </c>
      <c r="O22" t="s">
        <v>70</v>
      </c>
      <c r="AZ22" t="str">
        <f t="shared" si="6"/>
        <v>'mp-556518',  'mp-1091363',  'mp-553996',  'mp-7387',  'mp-20076',  'mp-20968',  'mp-735586',  'mp-7984',  'mp-8013',  'mp-545469',  'mp-557257',  'mp-560997',  'mp-644015', mp-13985',  'mp-558910',  'mp-554685',  'mp-25448',  'mp-753899',  'mp-557403',  'mp-24550',  'mp-731052',  'mp-23895',  'mp-699543'</v>
      </c>
    </row>
    <row r="23" spans="2:52" x14ac:dyDescent="0.2">
      <c r="B23" s="93" t="s">
        <v>106</v>
      </c>
      <c r="C23" s="75">
        <f t="shared" ref="C23" si="10">D23+E23</f>
        <v>1000</v>
      </c>
      <c r="D23" s="74">
        <f>332+305</f>
        <v>637</v>
      </c>
      <c r="E23" s="74">
        <f>168+195</f>
        <v>363</v>
      </c>
      <c r="F23" s="74">
        <f t="shared" ref="F23" si="11">D23-G23</f>
        <v>591</v>
      </c>
      <c r="G23" s="75">
        <f>SUM(I23:I25)</f>
        <v>46</v>
      </c>
      <c r="H23" s="7" t="s">
        <v>98</v>
      </c>
      <c r="I23" s="8">
        <f t="shared" si="7"/>
        <v>24</v>
      </c>
      <c r="J23" s="19" t="s">
        <v>287</v>
      </c>
      <c r="K23" t="s">
        <v>177</v>
      </c>
      <c r="L23" t="s">
        <v>178</v>
      </c>
      <c r="M23" t="s">
        <v>179</v>
      </c>
      <c r="N23" t="s">
        <v>180</v>
      </c>
      <c r="O23" t="s">
        <v>181</v>
      </c>
      <c r="P23" t="s">
        <v>182</v>
      </c>
      <c r="Q23" t="s">
        <v>183</v>
      </c>
      <c r="R23" t="s">
        <v>184</v>
      </c>
      <c r="S23" t="s">
        <v>185</v>
      </c>
      <c r="T23" t="s">
        <v>186</v>
      </c>
      <c r="U23" t="s">
        <v>187</v>
      </c>
      <c r="V23" t="s">
        <v>190</v>
      </c>
      <c r="W23" s="3" t="s">
        <v>281</v>
      </c>
      <c r="X23" t="s">
        <v>192</v>
      </c>
      <c r="Y23" t="s">
        <v>193</v>
      </c>
      <c r="Z23" t="s">
        <v>194</v>
      </c>
      <c r="AA23" t="s">
        <v>195</v>
      </c>
      <c r="AB23" t="s">
        <v>196</v>
      </c>
      <c r="AC23" t="s">
        <v>197</v>
      </c>
      <c r="AD23" t="s">
        <v>198</v>
      </c>
      <c r="AE23" t="s">
        <v>199</v>
      </c>
      <c r="AF23" t="s">
        <v>271</v>
      </c>
      <c r="AZ23" t="str">
        <f t="shared" si="6"/>
        <v>'mp-7979',  'mp-557441',  'mp-558116',  'mp-554888', mp-1180738',  'mp-753861',  'mp-554689',  'mp-22100',  'mp-504759'</v>
      </c>
    </row>
    <row r="24" spans="2:52" x14ac:dyDescent="0.2">
      <c r="B24" s="93"/>
      <c r="C24" s="76"/>
      <c r="D24" s="74"/>
      <c r="E24" s="74"/>
      <c r="F24" s="74"/>
      <c r="G24" s="76"/>
      <c r="H24" s="7" t="s">
        <v>99</v>
      </c>
      <c r="I24" s="8">
        <f t="shared" si="7"/>
        <v>10</v>
      </c>
      <c r="J24" s="19" t="s">
        <v>288</v>
      </c>
      <c r="K24" t="s">
        <v>188</v>
      </c>
      <c r="L24" t="s">
        <v>189</v>
      </c>
      <c r="M24" t="s">
        <v>191</v>
      </c>
      <c r="N24" s="3" t="s">
        <v>282</v>
      </c>
      <c r="O24" t="s">
        <v>200</v>
      </c>
      <c r="P24" t="s">
        <v>201</v>
      </c>
      <c r="Q24" t="s">
        <v>202</v>
      </c>
      <c r="R24" t="s">
        <v>277</v>
      </c>
      <c r="AZ24" t="str">
        <f t="shared" si="6"/>
        <v>'mp-532810',  'mp-12442',  'mp-554835',  'mp-3817', mp-22439',  'mp-7921',  'mp-557668',  'mp-1102938',  'mp-505727',  'mp-556500',  'mp-726118'</v>
      </c>
    </row>
    <row r="25" spans="2:52" x14ac:dyDescent="0.2">
      <c r="B25" s="93"/>
      <c r="C25" s="77"/>
      <c r="D25" s="74"/>
      <c r="E25" s="74"/>
      <c r="F25" s="74"/>
      <c r="G25" s="77"/>
      <c r="H25" s="7" t="s">
        <v>100</v>
      </c>
      <c r="I25" s="8">
        <f t="shared" si="7"/>
        <v>12</v>
      </c>
      <c r="J25" s="19" t="s">
        <v>92</v>
      </c>
      <c r="K25" t="s">
        <v>23</v>
      </c>
      <c r="L25" t="s">
        <v>24</v>
      </c>
      <c r="M25" t="s">
        <v>71</v>
      </c>
      <c r="N25" s="3" t="s">
        <v>66</v>
      </c>
      <c r="O25" t="s">
        <v>25</v>
      </c>
      <c r="P25" t="s">
        <v>26</v>
      </c>
      <c r="Q25" t="s">
        <v>27</v>
      </c>
      <c r="R25" t="s">
        <v>28</v>
      </c>
      <c r="S25" t="s">
        <v>29</v>
      </c>
      <c r="T25" t="s">
        <v>72</v>
      </c>
      <c r="AZ25" t="str">
        <f t="shared" si="6"/>
        <v>'mp-1205341',  'mp-646192',  'mp-1102092',  'mp-14037',  'mp-776555',  'mp-29698',  'mp-771766',  'mp-774246',  'mp-504969',  'mp-29274',  'mp-1095283',  'mp-29366',  'mp-20805',  'mp-28721',  'mp-18518',  'mp-1205863',  'mp-1113861',  'mp-554311',  'mp-18396'</v>
      </c>
    </row>
    <row r="26" spans="2:52" x14ac:dyDescent="0.2">
      <c r="B26" s="93" t="s">
        <v>107</v>
      </c>
      <c r="C26" s="75">
        <f t="shared" ref="C26" si="12">D26+E26</f>
        <v>1000</v>
      </c>
      <c r="D26" s="74">
        <v>627</v>
      </c>
      <c r="E26" s="74">
        <v>373</v>
      </c>
      <c r="F26" s="74">
        <f t="shared" ref="F26" si="13">D26-G26</f>
        <v>589</v>
      </c>
      <c r="G26" s="75">
        <f>SUM(I26:I28)</f>
        <v>38</v>
      </c>
      <c r="H26" s="7" t="s">
        <v>98</v>
      </c>
      <c r="I26" s="8">
        <f t="shared" si="7"/>
        <v>20</v>
      </c>
      <c r="J26" s="19" t="s">
        <v>289</v>
      </c>
      <c r="K26" t="s">
        <v>203</v>
      </c>
      <c r="L26" t="s">
        <v>204</v>
      </c>
      <c r="M26" t="s">
        <v>205</v>
      </c>
      <c r="N26" t="s">
        <v>206</v>
      </c>
      <c r="O26" t="s">
        <v>207</v>
      </c>
      <c r="P26" t="s">
        <v>208</v>
      </c>
      <c r="Q26" t="s">
        <v>209</v>
      </c>
      <c r="R26" t="s">
        <v>210</v>
      </c>
      <c r="S26" t="s">
        <v>211</v>
      </c>
      <c r="T26" t="s">
        <v>212</v>
      </c>
      <c r="U26" t="s">
        <v>213</v>
      </c>
      <c r="V26" t="s">
        <v>214</v>
      </c>
      <c r="W26" t="s">
        <v>215</v>
      </c>
      <c r="X26" t="s">
        <v>216</v>
      </c>
      <c r="Y26" t="s">
        <v>217</v>
      </c>
      <c r="Z26" t="s">
        <v>218</v>
      </c>
      <c r="AA26" t="s">
        <v>219</v>
      </c>
      <c r="AB26" t="s">
        <v>274</v>
      </c>
      <c r="AZ26" t="str">
        <f t="shared" si="6"/>
        <v>'mp-554517',  'mp-17259',  'mp-780572'</v>
      </c>
    </row>
    <row r="27" spans="2:52" x14ac:dyDescent="0.2">
      <c r="B27" s="93"/>
      <c r="C27" s="76"/>
      <c r="D27" s="74"/>
      <c r="E27" s="74"/>
      <c r="F27" s="74"/>
      <c r="G27" s="76"/>
      <c r="H27" s="7" t="s">
        <v>99</v>
      </c>
      <c r="I27" s="8">
        <f t="shared" si="7"/>
        <v>4</v>
      </c>
      <c r="J27" s="19" t="s">
        <v>290</v>
      </c>
      <c r="K27" t="s">
        <v>220</v>
      </c>
      <c r="L27" t="s">
        <v>279</v>
      </c>
      <c r="AZ27" t="str">
        <f t="shared" si="6"/>
        <v>'mp-7388',  'mp-29193',  'mp-14716',  'mp-558838',  'mp-757594',  'mp-28845',  'mp-20652',  'mp-341',  'mp-649616',  'mp-14715',  'mp-8943',  'mp-20458',  'mp-553981'</v>
      </c>
    </row>
    <row r="28" spans="2:52" x14ac:dyDescent="0.2">
      <c r="B28" s="93"/>
      <c r="C28" s="77"/>
      <c r="D28" s="74"/>
      <c r="E28" s="74"/>
      <c r="F28" s="74"/>
      <c r="G28" s="77"/>
      <c r="H28" s="7" t="s">
        <v>100</v>
      </c>
      <c r="I28" s="8">
        <f t="shared" si="7"/>
        <v>14</v>
      </c>
      <c r="J28" s="19" t="s">
        <v>90</v>
      </c>
      <c r="K28" t="s">
        <v>32</v>
      </c>
      <c r="L28" t="s">
        <v>33</v>
      </c>
      <c r="M28" t="s">
        <v>34</v>
      </c>
      <c r="N28" t="s">
        <v>35</v>
      </c>
      <c r="O28" t="s">
        <v>73</v>
      </c>
      <c r="P28" t="s">
        <v>221</v>
      </c>
      <c r="Q28" t="s">
        <v>36</v>
      </c>
      <c r="R28" t="s">
        <v>37</v>
      </c>
      <c r="S28" t="s">
        <v>38</v>
      </c>
      <c r="T28" t="s">
        <v>39</v>
      </c>
      <c r="U28" t="s">
        <v>40</v>
      </c>
      <c r="V28" t="s">
        <v>74</v>
      </c>
      <c r="AZ28" t="str">
        <f t="shared" si="6"/>
        <v>'mp-16834',  'mp-778924',  'mp-8014',  'mp-556120',  'mp-16917',  'mp-607436',  'mp-572794',  'mp-2068',  'mp-20727',  'mp-723419',  'mp-14368',  'mp-569209',  'mp-1819',  'mp-647342',  'mp-23574',  'mp-558026',  'mp-572726',  'mp-28985',  'mp-17591',  'mp-22467',  'mp-556067',  'mp-505345',  'mp-753747',  'mp-15750',  'mp-554435',  'mp-27477',  'mp-1105700',  'mp-1217378',  'mp-978990',  'mp-2632',  'mp-680219',  'mp-17637',  'mp-555259',  'mp-541493',  'mp-558123',  'mp-28162',  'mp-21126',  'mp-759536',  'mp-510763',  'mp-29931',  'mp-571518'</v>
      </c>
    </row>
    <row r="29" spans="2:52" x14ac:dyDescent="0.2">
      <c r="B29" s="93" t="s">
        <v>108</v>
      </c>
      <c r="C29" s="75">
        <f t="shared" ref="C29" si="14">D29+E29</f>
        <v>1081</v>
      </c>
      <c r="D29" s="74">
        <v>696</v>
      </c>
      <c r="E29" s="74">
        <v>385</v>
      </c>
      <c r="F29" s="74">
        <f t="shared" ref="F29" si="15">D29-G29</f>
        <v>614</v>
      </c>
      <c r="G29" s="75">
        <f>SUM(I29:I31)</f>
        <v>82</v>
      </c>
      <c r="H29" s="7" t="s">
        <v>98</v>
      </c>
      <c r="I29" s="8">
        <f t="shared" si="7"/>
        <v>42</v>
      </c>
      <c r="J29" s="19" t="s">
        <v>291</v>
      </c>
      <c r="K29" t="s">
        <v>222</v>
      </c>
      <c r="L29" t="s">
        <v>223</v>
      </c>
      <c r="M29" t="s">
        <v>224</v>
      </c>
      <c r="N29" t="s">
        <v>225</v>
      </c>
      <c r="O29" t="s">
        <v>226</v>
      </c>
      <c r="P29" t="s">
        <v>227</v>
      </c>
      <c r="Q29" t="s">
        <v>228</v>
      </c>
      <c r="R29" t="s">
        <v>229</v>
      </c>
      <c r="S29" t="s">
        <v>230</v>
      </c>
      <c r="T29" t="s">
        <v>231</v>
      </c>
      <c r="U29" t="s">
        <v>232</v>
      </c>
      <c r="V29" t="s">
        <v>233</v>
      </c>
      <c r="W29" t="s">
        <v>234</v>
      </c>
      <c r="X29" t="s">
        <v>235</v>
      </c>
      <c r="Y29" t="s">
        <v>236</v>
      </c>
      <c r="Z29" t="s">
        <v>237</v>
      </c>
      <c r="AA29" t="s">
        <v>238</v>
      </c>
      <c r="AB29" t="s">
        <v>239</v>
      </c>
      <c r="AC29" t="s">
        <v>240</v>
      </c>
      <c r="AD29" t="s">
        <v>241</v>
      </c>
      <c r="AE29" t="s">
        <v>242</v>
      </c>
      <c r="AF29" t="s">
        <v>243</v>
      </c>
      <c r="AG29" t="s">
        <v>244</v>
      </c>
      <c r="AH29" t="s">
        <v>245</v>
      </c>
      <c r="AI29" t="s">
        <v>246</v>
      </c>
      <c r="AJ29" t="s">
        <v>247</v>
      </c>
      <c r="AK29" t="s">
        <v>248</v>
      </c>
      <c r="AL29" t="s">
        <v>249</v>
      </c>
      <c r="AM29" t="s">
        <v>250</v>
      </c>
      <c r="AN29" t="s">
        <v>251</v>
      </c>
      <c r="AO29" t="s">
        <v>252</v>
      </c>
      <c r="AP29" t="s">
        <v>253</v>
      </c>
      <c r="AQ29" t="s">
        <v>254</v>
      </c>
      <c r="AR29" t="s">
        <v>255</v>
      </c>
      <c r="AS29" t="s">
        <v>256</v>
      </c>
      <c r="AT29" t="s">
        <v>257</v>
      </c>
      <c r="AU29" t="s">
        <v>258</v>
      </c>
      <c r="AV29" t="s">
        <v>259</v>
      </c>
      <c r="AW29" t="s">
        <v>260</v>
      </c>
      <c r="AX29" t="s">
        <v>272</v>
      </c>
      <c r="AZ29" t="str">
        <f t="shared" si="6"/>
        <v>'mp-743600',  'mp-7094',  'mp-30984',  'mp-29391',  'mp-541114',  'mp-30143',  'mp-28299',  'mp-562338',  'mp-559931',  'mp-763482'</v>
      </c>
    </row>
    <row r="30" spans="2:52" x14ac:dyDescent="0.2">
      <c r="B30" s="93"/>
      <c r="C30" s="76"/>
      <c r="D30" s="74"/>
      <c r="E30" s="74"/>
      <c r="F30" s="74"/>
      <c r="G30" s="76"/>
      <c r="H30" s="7" t="s">
        <v>99</v>
      </c>
      <c r="I30" s="8">
        <f t="shared" si="7"/>
        <v>11</v>
      </c>
      <c r="J30" s="19" t="s">
        <v>292</v>
      </c>
      <c r="K30" t="s">
        <v>261</v>
      </c>
      <c r="L30" t="s">
        <v>262</v>
      </c>
      <c r="M30" t="s">
        <v>263</v>
      </c>
      <c r="N30" t="s">
        <v>264</v>
      </c>
      <c r="O30" t="s">
        <v>265</v>
      </c>
      <c r="P30" t="s">
        <v>266</v>
      </c>
      <c r="Q30" t="s">
        <v>267</v>
      </c>
      <c r="R30" t="s">
        <v>268</v>
      </c>
      <c r="S30" t="s">
        <v>275</v>
      </c>
      <c r="AZ30" t="str">
        <f t="shared" si="6"/>
        <v>'mp-35311',  'mp-1391273',  'mp-13610',  'mp-13983',  'mp-8256',  'mp-561423',  'mp-643265',  'mp-554432',  'mp-14276',  'mp-23598',  'mp-572526',  'mp-541259',  'mp-560354',  'mp-560789',  'mp-29904',  'mp-8778',  'mp-29590',  'mp-555718',  'mp-31755',  'mp-556442',  'mp-30308',  'mp-17542',  'mp-27980',  'mp-759957',  'mp-1194388',  'mp-757234',  'mp-1402840',  'mp-17512'</v>
      </c>
    </row>
    <row r="31" spans="2:52" x14ac:dyDescent="0.2">
      <c r="B31" s="93"/>
      <c r="C31" s="77"/>
      <c r="D31" s="74"/>
      <c r="E31" s="74"/>
      <c r="F31" s="74"/>
      <c r="G31" s="77"/>
      <c r="H31" s="7" t="s">
        <v>100</v>
      </c>
      <c r="I31" s="8">
        <f t="shared" si="7"/>
        <v>29</v>
      </c>
      <c r="J31" s="19" t="s">
        <v>91</v>
      </c>
      <c r="K31" t="s">
        <v>41</v>
      </c>
      <c r="L31" t="s">
        <v>42</v>
      </c>
      <c r="M31" t="s">
        <v>43</v>
      </c>
      <c r="N31" t="s">
        <v>44</v>
      </c>
      <c r="O31" t="s">
        <v>45</v>
      </c>
      <c r="P31" t="s">
        <v>46</v>
      </c>
      <c r="Q31" t="s">
        <v>47</v>
      </c>
      <c r="R31" t="s">
        <v>48</v>
      </c>
      <c r="S31" t="s">
        <v>49</v>
      </c>
      <c r="T31" t="s">
        <v>50</v>
      </c>
      <c r="U31" t="s">
        <v>51</v>
      </c>
      <c r="V31" t="s">
        <v>52</v>
      </c>
      <c r="W31" t="s">
        <v>53</v>
      </c>
      <c r="X31" t="s">
        <v>54</v>
      </c>
      <c r="Y31" t="s">
        <v>55</v>
      </c>
      <c r="Z31" t="s">
        <v>75</v>
      </c>
      <c r="AA31" t="s">
        <v>269</v>
      </c>
      <c r="AB31" t="s">
        <v>56</v>
      </c>
      <c r="AC31" t="s">
        <v>57</v>
      </c>
      <c r="AD31" t="s">
        <v>58</v>
      </c>
      <c r="AE31" t="s">
        <v>59</v>
      </c>
      <c r="AF31" t="s">
        <v>60</v>
      </c>
      <c r="AG31" t="s">
        <v>61</v>
      </c>
      <c r="AH31" t="s">
        <v>62</v>
      </c>
      <c r="AI31" t="s">
        <v>63</v>
      </c>
      <c r="AJ31" t="s">
        <v>64</v>
      </c>
      <c r="AK31" t="s">
        <v>76</v>
      </c>
      <c r="AZ31" t="str">
        <f t="shared" si="6"/>
        <v>'mp-19512',  'mp-758233',  'mp-505074',  'mp-759342',  'mp-23446',  'mp-1190931',  'mp-23329',  'mp-779156',  'mp-774388',  'mp-767632',  'mp-542803',  'mp-757168',  'mp-29968',  'mp-866804',  'mp-22038',  'mp-753203',  'mp-20488',  'mp-17677',  'mp-554181',  'mp-642938',  'mp-25265',  'mp-779609',  'mp-685353',  'mp-18851',  'mp-764159',  'mp-638686',  'mp-781788',  'mp-777337',  'mp-25266',  'mp-24174',  'mp-556459',  'mp-559562',  'mp-756473'</v>
      </c>
    </row>
    <row r="32" spans="2:52" x14ac:dyDescent="0.2">
      <c r="B32" s="88" t="s">
        <v>293</v>
      </c>
      <c r="C32" s="74">
        <f t="shared" ref="C32" si="16">D32+E32</f>
        <v>1000</v>
      </c>
      <c r="D32" s="74">
        <v>542</v>
      </c>
      <c r="E32" s="74">
        <v>458</v>
      </c>
      <c r="F32" s="74">
        <f t="shared" ref="F32:F35" si="17">D32-G32</f>
        <v>479</v>
      </c>
      <c r="G32" s="75">
        <f>SUM(I32:I34)</f>
        <v>63</v>
      </c>
      <c r="H32" s="7" t="s">
        <v>98</v>
      </c>
      <c r="I32" s="7">
        <f t="shared" si="7"/>
        <v>34</v>
      </c>
      <c r="J32" s="27" t="s">
        <v>400</v>
      </c>
      <c r="K32" t="s">
        <v>294</v>
      </c>
      <c r="L32" t="s">
        <v>295</v>
      </c>
      <c r="M32" t="s">
        <v>296</v>
      </c>
      <c r="N32" t="s">
        <v>297</v>
      </c>
      <c r="O32" t="s">
        <v>298</v>
      </c>
      <c r="P32" t="s">
        <v>299</v>
      </c>
      <c r="Q32" t="s">
        <v>300</v>
      </c>
      <c r="R32" t="s">
        <v>301</v>
      </c>
      <c r="S32" t="s">
        <v>302</v>
      </c>
      <c r="T32" t="s">
        <v>303</v>
      </c>
      <c r="U32" t="s">
        <v>304</v>
      </c>
      <c r="V32" t="s">
        <v>305</v>
      </c>
      <c r="W32" t="s">
        <v>306</v>
      </c>
      <c r="X32" t="s">
        <v>307</v>
      </c>
      <c r="Y32" t="s">
        <v>308</v>
      </c>
      <c r="Z32" t="s">
        <v>309</v>
      </c>
      <c r="AA32" t="s">
        <v>310</v>
      </c>
      <c r="AB32" t="s">
        <v>311</v>
      </c>
      <c r="AC32" t="s">
        <v>312</v>
      </c>
      <c r="AD32" t="s">
        <v>313</v>
      </c>
      <c r="AE32" t="s">
        <v>314</v>
      </c>
      <c r="AF32" t="s">
        <v>315</v>
      </c>
      <c r="AG32" t="s">
        <v>316</v>
      </c>
      <c r="AH32" t="s">
        <v>317</v>
      </c>
      <c r="AI32" t="s">
        <v>318</v>
      </c>
      <c r="AJ32" t="s">
        <v>319</v>
      </c>
      <c r="AK32" t="s">
        <v>320</v>
      </c>
      <c r="AL32" t="s">
        <v>321</v>
      </c>
      <c r="AM32" t="s">
        <v>322</v>
      </c>
      <c r="AN32" t="s">
        <v>323</v>
      </c>
      <c r="AO32" t="s">
        <v>324</v>
      </c>
      <c r="AP32" t="s">
        <v>406</v>
      </c>
      <c r="AZ32" t="str">
        <f t="shared" si="6"/>
        <v>'mp-760188',  'mp-760888',  'mp-779347',  'mp-759990',  'mp-752923',  'mp-558380',  'mp-754609',  'mp-764606',  'mp-756220',  'mp-765497',  'mp-1049304',  'mp-778670',  'mp-764470',  'mp-756060',  'mp-780763'</v>
      </c>
    </row>
    <row r="33" spans="2:199" x14ac:dyDescent="0.2">
      <c r="B33" s="89"/>
      <c r="C33" s="74"/>
      <c r="D33" s="74"/>
      <c r="E33" s="74"/>
      <c r="F33" s="74"/>
      <c r="G33" s="76"/>
      <c r="H33" s="7" t="s">
        <v>99</v>
      </c>
      <c r="I33" s="7">
        <f t="shared" si="7"/>
        <v>16</v>
      </c>
      <c r="J33" s="27" t="s">
        <v>401</v>
      </c>
      <c r="K33" t="s">
        <v>325</v>
      </c>
      <c r="L33" t="s">
        <v>326</v>
      </c>
      <c r="M33" t="s">
        <v>327</v>
      </c>
      <c r="N33" t="s">
        <v>328</v>
      </c>
      <c r="O33" t="s">
        <v>329</v>
      </c>
      <c r="P33" t="s">
        <v>330</v>
      </c>
      <c r="Q33" t="s">
        <v>331</v>
      </c>
      <c r="R33" t="s">
        <v>332</v>
      </c>
      <c r="S33" t="s">
        <v>333</v>
      </c>
      <c r="T33" t="s">
        <v>334</v>
      </c>
      <c r="U33" t="s">
        <v>335</v>
      </c>
      <c r="V33" t="s">
        <v>336</v>
      </c>
      <c r="W33" t="s">
        <v>337</v>
      </c>
      <c r="X33" t="s">
        <v>407</v>
      </c>
      <c r="AZ33" t="str">
        <f t="shared" si="6"/>
        <v>'mp-777723',  'mp-764744',  'mp-760249',  'mp-30014',  'mp-1047957',  'mp-555132',  'mp-766228',  'mp-1184928',  'mp-28194',  'mp-28647',  'mp-12263',  'mp-680183'</v>
      </c>
    </row>
    <row r="34" spans="2:199" x14ac:dyDescent="0.2">
      <c r="B34" s="90"/>
      <c r="C34" s="74"/>
      <c r="D34" s="74"/>
      <c r="E34" s="74"/>
      <c r="F34" s="74"/>
      <c r="G34" s="77"/>
      <c r="H34" s="7" t="s">
        <v>100</v>
      </c>
      <c r="I34" s="7">
        <f t="shared" si="7"/>
        <v>13</v>
      </c>
      <c r="J34" s="27" t="s">
        <v>402</v>
      </c>
      <c r="K34" t="s">
        <v>338</v>
      </c>
      <c r="L34" t="s">
        <v>339</v>
      </c>
      <c r="M34" t="s">
        <v>340</v>
      </c>
      <c r="N34" t="s">
        <v>341</v>
      </c>
      <c r="O34" t="s">
        <v>342</v>
      </c>
      <c r="P34" t="s">
        <v>343</v>
      </c>
      <c r="Q34" t="s">
        <v>344</v>
      </c>
      <c r="R34" t="s">
        <v>345</v>
      </c>
      <c r="S34" t="s">
        <v>346</v>
      </c>
      <c r="T34" t="s">
        <v>347</v>
      </c>
      <c r="U34" t="s">
        <v>408</v>
      </c>
      <c r="AZ34" t="str">
        <f t="shared" si="6"/>
        <v>'mp-763169',  'mp-23170',  'mp-562239',  'mp-230',  'mp-31069',  'mp-1008492',  'mp-23178',  'mp-25407',  'mp-19067',  'mp-759886',  'mp-777890',  'mp-25250',  'mp-777342',  'mp-778865',  'mp-722980',  'mp-1111368',  'mp-27475',  'mp-555549',  'mp-775103',  'mp-759307',  'mp-1190551',  'mp-777880',  'mp-624234',  'mp-616232',  'mp-504945',  'mp-759085',  'mp-778749',  'mp-849409',  'mp-764879'</v>
      </c>
    </row>
    <row r="35" spans="2:199" x14ac:dyDescent="0.2">
      <c r="B35" s="88" t="s">
        <v>348</v>
      </c>
      <c r="C35" s="74">
        <f t="shared" ref="C35" si="18">D35+E35</f>
        <v>985</v>
      </c>
      <c r="D35" s="74">
        <v>516</v>
      </c>
      <c r="E35" s="74">
        <v>469</v>
      </c>
      <c r="F35" s="74">
        <f t="shared" si="17"/>
        <v>457</v>
      </c>
      <c r="G35" s="75">
        <f t="shared" ref="G35" si="19">SUM(I35:I37)</f>
        <v>59</v>
      </c>
      <c r="H35" s="7" t="s">
        <v>98</v>
      </c>
      <c r="I35" s="7">
        <f t="shared" si="7"/>
        <v>30</v>
      </c>
      <c r="J35" s="27" t="s">
        <v>403</v>
      </c>
      <c r="K35" t="s">
        <v>349</v>
      </c>
      <c r="L35" t="s">
        <v>350</v>
      </c>
      <c r="M35" t="s">
        <v>351</v>
      </c>
      <c r="N35" t="s">
        <v>352</v>
      </c>
      <c r="O35" t="s">
        <v>353</v>
      </c>
      <c r="P35" t="s">
        <v>354</v>
      </c>
      <c r="Q35" t="s">
        <v>355</v>
      </c>
      <c r="R35" t="s">
        <v>356</v>
      </c>
      <c r="S35" t="s">
        <v>357</v>
      </c>
      <c r="T35" t="s">
        <v>358</v>
      </c>
      <c r="U35" t="s">
        <v>359</v>
      </c>
      <c r="V35" t="s">
        <v>360</v>
      </c>
      <c r="W35" t="s">
        <v>361</v>
      </c>
      <c r="X35" t="s">
        <v>362</v>
      </c>
      <c r="Y35" t="s">
        <v>363</v>
      </c>
      <c r="Z35" t="s">
        <v>364</v>
      </c>
      <c r="AA35" t="s">
        <v>365</v>
      </c>
      <c r="AB35" t="s">
        <v>366</v>
      </c>
      <c r="AC35" t="s">
        <v>367</v>
      </c>
      <c r="AD35" t="s">
        <v>368</v>
      </c>
      <c r="AE35" t="s">
        <v>369</v>
      </c>
      <c r="AF35" t="s">
        <v>370</v>
      </c>
      <c r="AG35" t="s">
        <v>371</v>
      </c>
      <c r="AH35" t="s">
        <v>372</v>
      </c>
      <c r="AI35" t="s">
        <v>373</v>
      </c>
      <c r="AJ35" t="s">
        <v>374</v>
      </c>
      <c r="AK35" t="s">
        <v>375</v>
      </c>
      <c r="AL35" t="s">
        <v>409</v>
      </c>
      <c r="AZ35" t="str">
        <f t="shared" si="6"/>
        <v>'mp-554944',  'mp-771567',  'mp-781604',  'mp-10798',  'mp-776596',  'mp-851257',  'mp-760358',  'mp-760912',  'mp-767435',  'mp-766954',  'mp-723285',  'mp-779365',  'mp-754461',  'mp-760919',  'mp-560748',  'mp-760914',  'mp-645799'</v>
      </c>
    </row>
    <row r="36" spans="2:199" x14ac:dyDescent="0.2">
      <c r="B36" s="89"/>
      <c r="C36" s="74"/>
      <c r="D36" s="74"/>
      <c r="E36" s="74"/>
      <c r="F36" s="74"/>
      <c r="G36" s="76"/>
      <c r="H36" s="7" t="s">
        <v>99</v>
      </c>
      <c r="I36" s="7">
        <f t="shared" si="7"/>
        <v>18</v>
      </c>
      <c r="J36" s="27" t="s">
        <v>404</v>
      </c>
      <c r="K36" t="s">
        <v>376</v>
      </c>
      <c r="L36" t="s">
        <v>377</v>
      </c>
      <c r="M36" t="s">
        <v>378</v>
      </c>
      <c r="N36" t="s">
        <v>379</v>
      </c>
      <c r="O36" t="s">
        <v>380</v>
      </c>
      <c r="P36" t="s">
        <v>381</v>
      </c>
      <c r="Q36" t="s">
        <v>382</v>
      </c>
      <c r="R36" t="s">
        <v>383</v>
      </c>
      <c r="S36" t="s">
        <v>384</v>
      </c>
      <c r="T36" t="s">
        <v>385</v>
      </c>
      <c r="U36" t="s">
        <v>386</v>
      </c>
      <c r="V36" t="s">
        <v>387</v>
      </c>
      <c r="W36" t="s">
        <v>388</v>
      </c>
      <c r="X36" t="s">
        <v>389</v>
      </c>
      <c r="Y36" t="s">
        <v>390</v>
      </c>
      <c r="Z36" t="s">
        <v>410</v>
      </c>
      <c r="AZ36" t="str">
        <f t="shared" si="6"/>
        <v>'mp-1397055',  'mp-768936',  'mp-760803',  'mp-759856',  'mp-735822',  'mp-759097',  'mp-19077',  'mp-759764',  'mp-763903',  'mp-759867'</v>
      </c>
    </row>
    <row r="37" spans="2:199" x14ac:dyDescent="0.2">
      <c r="B37" s="90"/>
      <c r="C37" s="74"/>
      <c r="D37" s="74"/>
      <c r="E37" s="74"/>
      <c r="F37" s="74"/>
      <c r="G37" s="77"/>
      <c r="H37" s="7" t="s">
        <v>100</v>
      </c>
      <c r="I37" s="7">
        <f t="shared" si="7"/>
        <v>11</v>
      </c>
      <c r="J37" s="27" t="s">
        <v>405</v>
      </c>
      <c r="K37" t="s">
        <v>391</v>
      </c>
      <c r="L37" t="s">
        <v>392</v>
      </c>
      <c r="M37" t="s">
        <v>393</v>
      </c>
      <c r="N37" t="s">
        <v>394</v>
      </c>
      <c r="O37" t="s">
        <v>395</v>
      </c>
      <c r="P37" t="s">
        <v>396</v>
      </c>
      <c r="Q37" t="s">
        <v>397</v>
      </c>
      <c r="R37" t="s">
        <v>398</v>
      </c>
      <c r="S37" t="s">
        <v>411</v>
      </c>
      <c r="AZ37" t="str">
        <f t="shared" si="6"/>
        <v/>
      </c>
    </row>
    <row r="38" spans="2:199" x14ac:dyDescent="0.2">
      <c r="AZ38" t="e">
        <f xml:space="preserve"> _xlfn.TEXTJOIN(", ", TRUE,#REF!)</f>
        <v>#REF!</v>
      </c>
    </row>
    <row r="40" spans="2:199" ht="19" x14ac:dyDescent="0.25">
      <c r="B40">
        <f>COUNTA(45:45)</f>
        <v>198</v>
      </c>
      <c r="C40" t="s">
        <v>412</v>
      </c>
      <c r="D40" s="36" t="str">
        <f>_xlfn.TEXTJOIN(", ", TRUE, B45:GQ45)</f>
        <v>'mp-16060',  'mp-552185',  'mp-27445',  'mp-680722',  'mp-31107',  'mp-1095378',  'mp-31020',  'mp-557628',  'mp-559575',  'mp-23569',  'mp-556587',  'mp-30003',  'mp-29794',  'mp-1190864',  'mp-557348',  'mp-679989',  'mp-23064',  'mp-23480',  'mp-23084',  'mp-1398496',  'mp-1404968',  'mp-15511',  'mp-7128',  'mp-28855',  'mp-19292',  'mp-550468',  'mp-1105091',  'mp-19262',  'mp-556473',  'mp-23565',  'mp-21100',  'mp-556308',  'mp-560716',  'mp-561561',  'mp-1205774',  'mp-1079364',  'mp-27239', 'mp-20113',  'mp-8015',  'mp-684782', mp-684724',  'mp-774425',  'mp-561379',  'mp-558122',  'mp-542115',  'mp-646297',  'mp-557250',  'mp-27729',  'mp-31232',  'mp-755116',  'mp-555898',  'mp-866709',  'mp-561222', 'mp-556518',  'mp-1091363',  'mp-553996',  'mp-7387',  'mp-20076',  'mp-20968',  'mp-735586',  'mp-7984',  'mp-8013',  'mp-545469',  'mp-557257',  'mp-560997',  'mp-644015', mp-13985',  'mp-558910',  'mp-554685',  'mp-25448',  'mp-753899',  'mp-557403',  'mp-24550',  'mp-731052',  'mp-23895',  'mp-699543', 'mp-1205341',  'mp-646192',  'mp-1102092',  'mp-14037',  'mp-776555',  'mp-29698',  'mp-771766',  'mp-774246',  'mp-504969',  'mp-29274',  'mp-1095283',  'mp-29366',  'mp-20805',  'mp-28721',  'mp-18518',  'mp-1205863',  'mp-1113861',  'mp-554311',  'mp-18396', 'mp-16834',  'mp-778924',  'mp-8014',  'mp-556120',  'mp-16917',  'mp-607436',  'mp-572794',  'mp-2068',  'mp-20727',  'mp-723419',  'mp-14368',  'mp-569209',  'mp-1819',  'mp-647342',  'mp-23574',  'mp-558026',  'mp-572726',  'mp-28985',  'mp-17591',  'mp-22467',  'mp-556067',  'mp-505345',  'mp-753747',  'mp-15750',  'mp-554435',  'mp-27477',  'mp-1105700',  'mp-1217378',  'mp-978990',  'mp-2632',  'mp-680219',  'mp-17637',  'mp-555259',  'mp-541493',  'mp-558123',  'mp-28162',  'mp-21126',  'mp-759536',  'mp-510763',  'mp-29931',  'mp-571518', 'mp-19512',  'mp-758233',  'mp-505074',  'mp-759342',  'mp-23446',  'mp-1190931',  'mp-23329',  'mp-779156',  'mp-774388',  'mp-767632',  'mp-542803',  'mp-757168',  'mp-29968',  'mp-866804',  'mp-22038',  'mp-753203',  'mp-20488',  'mp-17677',  'mp-554181',  'mp-642938',  'mp-25265',  'mp-779609',  'mp-685353',  'mp-18851',  'mp-764159',  'mp-638686',  'mp-781788',  'mp-777337',  'mp-25266',  'mp-24174',  'mp-556459',  'mp-559562',  'mp-756473', 'mp-763169',  'mp-23170',  'mp-562239',  'mp-230',  'mp-31069',  'mp-1008492',  'mp-23178',  'mp-25407',  'mp-19067',  'mp-759886',  'mp-777890',  'mp-25250',  'mp-777342',  'mp-778865',  'mp-722980',  'mp-1111368',  'mp-27475',  'mp-555549',  'mp-775103',  'mp-759307',  'mp-1190551',  'mp-777880',  'mp-624234',  'mp-616232',  'mp-504945',  'mp-759085',  'mp-778749',  'mp-849409',  'mp-764879'</v>
      </c>
      <c r="E40" s="3" t="s">
        <v>414</v>
      </c>
      <c r="F40">
        <f>205-198</f>
        <v>7</v>
      </c>
    </row>
    <row r="41" spans="2:199" ht="19" x14ac:dyDescent="0.25">
      <c r="B41">
        <f>COUNTA(46:46)</f>
        <v>69</v>
      </c>
      <c r="C41" t="s">
        <v>413</v>
      </c>
      <c r="D41" s="36" t="str">
        <f>_xlfn.TEXTJOIN(", ", TRUE, B46:GQ46)</f>
        <v>'mp-20014',  'mp-20015',  'mp-14367',  'mp-560021',  'mp-735530',  'mp-560949',  'mp-1194442',  'mp-572672',  'mp-30006',  'mp-30205',  'mp-775489', 'mp-556911',  'mp-850225',  'mp-35659',  'mp-2437', 'mp-7979',  'mp-557441',  'mp-558116',  'mp-554888', mp-1180738',  'mp-753861',  'mp-554689',  'mp-22100',  'mp-504759', 'mp-554517',  'mp-17259',  'mp-780572', 'mp-743600',  'mp-7094',  'mp-30984',  'mp-29391',  'mp-541114',  'mp-30143',  'mp-28299',  'mp-562338',  'mp-559931',  'mp-763482', 'mp-760188',  'mp-760888',  'mp-779347',  'mp-759990',  'mp-752923',  'mp-558380',  'mp-754609',  'mp-764606',  'mp-756220',  'mp-765497',  'mp-1049304',  'mp-778670',  'mp-764470',  'mp-756060',  'mp-780763', 'mp-554944',  'mp-771567',  'mp-781604',  'mp-10798',  'mp-776596',  'mp-851257',  'mp-760358',  'mp-760912',  'mp-767435',  'mp-766954',  'mp-723285',  'mp-779365',  'mp-754461',  'mp-760919',  'mp-560748',  'mp-760914',  'mp-645799'</v>
      </c>
      <c r="E41" s="3" t="s">
        <v>414</v>
      </c>
      <c r="F41">
        <f>76-69</f>
        <v>7</v>
      </c>
    </row>
    <row r="42" spans="2:199" ht="19" x14ac:dyDescent="0.25">
      <c r="B42">
        <f t="shared" ref="B42" si="20">COUNTA(47:47)</f>
        <v>105</v>
      </c>
      <c r="C42" t="s">
        <v>112</v>
      </c>
      <c r="D42" s="36" t="str">
        <f>_xlfn.TEXTJOIN(", ", TRUE, B47:GQ47)</f>
        <v>'mp-37153',  'mp-3414',  'mp-28159',  'mp-554379',  'mp-30159',  'mp-644828',  'mp-557856',  'mp-558168',  'mp-540958',  'mp-557090',  'mp-27743',  'mp-554129',  'mp-28153',  'mp-557519',  'mp-557426',  'mp-1323553',  'mp-7922',  'mp-29169',  'mp-557715',  'mp-13984',  'mp-542001',  'mp-556492',  'mp-639662',  'mp-1391848',  'mp-558211', 'mp-554737',  'mp-29842',  'mp-541347', mp-557432',  'mp-29170',  'mp-27988', 'mp-532810',  'mp-12442',  'mp-554835',  'mp-3817', mp-22439',  'mp-7921',  'mp-557668',  'mp-1102938',  'mp-505727',  'mp-556500',  'mp-726118', 'mp-7388',  'mp-29193',  'mp-14716',  'mp-558838',  'mp-757594',  'mp-28845',  'mp-20652',  'mp-341',  'mp-649616',  'mp-14715',  'mp-8943',  'mp-20458',  'mp-553981', 'mp-35311',  'mp-1391273',  'mp-13610',  'mp-13983',  'mp-8256',  'mp-561423',  'mp-643265',  'mp-554432',  'mp-14276',  'mp-23598',  'mp-572526',  'mp-541259',  'mp-560354',  'mp-560789',  'mp-29904',  'mp-8778',  'mp-29590',  'mp-555718',  'mp-31755',  'mp-556442',  'mp-30308',  'mp-17542',  'mp-27980',  'mp-759957',  'mp-1194388',  'mp-757234',  'mp-1402840',  'mp-17512', 'mp-777723',  'mp-764744',  'mp-760249',  'mp-30014',  'mp-1047957',  'mp-555132',  'mp-766228',  'mp-1184928',  'mp-28194',  'mp-28647',  'mp-12263',  'mp-680183', 'mp-1397055',  'mp-768936',  'mp-760803',  'mp-759856',  'mp-735822',  'mp-759097',  'mp-19077',  'mp-759764',  'mp-763903',  'mp-759867'</v>
      </c>
      <c r="E42" s="3" t="s">
        <v>414</v>
      </c>
      <c r="F42">
        <f>112-105</f>
        <v>7</v>
      </c>
    </row>
    <row r="45" spans="2:199" x14ac:dyDescent="0.2">
      <c r="B45" s="19" t="s">
        <v>283</v>
      </c>
      <c r="C45" t="s">
        <v>127</v>
      </c>
      <c r="D45" t="s">
        <v>128</v>
      </c>
      <c r="E45" t="s">
        <v>129</v>
      </c>
      <c r="F45" t="s">
        <v>130</v>
      </c>
      <c r="G45" t="s">
        <v>131</v>
      </c>
      <c r="H45" t="s">
        <v>132</v>
      </c>
      <c r="I45" t="s">
        <v>133</v>
      </c>
      <c r="J45" t="s">
        <v>134</v>
      </c>
      <c r="K45" t="s">
        <v>135</v>
      </c>
      <c r="L45" t="s">
        <v>136</v>
      </c>
      <c r="M45" t="s">
        <v>137</v>
      </c>
      <c r="N45" t="s">
        <v>138</v>
      </c>
      <c r="O45" t="s">
        <v>139</v>
      </c>
      <c r="P45" t="s">
        <v>140</v>
      </c>
      <c r="Q45" t="s">
        <v>141</v>
      </c>
      <c r="R45" t="s">
        <v>142</v>
      </c>
      <c r="S45" t="s">
        <v>143</v>
      </c>
      <c r="T45" t="s">
        <v>144</v>
      </c>
      <c r="U45" t="s">
        <v>145</v>
      </c>
      <c r="V45" t="s">
        <v>146</v>
      </c>
      <c r="W45" t="s">
        <v>147</v>
      </c>
      <c r="X45" t="s">
        <v>148</v>
      </c>
      <c r="Y45" t="s">
        <v>149</v>
      </c>
      <c r="Z45" t="s">
        <v>150</v>
      </c>
      <c r="AA45" t="s">
        <v>151</v>
      </c>
      <c r="AB45" t="s">
        <v>152</v>
      </c>
      <c r="AC45" t="s">
        <v>153</v>
      </c>
      <c r="AD45" t="s">
        <v>154</v>
      </c>
      <c r="AE45" t="s">
        <v>155</v>
      </c>
      <c r="AF45" t="s">
        <v>156</v>
      </c>
      <c r="AG45" t="s">
        <v>157</v>
      </c>
      <c r="AH45" t="s">
        <v>158</v>
      </c>
      <c r="AI45" t="s">
        <v>159</v>
      </c>
      <c r="AJ45" t="s">
        <v>160</v>
      </c>
      <c r="AK45" t="s">
        <v>161</v>
      </c>
      <c r="AL45" t="s">
        <v>270</v>
      </c>
      <c r="AM45" s="19" t="s">
        <v>285</v>
      </c>
      <c r="AN45" t="s">
        <v>162</v>
      </c>
      <c r="AO45" t="s">
        <v>163</v>
      </c>
      <c r="AP45" s="3" t="s">
        <v>280</v>
      </c>
      <c r="AQ45" t="s">
        <v>164</v>
      </c>
      <c r="AR45" t="s">
        <v>165</v>
      </c>
      <c r="AS45" t="s">
        <v>166</v>
      </c>
      <c r="AT45" t="s">
        <v>167</v>
      </c>
      <c r="AU45" t="s">
        <v>168</v>
      </c>
      <c r="AV45" t="s">
        <v>169</v>
      </c>
      <c r="AW45" t="s">
        <v>170</v>
      </c>
      <c r="AX45" t="s">
        <v>171</v>
      </c>
      <c r="AY45" t="s">
        <v>172</v>
      </c>
      <c r="AZ45" t="s">
        <v>173</v>
      </c>
      <c r="BA45" t="s">
        <v>174</v>
      </c>
      <c r="BB45" t="s">
        <v>273</v>
      </c>
      <c r="BC45" s="19" t="s">
        <v>287</v>
      </c>
      <c r="BD45" t="s">
        <v>177</v>
      </c>
      <c r="BE45" t="s">
        <v>178</v>
      </c>
      <c r="BF45" t="s">
        <v>179</v>
      </c>
      <c r="BG45" t="s">
        <v>180</v>
      </c>
      <c r="BH45" t="s">
        <v>181</v>
      </c>
      <c r="BI45" t="s">
        <v>182</v>
      </c>
      <c r="BJ45" t="s">
        <v>183</v>
      </c>
      <c r="BK45" t="s">
        <v>184</v>
      </c>
      <c r="BL45" t="s">
        <v>185</v>
      </c>
      <c r="BM45" t="s">
        <v>186</v>
      </c>
      <c r="BN45" t="s">
        <v>187</v>
      </c>
      <c r="BO45" t="s">
        <v>190</v>
      </c>
      <c r="BP45" s="3" t="s">
        <v>281</v>
      </c>
      <c r="BQ45" t="s">
        <v>192</v>
      </c>
      <c r="BR45" t="s">
        <v>193</v>
      </c>
      <c r="BS45" t="s">
        <v>194</v>
      </c>
      <c r="BT45" t="s">
        <v>195</v>
      </c>
      <c r="BU45" t="s">
        <v>196</v>
      </c>
      <c r="BV45" t="s">
        <v>197</v>
      </c>
      <c r="BW45" t="s">
        <v>198</v>
      </c>
      <c r="BX45" t="s">
        <v>199</v>
      </c>
      <c r="BY45" t="s">
        <v>271</v>
      </c>
      <c r="BZ45" s="19" t="s">
        <v>289</v>
      </c>
      <c r="CA45" t="s">
        <v>203</v>
      </c>
      <c r="CB45" t="s">
        <v>204</v>
      </c>
      <c r="CC45" t="s">
        <v>205</v>
      </c>
      <c r="CD45" t="s">
        <v>206</v>
      </c>
      <c r="CE45" t="s">
        <v>207</v>
      </c>
      <c r="CF45" t="s">
        <v>208</v>
      </c>
      <c r="CG45" t="s">
        <v>209</v>
      </c>
      <c r="CH45" t="s">
        <v>210</v>
      </c>
      <c r="CI45" t="s">
        <v>211</v>
      </c>
      <c r="CJ45" t="s">
        <v>212</v>
      </c>
      <c r="CK45" t="s">
        <v>213</v>
      </c>
      <c r="CL45" t="s">
        <v>214</v>
      </c>
      <c r="CM45" t="s">
        <v>215</v>
      </c>
      <c r="CN45" t="s">
        <v>216</v>
      </c>
      <c r="CO45" t="s">
        <v>217</v>
      </c>
      <c r="CP45" t="s">
        <v>218</v>
      </c>
      <c r="CQ45" t="s">
        <v>219</v>
      </c>
      <c r="CR45" t="s">
        <v>274</v>
      </c>
      <c r="CS45" s="19" t="s">
        <v>291</v>
      </c>
      <c r="CT45" t="s">
        <v>222</v>
      </c>
      <c r="CU45" t="s">
        <v>223</v>
      </c>
      <c r="CV45" t="s">
        <v>224</v>
      </c>
      <c r="CW45" t="s">
        <v>225</v>
      </c>
      <c r="CX45" t="s">
        <v>226</v>
      </c>
      <c r="CY45" t="s">
        <v>227</v>
      </c>
      <c r="CZ45" t="s">
        <v>228</v>
      </c>
      <c r="DA45" t="s">
        <v>229</v>
      </c>
      <c r="DB45" t="s">
        <v>230</v>
      </c>
      <c r="DC45" t="s">
        <v>231</v>
      </c>
      <c r="DD45" t="s">
        <v>232</v>
      </c>
      <c r="DE45" t="s">
        <v>233</v>
      </c>
      <c r="DF45" t="s">
        <v>234</v>
      </c>
      <c r="DG45" t="s">
        <v>235</v>
      </c>
      <c r="DH45" t="s">
        <v>236</v>
      </c>
      <c r="DI45" t="s">
        <v>237</v>
      </c>
      <c r="DJ45" t="s">
        <v>238</v>
      </c>
      <c r="DK45" t="s">
        <v>239</v>
      </c>
      <c r="DL45" t="s">
        <v>240</v>
      </c>
      <c r="DM45" t="s">
        <v>241</v>
      </c>
      <c r="DN45" t="s">
        <v>242</v>
      </c>
      <c r="DO45" t="s">
        <v>243</v>
      </c>
      <c r="DP45" t="s">
        <v>244</v>
      </c>
      <c r="DQ45" t="s">
        <v>245</v>
      </c>
      <c r="DR45" t="s">
        <v>246</v>
      </c>
      <c r="DS45" t="s">
        <v>247</v>
      </c>
      <c r="DT45" t="s">
        <v>248</v>
      </c>
      <c r="DU45" t="s">
        <v>249</v>
      </c>
      <c r="DV45" t="s">
        <v>250</v>
      </c>
      <c r="DW45" t="s">
        <v>251</v>
      </c>
      <c r="DX45" t="s">
        <v>252</v>
      </c>
      <c r="DY45" t="s">
        <v>253</v>
      </c>
      <c r="DZ45" t="s">
        <v>254</v>
      </c>
      <c r="EA45" t="s">
        <v>255</v>
      </c>
      <c r="EB45" t="s">
        <v>256</v>
      </c>
      <c r="EC45" t="s">
        <v>257</v>
      </c>
      <c r="ED45" t="s">
        <v>258</v>
      </c>
      <c r="EE45" t="s">
        <v>259</v>
      </c>
      <c r="EF45" t="s">
        <v>260</v>
      </c>
      <c r="EG45" t="s">
        <v>272</v>
      </c>
      <c r="EH45" s="27" t="s">
        <v>400</v>
      </c>
      <c r="EI45" t="s">
        <v>294</v>
      </c>
      <c r="EJ45" t="s">
        <v>295</v>
      </c>
      <c r="EK45" t="s">
        <v>296</v>
      </c>
      <c r="EL45" t="s">
        <v>297</v>
      </c>
      <c r="EM45" t="s">
        <v>298</v>
      </c>
      <c r="EN45" t="s">
        <v>299</v>
      </c>
      <c r="EO45" t="s">
        <v>300</v>
      </c>
      <c r="EP45" t="s">
        <v>301</v>
      </c>
      <c r="EQ45" t="s">
        <v>302</v>
      </c>
      <c r="ER45" t="s">
        <v>303</v>
      </c>
      <c r="ES45" t="s">
        <v>304</v>
      </c>
      <c r="ET45" t="s">
        <v>305</v>
      </c>
      <c r="EU45" t="s">
        <v>306</v>
      </c>
      <c r="EV45" t="s">
        <v>307</v>
      </c>
      <c r="EW45" t="s">
        <v>308</v>
      </c>
      <c r="EX45" t="s">
        <v>309</v>
      </c>
      <c r="EY45" t="s">
        <v>310</v>
      </c>
      <c r="EZ45" t="s">
        <v>311</v>
      </c>
      <c r="FA45" t="s">
        <v>312</v>
      </c>
      <c r="FB45" t="s">
        <v>313</v>
      </c>
      <c r="FC45" t="s">
        <v>314</v>
      </c>
      <c r="FD45" t="s">
        <v>315</v>
      </c>
      <c r="FE45" t="s">
        <v>316</v>
      </c>
      <c r="FF45" t="s">
        <v>317</v>
      </c>
      <c r="FG45" t="s">
        <v>318</v>
      </c>
      <c r="FH45" t="s">
        <v>319</v>
      </c>
      <c r="FI45" t="s">
        <v>320</v>
      </c>
      <c r="FJ45" t="s">
        <v>321</v>
      </c>
      <c r="FK45" t="s">
        <v>322</v>
      </c>
      <c r="FL45" t="s">
        <v>323</v>
      </c>
      <c r="FM45" t="s">
        <v>324</v>
      </c>
      <c r="FN45" t="s">
        <v>406</v>
      </c>
      <c r="FO45" s="27" t="s">
        <v>403</v>
      </c>
      <c r="FP45" t="s">
        <v>349</v>
      </c>
      <c r="FQ45" t="s">
        <v>350</v>
      </c>
      <c r="FR45" t="s">
        <v>351</v>
      </c>
      <c r="FS45" t="s">
        <v>352</v>
      </c>
      <c r="FT45" t="s">
        <v>353</v>
      </c>
      <c r="FU45" t="s">
        <v>354</v>
      </c>
      <c r="FV45" t="s">
        <v>355</v>
      </c>
      <c r="FW45" t="s">
        <v>356</v>
      </c>
      <c r="FX45" t="s">
        <v>357</v>
      </c>
      <c r="FY45" t="s">
        <v>358</v>
      </c>
      <c r="FZ45" t="s">
        <v>359</v>
      </c>
      <c r="GA45" t="s">
        <v>360</v>
      </c>
      <c r="GB45" t="s">
        <v>361</v>
      </c>
      <c r="GC45" t="s">
        <v>362</v>
      </c>
      <c r="GD45" t="s">
        <v>363</v>
      </c>
      <c r="GE45" t="s">
        <v>364</v>
      </c>
      <c r="GF45" t="s">
        <v>365</v>
      </c>
      <c r="GG45" t="s">
        <v>366</v>
      </c>
      <c r="GH45" t="s">
        <v>367</v>
      </c>
      <c r="GI45" t="s">
        <v>368</v>
      </c>
      <c r="GJ45" t="s">
        <v>369</v>
      </c>
      <c r="GK45" t="s">
        <v>370</v>
      </c>
      <c r="GL45" t="s">
        <v>371</v>
      </c>
      <c r="GM45" t="s">
        <v>372</v>
      </c>
      <c r="GN45" t="s">
        <v>373</v>
      </c>
      <c r="GO45" t="s">
        <v>374</v>
      </c>
      <c r="GP45" t="s">
        <v>375</v>
      </c>
      <c r="GQ45" t="s">
        <v>409</v>
      </c>
    </row>
    <row r="46" spans="2:199" x14ac:dyDescent="0.2">
      <c r="B46" s="19" t="s">
        <v>284</v>
      </c>
      <c r="C46" t="s">
        <v>118</v>
      </c>
      <c r="D46" t="s">
        <v>119</v>
      </c>
      <c r="E46" t="s">
        <v>120</v>
      </c>
      <c r="F46" t="s">
        <v>121</v>
      </c>
      <c r="G46" t="s">
        <v>122</v>
      </c>
      <c r="H46" t="s">
        <v>123</v>
      </c>
      <c r="I46" t="s">
        <v>124</v>
      </c>
      <c r="J46" t="s">
        <v>125</v>
      </c>
      <c r="K46" t="s">
        <v>126</v>
      </c>
      <c r="L46" t="s">
        <v>276</v>
      </c>
      <c r="M46" s="3" t="s">
        <v>286</v>
      </c>
      <c r="N46" t="s">
        <v>175</v>
      </c>
      <c r="O46" t="s">
        <v>176</v>
      </c>
      <c r="P46" t="s">
        <v>278</v>
      </c>
      <c r="Q46" s="19" t="s">
        <v>288</v>
      </c>
      <c r="R46" t="s">
        <v>188</v>
      </c>
      <c r="S46" t="s">
        <v>189</v>
      </c>
      <c r="T46" t="s">
        <v>191</v>
      </c>
      <c r="U46" s="3" t="s">
        <v>282</v>
      </c>
      <c r="V46" t="s">
        <v>200</v>
      </c>
      <c r="W46" t="s">
        <v>201</v>
      </c>
      <c r="X46" t="s">
        <v>202</v>
      </c>
      <c r="Y46" t="s">
        <v>277</v>
      </c>
      <c r="Z46" s="19" t="s">
        <v>290</v>
      </c>
      <c r="AA46" t="s">
        <v>220</v>
      </c>
      <c r="AB46" t="s">
        <v>279</v>
      </c>
      <c r="AC46" s="19" t="s">
        <v>292</v>
      </c>
      <c r="AD46" t="s">
        <v>261</v>
      </c>
      <c r="AE46" t="s">
        <v>262</v>
      </c>
      <c r="AF46" t="s">
        <v>263</v>
      </c>
      <c r="AG46" t="s">
        <v>264</v>
      </c>
      <c r="AH46" t="s">
        <v>265</v>
      </c>
      <c r="AI46" t="s">
        <v>266</v>
      </c>
      <c r="AJ46" t="s">
        <v>267</v>
      </c>
      <c r="AK46" t="s">
        <v>268</v>
      </c>
      <c r="AL46" t="s">
        <v>275</v>
      </c>
      <c r="AM46" s="27" t="s">
        <v>401</v>
      </c>
      <c r="AN46" t="s">
        <v>325</v>
      </c>
      <c r="AO46" t="s">
        <v>326</v>
      </c>
      <c r="AP46" t="s">
        <v>327</v>
      </c>
      <c r="AQ46" t="s">
        <v>328</v>
      </c>
      <c r="AR46" t="s">
        <v>329</v>
      </c>
      <c r="AS46" t="s">
        <v>330</v>
      </c>
      <c r="AT46" t="s">
        <v>331</v>
      </c>
      <c r="AU46" t="s">
        <v>332</v>
      </c>
      <c r="AV46" t="s">
        <v>333</v>
      </c>
      <c r="AW46" t="s">
        <v>334</v>
      </c>
      <c r="AX46" t="s">
        <v>335</v>
      </c>
      <c r="AY46" t="s">
        <v>336</v>
      </c>
      <c r="AZ46" t="s">
        <v>337</v>
      </c>
      <c r="BA46" t="s">
        <v>407</v>
      </c>
      <c r="BB46" s="27" t="s">
        <v>404</v>
      </c>
      <c r="BC46" t="s">
        <v>376</v>
      </c>
      <c r="BD46" t="s">
        <v>377</v>
      </c>
      <c r="BE46" t="s">
        <v>378</v>
      </c>
      <c r="BF46" t="s">
        <v>379</v>
      </c>
      <c r="BG46" t="s">
        <v>380</v>
      </c>
      <c r="BH46" t="s">
        <v>381</v>
      </c>
      <c r="BI46" t="s">
        <v>382</v>
      </c>
      <c r="BJ46" t="s">
        <v>383</v>
      </c>
      <c r="BK46" t="s">
        <v>384</v>
      </c>
      <c r="BL46" t="s">
        <v>385</v>
      </c>
      <c r="BM46" t="s">
        <v>386</v>
      </c>
      <c r="BN46" t="s">
        <v>387</v>
      </c>
      <c r="BO46" t="s">
        <v>388</v>
      </c>
      <c r="BP46" t="s">
        <v>389</v>
      </c>
      <c r="BQ46" t="s">
        <v>390</v>
      </c>
      <c r="BR46" t="s">
        <v>410</v>
      </c>
    </row>
    <row r="47" spans="2:199" x14ac:dyDescent="0.2">
      <c r="B47" s="19" t="s">
        <v>88</v>
      </c>
      <c r="C47" t="s">
        <v>0</v>
      </c>
      <c r="D47" t="s">
        <v>1</v>
      </c>
      <c r="E47" t="s">
        <v>2</v>
      </c>
      <c r="F47" t="s">
        <v>3</v>
      </c>
      <c r="G47" t="s">
        <v>4</v>
      </c>
      <c r="H47" t="s">
        <v>5</v>
      </c>
      <c r="I47" t="s">
        <v>6</v>
      </c>
      <c r="J47" t="s">
        <v>67</v>
      </c>
      <c r="K47" t="s">
        <v>117</v>
      </c>
      <c r="L47" t="s">
        <v>7</v>
      </c>
      <c r="M47" t="s">
        <v>8</v>
      </c>
      <c r="N47" t="s">
        <v>9</v>
      </c>
      <c r="O47" t="s">
        <v>10</v>
      </c>
      <c r="P47" t="s">
        <v>11</v>
      </c>
      <c r="Q47" t="s">
        <v>12</v>
      </c>
      <c r="R47" t="s">
        <v>13</v>
      </c>
      <c r="S47" t="s">
        <v>14</v>
      </c>
      <c r="T47" t="s">
        <v>15</v>
      </c>
      <c r="U47" t="s">
        <v>16</v>
      </c>
      <c r="V47" t="s">
        <v>17</v>
      </c>
      <c r="W47" t="s">
        <v>18</v>
      </c>
      <c r="X47" t="s">
        <v>19</v>
      </c>
      <c r="Y47" t="s">
        <v>20</v>
      </c>
      <c r="Z47" t="s">
        <v>68</v>
      </c>
      <c r="AA47" s="19" t="s">
        <v>89</v>
      </c>
      <c r="AB47" t="s">
        <v>21</v>
      </c>
      <c r="AC47" t="s">
        <v>69</v>
      </c>
      <c r="AD47" s="3" t="s">
        <v>65</v>
      </c>
      <c r="AE47" t="s">
        <v>22</v>
      </c>
      <c r="AF47" t="s">
        <v>70</v>
      </c>
      <c r="AG47" s="19" t="s">
        <v>92</v>
      </c>
      <c r="AH47" t="s">
        <v>23</v>
      </c>
      <c r="AI47" t="s">
        <v>24</v>
      </c>
      <c r="AJ47" t="s">
        <v>71</v>
      </c>
      <c r="AK47" s="3" t="s">
        <v>66</v>
      </c>
      <c r="AL47" t="s">
        <v>25</v>
      </c>
      <c r="AM47" t="s">
        <v>26</v>
      </c>
      <c r="AN47" t="s">
        <v>27</v>
      </c>
      <c r="AO47" t="s">
        <v>28</v>
      </c>
      <c r="AP47" t="s">
        <v>29</v>
      </c>
      <c r="AQ47" t="s">
        <v>72</v>
      </c>
      <c r="AR47" s="19" t="s">
        <v>90</v>
      </c>
      <c r="AS47" t="s">
        <v>32</v>
      </c>
      <c r="AT47" t="s">
        <v>33</v>
      </c>
      <c r="AU47" t="s">
        <v>34</v>
      </c>
      <c r="AV47" t="s">
        <v>35</v>
      </c>
      <c r="AW47" t="s">
        <v>73</v>
      </c>
      <c r="AX47" t="s">
        <v>221</v>
      </c>
      <c r="AY47" t="s">
        <v>36</v>
      </c>
      <c r="AZ47" t="s">
        <v>37</v>
      </c>
      <c r="BA47" t="s">
        <v>38</v>
      </c>
      <c r="BB47" t="s">
        <v>39</v>
      </c>
      <c r="BC47" t="s">
        <v>40</v>
      </c>
      <c r="BD47" t="s">
        <v>74</v>
      </c>
      <c r="BE47" s="19" t="s">
        <v>91</v>
      </c>
      <c r="BF47" t="s">
        <v>41</v>
      </c>
      <c r="BG47" t="s">
        <v>42</v>
      </c>
      <c r="BH47" t="s">
        <v>43</v>
      </c>
      <c r="BI47" t="s">
        <v>44</v>
      </c>
      <c r="BJ47" t="s">
        <v>45</v>
      </c>
      <c r="BK47" t="s">
        <v>46</v>
      </c>
      <c r="BL47" t="s">
        <v>47</v>
      </c>
      <c r="BM47" t="s">
        <v>48</v>
      </c>
      <c r="BN47" t="s">
        <v>49</v>
      </c>
      <c r="BO47" t="s">
        <v>50</v>
      </c>
      <c r="BP47" t="s">
        <v>51</v>
      </c>
      <c r="BQ47" t="s">
        <v>52</v>
      </c>
      <c r="BR47" t="s">
        <v>53</v>
      </c>
      <c r="BS47" t="s">
        <v>54</v>
      </c>
      <c r="BT47" t="s">
        <v>55</v>
      </c>
      <c r="BU47" t="s">
        <v>75</v>
      </c>
      <c r="BV47" t="s">
        <v>269</v>
      </c>
      <c r="BW47" t="s">
        <v>56</v>
      </c>
      <c r="BX47" t="s">
        <v>57</v>
      </c>
      <c r="BY47" t="s">
        <v>58</v>
      </c>
      <c r="BZ47" t="s">
        <v>59</v>
      </c>
      <c r="CA47" t="s">
        <v>60</v>
      </c>
      <c r="CB47" t="s">
        <v>61</v>
      </c>
      <c r="CC47" t="s">
        <v>62</v>
      </c>
      <c r="CD47" t="s">
        <v>63</v>
      </c>
      <c r="CE47" t="s">
        <v>64</v>
      </c>
      <c r="CF47" t="s">
        <v>76</v>
      </c>
      <c r="CG47" s="27" t="s">
        <v>402</v>
      </c>
      <c r="CH47" t="s">
        <v>338</v>
      </c>
      <c r="CI47" t="s">
        <v>339</v>
      </c>
      <c r="CJ47" t="s">
        <v>340</v>
      </c>
      <c r="CK47" t="s">
        <v>341</v>
      </c>
      <c r="CL47" t="s">
        <v>342</v>
      </c>
      <c r="CM47" t="s">
        <v>343</v>
      </c>
      <c r="CN47" t="s">
        <v>344</v>
      </c>
      <c r="CO47" t="s">
        <v>345</v>
      </c>
      <c r="CP47" t="s">
        <v>346</v>
      </c>
      <c r="CQ47" t="s">
        <v>347</v>
      </c>
      <c r="CR47" t="s">
        <v>408</v>
      </c>
      <c r="CS47" s="27" t="s">
        <v>405</v>
      </c>
      <c r="CT47" t="s">
        <v>391</v>
      </c>
      <c r="CU47" t="s">
        <v>392</v>
      </c>
      <c r="CV47" t="s">
        <v>393</v>
      </c>
      <c r="CW47" t="s">
        <v>394</v>
      </c>
      <c r="CX47" t="s">
        <v>395</v>
      </c>
      <c r="CY47" t="s">
        <v>396</v>
      </c>
      <c r="CZ47" t="s">
        <v>397</v>
      </c>
      <c r="DA47" t="s">
        <v>398</v>
      </c>
      <c r="DB47" t="s">
        <v>411</v>
      </c>
    </row>
    <row r="50" spans="2:35" x14ac:dyDescent="0.2">
      <c r="B50" s="87" t="s">
        <v>81</v>
      </c>
      <c r="C50" s="87"/>
      <c r="D50" s="87"/>
      <c r="E50" s="87"/>
      <c r="F50" s="87"/>
      <c r="G50" s="87"/>
      <c r="H50" s="87"/>
      <c r="I50" s="87"/>
    </row>
    <row r="51" spans="2:35" x14ac:dyDescent="0.2">
      <c r="B51" s="4"/>
      <c r="C51" s="24" t="s">
        <v>84</v>
      </c>
      <c r="D51" s="25" t="s">
        <v>83</v>
      </c>
      <c r="E51" s="25" t="s">
        <v>30</v>
      </c>
      <c r="F51" s="25" t="s">
        <v>31</v>
      </c>
      <c r="G51" s="25" t="s">
        <v>85</v>
      </c>
      <c r="H51" s="25" t="s">
        <v>86</v>
      </c>
      <c r="I51" s="25" t="s">
        <v>87</v>
      </c>
      <c r="J51" s="59" t="s">
        <v>437</v>
      </c>
      <c r="K51">
        <f>SUM(D52:D54)</f>
        <v>192</v>
      </c>
    </row>
    <row r="52" spans="2:35" x14ac:dyDescent="0.2">
      <c r="B52" s="21" t="s">
        <v>113</v>
      </c>
      <c r="C52" s="22">
        <f>H14</f>
        <v>198</v>
      </c>
      <c r="D52" s="22">
        <f>SUM(D58:D59)</f>
        <v>99</v>
      </c>
      <c r="E52" s="22">
        <f>SUM(F58:F59)</f>
        <v>47</v>
      </c>
      <c r="F52" s="22">
        <f>SUM(G58:G59)</f>
        <v>52</v>
      </c>
      <c r="G52" s="23">
        <f>D52/C52</f>
        <v>0.5</v>
      </c>
      <c r="H52" s="23">
        <f>F52/(E52+F52)</f>
        <v>0.5252525252525253</v>
      </c>
      <c r="I52" s="23">
        <f>F52/C52</f>
        <v>0.26262626262626265</v>
      </c>
      <c r="J52" t="s">
        <v>438</v>
      </c>
      <c r="K52">
        <f>SUM(E52:E54)</f>
        <v>109</v>
      </c>
    </row>
    <row r="53" spans="2:35" x14ac:dyDescent="0.2">
      <c r="B53" s="2" t="s">
        <v>99</v>
      </c>
      <c r="C53" s="22">
        <f>I14</f>
        <v>69</v>
      </c>
      <c r="D53" s="22">
        <f>D68</f>
        <v>49</v>
      </c>
      <c r="E53" s="22">
        <f>F68</f>
        <v>11</v>
      </c>
      <c r="F53" s="22">
        <f>G68</f>
        <v>9</v>
      </c>
      <c r="G53" s="23">
        <f t="shared" ref="G53:G54" si="21">D53/C53</f>
        <v>0.71014492753623193</v>
      </c>
      <c r="H53" s="23">
        <f t="shared" ref="H53:H54" si="22">F53/(E53+F53)</f>
        <v>0.45</v>
      </c>
      <c r="I53" s="23">
        <f t="shared" ref="I53" si="23">F53/C53</f>
        <v>0.13043478260869565</v>
      </c>
      <c r="J53" t="s">
        <v>439</v>
      </c>
      <c r="K53">
        <f>SUM(F52:F54)</f>
        <v>71</v>
      </c>
    </row>
    <row r="54" spans="2:35" x14ac:dyDescent="0.2">
      <c r="B54" s="2" t="s">
        <v>100</v>
      </c>
      <c r="C54" s="22">
        <f>J14</f>
        <v>105</v>
      </c>
      <c r="D54" s="22">
        <v>44</v>
      </c>
      <c r="E54" s="22">
        <v>51</v>
      </c>
      <c r="F54" s="22">
        <v>10</v>
      </c>
      <c r="G54" s="23">
        <f t="shared" si="21"/>
        <v>0.41904761904761906</v>
      </c>
      <c r="H54" s="23">
        <f t="shared" si="22"/>
        <v>0.16393442622950818</v>
      </c>
      <c r="I54" s="23">
        <f>F54/C54</f>
        <v>9.5238095238095233E-2</v>
      </c>
    </row>
    <row r="55" spans="2:35" x14ac:dyDescent="0.2">
      <c r="C55">
        <f>SUM(C52:C54)</f>
        <v>372</v>
      </c>
      <c r="D55">
        <f>SUM(D52:D54)</f>
        <v>192</v>
      </c>
      <c r="E55">
        <f t="shared" ref="E55:F55" si="24">SUM(E52:E54)</f>
        <v>109</v>
      </c>
      <c r="F55">
        <f t="shared" si="24"/>
        <v>71</v>
      </c>
    </row>
    <row r="56" spans="2:35" x14ac:dyDescent="0.2">
      <c r="B56" s="72" t="s">
        <v>418</v>
      </c>
      <c r="C56" s="72"/>
      <c r="D56" s="72"/>
      <c r="E56" s="72"/>
      <c r="F56" s="72"/>
      <c r="G56" s="72"/>
      <c r="H56" s="72"/>
    </row>
    <row r="57" spans="2:35" x14ac:dyDescent="0.2">
      <c r="B57" s="1" t="s">
        <v>419</v>
      </c>
      <c r="C57" s="1" t="s">
        <v>84</v>
      </c>
      <c r="D57" s="1" t="s">
        <v>421</v>
      </c>
      <c r="E57" s="1" t="s">
        <v>420</v>
      </c>
      <c r="F57" s="1" t="s">
        <v>422</v>
      </c>
      <c r="G57" s="1" t="s">
        <v>423</v>
      </c>
      <c r="H57" s="1" t="s">
        <v>424</v>
      </c>
    </row>
    <row r="58" spans="2:35" x14ac:dyDescent="0.2">
      <c r="B58" t="s">
        <v>425</v>
      </c>
      <c r="C58">
        <v>100</v>
      </c>
      <c r="D58">
        <f>C58-E58</f>
        <v>48</v>
      </c>
      <c r="E58">
        <v>52</v>
      </c>
      <c r="F58">
        <f>E58-G58</f>
        <v>24</v>
      </c>
      <c r="G58">
        <v>28</v>
      </c>
      <c r="H58" s="3" t="s">
        <v>444</v>
      </c>
      <c r="I58" t="s">
        <v>130</v>
      </c>
      <c r="J58" t="s">
        <v>131</v>
      </c>
      <c r="K58" t="s">
        <v>135</v>
      </c>
      <c r="L58" t="s">
        <v>137</v>
      </c>
      <c r="M58" t="s">
        <v>138</v>
      </c>
      <c r="N58" t="s">
        <v>139</v>
      </c>
      <c r="O58" t="s">
        <v>144</v>
      </c>
      <c r="P58" t="s">
        <v>147</v>
      </c>
      <c r="Q58" t="s">
        <v>148</v>
      </c>
      <c r="R58" t="s">
        <v>149</v>
      </c>
      <c r="S58" t="s">
        <v>159</v>
      </c>
      <c r="T58" t="s">
        <v>161</v>
      </c>
      <c r="U58" t="s">
        <v>166</v>
      </c>
      <c r="V58" t="s">
        <v>167</v>
      </c>
      <c r="W58" t="s">
        <v>171</v>
      </c>
      <c r="X58" t="s">
        <v>172</v>
      </c>
      <c r="Y58" t="s">
        <v>177</v>
      </c>
      <c r="Z58" t="s">
        <v>192</v>
      </c>
      <c r="AA58" t="s">
        <v>205</v>
      </c>
      <c r="AB58" t="s">
        <v>207</v>
      </c>
      <c r="AC58" t="s">
        <v>211</v>
      </c>
      <c r="AD58" t="s">
        <v>212</v>
      </c>
      <c r="AE58" t="s">
        <v>214</v>
      </c>
      <c r="AF58" t="s">
        <v>218</v>
      </c>
      <c r="AG58" t="s">
        <v>426</v>
      </c>
      <c r="AH58" t="s">
        <v>222</v>
      </c>
      <c r="AI58" t="s">
        <v>224</v>
      </c>
    </row>
    <row r="59" spans="2:35" x14ac:dyDescent="0.2">
      <c r="B59" t="s">
        <v>427</v>
      </c>
      <c r="C59">
        <v>98</v>
      </c>
      <c r="D59">
        <f t="shared" ref="D59:D74" si="25">C59-E59</f>
        <v>51</v>
      </c>
      <c r="E59">
        <v>47</v>
      </c>
      <c r="F59">
        <f t="shared" ref="F59:F74" si="26">E59-G59</f>
        <v>23</v>
      </c>
      <c r="G59">
        <v>24</v>
      </c>
      <c r="H59" s="3" t="s">
        <v>443</v>
      </c>
      <c r="I59" t="s">
        <v>231</v>
      </c>
      <c r="J59" t="s">
        <v>233</v>
      </c>
      <c r="K59" t="s">
        <v>240</v>
      </c>
      <c r="L59" t="s">
        <v>243</v>
      </c>
      <c r="M59" t="s">
        <v>244</v>
      </c>
      <c r="N59" t="s">
        <v>245</v>
      </c>
      <c r="O59" t="s">
        <v>247</v>
      </c>
      <c r="P59" t="s">
        <v>248</v>
      </c>
      <c r="Q59" t="s">
        <v>251</v>
      </c>
      <c r="R59" t="s">
        <v>252</v>
      </c>
      <c r="S59" t="s">
        <v>253</v>
      </c>
      <c r="T59" t="s">
        <v>294</v>
      </c>
      <c r="U59" t="s">
        <v>296</v>
      </c>
      <c r="V59" t="s">
        <v>297</v>
      </c>
      <c r="W59" t="s">
        <v>300</v>
      </c>
      <c r="X59" t="s">
        <v>310</v>
      </c>
      <c r="Y59" t="s">
        <v>315</v>
      </c>
      <c r="Z59" t="s">
        <v>319</v>
      </c>
      <c r="AA59" t="s">
        <v>351</v>
      </c>
      <c r="AB59" t="s">
        <v>352</v>
      </c>
      <c r="AC59" t="s">
        <v>363</v>
      </c>
      <c r="AD59" t="s">
        <v>367</v>
      </c>
      <c r="AE59" t="s">
        <v>370</v>
      </c>
    </row>
    <row r="66" spans="2:17" x14ac:dyDescent="0.2">
      <c r="B66" s="73"/>
      <c r="C66" s="73"/>
      <c r="D66" s="73"/>
      <c r="E66" s="73"/>
      <c r="F66" s="73"/>
      <c r="G66" s="73"/>
      <c r="H66" s="73"/>
    </row>
    <row r="67" spans="2:17" x14ac:dyDescent="0.2">
      <c r="B67" s="72" t="s">
        <v>428</v>
      </c>
      <c r="C67" s="72"/>
      <c r="D67" s="72"/>
      <c r="E67" s="72"/>
      <c r="F67" s="72"/>
      <c r="G67" s="72"/>
      <c r="H67" s="72"/>
    </row>
    <row r="68" spans="2:17" x14ac:dyDescent="0.2">
      <c r="B68" t="s">
        <v>429</v>
      </c>
      <c r="C68">
        <f>D68+F68+G68</f>
        <v>69</v>
      </c>
      <c r="D68">
        <v>49</v>
      </c>
      <c r="E68">
        <v>20</v>
      </c>
      <c r="F68">
        <f>E68-G68</f>
        <v>11</v>
      </c>
      <c r="G68">
        <v>9</v>
      </c>
      <c r="H68" t="s">
        <v>430</v>
      </c>
      <c r="I68" t="s">
        <v>119</v>
      </c>
      <c r="J68" t="s">
        <v>261</v>
      </c>
      <c r="K68" t="s">
        <v>264</v>
      </c>
      <c r="L68" t="s">
        <v>266</v>
      </c>
      <c r="M68" t="s">
        <v>267</v>
      </c>
      <c r="N68" t="s">
        <v>431</v>
      </c>
      <c r="O68" t="s">
        <v>432</v>
      </c>
      <c r="P68" t="s">
        <v>378</v>
      </c>
    </row>
    <row r="69" spans="2:17" x14ac:dyDescent="0.2">
      <c r="B69" s="73"/>
      <c r="C69" s="73"/>
      <c r="D69" s="73"/>
      <c r="E69" s="73"/>
      <c r="F69" s="73"/>
      <c r="G69" s="73"/>
      <c r="H69" s="73"/>
    </row>
    <row r="70" spans="2:17" x14ac:dyDescent="0.2">
      <c r="B70" s="72" t="s">
        <v>433</v>
      </c>
      <c r="C70" s="72"/>
      <c r="D70" s="72"/>
      <c r="E70" s="72"/>
      <c r="F70" s="72"/>
      <c r="G70" s="72"/>
      <c r="H70" s="72"/>
    </row>
    <row r="71" spans="2:17" x14ac:dyDescent="0.2">
      <c r="B71" t="s">
        <v>434</v>
      </c>
      <c r="C71">
        <v>105</v>
      </c>
      <c r="D71">
        <f>C71-E71</f>
        <v>44</v>
      </c>
      <c r="E71">
        <v>61</v>
      </c>
      <c r="F71">
        <f>E71-G71</f>
        <v>51</v>
      </c>
      <c r="G71">
        <v>10</v>
      </c>
      <c r="H71" t="s">
        <v>435</v>
      </c>
      <c r="I71" t="s">
        <v>17</v>
      </c>
      <c r="J71" t="s">
        <v>32</v>
      </c>
      <c r="K71" t="s">
        <v>73</v>
      </c>
      <c r="L71" t="s">
        <v>45</v>
      </c>
      <c r="M71" t="s">
        <v>48</v>
      </c>
      <c r="N71" t="s">
        <v>75</v>
      </c>
      <c r="O71" t="s">
        <v>57</v>
      </c>
      <c r="P71" t="s">
        <v>60</v>
      </c>
      <c r="Q71" t="s">
        <v>391</v>
      </c>
    </row>
    <row r="72" spans="2:17" x14ac:dyDescent="0.2">
      <c r="D72">
        <f>C72-E72</f>
        <v>0</v>
      </c>
      <c r="F72">
        <f>E72-G72</f>
        <v>0</v>
      </c>
    </row>
    <row r="73" spans="2:17" x14ac:dyDescent="0.2">
      <c r="D73">
        <f>C73-E73</f>
        <v>0</v>
      </c>
      <c r="F73">
        <f>E73-G73</f>
        <v>0</v>
      </c>
    </row>
    <row r="74" spans="2:17" x14ac:dyDescent="0.2">
      <c r="D74">
        <f>C74-E74</f>
        <v>0</v>
      </c>
      <c r="F74">
        <f>E74-G74</f>
        <v>0</v>
      </c>
    </row>
    <row r="75" spans="2:17" x14ac:dyDescent="0.2">
      <c r="D75">
        <f>C75-E75</f>
        <v>0</v>
      </c>
      <c r="F75">
        <f>E75-G75</f>
        <v>0</v>
      </c>
    </row>
    <row r="76" spans="2:17" x14ac:dyDescent="0.2">
      <c r="D76">
        <f>C76-E76</f>
        <v>0</v>
      </c>
      <c r="F76">
        <f>E76-G76</f>
        <v>0</v>
      </c>
    </row>
    <row r="77" spans="2:17" x14ac:dyDescent="0.2">
      <c r="D77">
        <f>C77-E77</f>
        <v>0</v>
      </c>
      <c r="F77">
        <f>E77-G77</f>
        <v>0</v>
      </c>
    </row>
    <row r="78" spans="2:17" x14ac:dyDescent="0.2">
      <c r="D78">
        <f>C78-E78</f>
        <v>0</v>
      </c>
      <c r="F78">
        <f>E78-G78</f>
        <v>0</v>
      </c>
    </row>
    <row r="79" spans="2:17" x14ac:dyDescent="0.2">
      <c r="D79">
        <f>C79-E79</f>
        <v>0</v>
      </c>
      <c r="F79">
        <f>E79-G79</f>
        <v>0</v>
      </c>
    </row>
    <row r="80" spans="2:17" x14ac:dyDescent="0.2">
      <c r="D80">
        <f>C80-E80</f>
        <v>0</v>
      </c>
      <c r="F80">
        <f>E80-G80</f>
        <v>0</v>
      </c>
    </row>
  </sheetData>
  <mergeCells count="53">
    <mergeCell ref="B17:B19"/>
    <mergeCell ref="B20:B22"/>
    <mergeCell ref="B23:B25"/>
    <mergeCell ref="B26:B28"/>
    <mergeCell ref="B29:B31"/>
    <mergeCell ref="F29:F31"/>
    <mergeCell ref="D17:D19"/>
    <mergeCell ref="D20:D22"/>
    <mergeCell ref="D23:D25"/>
    <mergeCell ref="D26:D28"/>
    <mergeCell ref="D29:D31"/>
    <mergeCell ref="E17:E19"/>
    <mergeCell ref="E20:E22"/>
    <mergeCell ref="E23:E25"/>
    <mergeCell ref="E26:E28"/>
    <mergeCell ref="E29:E31"/>
    <mergeCell ref="G20:G22"/>
    <mergeCell ref="G23:G25"/>
    <mergeCell ref="G26:G28"/>
    <mergeCell ref="F17:F19"/>
    <mergeCell ref="F20:F22"/>
    <mergeCell ref="F23:F25"/>
    <mergeCell ref="F26:F28"/>
    <mergeCell ref="B50:I50"/>
    <mergeCell ref="B32:B34"/>
    <mergeCell ref="B35:B37"/>
    <mergeCell ref="C32:C34"/>
    <mergeCell ref="C35:C37"/>
    <mergeCell ref="D32:D34"/>
    <mergeCell ref="E32:E34"/>
    <mergeCell ref="D35:D37"/>
    <mergeCell ref="E35:E37"/>
    <mergeCell ref="F32:F34"/>
    <mergeCell ref="F35:F37"/>
    <mergeCell ref="G32:G34"/>
    <mergeCell ref="G35:G37"/>
    <mergeCell ref="C2:K2"/>
    <mergeCell ref="C3:E3"/>
    <mergeCell ref="F3:H3"/>
    <mergeCell ref="I3:K3"/>
    <mergeCell ref="G29:G31"/>
    <mergeCell ref="B12:I12"/>
    <mergeCell ref="C17:C19"/>
    <mergeCell ref="C20:C22"/>
    <mergeCell ref="C23:C25"/>
    <mergeCell ref="C26:C28"/>
    <mergeCell ref="C29:C31"/>
    <mergeCell ref="G17:G19"/>
    <mergeCell ref="B56:H56"/>
    <mergeCell ref="B67:H67"/>
    <mergeCell ref="B66:H66"/>
    <mergeCell ref="B69:H69"/>
    <mergeCell ref="B70:H70"/>
  </mergeCells>
  <pageMargins left="0.7" right="0.7" top="0.75" bottom="0.75" header="0.3" footer="0.3"/>
  <pageSetup paperSize="9" orientation="portrait" horizontalDpi="0" verticalDpi="0"/>
  <ignoredErrors>
    <ignoredError sqref="F9 I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57835-BAD4-0C4D-941B-17DA52F49131}">
  <dimension ref="B2:L19"/>
  <sheetViews>
    <sheetView zoomScale="90" workbookViewId="0">
      <selection activeCell="S8" sqref="S8"/>
    </sheetView>
  </sheetViews>
  <sheetFormatPr baseColWidth="10" defaultRowHeight="16" x14ac:dyDescent="0.2"/>
  <sheetData>
    <row r="2" spans="2:12" x14ac:dyDescent="0.2">
      <c r="B2" t="s">
        <v>417</v>
      </c>
    </row>
    <row r="3" spans="2:12" x14ac:dyDescent="0.2">
      <c r="J3" t="s">
        <v>412</v>
      </c>
      <c r="K3">
        <v>-0.16</v>
      </c>
      <c r="L3">
        <v>1</v>
      </c>
    </row>
    <row r="4" spans="2:12" x14ac:dyDescent="0.2">
      <c r="K4">
        <v>-0.16</v>
      </c>
      <c r="L4">
        <v>2</v>
      </c>
    </row>
    <row r="6" spans="2:12" x14ac:dyDescent="0.2">
      <c r="J6" t="s">
        <v>413</v>
      </c>
      <c r="K6">
        <v>7.0000000000000007E-2</v>
      </c>
      <c r="L6">
        <v>1</v>
      </c>
    </row>
    <row r="7" spans="2:12" x14ac:dyDescent="0.2">
      <c r="K7">
        <v>7.0000000000000007E-2</v>
      </c>
      <c r="L7">
        <v>2</v>
      </c>
    </row>
    <row r="9" spans="2:12" x14ac:dyDescent="0.2">
      <c r="J9" t="s">
        <v>112</v>
      </c>
      <c r="K9">
        <v>0.12</v>
      </c>
      <c r="L9">
        <v>1</v>
      </c>
    </row>
    <row r="10" spans="2:12" x14ac:dyDescent="0.2">
      <c r="K10">
        <v>0.12</v>
      </c>
      <c r="L10">
        <v>2</v>
      </c>
    </row>
    <row r="12" spans="2:12" x14ac:dyDescent="0.2">
      <c r="J12" t="s">
        <v>440</v>
      </c>
      <c r="K12">
        <v>0.03</v>
      </c>
      <c r="L12">
        <v>1</v>
      </c>
    </row>
    <row r="13" spans="2:12" x14ac:dyDescent="0.2">
      <c r="K13">
        <v>0.03</v>
      </c>
      <c r="L13">
        <v>2</v>
      </c>
    </row>
    <row r="15" spans="2:12" x14ac:dyDescent="0.2">
      <c r="J15" t="s">
        <v>441</v>
      </c>
      <c r="K15">
        <v>-1.2</v>
      </c>
      <c r="L15">
        <v>1</v>
      </c>
    </row>
    <row r="16" spans="2:12" x14ac:dyDescent="0.2">
      <c r="K16">
        <v>-1.2</v>
      </c>
      <c r="L16">
        <v>2</v>
      </c>
    </row>
    <row r="18" spans="10:12" x14ac:dyDescent="0.2">
      <c r="J18" t="s">
        <v>442</v>
      </c>
      <c r="K18">
        <v>0</v>
      </c>
      <c r="L18">
        <v>1</v>
      </c>
    </row>
    <row r="19" spans="10:12" x14ac:dyDescent="0.2">
      <c r="K19">
        <v>0</v>
      </c>
      <c r="L19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03843-6CED-7449-AFEB-DBF8437B1031}">
  <dimension ref="C2:BG74"/>
  <sheetViews>
    <sheetView tabSelected="1" zoomScale="75" workbookViewId="0">
      <selection activeCell="D21" sqref="D21"/>
    </sheetView>
  </sheetViews>
  <sheetFormatPr baseColWidth="10" defaultRowHeight="16" x14ac:dyDescent="0.2"/>
  <cols>
    <col min="2" max="2" width="11.5" bestFit="1" customWidth="1"/>
    <col min="3" max="3" width="17.83203125" bestFit="1" customWidth="1"/>
    <col min="4" max="4" width="16.83203125" bestFit="1" customWidth="1"/>
    <col min="5" max="5" width="9.33203125" bestFit="1" customWidth="1"/>
    <col min="6" max="6" width="17.5" bestFit="1" customWidth="1"/>
    <col min="7" max="7" width="11.33203125" bestFit="1" customWidth="1"/>
    <col min="8" max="8" width="15.83203125" bestFit="1" customWidth="1"/>
    <col min="9" max="9" width="16.6640625" bestFit="1" customWidth="1"/>
    <col min="10" max="10" width="9.6640625" bestFit="1" customWidth="1"/>
    <col min="11" max="11" width="18" bestFit="1" customWidth="1"/>
    <col min="12" max="13" width="12.83203125" bestFit="1" customWidth="1"/>
    <col min="14" max="14" width="25.33203125" bestFit="1" customWidth="1"/>
    <col min="15" max="15" width="11.5" bestFit="1" customWidth="1"/>
  </cols>
  <sheetData>
    <row r="2" spans="3:59" x14ac:dyDescent="0.2">
      <c r="C2" s="125"/>
      <c r="D2" s="125"/>
      <c r="E2" s="125"/>
      <c r="F2" s="123" t="s">
        <v>412</v>
      </c>
      <c r="G2" s="123"/>
      <c r="H2" s="123"/>
      <c r="I2" s="123"/>
      <c r="J2" s="123"/>
      <c r="K2" s="123"/>
      <c r="L2" s="123"/>
      <c r="M2" s="123"/>
      <c r="N2" s="123"/>
      <c r="O2" s="123"/>
    </row>
    <row r="3" spans="3:59" x14ac:dyDescent="0.2">
      <c r="C3" s="126"/>
      <c r="D3" s="126"/>
      <c r="E3" s="126"/>
      <c r="F3" s="127" t="s">
        <v>581</v>
      </c>
      <c r="G3" s="121" t="s">
        <v>445</v>
      </c>
      <c r="H3" s="121" t="s">
        <v>446</v>
      </c>
      <c r="I3" s="121" t="s">
        <v>447</v>
      </c>
      <c r="J3" s="121" t="s">
        <v>448</v>
      </c>
      <c r="K3" s="121" t="s">
        <v>449</v>
      </c>
      <c r="L3" s="121" t="s">
        <v>450</v>
      </c>
      <c r="M3" s="121" t="s">
        <v>451</v>
      </c>
      <c r="N3" s="121" t="s">
        <v>580</v>
      </c>
      <c r="O3" s="121" t="s">
        <v>579</v>
      </c>
    </row>
    <row r="4" spans="3:59" x14ac:dyDescent="0.2">
      <c r="C4" s="126"/>
      <c r="D4" s="126"/>
      <c r="E4" s="126"/>
      <c r="F4" s="126">
        <v>1</v>
      </c>
      <c r="G4" s="121" t="s">
        <v>452</v>
      </c>
      <c r="H4" s="122" t="s">
        <v>453</v>
      </c>
      <c r="I4" s="122">
        <v>0</v>
      </c>
      <c r="J4" s="122">
        <v>1.9689000000000001</v>
      </c>
      <c r="K4" s="122">
        <v>2.8189000000000002</v>
      </c>
      <c r="L4" s="122">
        <v>-0.16892837837837901</v>
      </c>
      <c r="M4" s="122">
        <v>-2.9878283783783801</v>
      </c>
      <c r="N4" s="122">
        <v>0.196568107094062</v>
      </c>
      <c r="O4" t="s">
        <v>577</v>
      </c>
    </row>
    <row r="5" spans="3:59" x14ac:dyDescent="0.2">
      <c r="C5" s="126"/>
      <c r="D5" s="126"/>
      <c r="E5" s="126"/>
      <c r="F5" s="126">
        <v>2</v>
      </c>
      <c r="G5" s="121" t="s">
        <v>454</v>
      </c>
      <c r="H5" s="122" t="s">
        <v>455</v>
      </c>
      <c r="I5" s="122">
        <v>0</v>
      </c>
      <c r="J5" s="122">
        <v>2.0590000000000002</v>
      </c>
      <c r="K5" s="122">
        <v>2.9089999999999998</v>
      </c>
      <c r="L5" s="122">
        <v>-0.101152173913043</v>
      </c>
      <c r="M5" s="122">
        <v>-3.0101521739130401</v>
      </c>
      <c r="N5" s="122">
        <v>0.18197046600626701</v>
      </c>
      <c r="O5" t="s">
        <v>577</v>
      </c>
    </row>
    <row r="6" spans="3:59" x14ac:dyDescent="0.2">
      <c r="C6" s="126"/>
      <c r="D6" s="126"/>
      <c r="E6" s="126"/>
      <c r="F6" s="126">
        <v>3</v>
      </c>
      <c r="G6" s="121" t="s">
        <v>456</v>
      </c>
      <c r="H6" s="122" t="s">
        <v>457</v>
      </c>
      <c r="I6" s="122">
        <v>0</v>
      </c>
      <c r="J6" s="122">
        <v>1.8671</v>
      </c>
      <c r="K6" s="122">
        <v>2.7170999999999998</v>
      </c>
      <c r="L6" s="122">
        <v>-6.1449999999999803E-2</v>
      </c>
      <c r="M6" s="122">
        <v>-2.7785500000000001</v>
      </c>
      <c r="N6" s="122">
        <v>0.38010011960739798</v>
      </c>
      <c r="O6" t="s">
        <v>577</v>
      </c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2"/>
      <c r="AH6" s="122"/>
      <c r="AI6" s="122"/>
      <c r="AJ6" s="124"/>
      <c r="AK6" s="122"/>
      <c r="AL6" s="122"/>
      <c r="AM6" s="122"/>
      <c r="AN6" s="122"/>
      <c r="AO6" s="122"/>
      <c r="AP6" s="124"/>
      <c r="AQ6" s="122"/>
      <c r="AR6" s="122"/>
      <c r="AS6" s="122"/>
      <c r="AT6" s="122"/>
      <c r="AU6" s="122"/>
      <c r="AV6" s="122"/>
      <c r="AW6" s="122"/>
      <c r="AX6" s="122"/>
      <c r="AY6" s="122"/>
      <c r="AZ6" s="122"/>
      <c r="BA6" s="122"/>
      <c r="BB6" s="122"/>
      <c r="BC6" s="122"/>
      <c r="BD6" s="122"/>
      <c r="BE6" s="122"/>
      <c r="BF6" s="122"/>
      <c r="BG6" s="122"/>
    </row>
    <row r="7" spans="3:59" x14ac:dyDescent="0.2">
      <c r="C7" s="126"/>
      <c r="D7" s="126"/>
      <c r="E7" s="126"/>
      <c r="F7" s="126">
        <v>4</v>
      </c>
      <c r="G7" s="121" t="s">
        <v>458</v>
      </c>
      <c r="H7" s="122" t="s">
        <v>459</v>
      </c>
      <c r="I7" s="122">
        <v>0</v>
      </c>
      <c r="J7" s="122">
        <v>1.577</v>
      </c>
      <c r="K7" s="122">
        <v>2.427</v>
      </c>
      <c r="L7" s="122">
        <v>-0.14221428571428599</v>
      </c>
      <c r="M7" s="122">
        <v>-2.5692142857142901</v>
      </c>
      <c r="N7" s="122">
        <v>0.39061745446457502</v>
      </c>
      <c r="O7" t="s">
        <v>577</v>
      </c>
    </row>
    <row r="8" spans="3:59" x14ac:dyDescent="0.2">
      <c r="C8" s="126"/>
      <c r="D8" s="126"/>
      <c r="E8" s="126"/>
      <c r="F8" s="126">
        <v>5</v>
      </c>
      <c r="G8" s="121" t="s">
        <v>460</v>
      </c>
      <c r="H8" s="122" t="s">
        <v>461</v>
      </c>
      <c r="I8" s="122">
        <v>0</v>
      </c>
      <c r="J8" s="122">
        <v>1.65</v>
      </c>
      <c r="K8" s="122">
        <v>2.5</v>
      </c>
      <c r="L8" s="122">
        <v>-0.103333333333334</v>
      </c>
      <c r="M8" s="122">
        <v>-2.6033333333333299</v>
      </c>
      <c r="N8" s="122">
        <v>0.40121086149007201</v>
      </c>
      <c r="O8" t="s">
        <v>577</v>
      </c>
    </row>
    <row r="9" spans="3:59" x14ac:dyDescent="0.2">
      <c r="C9" s="126"/>
      <c r="D9" s="126"/>
      <c r="E9" s="126"/>
      <c r="F9" s="126">
        <v>6</v>
      </c>
      <c r="G9" s="121" t="s">
        <v>462</v>
      </c>
      <c r="H9" s="122" t="s">
        <v>463</v>
      </c>
      <c r="I9" s="122">
        <v>0</v>
      </c>
      <c r="J9" s="122">
        <v>1.7853000000000001</v>
      </c>
      <c r="K9" s="122">
        <v>2.6353</v>
      </c>
      <c r="L9" s="122">
        <v>-8.1045652173912699E-2</v>
      </c>
      <c r="M9" s="122">
        <v>-2.71634565217391</v>
      </c>
      <c r="N9" s="122">
        <v>0.30892170974979899</v>
      </c>
      <c r="O9" t="s">
        <v>577</v>
      </c>
    </row>
    <row r="10" spans="3:59" x14ac:dyDescent="0.2">
      <c r="C10" s="126"/>
      <c r="D10" s="126"/>
      <c r="E10" s="126"/>
      <c r="F10" s="126">
        <v>7</v>
      </c>
      <c r="G10" s="121" t="s">
        <v>464</v>
      </c>
      <c r="H10" s="122" t="s">
        <v>465</v>
      </c>
      <c r="I10" s="122">
        <v>0</v>
      </c>
      <c r="J10" s="122">
        <v>2.0737000000000001</v>
      </c>
      <c r="K10" s="122">
        <v>2.9237000000000002</v>
      </c>
      <c r="L10" s="122">
        <v>-0.16014999999999999</v>
      </c>
      <c r="M10" s="122">
        <v>-3.08385</v>
      </c>
      <c r="N10" s="122">
        <v>7.8267786504857301E-2</v>
      </c>
      <c r="O10" t="s">
        <v>577</v>
      </c>
    </row>
    <row r="11" spans="3:59" x14ac:dyDescent="0.2">
      <c r="C11" s="126"/>
      <c r="D11" s="126"/>
      <c r="E11" s="126"/>
      <c r="F11" s="126">
        <v>8</v>
      </c>
      <c r="G11" s="121" t="s">
        <v>466</v>
      </c>
      <c r="H11" s="122" t="s">
        <v>467</v>
      </c>
      <c r="I11" s="122">
        <v>0</v>
      </c>
      <c r="J11" s="122">
        <v>2.0175999999999998</v>
      </c>
      <c r="K11" s="122">
        <v>2.8675999999999999</v>
      </c>
      <c r="L11" s="122">
        <v>-0.164533333333333</v>
      </c>
      <c r="M11" s="122">
        <v>-3.0321333333333298</v>
      </c>
      <c r="N11" s="122">
        <v>6.8205262614454906E-2</v>
      </c>
      <c r="O11" t="s">
        <v>577</v>
      </c>
    </row>
    <row r="12" spans="3:59" x14ac:dyDescent="0.2">
      <c r="C12" s="126"/>
      <c r="D12" s="126"/>
      <c r="E12" s="126"/>
      <c r="F12" s="126">
        <v>9</v>
      </c>
      <c r="G12" s="121" t="s">
        <v>468</v>
      </c>
      <c r="H12" s="122" t="s">
        <v>469</v>
      </c>
      <c r="I12" s="122">
        <v>0</v>
      </c>
      <c r="J12" s="122">
        <v>1.9349000000000001</v>
      </c>
      <c r="K12" s="122">
        <v>2.7848999999999999</v>
      </c>
      <c r="L12" s="122">
        <v>-0.14199444444444401</v>
      </c>
      <c r="M12" s="122">
        <v>-2.9268944444444398</v>
      </c>
      <c r="N12" s="122">
        <v>5.9714638767928999E-2</v>
      </c>
      <c r="O12" t="s">
        <v>577</v>
      </c>
    </row>
    <row r="13" spans="3:59" x14ac:dyDescent="0.2">
      <c r="C13" s="126"/>
      <c r="D13" s="126"/>
      <c r="E13" s="126"/>
      <c r="F13" s="126">
        <v>10</v>
      </c>
      <c r="G13" s="121" t="s">
        <v>470</v>
      </c>
      <c r="H13" s="122" t="s">
        <v>471</v>
      </c>
      <c r="I13" s="122">
        <v>0</v>
      </c>
      <c r="J13" s="122">
        <v>1.8996999999999999</v>
      </c>
      <c r="K13" s="122">
        <v>2.7496999999999998</v>
      </c>
      <c r="L13" s="122">
        <v>-2.6968181818181901E-2</v>
      </c>
      <c r="M13" s="122">
        <v>-2.77666818181818</v>
      </c>
      <c r="N13" s="122">
        <v>0.183314675874543</v>
      </c>
      <c r="O13" t="s">
        <v>577</v>
      </c>
    </row>
    <row r="14" spans="3:59" x14ac:dyDescent="0.2">
      <c r="C14" s="126"/>
      <c r="D14" s="126"/>
      <c r="E14" s="126"/>
      <c r="F14" s="126">
        <v>11</v>
      </c>
      <c r="G14" s="121" t="s">
        <v>472</v>
      </c>
      <c r="H14" s="122" t="s">
        <v>473</v>
      </c>
      <c r="I14" s="122">
        <v>0</v>
      </c>
      <c r="J14" s="122">
        <v>2.1013000000000002</v>
      </c>
      <c r="K14" s="122">
        <v>2.9512999999999998</v>
      </c>
      <c r="L14" s="122">
        <v>-0.16835</v>
      </c>
      <c r="M14" s="122">
        <v>-3.11965</v>
      </c>
      <c r="N14" s="122">
        <v>0.43004825828524101</v>
      </c>
      <c r="O14" t="s">
        <v>577</v>
      </c>
    </row>
    <row r="15" spans="3:59" x14ac:dyDescent="0.2">
      <c r="C15" s="126"/>
      <c r="D15" s="126"/>
      <c r="E15" s="126"/>
      <c r="F15" s="126">
        <v>12</v>
      </c>
      <c r="G15" s="121" t="s">
        <v>474</v>
      </c>
      <c r="H15" s="122" t="s">
        <v>475</v>
      </c>
      <c r="I15" s="122">
        <v>0</v>
      </c>
      <c r="J15" s="122">
        <v>1.8112999999999999</v>
      </c>
      <c r="K15" s="122">
        <v>2.6613000000000002</v>
      </c>
      <c r="L15" s="122">
        <v>-0.12935000000000099</v>
      </c>
      <c r="M15" s="122">
        <v>-2.7906499999999999</v>
      </c>
      <c r="N15" s="122">
        <v>0.37242536876314603</v>
      </c>
      <c r="O15" t="s">
        <v>577</v>
      </c>
    </row>
    <row r="16" spans="3:59" x14ac:dyDescent="0.2">
      <c r="C16" s="126"/>
      <c r="D16" s="126"/>
      <c r="E16" s="126"/>
      <c r="F16" s="126">
        <v>13</v>
      </c>
      <c r="G16" s="121" t="s">
        <v>476</v>
      </c>
      <c r="H16" s="122" t="s">
        <v>477</v>
      </c>
      <c r="I16" s="122">
        <v>0</v>
      </c>
      <c r="J16" s="122">
        <v>1.8689</v>
      </c>
      <c r="K16" s="122">
        <v>2.7189000000000001</v>
      </c>
      <c r="L16" s="122">
        <v>-0.13742499999999999</v>
      </c>
      <c r="M16" s="122">
        <v>-2.856325</v>
      </c>
      <c r="N16" s="122">
        <v>0.36437743249999999</v>
      </c>
      <c r="O16" t="s">
        <v>577</v>
      </c>
    </row>
    <row r="17" spans="3:15" x14ac:dyDescent="0.2">
      <c r="C17" s="126"/>
      <c r="D17" s="126"/>
      <c r="E17" s="126"/>
      <c r="F17" s="126">
        <v>14</v>
      </c>
      <c r="G17" s="121" t="s">
        <v>478</v>
      </c>
      <c r="H17" s="122" t="s">
        <v>479</v>
      </c>
      <c r="I17" s="122">
        <v>0</v>
      </c>
      <c r="J17" s="122">
        <v>2.0733999999999999</v>
      </c>
      <c r="K17" s="122">
        <v>2.9234</v>
      </c>
      <c r="L17" s="122">
        <v>-0.16955000000000001</v>
      </c>
      <c r="M17" s="122">
        <v>-3.0929500000000001</v>
      </c>
      <c r="N17" s="122">
        <v>0.12661994635788601</v>
      </c>
      <c r="O17" t="s">
        <v>577</v>
      </c>
    </row>
    <row r="18" spans="3:15" x14ac:dyDescent="0.2">
      <c r="C18" s="126"/>
      <c r="D18" s="126"/>
      <c r="E18" s="126"/>
      <c r="F18" s="126">
        <v>15</v>
      </c>
      <c r="G18" s="121" t="s">
        <v>480</v>
      </c>
      <c r="H18" s="122" t="s">
        <v>481</v>
      </c>
      <c r="I18" s="122">
        <v>0</v>
      </c>
      <c r="J18" s="122">
        <v>2.0491999999999999</v>
      </c>
      <c r="K18" s="122">
        <v>2.8992</v>
      </c>
      <c r="L18" s="122">
        <v>-0.123127272727273</v>
      </c>
      <c r="M18" s="122">
        <v>-3.0223272727272699</v>
      </c>
      <c r="N18" s="122">
        <v>9.5348084999999902E-2</v>
      </c>
      <c r="O18" t="s">
        <v>578</v>
      </c>
    </row>
    <row r="19" spans="3:15" x14ac:dyDescent="0.2">
      <c r="C19" s="126"/>
      <c r="D19" s="126"/>
      <c r="E19" s="126"/>
      <c r="F19" s="126">
        <v>16</v>
      </c>
      <c r="G19" s="121" t="s">
        <v>482</v>
      </c>
      <c r="H19" s="122" t="s">
        <v>483</v>
      </c>
      <c r="I19" s="122">
        <v>0</v>
      </c>
      <c r="J19" s="122">
        <v>1.7181</v>
      </c>
      <c r="K19" s="122">
        <v>2.5680999999999998</v>
      </c>
      <c r="L19" s="122">
        <v>-0.16928333333333301</v>
      </c>
      <c r="M19" s="122">
        <v>-2.7373833333333302</v>
      </c>
      <c r="N19" s="122">
        <v>0.385711072708189</v>
      </c>
      <c r="O19" t="s">
        <v>577</v>
      </c>
    </row>
    <row r="20" spans="3:15" x14ac:dyDescent="0.2">
      <c r="C20" s="126"/>
      <c r="D20" s="126"/>
      <c r="E20" s="126"/>
      <c r="F20" s="126">
        <v>17</v>
      </c>
      <c r="G20" s="121" t="s">
        <v>484</v>
      </c>
      <c r="H20" s="122" t="s">
        <v>485</v>
      </c>
      <c r="I20" s="122">
        <v>0</v>
      </c>
      <c r="J20" s="122">
        <v>2.1385999999999998</v>
      </c>
      <c r="K20" s="122">
        <v>2.9885999999999999</v>
      </c>
      <c r="L20" s="122">
        <v>-0.120872413793103</v>
      </c>
      <c r="M20" s="122">
        <v>-3.1094724137931</v>
      </c>
      <c r="N20" s="122">
        <v>0.13053874997478701</v>
      </c>
      <c r="O20" t="s">
        <v>577</v>
      </c>
    </row>
    <row r="21" spans="3:15" x14ac:dyDescent="0.2">
      <c r="C21" s="126"/>
      <c r="D21" s="126"/>
      <c r="E21" s="126"/>
      <c r="F21" s="126">
        <v>18</v>
      </c>
      <c r="G21" s="121" t="s">
        <v>486</v>
      </c>
      <c r="H21" s="122" t="s">
        <v>487</v>
      </c>
      <c r="I21" s="122">
        <v>0</v>
      </c>
      <c r="J21" s="122">
        <v>1.7847999999999999</v>
      </c>
      <c r="K21" s="122">
        <v>2.6347999999999998</v>
      </c>
      <c r="L21" s="122">
        <v>-0.14960000000000001</v>
      </c>
      <c r="M21" s="122">
        <v>-2.7844000000000002</v>
      </c>
      <c r="N21" s="122">
        <v>0.38657318170232602</v>
      </c>
      <c r="O21" t="s">
        <v>577</v>
      </c>
    </row>
    <row r="22" spans="3:15" x14ac:dyDescent="0.2">
      <c r="C22" s="126"/>
      <c r="D22" s="126"/>
      <c r="E22" s="126"/>
      <c r="F22" s="126">
        <v>19</v>
      </c>
      <c r="G22" s="121" t="s">
        <v>488</v>
      </c>
      <c r="H22" s="122" t="s">
        <v>489</v>
      </c>
      <c r="I22" s="122">
        <v>0</v>
      </c>
      <c r="J22" s="122">
        <v>2.0192999999999999</v>
      </c>
      <c r="K22" s="122">
        <v>2.8693</v>
      </c>
      <c r="L22" s="122">
        <v>-0.15262272727272699</v>
      </c>
      <c r="M22" s="122">
        <v>-3.02192272727273</v>
      </c>
      <c r="N22" s="122">
        <v>9.0817418187321003E-2</v>
      </c>
      <c r="O22" t="s">
        <v>577</v>
      </c>
    </row>
    <row r="23" spans="3:15" x14ac:dyDescent="0.2">
      <c r="C23" s="126"/>
      <c r="D23" s="126"/>
      <c r="E23" s="126"/>
      <c r="F23" s="126">
        <v>20</v>
      </c>
      <c r="G23" s="121" t="s">
        <v>490</v>
      </c>
      <c r="H23" s="122" t="s">
        <v>491</v>
      </c>
      <c r="I23" s="122">
        <v>0</v>
      </c>
      <c r="J23" s="122">
        <v>1.706</v>
      </c>
      <c r="K23" s="122">
        <v>2.556</v>
      </c>
      <c r="L23" s="122">
        <v>-0.140333333333333</v>
      </c>
      <c r="M23" s="122">
        <v>-2.6963333333333299</v>
      </c>
      <c r="N23" s="122">
        <v>0.43992737181052</v>
      </c>
      <c r="O23" t="s">
        <v>577</v>
      </c>
    </row>
    <row r="24" spans="3:15" x14ac:dyDescent="0.2">
      <c r="C24" s="126"/>
      <c r="D24" s="126"/>
      <c r="E24" s="126"/>
      <c r="F24" s="126">
        <v>21</v>
      </c>
      <c r="G24" s="121" t="s">
        <v>492</v>
      </c>
      <c r="H24" s="122" t="s">
        <v>493</v>
      </c>
      <c r="I24" s="122">
        <v>0</v>
      </c>
      <c r="J24" s="122">
        <v>1.0993999999999999</v>
      </c>
      <c r="K24" s="122">
        <v>1.9494</v>
      </c>
      <c r="L24" s="122">
        <v>-0.116966666666666</v>
      </c>
      <c r="M24" s="122">
        <v>-2.0663666666666698</v>
      </c>
      <c r="N24" s="122">
        <v>0.47444743410167001</v>
      </c>
      <c r="O24" t="s">
        <v>577</v>
      </c>
    </row>
    <row r="25" spans="3:15" x14ac:dyDescent="0.2">
      <c r="C25" s="126"/>
      <c r="D25" s="126"/>
      <c r="E25" s="126"/>
      <c r="F25" s="126">
        <v>22</v>
      </c>
      <c r="G25" s="121" t="s">
        <v>494</v>
      </c>
      <c r="H25" s="122" t="s">
        <v>495</v>
      </c>
      <c r="I25" s="122">
        <v>0</v>
      </c>
      <c r="J25" s="122">
        <v>1.9393</v>
      </c>
      <c r="K25" s="122">
        <v>2.7892999999999999</v>
      </c>
      <c r="L25" s="122">
        <v>-0.16335</v>
      </c>
      <c r="M25" s="122">
        <v>-2.9526500000000002</v>
      </c>
      <c r="N25" s="122">
        <v>0.43395598726835999</v>
      </c>
      <c r="O25" t="s">
        <v>578</v>
      </c>
    </row>
    <row r="26" spans="3:15" x14ac:dyDescent="0.2">
      <c r="C26" s="126"/>
      <c r="D26" s="126"/>
      <c r="E26" s="126"/>
      <c r="F26" s="126">
        <v>23</v>
      </c>
      <c r="G26" s="121" t="s">
        <v>496</v>
      </c>
      <c r="H26" s="122" t="s">
        <v>497</v>
      </c>
      <c r="I26" s="122">
        <v>0</v>
      </c>
      <c r="J26" s="122">
        <v>2.1475</v>
      </c>
      <c r="K26" s="122">
        <v>2.9975000000000001</v>
      </c>
      <c r="L26" s="122">
        <v>-0.16817307692307701</v>
      </c>
      <c r="M26" s="122">
        <v>-3.1656730769230799</v>
      </c>
      <c r="N26" s="122">
        <v>7.4497915427398601E-2</v>
      </c>
      <c r="O26" t="s">
        <v>577</v>
      </c>
    </row>
    <row r="27" spans="3:15" x14ac:dyDescent="0.2">
      <c r="C27" s="126"/>
      <c r="D27" s="126"/>
      <c r="E27" s="126"/>
      <c r="F27" s="126">
        <v>24</v>
      </c>
      <c r="G27" s="121" t="s">
        <v>498</v>
      </c>
      <c r="H27" s="122" t="s">
        <v>499</v>
      </c>
      <c r="I27" s="122">
        <v>0</v>
      </c>
      <c r="J27" s="122">
        <v>2.0895999999999999</v>
      </c>
      <c r="K27" s="122">
        <v>2.9396</v>
      </c>
      <c r="L27" s="122">
        <v>-3.6866666666666603E-2</v>
      </c>
      <c r="M27" s="122">
        <v>-2.9764666666666701</v>
      </c>
      <c r="N27" s="122">
        <v>0.25915452583333298</v>
      </c>
      <c r="O27" t="s">
        <v>578</v>
      </c>
    </row>
    <row r="28" spans="3:15" x14ac:dyDescent="0.2">
      <c r="C28" s="126"/>
      <c r="D28" s="126"/>
      <c r="E28" s="126"/>
      <c r="F28" s="126">
        <v>25</v>
      </c>
      <c r="G28" s="121" t="s">
        <v>500</v>
      </c>
      <c r="H28" s="122" t="s">
        <v>501</v>
      </c>
      <c r="I28" s="122">
        <v>0</v>
      </c>
      <c r="J28" s="122">
        <v>1.9890000000000001</v>
      </c>
      <c r="K28" s="122">
        <v>2.839</v>
      </c>
      <c r="L28" s="122">
        <v>-0.15383333333333399</v>
      </c>
      <c r="M28" s="122">
        <v>-2.9928333333333299</v>
      </c>
      <c r="N28" s="122">
        <v>0.23465234233264601</v>
      </c>
      <c r="O28" t="s">
        <v>577</v>
      </c>
    </row>
    <row r="29" spans="3:15" x14ac:dyDescent="0.2">
      <c r="C29" s="126"/>
      <c r="D29" s="126"/>
      <c r="E29" s="126"/>
      <c r="F29" s="126">
        <v>26</v>
      </c>
      <c r="G29" s="121" t="s">
        <v>502</v>
      </c>
      <c r="H29" s="122" t="s">
        <v>503</v>
      </c>
      <c r="I29" s="122">
        <v>0</v>
      </c>
      <c r="J29" s="122">
        <v>1.9265000000000001</v>
      </c>
      <c r="K29" s="122">
        <v>2.7765</v>
      </c>
      <c r="L29" s="122">
        <v>-0.10397222222222301</v>
      </c>
      <c r="M29" s="122">
        <v>-2.8804722222222199</v>
      </c>
      <c r="N29" s="124">
        <v>2.2204460492503101E-16</v>
      </c>
      <c r="O29" t="s">
        <v>577</v>
      </c>
    </row>
    <row r="30" spans="3:15" x14ac:dyDescent="0.2">
      <c r="C30" s="126"/>
      <c r="D30" s="126"/>
      <c r="E30" s="126"/>
      <c r="F30" s="126">
        <v>27</v>
      </c>
      <c r="G30" s="121" t="s">
        <v>504</v>
      </c>
      <c r="H30" s="122" t="s">
        <v>505</v>
      </c>
      <c r="I30" s="122">
        <v>0</v>
      </c>
      <c r="J30" s="122">
        <v>1.7582</v>
      </c>
      <c r="K30" s="122">
        <v>2.6082000000000001</v>
      </c>
      <c r="L30" s="122">
        <v>-0.13447142857142899</v>
      </c>
      <c r="M30" s="122">
        <v>-2.74267142857143</v>
      </c>
      <c r="N30" s="122">
        <v>0.118993366965729</v>
      </c>
      <c r="O30" t="s">
        <v>577</v>
      </c>
    </row>
    <row r="31" spans="3:15" x14ac:dyDescent="0.2">
      <c r="F31" s="126">
        <v>28</v>
      </c>
      <c r="G31" s="121" t="s">
        <v>506</v>
      </c>
      <c r="H31" s="122" t="s">
        <v>507</v>
      </c>
      <c r="I31" s="122">
        <v>0</v>
      </c>
      <c r="J31" s="122">
        <v>2.0287999999999999</v>
      </c>
      <c r="K31" s="122">
        <v>2.8788</v>
      </c>
      <c r="L31" s="122">
        <v>-8.3933333333333401E-2</v>
      </c>
      <c r="M31" s="122">
        <v>-2.9627333333333299</v>
      </c>
      <c r="N31" s="122">
        <v>4.5236362038572703E-2</v>
      </c>
      <c r="O31" t="s">
        <v>577</v>
      </c>
    </row>
    <row r="32" spans="3:15" x14ac:dyDescent="0.2">
      <c r="F32" s="126">
        <v>29</v>
      </c>
      <c r="G32" s="121" t="s">
        <v>508</v>
      </c>
      <c r="H32" s="122" t="s">
        <v>509</v>
      </c>
      <c r="I32" s="122">
        <v>0</v>
      </c>
      <c r="J32" s="122">
        <v>2.0548000000000002</v>
      </c>
      <c r="K32" s="122">
        <v>2.9047999999999998</v>
      </c>
      <c r="L32" s="122">
        <v>-0.136171428571428</v>
      </c>
      <c r="M32" s="122">
        <v>-3.0409714285714302</v>
      </c>
      <c r="N32" s="122">
        <v>0.162652312959121</v>
      </c>
      <c r="O32" t="s">
        <v>577</v>
      </c>
    </row>
    <row r="33" spans="6:15" x14ac:dyDescent="0.2">
      <c r="F33" s="126">
        <v>30</v>
      </c>
      <c r="G33" s="121" t="s">
        <v>510</v>
      </c>
      <c r="H33" s="122" t="s">
        <v>511</v>
      </c>
      <c r="I33" s="122">
        <v>0</v>
      </c>
      <c r="J33" s="122">
        <v>1.9541999999999999</v>
      </c>
      <c r="K33" s="122">
        <v>2.8041999999999998</v>
      </c>
      <c r="L33" s="122">
        <v>-0.13789999999999999</v>
      </c>
      <c r="M33" s="122">
        <v>-2.9420999999999999</v>
      </c>
      <c r="N33" s="122">
        <v>3.0591655608024501E-2</v>
      </c>
      <c r="O33" t="s">
        <v>578</v>
      </c>
    </row>
    <row r="34" spans="6:15" x14ac:dyDescent="0.2">
      <c r="F34" s="126">
        <v>31</v>
      </c>
      <c r="G34" s="121" t="s">
        <v>512</v>
      </c>
      <c r="H34" s="122" t="s">
        <v>513</v>
      </c>
      <c r="I34" s="122">
        <v>0</v>
      </c>
      <c r="J34" s="122">
        <v>2.0966999999999998</v>
      </c>
      <c r="K34" s="122">
        <v>2.9466999999999999</v>
      </c>
      <c r="L34" s="122">
        <v>-3.1386842105263199E-2</v>
      </c>
      <c r="M34" s="122">
        <v>-2.97808684210526</v>
      </c>
      <c r="N34" s="122">
        <v>0.23751914751584</v>
      </c>
      <c r="O34" t="s">
        <v>577</v>
      </c>
    </row>
    <row r="35" spans="6:15" x14ac:dyDescent="0.2">
      <c r="F35" s="126">
        <v>32</v>
      </c>
      <c r="G35" s="121" t="s">
        <v>514</v>
      </c>
      <c r="H35" s="122" t="s">
        <v>515</v>
      </c>
      <c r="I35" s="122">
        <v>0</v>
      </c>
      <c r="J35" s="122">
        <v>1.9795</v>
      </c>
      <c r="K35" s="122">
        <v>2.8294999999999999</v>
      </c>
      <c r="L35" s="122">
        <v>-0.12858333333333299</v>
      </c>
      <c r="M35" s="122">
        <v>-2.9580833333333301</v>
      </c>
      <c r="N35" s="124">
        <v>-1.48029736616688E-16</v>
      </c>
      <c r="O35" t="s">
        <v>577</v>
      </c>
    </row>
    <row r="36" spans="6:15" x14ac:dyDescent="0.2">
      <c r="F36" s="126">
        <v>33</v>
      </c>
      <c r="G36" s="121" t="s">
        <v>516</v>
      </c>
      <c r="H36" s="122" t="s">
        <v>517</v>
      </c>
      <c r="I36" s="122">
        <v>0</v>
      </c>
      <c r="J36" s="122">
        <v>2.0196000000000001</v>
      </c>
      <c r="K36" s="122">
        <v>2.8696000000000002</v>
      </c>
      <c r="L36" s="122">
        <v>-7.0199999999999804E-2</v>
      </c>
      <c r="M36" s="122">
        <v>-2.9398</v>
      </c>
      <c r="N36" s="122">
        <v>0.149392369810147</v>
      </c>
      <c r="O36" t="s">
        <v>577</v>
      </c>
    </row>
    <row r="37" spans="6:15" x14ac:dyDescent="0.2">
      <c r="F37" s="126">
        <v>34</v>
      </c>
      <c r="G37" s="121" t="s">
        <v>518</v>
      </c>
      <c r="H37" s="122" t="s">
        <v>519</v>
      </c>
      <c r="I37" s="122">
        <v>0</v>
      </c>
      <c r="J37" s="122">
        <v>2.0876999999999999</v>
      </c>
      <c r="K37" s="122">
        <v>2.9377</v>
      </c>
      <c r="L37" s="122">
        <v>-0.11415</v>
      </c>
      <c r="M37" s="122">
        <v>-3.05185</v>
      </c>
      <c r="N37" s="122">
        <v>0.120459570993541</v>
      </c>
      <c r="O37" t="s">
        <v>578</v>
      </c>
    </row>
    <row r="38" spans="6:15" x14ac:dyDescent="0.2">
      <c r="F38" s="126">
        <v>35</v>
      </c>
      <c r="G38" s="121" t="s">
        <v>520</v>
      </c>
      <c r="H38" s="122" t="s">
        <v>521</v>
      </c>
      <c r="I38" s="122">
        <v>0</v>
      </c>
      <c r="J38" s="122">
        <v>2.0089999999999999</v>
      </c>
      <c r="K38" s="122">
        <v>2.859</v>
      </c>
      <c r="L38" s="122">
        <v>-4.3000000000000198E-2</v>
      </c>
      <c r="M38" s="122">
        <v>-2.9020000000000001</v>
      </c>
      <c r="N38" s="122">
        <v>3.9238585000002497E-2</v>
      </c>
      <c r="O38" t="s">
        <v>577</v>
      </c>
    </row>
    <row r="39" spans="6:15" x14ac:dyDescent="0.2">
      <c r="F39" s="126">
        <v>36</v>
      </c>
      <c r="G39" s="121" t="s">
        <v>522</v>
      </c>
      <c r="H39" s="122" t="s">
        <v>523</v>
      </c>
      <c r="I39" s="122">
        <v>0</v>
      </c>
      <c r="J39" s="122">
        <v>1.9500999999999999</v>
      </c>
      <c r="K39" s="122">
        <v>2.8001</v>
      </c>
      <c r="L39" s="122">
        <v>-2.4949999999999601E-2</v>
      </c>
      <c r="M39" s="122">
        <v>-2.8250500000000001</v>
      </c>
      <c r="N39" s="122">
        <v>0.11201946627380401</v>
      </c>
      <c r="O39" t="s">
        <v>577</v>
      </c>
    </row>
    <row r="40" spans="6:15" x14ac:dyDescent="0.2">
      <c r="F40" s="126">
        <v>37</v>
      </c>
      <c r="G40" s="121" t="s">
        <v>524</v>
      </c>
      <c r="H40" s="122" t="s">
        <v>525</v>
      </c>
      <c r="I40" s="122">
        <v>0</v>
      </c>
      <c r="J40" s="122">
        <v>2.1015999999999999</v>
      </c>
      <c r="K40" s="122">
        <v>2.9516</v>
      </c>
      <c r="L40" s="122">
        <v>-9.3342857142857796E-2</v>
      </c>
      <c r="M40" s="122">
        <v>-3.0449428571428601</v>
      </c>
      <c r="N40" s="122">
        <v>2.42622609979996E-2</v>
      </c>
      <c r="O40" t="s">
        <v>578</v>
      </c>
    </row>
    <row r="41" spans="6:15" x14ac:dyDescent="0.2">
      <c r="F41" s="126">
        <v>38</v>
      </c>
      <c r="G41" s="121" t="s">
        <v>526</v>
      </c>
      <c r="H41" s="122" t="s">
        <v>527</v>
      </c>
      <c r="I41" s="122">
        <v>0</v>
      </c>
      <c r="J41" s="122">
        <v>2.0537999999999998</v>
      </c>
      <c r="K41" s="122">
        <v>2.9037999999999999</v>
      </c>
      <c r="L41" s="122">
        <v>-0.14185</v>
      </c>
      <c r="M41" s="122">
        <v>-3.0456500000000002</v>
      </c>
      <c r="N41" s="122">
        <v>1.7884195239059399E-2</v>
      </c>
      <c r="O41" t="s">
        <v>577</v>
      </c>
    </row>
    <row r="42" spans="6:15" x14ac:dyDescent="0.2">
      <c r="F42" s="126">
        <v>39</v>
      </c>
      <c r="G42" s="121" t="s">
        <v>528</v>
      </c>
      <c r="H42" s="122" t="s">
        <v>529</v>
      </c>
      <c r="I42" s="122">
        <v>0</v>
      </c>
      <c r="J42" s="122">
        <v>1.94</v>
      </c>
      <c r="K42" s="122">
        <v>2.79</v>
      </c>
      <c r="L42" s="122">
        <v>-0.105</v>
      </c>
      <c r="M42" s="122">
        <v>-2.895</v>
      </c>
      <c r="N42" s="122">
        <v>0.26866710833333302</v>
      </c>
      <c r="O42" t="s">
        <v>578</v>
      </c>
    </row>
    <row r="43" spans="6:15" x14ac:dyDescent="0.2">
      <c r="F43" s="126">
        <v>40</v>
      </c>
      <c r="G43" s="121" t="s">
        <v>530</v>
      </c>
      <c r="H43" s="122" t="s">
        <v>531</v>
      </c>
      <c r="I43" s="122">
        <v>0</v>
      </c>
      <c r="J43" s="122">
        <v>2.1092</v>
      </c>
      <c r="K43" s="122">
        <v>2.9592000000000001</v>
      </c>
      <c r="L43" s="122">
        <v>-8.9257142857142896E-2</v>
      </c>
      <c r="M43" s="122">
        <v>-3.0484571428571399</v>
      </c>
      <c r="N43" s="122">
        <v>2.7296017089964E-2</v>
      </c>
      <c r="O43" t="s">
        <v>577</v>
      </c>
    </row>
    <row r="44" spans="6:15" x14ac:dyDescent="0.2">
      <c r="F44" s="126">
        <v>41</v>
      </c>
      <c r="G44" s="121" t="s">
        <v>532</v>
      </c>
      <c r="H44" s="122" t="s">
        <v>533</v>
      </c>
      <c r="I44" s="122">
        <v>0</v>
      </c>
      <c r="J44" s="122">
        <v>2.0922000000000001</v>
      </c>
      <c r="K44" s="122">
        <v>2.9422000000000001</v>
      </c>
      <c r="L44" s="122">
        <v>-0.1389</v>
      </c>
      <c r="M44" s="122">
        <v>-3.0811000000000002</v>
      </c>
      <c r="N44" s="122">
        <v>5.5141083448628399E-2</v>
      </c>
      <c r="O44" t="s">
        <v>578</v>
      </c>
    </row>
    <row r="45" spans="6:15" x14ac:dyDescent="0.2">
      <c r="F45" s="126">
        <v>42</v>
      </c>
      <c r="G45" s="121" t="s">
        <v>534</v>
      </c>
      <c r="H45" s="122" t="s">
        <v>507</v>
      </c>
      <c r="I45" s="122">
        <v>0</v>
      </c>
      <c r="J45" s="122">
        <v>1.8896999999999999</v>
      </c>
      <c r="K45" s="122">
        <v>2.7397</v>
      </c>
      <c r="L45" s="122">
        <v>-0.153483333333333</v>
      </c>
      <c r="M45" s="122">
        <v>-2.8931833333333299</v>
      </c>
      <c r="N45" s="122">
        <v>4.3300272455238702E-2</v>
      </c>
      <c r="O45" t="s">
        <v>577</v>
      </c>
    </row>
    <row r="46" spans="6:15" x14ac:dyDescent="0.2">
      <c r="F46" s="126">
        <v>43</v>
      </c>
      <c r="G46" s="121" t="s">
        <v>535</v>
      </c>
      <c r="H46" s="122" t="s">
        <v>536</v>
      </c>
      <c r="I46" s="122">
        <v>0</v>
      </c>
      <c r="J46" s="122">
        <v>2.0642</v>
      </c>
      <c r="K46" s="122">
        <v>2.9142000000000001</v>
      </c>
      <c r="L46" s="122">
        <v>-9.7682608695652803E-2</v>
      </c>
      <c r="M46" s="122">
        <v>-3.0118826086956498</v>
      </c>
      <c r="N46" s="122">
        <v>0.201802559547024</v>
      </c>
      <c r="O46" t="s">
        <v>577</v>
      </c>
    </row>
    <row r="47" spans="6:15" x14ac:dyDescent="0.2">
      <c r="F47" s="126">
        <v>44</v>
      </c>
      <c r="G47" s="121" t="s">
        <v>537</v>
      </c>
      <c r="H47" s="122" t="s">
        <v>538</v>
      </c>
      <c r="I47" s="122">
        <v>0</v>
      </c>
      <c r="J47" s="122">
        <v>1.9609000000000001</v>
      </c>
      <c r="K47" s="122">
        <v>2.8109000000000002</v>
      </c>
      <c r="L47" s="122">
        <v>-0.15254999999999999</v>
      </c>
      <c r="M47" s="122">
        <v>-2.9634499999999999</v>
      </c>
      <c r="N47" s="122">
        <v>0.47483117632883498</v>
      </c>
      <c r="O47" t="s">
        <v>578</v>
      </c>
    </row>
    <row r="48" spans="6:15" x14ac:dyDescent="0.2">
      <c r="F48" s="126">
        <v>45</v>
      </c>
      <c r="G48" s="121" t="s">
        <v>539</v>
      </c>
      <c r="H48" s="122" t="s">
        <v>540</v>
      </c>
      <c r="I48" s="122">
        <v>0</v>
      </c>
      <c r="J48" s="122">
        <v>2.0474999999999999</v>
      </c>
      <c r="K48" s="122">
        <v>2.8975</v>
      </c>
      <c r="L48" s="122">
        <v>-0.16925000000000001</v>
      </c>
      <c r="M48" s="122">
        <v>-3.0667499999999999</v>
      </c>
      <c r="N48" s="122">
        <v>1.8894276884122201E-2</v>
      </c>
      <c r="O48" t="s">
        <v>578</v>
      </c>
    </row>
    <row r="49" spans="3:15" x14ac:dyDescent="0.2">
      <c r="F49" s="126">
        <v>46</v>
      </c>
      <c r="G49" s="121" t="s">
        <v>541</v>
      </c>
      <c r="H49" s="122" t="s">
        <v>517</v>
      </c>
      <c r="I49" s="122">
        <v>0</v>
      </c>
      <c r="J49" s="122">
        <v>2.0297000000000001</v>
      </c>
      <c r="K49" s="122">
        <v>2.8797000000000001</v>
      </c>
      <c r="L49" s="122">
        <v>-6.515E-2</v>
      </c>
      <c r="M49" s="122">
        <v>-2.9448500000000002</v>
      </c>
      <c r="N49" s="122">
        <v>0.15006689981014701</v>
      </c>
      <c r="O49" t="s">
        <v>577</v>
      </c>
    </row>
    <row r="50" spans="3:15" x14ac:dyDescent="0.2">
      <c r="F50" s="126">
        <v>47</v>
      </c>
      <c r="G50" s="121" t="s">
        <v>542</v>
      </c>
      <c r="H50" s="122" t="s">
        <v>477</v>
      </c>
      <c r="I50" s="122">
        <v>0</v>
      </c>
      <c r="J50" s="122">
        <v>1.9986999999999999</v>
      </c>
      <c r="K50" s="122">
        <v>2.8487</v>
      </c>
      <c r="L50" s="122">
        <v>-0.10164999999999901</v>
      </c>
      <c r="M50" s="122">
        <v>-2.9503499999999998</v>
      </c>
      <c r="N50" s="122">
        <v>0.30329649650000001</v>
      </c>
      <c r="O50" t="s">
        <v>577</v>
      </c>
    </row>
    <row r="51" spans="3:15" x14ac:dyDescent="0.2">
      <c r="F51" s="126">
        <v>48</v>
      </c>
      <c r="G51" s="121" t="s">
        <v>543</v>
      </c>
      <c r="H51" s="122" t="s">
        <v>544</v>
      </c>
      <c r="I51" s="122">
        <v>0</v>
      </c>
      <c r="J51" s="122">
        <v>2.0228000000000002</v>
      </c>
      <c r="K51" s="122">
        <v>2.8727999999999998</v>
      </c>
      <c r="L51" s="122">
        <v>-7.6327272727272799E-2</v>
      </c>
      <c r="M51" s="122">
        <v>-2.9491272727272699</v>
      </c>
      <c r="N51" s="122">
        <v>6.3244575904556802E-2</v>
      </c>
      <c r="O51" t="s">
        <v>578</v>
      </c>
    </row>
    <row r="52" spans="3:15" x14ac:dyDescent="0.2">
      <c r="F52" s="126">
        <v>49</v>
      </c>
      <c r="G52" s="121" t="s">
        <v>545</v>
      </c>
      <c r="H52" s="122" t="s">
        <v>546</v>
      </c>
      <c r="I52" s="122">
        <v>0</v>
      </c>
      <c r="J52" s="122">
        <v>2.0985</v>
      </c>
      <c r="K52" s="122">
        <v>2.9485000000000001</v>
      </c>
      <c r="L52" s="122">
        <v>-9.4083333333333699E-2</v>
      </c>
      <c r="M52" s="122">
        <v>-3.0425833333333299</v>
      </c>
      <c r="N52" s="122">
        <v>0.10600915622902</v>
      </c>
      <c r="O52" t="s">
        <v>577</v>
      </c>
    </row>
    <row r="54" spans="3:15" x14ac:dyDescent="0.2">
      <c r="C54" s="125"/>
      <c r="D54" s="125"/>
      <c r="E54" s="125"/>
      <c r="F54" s="123" t="s">
        <v>413</v>
      </c>
      <c r="G54" s="123"/>
      <c r="H54" s="123"/>
      <c r="I54" s="123"/>
      <c r="J54" s="123"/>
      <c r="K54" s="123"/>
      <c r="L54" s="123"/>
      <c r="M54" s="123"/>
      <c r="N54" s="123"/>
      <c r="O54" s="123"/>
    </row>
    <row r="55" spans="3:15" x14ac:dyDescent="0.2">
      <c r="C55" s="126"/>
      <c r="D55" s="126"/>
      <c r="E55" s="126"/>
      <c r="F55" s="127" t="s">
        <v>581</v>
      </c>
      <c r="G55" s="121" t="s">
        <v>445</v>
      </c>
      <c r="H55" s="121" t="s">
        <v>446</v>
      </c>
      <c r="I55" s="121" t="s">
        <v>447</v>
      </c>
      <c r="J55" s="121" t="s">
        <v>448</v>
      </c>
      <c r="K55" s="121" t="s">
        <v>449</v>
      </c>
      <c r="L55" s="121" t="s">
        <v>450</v>
      </c>
      <c r="M55" s="121" t="s">
        <v>451</v>
      </c>
      <c r="N55" s="121" t="s">
        <v>580</v>
      </c>
      <c r="O55" s="121" t="s">
        <v>579</v>
      </c>
    </row>
    <row r="56" spans="3:15" x14ac:dyDescent="0.2">
      <c r="C56" s="126"/>
      <c r="D56" s="126"/>
      <c r="E56" s="126"/>
      <c r="F56" s="126">
        <v>1</v>
      </c>
      <c r="G56" s="121" t="s">
        <v>547</v>
      </c>
      <c r="H56" s="122" t="s">
        <v>455</v>
      </c>
      <c r="I56" s="122">
        <v>0</v>
      </c>
      <c r="J56" s="122">
        <v>2.1358000000000001</v>
      </c>
      <c r="K56" s="122">
        <v>2.9857999999999998</v>
      </c>
      <c r="L56" s="122">
        <v>2.9566666666667601E-2</v>
      </c>
      <c r="M56" s="122">
        <v>-2.9562333333333299</v>
      </c>
      <c r="N56">
        <v>8.1635304793966093E-2</v>
      </c>
      <c r="O56" t="s">
        <v>577</v>
      </c>
    </row>
    <row r="57" spans="3:15" x14ac:dyDescent="0.2">
      <c r="C57" s="126"/>
      <c r="D57" s="126"/>
      <c r="E57" s="126"/>
      <c r="F57" s="126">
        <v>2</v>
      </c>
      <c r="G57" s="121" t="s">
        <v>548</v>
      </c>
      <c r="H57" s="122" t="s">
        <v>549</v>
      </c>
      <c r="I57" s="122">
        <v>0</v>
      </c>
      <c r="J57" s="122">
        <v>2.0204</v>
      </c>
      <c r="K57" s="122">
        <v>2.8704000000000001</v>
      </c>
      <c r="L57" s="122">
        <v>1.6628571428571E-2</v>
      </c>
      <c r="M57" s="122">
        <v>-2.85377142857143</v>
      </c>
      <c r="N57">
        <v>0.30992086478679498</v>
      </c>
      <c r="O57" t="s">
        <v>577</v>
      </c>
    </row>
    <row r="58" spans="3:15" x14ac:dyDescent="0.2">
      <c r="C58" s="126"/>
      <c r="D58" s="126"/>
      <c r="E58" s="126"/>
      <c r="F58" s="126">
        <v>3</v>
      </c>
      <c r="G58" s="121" t="s">
        <v>550</v>
      </c>
      <c r="H58" s="122" t="s">
        <v>551</v>
      </c>
      <c r="I58" s="122">
        <v>0</v>
      </c>
      <c r="J58" s="122">
        <v>1.9751000000000001</v>
      </c>
      <c r="K58" s="122">
        <v>2.8250999999999999</v>
      </c>
      <c r="L58" s="122">
        <v>0.11655</v>
      </c>
      <c r="M58" s="122">
        <v>-2.7085499999999998</v>
      </c>
      <c r="N58">
        <v>0.37243964397927898</v>
      </c>
      <c r="O58" t="s">
        <v>577</v>
      </c>
    </row>
    <row r="59" spans="3:15" x14ac:dyDescent="0.2">
      <c r="C59" s="126"/>
      <c r="D59" s="126"/>
      <c r="E59" s="126"/>
      <c r="F59" s="126">
        <v>4</v>
      </c>
      <c r="G59" s="121" t="s">
        <v>552</v>
      </c>
      <c r="H59" s="122" t="s">
        <v>553</v>
      </c>
      <c r="I59" s="122">
        <v>0</v>
      </c>
      <c r="J59" s="122">
        <v>2.1387</v>
      </c>
      <c r="K59" s="122">
        <v>2.9887000000000001</v>
      </c>
      <c r="L59" s="122">
        <v>5.0349999999999902E-2</v>
      </c>
      <c r="M59" s="122">
        <v>-2.9383499999999998</v>
      </c>
      <c r="N59">
        <v>5.8500939281252398E-2</v>
      </c>
      <c r="O59" t="s">
        <v>577</v>
      </c>
    </row>
    <row r="60" spans="3:15" x14ac:dyDescent="0.2">
      <c r="C60" s="126"/>
      <c r="D60" s="126"/>
      <c r="E60" s="126"/>
      <c r="F60" s="126">
        <v>5</v>
      </c>
      <c r="G60" s="121" t="s">
        <v>554</v>
      </c>
      <c r="H60" s="122" t="s">
        <v>553</v>
      </c>
      <c r="I60" s="122">
        <v>0</v>
      </c>
      <c r="J60" s="122">
        <v>2.0194000000000001</v>
      </c>
      <c r="K60" s="122">
        <v>2.8694000000000002</v>
      </c>
      <c r="L60" s="122">
        <v>5.9500000000003404E-3</v>
      </c>
      <c r="M60" s="122">
        <v>-2.8634499999999998</v>
      </c>
      <c r="N60">
        <v>0.20750954876952901</v>
      </c>
      <c r="O60" t="s">
        <v>577</v>
      </c>
    </row>
    <row r="61" spans="3:15" x14ac:dyDescent="0.2">
      <c r="C61" s="126"/>
      <c r="D61" s="126"/>
      <c r="E61" s="126"/>
      <c r="F61" s="126">
        <v>6</v>
      </c>
      <c r="G61" s="121" t="s">
        <v>555</v>
      </c>
      <c r="H61" s="122" t="s">
        <v>556</v>
      </c>
      <c r="I61" s="122">
        <v>0</v>
      </c>
      <c r="J61" s="122">
        <v>2.1049000000000002</v>
      </c>
      <c r="K61" s="122">
        <v>2.9548999999999999</v>
      </c>
      <c r="L61" s="122">
        <v>2.3164285714285499E-2</v>
      </c>
      <c r="M61" s="122">
        <v>-2.9317357142857099</v>
      </c>
      <c r="N61">
        <v>0.15205968038435</v>
      </c>
      <c r="O61" t="s">
        <v>577</v>
      </c>
    </row>
    <row r="62" spans="3:15" x14ac:dyDescent="0.2">
      <c r="C62" s="126"/>
      <c r="D62" s="126"/>
      <c r="E62" s="126"/>
      <c r="F62" s="126">
        <v>7</v>
      </c>
      <c r="G62" s="121" t="s">
        <v>557</v>
      </c>
      <c r="H62" s="122" t="s">
        <v>558</v>
      </c>
      <c r="I62" s="122">
        <v>0</v>
      </c>
      <c r="J62" s="122">
        <v>2.1173999999999999</v>
      </c>
      <c r="K62" s="122">
        <v>2.9674</v>
      </c>
      <c r="L62" s="122">
        <v>9.7817647058823495E-2</v>
      </c>
      <c r="M62" s="122">
        <v>-2.8695823529411801</v>
      </c>
      <c r="N62">
        <v>0.268571257533605</v>
      </c>
      <c r="O62" t="s">
        <v>578</v>
      </c>
    </row>
    <row r="63" spans="3:15" x14ac:dyDescent="0.2">
      <c r="C63" s="126"/>
      <c r="D63" s="126"/>
      <c r="E63" s="126"/>
      <c r="F63" s="126">
        <v>8</v>
      </c>
      <c r="G63" s="121" t="s">
        <v>559</v>
      </c>
      <c r="H63" s="122" t="s">
        <v>560</v>
      </c>
      <c r="I63" s="122">
        <v>0</v>
      </c>
      <c r="J63" s="122">
        <v>2.1472000000000002</v>
      </c>
      <c r="K63" s="122">
        <v>2.9971999999999999</v>
      </c>
      <c r="L63" s="122">
        <v>5.7547368421052403E-2</v>
      </c>
      <c r="M63" s="122">
        <v>-2.9396526315789502</v>
      </c>
      <c r="N63">
        <v>7.9441774182438293E-2</v>
      </c>
      <c r="O63" t="s">
        <v>577</v>
      </c>
    </row>
    <row r="64" spans="3:15" x14ac:dyDescent="0.2">
      <c r="C64" s="126"/>
      <c r="D64" s="126"/>
      <c r="E64" s="126"/>
      <c r="F64" s="126"/>
    </row>
    <row r="65" spans="3:15" x14ac:dyDescent="0.2">
      <c r="C65" s="125"/>
      <c r="D65" s="125"/>
      <c r="E65" s="125"/>
      <c r="F65" s="123" t="s">
        <v>112</v>
      </c>
      <c r="G65" s="123"/>
      <c r="H65" s="123"/>
      <c r="I65" s="123"/>
      <c r="J65" s="123"/>
      <c r="K65" s="123"/>
      <c r="L65" s="123"/>
      <c r="M65" s="123"/>
      <c r="N65" s="123"/>
      <c r="O65" s="123"/>
    </row>
    <row r="66" spans="3:15" x14ac:dyDescent="0.2">
      <c r="C66" s="126"/>
      <c r="D66" s="126"/>
      <c r="E66" s="126"/>
      <c r="F66" s="127" t="s">
        <v>581</v>
      </c>
      <c r="G66" s="121" t="s">
        <v>445</v>
      </c>
      <c r="H66" s="121" t="s">
        <v>446</v>
      </c>
      <c r="I66" s="121" t="s">
        <v>447</v>
      </c>
      <c r="J66" s="121" t="s">
        <v>448</v>
      </c>
      <c r="K66" s="121" t="s">
        <v>449</v>
      </c>
      <c r="L66" s="121" t="s">
        <v>450</v>
      </c>
      <c r="M66" s="121" t="s">
        <v>451</v>
      </c>
      <c r="N66" s="121" t="s">
        <v>580</v>
      </c>
      <c r="O66" s="121" t="s">
        <v>579</v>
      </c>
    </row>
    <row r="67" spans="3:15" x14ac:dyDescent="0.2">
      <c r="C67" s="126"/>
      <c r="D67" s="126"/>
      <c r="E67" s="126"/>
      <c r="F67" s="126">
        <v>1</v>
      </c>
      <c r="G67" s="121" t="s">
        <v>561</v>
      </c>
      <c r="H67" s="122" t="s">
        <v>562</v>
      </c>
      <c r="I67" s="122">
        <v>0</v>
      </c>
      <c r="J67" s="122">
        <v>1.7739</v>
      </c>
      <c r="K67" s="122">
        <v>2.6238999999999999</v>
      </c>
      <c r="L67" s="122">
        <v>0.29444999999999899</v>
      </c>
      <c r="M67" s="122">
        <v>-2.32945</v>
      </c>
      <c r="N67">
        <v>0.42543007713483599</v>
      </c>
      <c r="O67" t="s">
        <v>577</v>
      </c>
    </row>
    <row r="68" spans="3:15" x14ac:dyDescent="0.2">
      <c r="C68" s="126"/>
      <c r="D68" s="126"/>
      <c r="E68" s="126"/>
      <c r="F68" s="126">
        <v>2</v>
      </c>
      <c r="G68" s="121" t="s">
        <v>563</v>
      </c>
      <c r="H68" s="122" t="s">
        <v>564</v>
      </c>
      <c r="I68" s="122">
        <v>0</v>
      </c>
      <c r="J68" s="122">
        <v>2.1473</v>
      </c>
      <c r="K68" s="122">
        <v>2.9973000000000001</v>
      </c>
      <c r="L68" s="122">
        <v>0.40665000000000001</v>
      </c>
      <c r="M68" s="122">
        <v>-2.5906500000000001</v>
      </c>
      <c r="N68">
        <v>0.25792538601728598</v>
      </c>
      <c r="O68" t="s">
        <v>577</v>
      </c>
    </row>
    <row r="69" spans="3:15" x14ac:dyDescent="0.2">
      <c r="C69" s="126"/>
      <c r="D69" s="126"/>
      <c r="E69" s="126"/>
      <c r="F69" s="126">
        <v>3</v>
      </c>
      <c r="G69" s="121" t="s">
        <v>565</v>
      </c>
      <c r="H69" s="122" t="s">
        <v>566</v>
      </c>
      <c r="I69" s="122">
        <v>0</v>
      </c>
      <c r="J69" s="122">
        <v>1.913</v>
      </c>
      <c r="K69" s="122">
        <v>2.7629999999999999</v>
      </c>
      <c r="L69" s="122">
        <v>0.294833333333333</v>
      </c>
      <c r="M69" s="122">
        <v>-2.46816666666667</v>
      </c>
      <c r="N69">
        <v>0.425588836812757</v>
      </c>
      <c r="O69" t="s">
        <v>577</v>
      </c>
    </row>
    <row r="70" spans="3:15" x14ac:dyDescent="0.2">
      <c r="C70" s="126"/>
      <c r="D70" s="126"/>
      <c r="E70" s="126"/>
      <c r="F70" s="126">
        <v>4</v>
      </c>
      <c r="G70" s="121" t="s">
        <v>567</v>
      </c>
      <c r="H70" s="122" t="s">
        <v>568</v>
      </c>
      <c r="I70" s="122">
        <v>0</v>
      </c>
      <c r="J70" s="122">
        <v>2.0074000000000001</v>
      </c>
      <c r="K70" s="122">
        <v>2.8574000000000002</v>
      </c>
      <c r="L70" s="122">
        <v>0.1787</v>
      </c>
      <c r="M70" s="122">
        <v>-2.6787000000000001</v>
      </c>
      <c r="N70">
        <v>0.16676177491097399</v>
      </c>
      <c r="O70" t="s">
        <v>577</v>
      </c>
    </row>
    <row r="71" spans="3:15" x14ac:dyDescent="0.2">
      <c r="C71" s="126"/>
      <c r="D71" s="126"/>
      <c r="E71" s="126"/>
      <c r="F71" s="126">
        <v>5</v>
      </c>
      <c r="G71" s="121" t="s">
        <v>569</v>
      </c>
      <c r="H71" s="122" t="s">
        <v>570</v>
      </c>
      <c r="I71" s="122">
        <v>0</v>
      </c>
      <c r="J71" s="122">
        <v>1.7702</v>
      </c>
      <c r="K71" s="122">
        <v>2.6202000000000001</v>
      </c>
      <c r="L71" s="122">
        <v>0.29010000000000002</v>
      </c>
      <c r="M71" s="122">
        <v>-2.3300999999999998</v>
      </c>
      <c r="N71">
        <v>0.39455664210331298</v>
      </c>
      <c r="O71" t="s">
        <v>577</v>
      </c>
    </row>
    <row r="72" spans="3:15" x14ac:dyDescent="0.2">
      <c r="C72" s="126"/>
      <c r="D72" s="126"/>
      <c r="E72" s="126"/>
      <c r="F72" s="126">
        <v>6</v>
      </c>
      <c r="G72" s="121" t="s">
        <v>571</v>
      </c>
      <c r="H72" s="122" t="s">
        <v>572</v>
      </c>
      <c r="I72" s="122">
        <v>0</v>
      </c>
      <c r="J72" s="122">
        <v>1.9108000000000001</v>
      </c>
      <c r="K72" s="122">
        <v>2.7608000000000001</v>
      </c>
      <c r="L72" s="122">
        <v>0.28789999999999999</v>
      </c>
      <c r="M72" s="122">
        <v>-2.4729000000000001</v>
      </c>
      <c r="N72">
        <v>0.35412423605517002</v>
      </c>
      <c r="O72" t="s">
        <v>577</v>
      </c>
    </row>
    <row r="73" spans="3:15" x14ac:dyDescent="0.2">
      <c r="F73" s="126">
        <v>7</v>
      </c>
      <c r="G73" s="121" t="s">
        <v>573</v>
      </c>
      <c r="H73" s="122" t="s">
        <v>574</v>
      </c>
      <c r="I73" s="122">
        <v>0</v>
      </c>
      <c r="J73" s="122">
        <v>1.8722000000000001</v>
      </c>
      <c r="K73" s="122">
        <v>2.7222</v>
      </c>
      <c r="L73" s="122">
        <v>0.217463636363636</v>
      </c>
      <c r="M73" s="122">
        <v>-2.50473636363636</v>
      </c>
      <c r="N73">
        <v>0.38043284243209902</v>
      </c>
      <c r="O73" t="s">
        <v>577</v>
      </c>
    </row>
    <row r="74" spans="3:15" x14ac:dyDescent="0.2">
      <c r="F74" s="126">
        <v>8</v>
      </c>
      <c r="G74" s="121" t="s">
        <v>575</v>
      </c>
      <c r="H74" s="122" t="s">
        <v>576</v>
      </c>
      <c r="I74" s="122">
        <v>0</v>
      </c>
      <c r="J74" s="122">
        <v>2.1044999999999998</v>
      </c>
      <c r="K74" s="122">
        <v>2.9544999999999999</v>
      </c>
      <c r="L74" s="122">
        <v>0.22125</v>
      </c>
      <c r="M74" s="122">
        <v>-2.73325</v>
      </c>
      <c r="N74">
        <v>0.194389117675308</v>
      </c>
      <c r="O74" t="s">
        <v>577</v>
      </c>
    </row>
  </sheetData>
  <mergeCells count="3">
    <mergeCell ref="F54:O54"/>
    <mergeCell ref="F2:O2"/>
    <mergeCell ref="F65:O6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Data</vt:lpstr>
      <vt:lpstr>Misc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Moin Khwaja</dc:creator>
  <cp:lastModifiedBy>Moin Khwaja</cp:lastModifiedBy>
  <dcterms:created xsi:type="dcterms:W3CDTF">2024-01-24T07:36:43Z</dcterms:created>
  <dcterms:modified xsi:type="dcterms:W3CDTF">2024-04-02T08:19:06Z</dcterms:modified>
</cp:coreProperties>
</file>