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inkhwaja/Documents/GitHub/Heterojunction-Metal-Organic-Framework-Photocataysts/Metal_Oxide_Method/"/>
    </mc:Choice>
  </mc:AlternateContent>
  <xr:revisionPtr revIDLastSave="0" documentId="13_ncr:1_{88EE29FD-876A-5E40-91D2-B802523153C0}" xr6:coauthVersionLast="47" xr6:coauthVersionMax="47" xr10:uidLastSave="{00000000-0000-0000-0000-000000000000}"/>
  <bookViews>
    <workbookView xWindow="0" yWindow="720" windowWidth="29400" windowHeight="18400" activeTab="4" xr2:uid="{B93AE93C-80AB-C843-8D94-4BBDBE16CAEA}"/>
  </bookViews>
  <sheets>
    <sheet name="Overview" sheetId="4" r:id="rId1"/>
    <sheet name="CO (&gt;0.12)" sheetId="1" r:id="rId2"/>
    <sheet name="CH3OH (0-0.12)" sheetId="2" r:id="rId3"/>
    <sheet name="CH4 (-0.17-0)" sheetId="3" r:id="rId4"/>
    <sheet name="Data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5" l="1"/>
  <c r="I14" i="5"/>
  <c r="H14" i="5"/>
  <c r="G14" i="5"/>
  <c r="F14" i="5"/>
  <c r="E14" i="5"/>
  <c r="C14" i="5"/>
  <c r="D14" i="5"/>
  <c r="I32" i="5"/>
  <c r="I33" i="5"/>
  <c r="I34" i="5"/>
  <c r="I35" i="5"/>
  <c r="G35" i="5" s="1"/>
  <c r="F35" i="5" s="1"/>
  <c r="I36" i="5"/>
  <c r="I37" i="5"/>
  <c r="C32" i="5"/>
  <c r="H41" i="5"/>
  <c r="E23" i="5"/>
  <c r="D23" i="5"/>
  <c r="E20" i="5"/>
  <c r="D20" i="5"/>
  <c r="H10" i="5"/>
  <c r="H8" i="5"/>
  <c r="H7" i="5"/>
  <c r="H6" i="5"/>
  <c r="H5" i="5"/>
  <c r="F10" i="5"/>
  <c r="F8" i="5"/>
  <c r="F7" i="5"/>
  <c r="F6" i="5"/>
  <c r="F5" i="5"/>
  <c r="D10" i="5"/>
  <c r="D8" i="5"/>
  <c r="D7" i="5"/>
  <c r="D6" i="5"/>
  <c r="D5" i="5"/>
  <c r="C26" i="5"/>
  <c r="C29" i="5"/>
  <c r="C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17" i="5"/>
  <c r="C8" i="3"/>
  <c r="D8" i="3" s="1"/>
  <c r="C8" i="2"/>
  <c r="D8" i="2" s="1"/>
  <c r="D14" i="2"/>
  <c r="D15" i="2"/>
  <c r="D16" i="2"/>
  <c r="D17" i="2"/>
  <c r="D18" i="2"/>
  <c r="D19" i="2"/>
  <c r="D20" i="2"/>
  <c r="D21" i="2"/>
  <c r="D22" i="2"/>
  <c r="D23" i="2"/>
  <c r="E15" i="2"/>
  <c r="E17" i="2"/>
  <c r="E18" i="2"/>
  <c r="E19" i="2"/>
  <c r="E20" i="2"/>
  <c r="E21" i="2"/>
  <c r="E22" i="2"/>
  <c r="E23" i="2"/>
  <c r="E14" i="2"/>
  <c r="E15" i="3"/>
  <c r="E16" i="3"/>
  <c r="E17" i="3"/>
  <c r="E18" i="3"/>
  <c r="E19" i="3"/>
  <c r="E20" i="3"/>
  <c r="E21" i="3"/>
  <c r="E22" i="3"/>
  <c r="E23" i="3"/>
  <c r="E14" i="3"/>
  <c r="I27" i="3"/>
  <c r="H27" i="3"/>
  <c r="G27" i="3"/>
  <c r="D23" i="3"/>
  <c r="D22" i="3"/>
  <c r="D21" i="3"/>
  <c r="D20" i="3"/>
  <c r="D19" i="3"/>
  <c r="D18" i="3"/>
  <c r="D17" i="3"/>
  <c r="D16" i="3"/>
  <c r="D15" i="3"/>
  <c r="D14" i="3"/>
  <c r="C12" i="3"/>
  <c r="D6" i="3"/>
  <c r="D5" i="3"/>
  <c r="D4" i="3"/>
  <c r="D3" i="3"/>
  <c r="H27" i="2"/>
  <c r="C12" i="2"/>
  <c r="D6" i="2"/>
  <c r="D5" i="2"/>
  <c r="D4" i="2"/>
  <c r="D3" i="2"/>
  <c r="E27" i="1"/>
  <c r="H27" i="1" s="1"/>
  <c r="E14" i="1"/>
  <c r="E15" i="1"/>
  <c r="E16" i="1"/>
  <c r="E17" i="1"/>
  <c r="E18" i="1"/>
  <c r="E19" i="1"/>
  <c r="E20" i="1"/>
  <c r="E21" i="1"/>
  <c r="E22" i="1"/>
  <c r="E23" i="1"/>
  <c r="D8" i="1"/>
  <c r="D4" i="1"/>
  <c r="D5" i="1"/>
  <c r="D6" i="1"/>
  <c r="D7" i="1"/>
  <c r="D3" i="1"/>
  <c r="C12" i="1"/>
  <c r="D23" i="1"/>
  <c r="D15" i="1"/>
  <c r="D16" i="1"/>
  <c r="D17" i="1"/>
  <c r="D18" i="1"/>
  <c r="D19" i="1"/>
  <c r="D20" i="1"/>
  <c r="D21" i="1"/>
  <c r="D22" i="1"/>
  <c r="D14" i="1"/>
  <c r="G32" i="5" l="1"/>
  <c r="F32" i="5" s="1"/>
  <c r="G17" i="5"/>
  <c r="F17" i="5" s="1"/>
  <c r="G29" i="5"/>
  <c r="F29" i="5" s="1"/>
  <c r="G26" i="5"/>
  <c r="F26" i="5" s="1"/>
  <c r="C23" i="5"/>
  <c r="G23" i="5"/>
  <c r="F23" i="5" s="1"/>
  <c r="C20" i="5"/>
  <c r="G20" i="5"/>
  <c r="F20" i="5" s="1"/>
  <c r="E12" i="1"/>
  <c r="D12" i="3"/>
  <c r="E12" i="2"/>
  <c r="C7" i="2" s="1"/>
  <c r="D7" i="2" s="1"/>
  <c r="E12" i="3"/>
  <c r="H12" i="3" s="1"/>
  <c r="D12" i="2"/>
  <c r="D27" i="1"/>
  <c r="D12" i="1"/>
  <c r="C41" i="5" l="1"/>
  <c r="I41" i="5" s="1"/>
  <c r="C9" i="5"/>
  <c r="D9" i="5" s="1"/>
  <c r="E9" i="5"/>
  <c r="F9" i="5" s="1"/>
  <c r="C42" i="5"/>
  <c r="C43" i="5"/>
  <c r="G9" i="5"/>
  <c r="H9" i="5" s="1"/>
  <c r="F12" i="2"/>
  <c r="I12" i="2" s="1"/>
  <c r="F12" i="3"/>
  <c r="I12" i="3" s="1"/>
  <c r="C7" i="3"/>
  <c r="D7" i="3" s="1"/>
  <c r="H12" i="2"/>
  <c r="G12" i="2"/>
  <c r="I27" i="2"/>
  <c r="F12" i="1"/>
  <c r="I12" i="1" s="1"/>
  <c r="H12" i="1"/>
  <c r="G41" i="5" l="1"/>
  <c r="G12" i="3"/>
  <c r="G27" i="2"/>
  <c r="G12" i="1"/>
  <c r="C27" i="1"/>
  <c r="I27" i="1" l="1"/>
  <c r="G27" i="1"/>
</calcChain>
</file>

<file path=xl/sharedStrings.xml><?xml version="1.0" encoding="utf-8"?>
<sst xmlns="http://schemas.openxmlformats.org/spreadsheetml/2006/main" count="759" uniqueCount="525">
  <si>
    <t>Above CO Reduction</t>
  </si>
  <si>
    <t>Total MPIDS:</t>
  </si>
  <si>
    <t>1000-1500</t>
  </si>
  <si>
    <t>1500-2000</t>
  </si>
  <si>
    <t xml:space="preserve"> 'mp-3414'</t>
  </si>
  <si>
    <t xml:space="preserve"> 'mp-28159'</t>
  </si>
  <si>
    <t xml:space="preserve"> 'mp-554379'</t>
  </si>
  <si>
    <t xml:space="preserve"> 'mp-30159'</t>
  </si>
  <si>
    <t xml:space="preserve"> 'mp-644828'</t>
  </si>
  <si>
    <t xml:space="preserve"> 'mp-557856'</t>
  </si>
  <si>
    <t xml:space="preserve"> 'mp-558168'</t>
  </si>
  <si>
    <t>0-500</t>
  </si>
  <si>
    <t>500-1000</t>
  </si>
  <si>
    <t xml:space="preserve"> 'mp-27743'</t>
  </si>
  <si>
    <t xml:space="preserve"> 'mp-554129'</t>
  </si>
  <si>
    <t xml:space="preserve"> 'mp-28153'</t>
  </si>
  <si>
    <t xml:space="preserve"> 'mp-557519'</t>
  </si>
  <si>
    <t xml:space="preserve"> 'mp-557426'</t>
  </si>
  <si>
    <t xml:space="preserve"> 'mp-1323553'</t>
  </si>
  <si>
    <t xml:space="preserve"> 'mp-7922'</t>
  </si>
  <si>
    <t xml:space="preserve"> 'mp-29169'</t>
  </si>
  <si>
    <t xml:space="preserve"> 'mp-557715'</t>
  </si>
  <si>
    <t xml:space="preserve"> 'mp-13984'</t>
  </si>
  <si>
    <t xml:space="preserve"> 'mp-542001'</t>
  </si>
  <si>
    <t xml:space="preserve"> 'mp-556492'</t>
  </si>
  <si>
    <t xml:space="preserve"> 'mp-639662'</t>
  </si>
  <si>
    <t xml:space="preserve"> 'mp-1391848'</t>
  </si>
  <si>
    <t xml:space="preserve"> 'mp-29842'</t>
  </si>
  <si>
    <t>2000-2500</t>
  </si>
  <si>
    <t>2500-3000</t>
  </si>
  <si>
    <t>3000-3500</t>
  </si>
  <si>
    <t>3500-4000</t>
  </si>
  <si>
    <t>4000-4500</t>
  </si>
  <si>
    <t>MPIDs Failed</t>
  </si>
  <si>
    <t xml:space="preserve"> 'mp-29170'</t>
  </si>
  <si>
    <t xml:space="preserve"> 'mp-12442'</t>
  </si>
  <si>
    <t xml:space="preserve"> 'mp-554835'</t>
  </si>
  <si>
    <t xml:space="preserve"> 'mp-7921'</t>
  </si>
  <si>
    <t xml:space="preserve"> 'mp-557668'</t>
  </si>
  <si>
    <t xml:space="preserve"> 'mp-1102938'</t>
  </si>
  <si>
    <t xml:space="preserve"> 'mp-505727'</t>
  </si>
  <si>
    <t xml:space="preserve"> 'mp-556500'</t>
  </si>
  <si>
    <t>Failed</t>
  </si>
  <si>
    <t>Success</t>
  </si>
  <si>
    <t>4500-5081</t>
  </si>
  <si>
    <t xml:space="preserve"> 'mp-29193'</t>
  </si>
  <si>
    <t xml:space="preserve"> 'mp-14716'</t>
  </si>
  <si>
    <t xml:space="preserve"> 'mp-558838'</t>
  </si>
  <si>
    <t xml:space="preserve"> 'mp-757594'</t>
  </si>
  <si>
    <t xml:space="preserve"> 'mp-341'</t>
  </si>
  <si>
    <t xml:space="preserve"> 'mp-649616'</t>
  </si>
  <si>
    <t xml:space="preserve"> 'mp-14715'</t>
  </si>
  <si>
    <t xml:space="preserve"> 'mp-8943'</t>
  </si>
  <si>
    <t xml:space="preserve"> 'mp-20458'</t>
  </si>
  <si>
    <t>uncompatible</t>
  </si>
  <si>
    <t xml:space="preserve"> 'mp-1391273'</t>
  </si>
  <si>
    <t xml:space="preserve"> 'mp-13610'</t>
  </si>
  <si>
    <t xml:space="preserve"> 'mp-13983'</t>
  </si>
  <si>
    <t xml:space="preserve"> 'mp-8256'</t>
  </si>
  <si>
    <t xml:space="preserve"> 'mp-561423'</t>
  </si>
  <si>
    <t xml:space="preserve"> 'mp-643265'</t>
  </si>
  <si>
    <t xml:space="preserve"> 'mp-554432'</t>
  </si>
  <si>
    <t xml:space="preserve"> 'mp-14276'</t>
  </si>
  <si>
    <t xml:space="preserve"> 'mp-23598'</t>
  </si>
  <si>
    <t xml:space="preserve"> 'mp-572526'</t>
  </si>
  <si>
    <t xml:space="preserve"> 'mp-541259'</t>
  </si>
  <si>
    <t xml:space="preserve"> 'mp-560354'</t>
  </si>
  <si>
    <t xml:space="preserve"> 'mp-560789'</t>
  </si>
  <si>
    <t xml:space="preserve"> 'mp-29904'</t>
  </si>
  <si>
    <t xml:space="preserve"> 'mp-8778'</t>
  </si>
  <si>
    <t xml:space="preserve"> 'mp-31755'</t>
  </si>
  <si>
    <t xml:space="preserve"> 'mp-556442'</t>
  </si>
  <si>
    <t xml:space="preserve"> 'mp-30308'</t>
  </si>
  <si>
    <t xml:space="preserve"> 'mp-17542'</t>
  </si>
  <si>
    <t xml:space="preserve"> 'mp-27980'</t>
  </si>
  <si>
    <t xml:space="preserve"> 'mp-759957'</t>
  </si>
  <si>
    <t xml:space="preserve"> 'mp-1194388'</t>
  </si>
  <si>
    <t xml:space="preserve"> 'mp-757234'</t>
  </si>
  <si>
    <t xml:space="preserve"> 'mp-1402840'</t>
  </si>
  <si>
    <t>total in bandgap range</t>
  </si>
  <si>
    <t>bandstruct success</t>
  </si>
  <si>
    <t>align success</t>
  </si>
  <si>
    <t>total success</t>
  </si>
  <si>
    <t>mp-557432'</t>
  </si>
  <si>
    <t>mp-22439'</t>
  </si>
  <si>
    <t xml:space="preserve"> 'mp-540958'</t>
  </si>
  <si>
    <t xml:space="preserve"> 'mp-558211'</t>
  </si>
  <si>
    <t xml:space="preserve"> 'mp-541347'</t>
  </si>
  <si>
    <t xml:space="preserve"> 'mp-27988'</t>
  </si>
  <si>
    <t xml:space="preserve"> 'mp-3817'</t>
  </si>
  <si>
    <t xml:space="preserve"> 'mp-726118'</t>
  </si>
  <si>
    <t xml:space="preserve"> 'mp-28845'</t>
  </si>
  <si>
    <t xml:space="preserve"> 'mp-553981'</t>
  </si>
  <si>
    <t xml:space="preserve"> 'mp-29590'</t>
  </si>
  <si>
    <t xml:space="preserve"> 'mp-17512'</t>
  </si>
  <si>
    <t>Thermal Stability</t>
  </si>
  <si>
    <t>Stable Material</t>
  </si>
  <si>
    <t>Bandgap</t>
  </si>
  <si>
    <t>Total Database</t>
  </si>
  <si>
    <t>Filter</t>
  </si>
  <si>
    <t>Number of Materials</t>
  </si>
  <si>
    <t>Aqueous Stablility</t>
  </si>
  <si>
    <t>Band Align: CO</t>
  </si>
  <si>
    <t>Bandgap Align</t>
  </si>
  <si>
    <t>Total MPIDs</t>
  </si>
  <si>
    <t>Error</t>
  </si>
  <si>
    <t>total materials</t>
  </si>
  <si>
    <t>Error Rate</t>
  </si>
  <si>
    <t>Success Rate</t>
  </si>
  <si>
    <t>Total Success rate</t>
  </si>
  <si>
    <t>'mp-37153'</t>
  </si>
  <si>
    <t>'mp-557090'</t>
  </si>
  <si>
    <t>'mp-554737'</t>
  </si>
  <si>
    <t>'mp-557432'</t>
  </si>
  <si>
    <t>'mp-22439'</t>
  </si>
  <si>
    <t>'mp-7388'</t>
  </si>
  <si>
    <t>'mp-20652'</t>
  </si>
  <si>
    <t>'mp-35311'</t>
  </si>
  <si>
    <t>'mp-555718'</t>
  </si>
  <si>
    <t>'mp-532810'</t>
  </si>
  <si>
    <t>% Pass</t>
  </si>
  <si>
    <t>Materials List</t>
  </si>
  <si>
    <t>MPID</t>
  </si>
  <si>
    <t>mp-3414</t>
  </si>
  <si>
    <t>mp-561423</t>
  </si>
  <si>
    <t>mp-542001</t>
  </si>
  <si>
    <t>mp-29193</t>
  </si>
  <si>
    <t>mp-28845</t>
  </si>
  <si>
    <t>mp-14276</t>
  </si>
  <si>
    <t>mp-29590</t>
  </si>
  <si>
    <t>mp-556442</t>
  </si>
  <si>
    <t>mp-27980</t>
  </si>
  <si>
    <t>Formula</t>
  </si>
  <si>
    <t>AgSbF₆</t>
  </si>
  <si>
    <t>CeF₄</t>
  </si>
  <si>
    <t>Nb₂Se₄O₁₃</t>
  </si>
  <si>
    <t>OsO₃F₂</t>
  </si>
  <si>
    <t>ZrTlCdF₇</t>
  </si>
  <si>
    <t>RhPb₂F₇</t>
  </si>
  <si>
    <t>Sn₂OF₅</t>
  </si>
  <si>
    <t>Tc₂O₅F₄</t>
  </si>
  <si>
    <t>U(OF)₂</t>
  </si>
  <si>
    <t>Commerial</t>
  </si>
  <si>
    <t>Yes</t>
  </si>
  <si>
    <t>No</t>
  </si>
  <si>
    <t xml:space="preserve">Yes </t>
  </si>
  <si>
    <t xml:space="preserve">Synthesis Literature </t>
  </si>
  <si>
    <t>Sort of</t>
  </si>
  <si>
    <t>MP-IDs</t>
  </si>
  <si>
    <t>MPIDs not aligned</t>
  </si>
  <si>
    <t>MPIDs aligned</t>
  </si>
  <si>
    <t>[MPID(mp-20014)</t>
  </si>
  <si>
    <t xml:space="preserve"> MPID(mp-20015)</t>
  </si>
  <si>
    <t xml:space="preserve"> MPID(mp-14367)</t>
  </si>
  <si>
    <t xml:space="preserve"> MPID(mp-560021)</t>
  </si>
  <si>
    <t xml:space="preserve"> MPID(mp-735530)</t>
  </si>
  <si>
    <t xml:space="preserve"> MPID(mp-560949)</t>
  </si>
  <si>
    <t xml:space="preserve"> MPID(mp-1194442)]</t>
  </si>
  <si>
    <t>[MPID(mp-16060)</t>
  </si>
  <si>
    <t xml:space="preserve"> MPID(mp-552185)</t>
  </si>
  <si>
    <t xml:space="preserve"> MPID(mp-27445)</t>
  </si>
  <si>
    <t xml:space="preserve"> MPID(mp-680722)</t>
  </si>
  <si>
    <t xml:space="preserve"> MPID(mp-31107)</t>
  </si>
  <si>
    <t xml:space="preserve"> MPID(mp-1095378)</t>
  </si>
  <si>
    <t xml:space="preserve"> MPID(mp-31020)</t>
  </si>
  <si>
    <t xml:space="preserve"> MPID(mp-557628)</t>
  </si>
  <si>
    <t xml:space="preserve"> MPID(mp-559575)</t>
  </si>
  <si>
    <t xml:space="preserve"> MPID(mp-23569)</t>
  </si>
  <si>
    <t xml:space="preserve"> MPID(mp-556587)</t>
  </si>
  <si>
    <t xml:space="preserve"> MPID(mp-30003)</t>
  </si>
  <si>
    <t xml:space="preserve"> MPID(mp-29794)</t>
  </si>
  <si>
    <t xml:space="preserve"> MPID(mp-1190864)]</t>
  </si>
  <si>
    <t>[MPID(mp-572672)</t>
  </si>
  <si>
    <t xml:space="preserve"> MPID(mp-30006)</t>
  </si>
  <si>
    <t xml:space="preserve"> MPID(mp-30205)</t>
  </si>
  <si>
    <t xml:space="preserve"> MPID(mp-775489)]</t>
  </si>
  <si>
    <t>[MPID(mp-557348)</t>
  </si>
  <si>
    <t xml:space="preserve"> MPID(mp-679989)</t>
  </si>
  <si>
    <t xml:space="preserve"> MPID(mp-23064)</t>
  </si>
  <si>
    <t xml:space="preserve"> MPID(mp-23480)</t>
  </si>
  <si>
    <t xml:space="preserve"> MPID(mp-23084)</t>
  </si>
  <si>
    <t xml:space="preserve"> MPID(mp-1398496)</t>
  </si>
  <si>
    <t xml:space="preserve"> MPID(mp-1404968)</t>
  </si>
  <si>
    <t xml:space="preserve"> MPID(mp-15511)</t>
  </si>
  <si>
    <t xml:space="preserve"> MPID(mp-7128)</t>
  </si>
  <si>
    <t xml:space="preserve"> MPID(mp-28855)</t>
  </si>
  <si>
    <t xml:space="preserve"> MPID(mp-19292)</t>
  </si>
  <si>
    <t xml:space="preserve"> MPID(mp-550468)</t>
  </si>
  <si>
    <t xml:space="preserve"> MPID(mp-1105091)</t>
  </si>
  <si>
    <t xml:space="preserve"> MPID(mp-19262)</t>
  </si>
  <si>
    <t xml:space="preserve"> MPID(mp-556473)</t>
  </si>
  <si>
    <t xml:space="preserve"> MPID(mp-23565)</t>
  </si>
  <si>
    <t xml:space="preserve"> MPID(mp-21100)</t>
  </si>
  <si>
    <t xml:space="preserve"> MPID(mp-556308)</t>
  </si>
  <si>
    <t xml:space="preserve"> MPID(mp-560716)</t>
  </si>
  <si>
    <t xml:space="preserve"> MPID(mp-561561)</t>
  </si>
  <si>
    <t xml:space="preserve"> MPID(mp-1205774)</t>
  </si>
  <si>
    <t xml:space="preserve"> MPID(mp-1079364)</t>
  </si>
  <si>
    <t xml:space="preserve"> MPID(mp-27239)]</t>
  </si>
  <si>
    <t>Band Align: CH3OH</t>
  </si>
  <si>
    <t>Band Align: CH4</t>
  </si>
  <si>
    <t>[MPID(mp-20113)</t>
  </si>
  <si>
    <t xml:space="preserve"> MPID(mp-8015)</t>
  </si>
  <si>
    <t xml:space="preserve"> MPID(mp-684782)]</t>
  </si>
  <si>
    <t>[MPID(mp-556911)</t>
  </si>
  <si>
    <t xml:space="preserve"> MPID(mp-850225)</t>
  </si>
  <si>
    <t xml:space="preserve"> MPID(mp-35659)</t>
  </si>
  <si>
    <t xml:space="preserve"> MPID(mp-2437)]</t>
  </si>
  <si>
    <t>[MPID(mp-684724)</t>
  </si>
  <si>
    <t xml:space="preserve"> MPID(mp-774425)</t>
  </si>
  <si>
    <t xml:space="preserve"> MPID(mp-561379)</t>
  </si>
  <si>
    <t xml:space="preserve"> MPID(mp-558122)</t>
  </si>
  <si>
    <t xml:space="preserve"> MPID(mp-542115)</t>
  </si>
  <si>
    <t xml:space="preserve"> MPID(mp-646297)</t>
  </si>
  <si>
    <t xml:space="preserve"> MPID(mp-557250)</t>
  </si>
  <si>
    <t xml:space="preserve"> MPID(mp-27729)</t>
  </si>
  <si>
    <t xml:space="preserve"> MPID(mp-31232)</t>
  </si>
  <si>
    <t xml:space="preserve"> MPID(mp-755116)</t>
  </si>
  <si>
    <t xml:space="preserve"> MPID(mp-555898)</t>
  </si>
  <si>
    <t xml:space="preserve"> MPID(mp-866709)</t>
  </si>
  <si>
    <t xml:space="preserve"> MPID(mp-561222)]</t>
  </si>
  <si>
    <t>none</t>
  </si>
  <si>
    <t>[MPID(mp-554517)</t>
  </si>
  <si>
    <t xml:space="preserve"> MPID(mp-17259)]</t>
  </si>
  <si>
    <t>[MPID(mp-1205341)</t>
  </si>
  <si>
    <t xml:space="preserve"> MPID(mp-646192)</t>
  </si>
  <si>
    <t xml:space="preserve"> MPID(mp-1102092)</t>
  </si>
  <si>
    <t xml:space="preserve"> MPID(mp-14037)</t>
  </si>
  <si>
    <t xml:space="preserve"> MPID(mp-776555)</t>
  </si>
  <si>
    <t xml:space="preserve"> MPID(mp-29698)</t>
  </si>
  <si>
    <t xml:space="preserve"> MPID(mp-771766)</t>
  </si>
  <si>
    <t xml:space="preserve"> MPID(mp-774246)</t>
  </si>
  <si>
    <t xml:space="preserve"> MPID(mp-504969)]</t>
  </si>
  <si>
    <t>'mp-29193'</t>
  </si>
  <si>
    <t>'mp-14716'</t>
  </si>
  <si>
    <t>'mp-558838'</t>
  </si>
  <si>
    <t>'mp-757594'</t>
  </si>
  <si>
    <t>'mp-28845'</t>
  </si>
  <si>
    <t>[MPID(mp-780572)]</t>
  </si>
  <si>
    <t>[MPID(mp-29274)</t>
  </si>
  <si>
    <t xml:space="preserve"> MPID(mp-1095283)</t>
  </si>
  <si>
    <t xml:space="preserve"> MPID(mp-29366)</t>
  </si>
  <si>
    <t xml:space="preserve"> MPID(mp-20805)</t>
  </si>
  <si>
    <t xml:space="preserve"> MPID(mp-28721)</t>
  </si>
  <si>
    <t xml:space="preserve"> MPID(mp-18518)</t>
  </si>
  <si>
    <t xml:space="preserve"> MPID(mp-1205863)</t>
  </si>
  <si>
    <t xml:space="preserve"> MPID(mp-1113861)</t>
  </si>
  <si>
    <t xml:space="preserve"> MPID(mp-554311)</t>
  </si>
  <si>
    <t xml:space="preserve"> MPID(mp-18396)]</t>
  </si>
  <si>
    <t>[MPID(mp-7979)</t>
  </si>
  <si>
    <t xml:space="preserve"> MPID(mp-557441)</t>
  </si>
  <si>
    <t xml:space="preserve"> MPID(mp-558116)</t>
  </si>
  <si>
    <t xml:space="preserve"> MPID(mp-554888)]</t>
  </si>
  <si>
    <t>[MPID(mp-556518)</t>
  </si>
  <si>
    <t xml:space="preserve"> MPID(mp-1091363)</t>
  </si>
  <si>
    <t xml:space="preserve"> MPID(mp-553996)</t>
  </si>
  <si>
    <t xml:space="preserve"> MPID(mp-7387)</t>
  </si>
  <si>
    <t xml:space="preserve"> MPID(mp-20076)</t>
  </si>
  <si>
    <t xml:space="preserve"> MPID(mp-20968)</t>
  </si>
  <si>
    <t xml:space="preserve"> MPID(mp-735586)</t>
  </si>
  <si>
    <t xml:space="preserve"> MPID(mp-7984)</t>
  </si>
  <si>
    <t xml:space="preserve"> MPID(mp-8013)</t>
  </si>
  <si>
    <t xml:space="preserve"> MPID(mp-545469)</t>
  </si>
  <si>
    <t xml:space="preserve"> MPID(mp-557257)</t>
  </si>
  <si>
    <t xml:space="preserve"> MPID(mp-560997)</t>
  </si>
  <si>
    <t xml:space="preserve"> MPID(mp-644015)]</t>
  </si>
  <si>
    <t>Bandgaps Aligned</t>
  </si>
  <si>
    <t>Data Available</t>
  </si>
  <si>
    <t>Data Null</t>
  </si>
  <si>
    <t>Not Aligned</t>
  </si>
  <si>
    <t>0.17 To 0</t>
  </si>
  <si>
    <t>0 to 0.12</t>
  </si>
  <si>
    <t>&gt; 0.12</t>
  </si>
  <si>
    <t>Data Range</t>
  </si>
  <si>
    <t>Aligned</t>
  </si>
  <si>
    <t>MPIDS</t>
  </si>
  <si>
    <t>0-1000</t>
  </si>
  <si>
    <t>1000-2000</t>
  </si>
  <si>
    <t>2000-3000</t>
  </si>
  <si>
    <t>3000-4000</t>
  </si>
  <si>
    <t>4000-5081</t>
  </si>
  <si>
    <t>Range</t>
  </si>
  <si>
    <t>Total Dataset</t>
  </si>
  <si>
    <t>Total Material Screening</t>
  </si>
  <si>
    <t>-0.17 to 0</t>
  </si>
  <si>
    <t># of Materials</t>
  </si>
  <si>
    <t>Band Alignment</t>
  </si>
  <si>
    <t>Band Aligned</t>
  </si>
  <si>
    <t xml:space="preserve"> 'mp-557090'</t>
  </si>
  <si>
    <t xml:space="preserve"> 'mp-20015'</t>
  </si>
  <si>
    <t xml:space="preserve"> 'mp-14367'</t>
  </si>
  <si>
    <t xml:space="preserve"> 'mp-560021'</t>
  </si>
  <si>
    <t xml:space="preserve"> 'mp-735530'</t>
  </si>
  <si>
    <t xml:space="preserve"> 'mp-560949'</t>
  </si>
  <si>
    <t xml:space="preserve"> 'mp-1194442'</t>
  </si>
  <si>
    <t xml:space="preserve"> 'mp-572672'</t>
  </si>
  <si>
    <t xml:space="preserve"> 'mp-30006'</t>
  </si>
  <si>
    <t xml:space="preserve"> 'mp-30205'</t>
  </si>
  <si>
    <t xml:space="preserve"> 'mp-552185'</t>
  </si>
  <si>
    <t xml:space="preserve"> 'mp-27445'</t>
  </si>
  <si>
    <t xml:space="preserve"> 'mp-680722'</t>
  </si>
  <si>
    <t xml:space="preserve"> 'mp-31107'</t>
  </si>
  <si>
    <t xml:space="preserve"> 'mp-1095378'</t>
  </si>
  <si>
    <t xml:space="preserve"> 'mp-31020'</t>
  </si>
  <si>
    <t xml:space="preserve"> 'mp-557628'</t>
  </si>
  <si>
    <t xml:space="preserve"> 'mp-559575'</t>
  </si>
  <si>
    <t xml:space="preserve"> 'mp-23569'</t>
  </si>
  <si>
    <t xml:space="preserve"> 'mp-556587'</t>
  </si>
  <si>
    <t xml:space="preserve"> 'mp-30003'</t>
  </si>
  <si>
    <t xml:space="preserve"> 'mp-29794'</t>
  </si>
  <si>
    <t xml:space="preserve"> 'mp-1190864'</t>
  </si>
  <si>
    <t xml:space="preserve"> 'mp-557348'</t>
  </si>
  <si>
    <t xml:space="preserve"> 'mp-679989'</t>
  </si>
  <si>
    <t xml:space="preserve"> 'mp-23064'</t>
  </si>
  <si>
    <t xml:space="preserve"> 'mp-23480'</t>
  </si>
  <si>
    <t xml:space="preserve"> 'mp-23084'</t>
  </si>
  <si>
    <t xml:space="preserve"> 'mp-1398496'</t>
  </si>
  <si>
    <t xml:space="preserve"> 'mp-1404968'</t>
  </si>
  <si>
    <t xml:space="preserve"> 'mp-15511'</t>
  </si>
  <si>
    <t xml:space="preserve"> 'mp-7128'</t>
  </si>
  <si>
    <t xml:space="preserve"> 'mp-28855'</t>
  </si>
  <si>
    <t xml:space="preserve"> 'mp-19292'</t>
  </si>
  <si>
    <t xml:space="preserve"> 'mp-550468'</t>
  </si>
  <si>
    <t xml:space="preserve"> 'mp-1105091'</t>
  </si>
  <si>
    <t xml:space="preserve"> 'mp-19262'</t>
  </si>
  <si>
    <t xml:space="preserve"> 'mp-556473'</t>
  </si>
  <si>
    <t xml:space="preserve"> 'mp-23565'</t>
  </si>
  <si>
    <t xml:space="preserve"> 'mp-21100'</t>
  </si>
  <si>
    <t xml:space="preserve"> 'mp-556308'</t>
  </si>
  <si>
    <t xml:space="preserve"> 'mp-560716'</t>
  </si>
  <si>
    <t xml:space="preserve"> 'mp-561561'</t>
  </si>
  <si>
    <t xml:space="preserve"> 'mp-1205774'</t>
  </si>
  <si>
    <t xml:space="preserve"> 'mp-1079364'</t>
  </si>
  <si>
    <t xml:space="preserve"> 'mp-8015'</t>
  </si>
  <si>
    <t xml:space="preserve"> 'mp-684782'</t>
  </si>
  <si>
    <t xml:space="preserve"> 'mp-774425'</t>
  </si>
  <si>
    <t xml:space="preserve"> 'mp-561379'</t>
  </si>
  <si>
    <t xml:space="preserve"> 'mp-558122'</t>
  </si>
  <si>
    <t xml:space="preserve"> 'mp-542115'</t>
  </si>
  <si>
    <t xml:space="preserve"> 'mp-646297'</t>
  </si>
  <si>
    <t xml:space="preserve"> 'mp-557250'</t>
  </si>
  <si>
    <t xml:space="preserve"> 'mp-27729'</t>
  </si>
  <si>
    <t xml:space="preserve"> 'mp-31232'</t>
  </si>
  <si>
    <t xml:space="preserve"> 'mp-755116'</t>
  </si>
  <si>
    <t xml:space="preserve"> 'mp-555898'</t>
  </si>
  <si>
    <t xml:space="preserve"> 'mp-866709'</t>
  </si>
  <si>
    <t xml:space="preserve"> 'mp-850225'</t>
  </si>
  <si>
    <t xml:space="preserve"> 'mp-35659'</t>
  </si>
  <si>
    <t xml:space="preserve"> 'mp-1091363'</t>
  </si>
  <si>
    <t xml:space="preserve"> 'mp-553996'</t>
  </si>
  <si>
    <t xml:space="preserve"> 'mp-7387'</t>
  </si>
  <si>
    <t xml:space="preserve"> 'mp-20076'</t>
  </si>
  <si>
    <t xml:space="preserve"> 'mp-20968'</t>
  </si>
  <si>
    <t xml:space="preserve"> 'mp-735586'</t>
  </si>
  <si>
    <t xml:space="preserve"> 'mp-7984'</t>
  </si>
  <si>
    <t xml:space="preserve"> 'mp-8013'</t>
  </si>
  <si>
    <t xml:space="preserve"> 'mp-545469'</t>
  </si>
  <si>
    <t xml:space="preserve"> 'mp-557257'</t>
  </si>
  <si>
    <t xml:space="preserve"> 'mp-560997'</t>
  </si>
  <si>
    <t xml:space="preserve"> 'mp-557441'</t>
  </si>
  <si>
    <t xml:space="preserve"> 'mp-558116'</t>
  </si>
  <si>
    <t xml:space="preserve"> 'mp-644015'</t>
  </si>
  <si>
    <t xml:space="preserve"> 'mp-554888'</t>
  </si>
  <si>
    <t xml:space="preserve"> 'mp-558910'</t>
  </si>
  <si>
    <t xml:space="preserve"> 'mp-554685'</t>
  </si>
  <si>
    <t xml:space="preserve"> 'mp-25448'</t>
  </si>
  <si>
    <t xml:space="preserve"> 'mp-753899'</t>
  </si>
  <si>
    <t xml:space="preserve"> 'mp-557403'</t>
  </si>
  <si>
    <t xml:space="preserve"> 'mp-24550'</t>
  </si>
  <si>
    <t xml:space="preserve"> 'mp-731052'</t>
  </si>
  <si>
    <t xml:space="preserve"> 'mp-23895'</t>
  </si>
  <si>
    <t xml:space="preserve"> 'mp-753861'</t>
  </si>
  <si>
    <t xml:space="preserve"> 'mp-554689'</t>
  </si>
  <si>
    <t xml:space="preserve"> 'mp-22100'</t>
  </si>
  <si>
    <t xml:space="preserve"> 'mp-646192'</t>
  </si>
  <si>
    <t xml:space="preserve"> 'mp-1102092'</t>
  </si>
  <si>
    <t xml:space="preserve"> 'mp-14037'</t>
  </si>
  <si>
    <t xml:space="preserve"> 'mp-776555'</t>
  </si>
  <si>
    <t xml:space="preserve"> 'mp-29698'</t>
  </si>
  <si>
    <t xml:space="preserve"> 'mp-771766'</t>
  </si>
  <si>
    <t xml:space="preserve"> 'mp-774246'</t>
  </si>
  <si>
    <t xml:space="preserve"> 'mp-504969'</t>
  </si>
  <si>
    <t xml:space="preserve"> 'mp-29274'</t>
  </si>
  <si>
    <t xml:space="preserve"> 'mp-1095283'</t>
  </si>
  <si>
    <t xml:space="preserve"> 'mp-29366'</t>
  </si>
  <si>
    <t xml:space="preserve"> 'mp-20805'</t>
  </si>
  <si>
    <t xml:space="preserve"> 'mp-28721'</t>
  </si>
  <si>
    <t xml:space="preserve"> 'mp-18518'</t>
  </si>
  <si>
    <t xml:space="preserve"> 'mp-1205863'</t>
  </si>
  <si>
    <t xml:space="preserve"> 'mp-1113861'</t>
  </si>
  <si>
    <t xml:space="preserve"> 'mp-554311'</t>
  </si>
  <si>
    <t xml:space="preserve"> 'mp-17259'</t>
  </si>
  <si>
    <t xml:space="preserve"> 'mp-20652'</t>
  </si>
  <si>
    <t xml:space="preserve"> 'mp-778924'</t>
  </si>
  <si>
    <t xml:space="preserve"> 'mp-8014'</t>
  </si>
  <si>
    <t xml:space="preserve"> 'mp-556120'</t>
  </si>
  <si>
    <t xml:space="preserve"> 'mp-16917'</t>
  </si>
  <si>
    <t xml:space="preserve"> 'mp-607436'</t>
  </si>
  <si>
    <t xml:space="preserve"> 'mp-572794'</t>
  </si>
  <si>
    <t xml:space="preserve"> 'mp-2068'</t>
  </si>
  <si>
    <t xml:space="preserve"> 'mp-20727'</t>
  </si>
  <si>
    <t xml:space="preserve"> 'mp-723419'</t>
  </si>
  <si>
    <t xml:space="preserve"> 'mp-14368'</t>
  </si>
  <si>
    <t xml:space="preserve"> 'mp-569209'</t>
  </si>
  <si>
    <t xml:space="preserve"> 'mp-1819'</t>
  </si>
  <si>
    <t xml:space="preserve"> 'mp-647342'</t>
  </si>
  <si>
    <t xml:space="preserve"> 'mp-23574'</t>
  </si>
  <si>
    <t xml:space="preserve"> 'mp-558026'</t>
  </si>
  <si>
    <t xml:space="preserve"> 'mp-572726'</t>
  </si>
  <si>
    <t xml:space="preserve"> 'mp-28985'</t>
  </si>
  <si>
    <t xml:space="preserve"> 'mp-17591'</t>
  </si>
  <si>
    <t xml:space="preserve"> 'mp-22467'</t>
  </si>
  <si>
    <t xml:space="preserve"> 'mp-556067'</t>
  </si>
  <si>
    <t xml:space="preserve"> 'mp-505345'</t>
  </si>
  <si>
    <t xml:space="preserve"> 'mp-753747'</t>
  </si>
  <si>
    <t xml:space="preserve"> 'mp-15750'</t>
  </si>
  <si>
    <t xml:space="preserve"> 'mp-554435'</t>
  </si>
  <si>
    <t xml:space="preserve"> 'mp-27477'</t>
  </si>
  <si>
    <t xml:space="preserve"> 'mp-1105700'</t>
  </si>
  <si>
    <t xml:space="preserve"> 'mp-1217378'</t>
  </si>
  <si>
    <t xml:space="preserve"> 'mp-978990'</t>
  </si>
  <si>
    <t xml:space="preserve"> 'mp-2632'</t>
  </si>
  <si>
    <t xml:space="preserve"> 'mp-680219'</t>
  </si>
  <si>
    <t xml:space="preserve"> 'mp-17637'</t>
  </si>
  <si>
    <t xml:space="preserve"> 'mp-555259'</t>
  </si>
  <si>
    <t xml:space="preserve"> 'mp-541493'</t>
  </si>
  <si>
    <t xml:space="preserve"> 'mp-558123'</t>
  </si>
  <si>
    <t xml:space="preserve"> 'mp-28162'</t>
  </si>
  <si>
    <t xml:space="preserve"> 'mp-21126'</t>
  </si>
  <si>
    <t xml:space="preserve"> 'mp-759536'</t>
  </si>
  <si>
    <t xml:space="preserve"> 'mp-510763'</t>
  </si>
  <si>
    <t xml:space="preserve"> 'mp-29931'</t>
  </si>
  <si>
    <t xml:space="preserve"> 'mp-7094'</t>
  </si>
  <si>
    <t xml:space="preserve"> 'mp-30984'</t>
  </si>
  <si>
    <t xml:space="preserve"> 'mp-29391'</t>
  </si>
  <si>
    <t xml:space="preserve"> 'mp-541114'</t>
  </si>
  <si>
    <t xml:space="preserve"> 'mp-30143'</t>
  </si>
  <si>
    <t xml:space="preserve"> 'mp-28299'</t>
  </si>
  <si>
    <t xml:space="preserve"> 'mp-562338'</t>
  </si>
  <si>
    <t xml:space="preserve"> 'mp-559931'</t>
  </si>
  <si>
    <t xml:space="preserve"> 'mp-555718'</t>
  </si>
  <si>
    <t xml:space="preserve"> 'mp-27239'</t>
  </si>
  <si>
    <t xml:space="preserve"> 'mp-699543'</t>
  </si>
  <si>
    <t xml:space="preserve"> 'mp-571518'</t>
  </si>
  <si>
    <t xml:space="preserve"> 'mp-561222'</t>
  </si>
  <si>
    <t xml:space="preserve"> 'mp-18396'</t>
  </si>
  <si>
    <t xml:space="preserve"> 'mp-763482'</t>
  </si>
  <si>
    <t xml:space="preserve"> 'mp-775489'</t>
  </si>
  <si>
    <t xml:space="preserve"> 'mp-504759'</t>
  </si>
  <si>
    <t xml:space="preserve"> 'mp-2437'</t>
  </si>
  <si>
    <t xml:space="preserve"> 'mp-780572'</t>
  </si>
  <si>
    <t>mp-684724'</t>
  </si>
  <si>
    <t>mp-13985'</t>
  </si>
  <si>
    <t>mp-1180738'</t>
  </si>
  <si>
    <t>'mp-16060'</t>
  </si>
  <si>
    <t>'mp-20014'</t>
  </si>
  <si>
    <t>'mp-20113'</t>
  </si>
  <si>
    <t>'mp-556911'</t>
  </si>
  <si>
    <t>'mp-556518'</t>
  </si>
  <si>
    <t>'mp-7979'</t>
  </si>
  <si>
    <t>'mp-1205341'</t>
  </si>
  <si>
    <t>'mp-554517'</t>
  </si>
  <si>
    <t>'mp-16834'</t>
  </si>
  <si>
    <t>'mp-743600'</t>
  </si>
  <si>
    <t>5081-6081</t>
  </si>
  <si>
    <t>['mp-19512'</t>
  </si>
  <si>
    <t xml:space="preserve"> 'mp-758233'</t>
  </si>
  <si>
    <t xml:space="preserve"> 'mp-505074'</t>
  </si>
  <si>
    <t xml:space="preserve"> 'mp-759342'</t>
  </si>
  <si>
    <t xml:space="preserve"> 'mp-23446'</t>
  </si>
  <si>
    <t xml:space="preserve"> 'mp-1190931'</t>
  </si>
  <si>
    <t xml:space="preserve"> 'mp-23329'</t>
  </si>
  <si>
    <t xml:space="preserve"> 'mp-779156'</t>
  </si>
  <si>
    <t xml:space="preserve"> 'mp-774388'</t>
  </si>
  <si>
    <t xml:space="preserve"> 'mp-767632'</t>
  </si>
  <si>
    <t xml:space="preserve"> 'mp-542803'</t>
  </si>
  <si>
    <t xml:space="preserve"> 'mp-757168'</t>
  </si>
  <si>
    <t xml:space="preserve"> 'mp-29968'</t>
  </si>
  <si>
    <t xml:space="preserve"> 'mp-866804'</t>
  </si>
  <si>
    <t xml:space="preserve"> 'mp-22038'</t>
  </si>
  <si>
    <t xml:space="preserve"> 'mp-753203'</t>
  </si>
  <si>
    <t xml:space="preserve"> 'mp-20488'</t>
  </si>
  <si>
    <t xml:space="preserve"> 'mp-17677'</t>
  </si>
  <si>
    <t xml:space="preserve"> 'mp-554181'</t>
  </si>
  <si>
    <t xml:space="preserve"> 'mp-642938'</t>
  </si>
  <si>
    <t xml:space="preserve"> 'mp-25265'</t>
  </si>
  <si>
    <t xml:space="preserve"> 'mp-779609'</t>
  </si>
  <si>
    <t xml:space="preserve"> 'mp-685353'</t>
  </si>
  <si>
    <t xml:space="preserve"> 'mp-18851'</t>
  </si>
  <si>
    <t xml:space="preserve"> 'mp-764159'</t>
  </si>
  <si>
    <t xml:space="preserve"> 'mp-638686'</t>
  </si>
  <si>
    <t xml:space="preserve"> 'mp-781788'</t>
  </si>
  <si>
    <t xml:space="preserve"> 'mp-777337'</t>
  </si>
  <si>
    <t xml:space="preserve"> 'mp-25266'</t>
  </si>
  <si>
    <t xml:space="preserve"> 'mp-24174'</t>
  </si>
  <si>
    <t xml:space="preserve"> 'mp-556459'</t>
  </si>
  <si>
    <t xml:space="preserve"> 'mp-559562'</t>
  </si>
  <si>
    <t xml:space="preserve"> 'mp-756473']</t>
  </si>
  <si>
    <t>['mp-760188'</t>
  </si>
  <si>
    <t xml:space="preserve"> 'mp-760888'</t>
  </si>
  <si>
    <t xml:space="preserve"> 'mp-779347'</t>
  </si>
  <si>
    <t xml:space="preserve"> 'mp-759990'</t>
  </si>
  <si>
    <t xml:space="preserve"> 'mp-752923'</t>
  </si>
  <si>
    <t xml:space="preserve"> 'mp-558380'</t>
  </si>
  <si>
    <t xml:space="preserve"> 'mp-754609'</t>
  </si>
  <si>
    <t xml:space="preserve"> 'mp-764606'</t>
  </si>
  <si>
    <t xml:space="preserve"> 'mp-756220'</t>
  </si>
  <si>
    <t xml:space="preserve"> 'mp-765497'</t>
  </si>
  <si>
    <t xml:space="preserve"> 'mp-1049304'</t>
  </si>
  <si>
    <t xml:space="preserve"> 'mp-778670'</t>
  </si>
  <si>
    <t xml:space="preserve"> 'mp-764470'</t>
  </si>
  <si>
    <t xml:space="preserve"> 'mp-756060'</t>
  </si>
  <si>
    <t xml:space="preserve"> 'mp-780763']</t>
  </si>
  <si>
    <t>['mp-777723'</t>
  </si>
  <si>
    <t xml:space="preserve"> 'mp-764744'</t>
  </si>
  <si>
    <t xml:space="preserve"> 'mp-760249'</t>
  </si>
  <si>
    <t xml:space="preserve"> 'mp-30014'</t>
  </si>
  <si>
    <t xml:space="preserve"> 'mp-1047957'</t>
  </si>
  <si>
    <t xml:space="preserve"> 'mp-555132'</t>
  </si>
  <si>
    <t xml:space="preserve"> 'mp-766228'</t>
  </si>
  <si>
    <t xml:space="preserve"> 'mp-1184928'</t>
  </si>
  <si>
    <t xml:space="preserve"> 'mp-28194'</t>
  </si>
  <si>
    <t xml:space="preserve"> 'mp-28647'</t>
  </si>
  <si>
    <t xml:space="preserve"> 'mp-12263'</t>
  </si>
  <si>
    <t xml:space="preserve"> 'mp-680183']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</si>
</sst>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7" formatCode="0.0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quotePrefix="1" applyFont="1"/>
    <xf numFmtId="0" fontId="3" fillId="0" borderId="0" xfId="0" quotePrefix="1" applyFont="1"/>
    <xf numFmtId="165" fontId="0" fillId="0" borderId="0" xfId="1" applyNumberFormat="1" applyFont="1"/>
    <xf numFmtId="167" fontId="0" fillId="0" borderId="0" xfId="1" applyNumberFormat="1" applyFont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/>
    <xf numFmtId="0" fontId="3" fillId="5" borderId="1" xfId="0" applyFont="1" applyFill="1" applyBorder="1"/>
    <xf numFmtId="0" fontId="0" fillId="5" borderId="1" xfId="0" applyFill="1" applyBorder="1" applyAlignment="1">
      <alignment horizontal="left"/>
    </xf>
    <xf numFmtId="0" fontId="0" fillId="6" borderId="0" xfId="0" applyFill="1"/>
    <xf numFmtId="0" fontId="0" fillId="0" borderId="0" xfId="0" applyFill="1" applyBorder="1" applyAlignment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6" fillId="0" borderId="0" xfId="0" applyFont="1"/>
    <xf numFmtId="0" fontId="6" fillId="0" borderId="0" xfId="0" quotePrefix="1" applyFont="1"/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7" xfId="0" applyFill="1" applyBorder="1"/>
    <xf numFmtId="49" fontId="0" fillId="8" borderId="1" xfId="0" applyNumberFormat="1" applyFill="1" applyBorder="1" applyAlignment="1">
      <alignment horizontal="center"/>
    </xf>
    <xf numFmtId="0" fontId="0" fillId="0" borderId="1" xfId="0" applyBorder="1"/>
    <xf numFmtId="167" fontId="0" fillId="0" borderId="1" xfId="1" applyNumberFormat="1" applyFont="1" applyBorder="1"/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5" borderId="11" xfId="0" applyFill="1" applyBorder="1"/>
    <xf numFmtId="49" fontId="0" fillId="8" borderId="12" xfId="0" applyNumberFormat="1" applyFill="1" applyBorder="1" applyAlignment="1">
      <alignment horizontal="center"/>
    </xf>
    <xf numFmtId="0" fontId="0" fillId="6" borderId="11" xfId="0" applyFill="1" applyBorder="1"/>
    <xf numFmtId="0" fontId="0" fillId="5" borderId="12" xfId="0" applyFill="1" applyBorder="1" applyAlignment="1">
      <alignment horizontal="center"/>
    </xf>
    <xf numFmtId="167" fontId="0" fillId="0" borderId="12" xfId="1" applyNumberFormat="1" applyFont="1" applyBorder="1"/>
    <xf numFmtId="0" fontId="0" fillId="5" borderId="13" xfId="0" applyFill="1" applyBorder="1"/>
    <xf numFmtId="0" fontId="0" fillId="0" borderId="14" xfId="0" applyBorder="1"/>
    <xf numFmtId="167" fontId="0" fillId="0" borderId="14" xfId="1" applyNumberFormat="1" applyFont="1" applyBorder="1"/>
    <xf numFmtId="167" fontId="0" fillId="0" borderId="15" xfId="1" applyNumberFormat="1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7EE3-A033-5944-A03D-DB21736C6695}">
  <dimension ref="A1"/>
  <sheetViews>
    <sheetView workbookViewId="0">
      <selection activeCell="B2" sqref="B2"/>
    </sheetView>
  </sheetViews>
  <sheetFormatPr baseColWidth="10" defaultRowHeight="16" x14ac:dyDescent="0.2"/>
  <cols>
    <col min="1" max="1" width="2.33203125" customWidth="1"/>
  </cols>
  <sheetData>
    <row r="1" ht="10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F59A-3AC7-C645-AAB1-E884240F3041}">
  <dimension ref="B1:V39"/>
  <sheetViews>
    <sheetView zoomScale="92" zoomScaleNormal="100" workbookViewId="0">
      <selection activeCell="B25" sqref="B25:I27"/>
    </sheetView>
  </sheetViews>
  <sheetFormatPr baseColWidth="10" defaultRowHeight="16" x14ac:dyDescent="0.2"/>
  <cols>
    <col min="1" max="1" width="2" customWidth="1"/>
    <col min="2" max="2" width="17.83203125" bestFit="1" customWidth="1"/>
    <col min="3" max="3" width="19.5" customWidth="1"/>
    <col min="4" max="4" width="17.83203125" customWidth="1"/>
    <col min="5" max="5" width="14.6640625" bestFit="1" customWidth="1"/>
    <col min="6" max="6" width="21.6640625" customWidth="1"/>
    <col min="7" max="10" width="16.83203125" bestFit="1" customWidth="1"/>
    <col min="11" max="11" width="12.83203125" customWidth="1"/>
    <col min="12" max="12" width="12.6640625" customWidth="1"/>
    <col min="13" max="13" width="13.1640625" customWidth="1"/>
    <col min="15" max="15" width="14" customWidth="1"/>
    <col min="16" max="16" width="12.6640625" customWidth="1"/>
    <col min="17" max="17" width="11.33203125" customWidth="1"/>
    <col min="18" max="18" width="12.83203125" customWidth="1"/>
    <col min="19" max="19" width="13" customWidth="1"/>
    <col min="20" max="20" width="13.1640625" customWidth="1"/>
  </cols>
  <sheetData>
    <row r="1" spans="2:22" ht="9" customHeight="1" x14ac:dyDescent="0.2"/>
    <row r="2" spans="2:22" x14ac:dyDescent="0.2">
      <c r="B2" s="5" t="s">
        <v>99</v>
      </c>
      <c r="C2" s="5" t="s">
        <v>100</v>
      </c>
      <c r="D2" s="5" t="s">
        <v>120</v>
      </c>
    </row>
    <row r="3" spans="2:22" x14ac:dyDescent="0.2">
      <c r="B3" s="9" t="s">
        <v>98</v>
      </c>
      <c r="C3">
        <v>153235</v>
      </c>
      <c r="D3" s="4">
        <f>C3/153235</f>
        <v>1</v>
      </c>
    </row>
    <row r="4" spans="2:22" x14ac:dyDescent="0.2">
      <c r="B4" s="9" t="s">
        <v>95</v>
      </c>
      <c r="C4">
        <v>44898</v>
      </c>
      <c r="D4" s="4">
        <f t="shared" ref="D4:D8" si="0">C4/153235</f>
        <v>0.29300094625901391</v>
      </c>
    </row>
    <row r="5" spans="2:22" x14ac:dyDescent="0.2">
      <c r="B5" s="9" t="s">
        <v>96</v>
      </c>
      <c r="C5">
        <v>33990</v>
      </c>
      <c r="D5" s="4">
        <f t="shared" si="0"/>
        <v>0.22181616471432766</v>
      </c>
    </row>
    <row r="6" spans="2:22" x14ac:dyDescent="0.2">
      <c r="B6" s="9" t="s">
        <v>97</v>
      </c>
      <c r="C6">
        <v>5081</v>
      </c>
      <c r="D6" s="4">
        <f t="shared" si="0"/>
        <v>3.3158221033053804E-2</v>
      </c>
    </row>
    <row r="7" spans="2:22" x14ac:dyDescent="0.2">
      <c r="B7" s="9" t="s">
        <v>102</v>
      </c>
      <c r="C7">
        <v>83</v>
      </c>
      <c r="D7" s="4">
        <f t="shared" si="0"/>
        <v>5.4165171142363038E-4</v>
      </c>
    </row>
    <row r="8" spans="2:22" x14ac:dyDescent="0.2">
      <c r="B8" s="9" t="s">
        <v>101</v>
      </c>
      <c r="C8">
        <v>9</v>
      </c>
      <c r="D8" s="4">
        <f t="shared" si="0"/>
        <v>5.8733318106176784E-5</v>
      </c>
    </row>
    <row r="10" spans="2:22" x14ac:dyDescent="0.2">
      <c r="B10" s="7" t="s">
        <v>103</v>
      </c>
      <c r="C10" s="7"/>
      <c r="D10" s="7"/>
      <c r="E10" s="7"/>
      <c r="F10" s="7"/>
      <c r="G10" s="7"/>
      <c r="H10" s="7"/>
      <c r="I10" s="7"/>
    </row>
    <row r="11" spans="2:22" x14ac:dyDescent="0.2">
      <c r="B11" s="12"/>
      <c r="C11" s="9" t="s">
        <v>42</v>
      </c>
      <c r="D11" s="9" t="s">
        <v>54</v>
      </c>
      <c r="E11" s="9" t="s">
        <v>43</v>
      </c>
      <c r="F11" s="9" t="s">
        <v>79</v>
      </c>
      <c r="G11" s="9" t="s">
        <v>80</v>
      </c>
      <c r="H11" s="9" t="s">
        <v>81</v>
      </c>
      <c r="I11" s="9" t="s">
        <v>82</v>
      </c>
    </row>
    <row r="12" spans="2:22" x14ac:dyDescent="0.2">
      <c r="B12" s="9" t="s">
        <v>1</v>
      </c>
      <c r="C12">
        <f>SUM(C14:C23)</f>
        <v>1864</v>
      </c>
      <c r="D12">
        <f>SUM(D14:D23)</f>
        <v>3217</v>
      </c>
      <c r="E12">
        <f>SUM(E14:E23)</f>
        <v>85</v>
      </c>
      <c r="F12">
        <f>SUM(C12:E12)-SUM(E14:E23)</f>
        <v>5081</v>
      </c>
      <c r="G12" s="3">
        <f>(D12+E12)/F12</f>
        <v>0.64987207242668765</v>
      </c>
      <c r="H12" s="3">
        <f>E12/(E12+D12)</f>
        <v>2.57419745608722E-2</v>
      </c>
      <c r="I12" s="3">
        <f>E12/F12</f>
        <v>1.6728990356229087E-2</v>
      </c>
    </row>
    <row r="13" spans="2:22" x14ac:dyDescent="0.2">
      <c r="B13" s="9" t="s">
        <v>0</v>
      </c>
      <c r="C13" s="9" t="s">
        <v>33</v>
      </c>
      <c r="D13" s="9" t="s">
        <v>149</v>
      </c>
      <c r="E13" s="9" t="s">
        <v>150</v>
      </c>
      <c r="F13" s="11" t="s">
        <v>148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2:22" x14ac:dyDescent="0.2">
      <c r="B14" t="s">
        <v>11</v>
      </c>
      <c r="C14">
        <v>179</v>
      </c>
      <c r="D14">
        <f>500-C14</f>
        <v>321</v>
      </c>
      <c r="E14">
        <f>COUNTA(F14:W14)</f>
        <v>9</v>
      </c>
      <c r="F14" s="17" t="s">
        <v>110</v>
      </c>
      <c r="G14" s="18" t="s">
        <v>4</v>
      </c>
      <c r="H14" s="18" t="s">
        <v>5</v>
      </c>
      <c r="I14" s="18" t="s">
        <v>6</v>
      </c>
      <c r="J14" s="18" t="s">
        <v>7</v>
      </c>
      <c r="K14" s="18" t="s">
        <v>8</v>
      </c>
      <c r="L14" s="18" t="s">
        <v>9</v>
      </c>
      <c r="M14" s="18" t="s">
        <v>10</v>
      </c>
      <c r="N14" s="18" t="s">
        <v>85</v>
      </c>
      <c r="O14" s="18"/>
      <c r="P14" s="18"/>
      <c r="Q14" s="18"/>
      <c r="R14" s="18"/>
      <c r="S14" s="18"/>
      <c r="T14" s="18"/>
      <c r="U14" s="18"/>
      <c r="V14" s="18"/>
    </row>
    <row r="15" spans="2:22" x14ac:dyDescent="0.2">
      <c r="B15" t="s">
        <v>12</v>
      </c>
      <c r="C15">
        <v>166</v>
      </c>
      <c r="D15">
        <f t="shared" ref="D15:D22" si="1">500-C15</f>
        <v>334</v>
      </c>
      <c r="E15">
        <f>COUNTA(F15:W15)</f>
        <v>16</v>
      </c>
      <c r="F15" s="17" t="s">
        <v>111</v>
      </c>
      <c r="G15" s="18" t="s">
        <v>13</v>
      </c>
      <c r="H15" s="18" t="s">
        <v>14</v>
      </c>
      <c r="I15" s="18" t="s">
        <v>15</v>
      </c>
      <c r="J15" s="18" t="s">
        <v>16</v>
      </c>
      <c r="K15" s="18" t="s">
        <v>17</v>
      </c>
      <c r="L15" s="18" t="s">
        <v>18</v>
      </c>
      <c r="M15" s="18" t="s">
        <v>19</v>
      </c>
      <c r="N15" s="18" t="s">
        <v>20</v>
      </c>
      <c r="O15" s="18" t="s">
        <v>21</v>
      </c>
      <c r="P15" s="18" t="s">
        <v>22</v>
      </c>
      <c r="Q15" s="18" t="s">
        <v>23</v>
      </c>
      <c r="R15" s="18" t="s">
        <v>24</v>
      </c>
      <c r="S15" s="18" t="s">
        <v>25</v>
      </c>
      <c r="T15" s="18" t="s">
        <v>26</v>
      </c>
      <c r="U15" s="18" t="s">
        <v>86</v>
      </c>
      <c r="V15" s="18"/>
    </row>
    <row r="16" spans="2:22" x14ac:dyDescent="0.2">
      <c r="B16" t="s">
        <v>2</v>
      </c>
      <c r="C16">
        <v>223</v>
      </c>
      <c r="D16">
        <f t="shared" si="1"/>
        <v>277</v>
      </c>
      <c r="E16">
        <f t="shared" ref="E16:E23" si="2">COUNTA(F16:W16)</f>
        <v>3</v>
      </c>
      <c r="F16" s="17" t="s">
        <v>112</v>
      </c>
      <c r="G16" s="18" t="s">
        <v>27</v>
      </c>
      <c r="H16" s="18" t="s">
        <v>87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2:22" x14ac:dyDescent="0.2">
      <c r="B17" t="s">
        <v>3</v>
      </c>
      <c r="C17">
        <v>168</v>
      </c>
      <c r="D17">
        <f t="shared" si="1"/>
        <v>332</v>
      </c>
      <c r="E17">
        <f t="shared" si="2"/>
        <v>3</v>
      </c>
      <c r="F17" s="17" t="s">
        <v>113</v>
      </c>
      <c r="G17" s="18" t="s">
        <v>34</v>
      </c>
      <c r="H17" s="18" t="s">
        <v>88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pans="2:22" x14ac:dyDescent="0.2">
      <c r="B18" t="s">
        <v>28</v>
      </c>
      <c r="C18">
        <v>174</v>
      </c>
      <c r="D18">
        <f t="shared" si="1"/>
        <v>326</v>
      </c>
      <c r="E18">
        <f t="shared" si="2"/>
        <v>6</v>
      </c>
      <c r="F18" s="17" t="s">
        <v>115</v>
      </c>
      <c r="G18" s="19" t="s">
        <v>233</v>
      </c>
      <c r="H18" s="19" t="s">
        <v>234</v>
      </c>
      <c r="I18" s="19" t="s">
        <v>235</v>
      </c>
      <c r="J18" s="19" t="s">
        <v>236</v>
      </c>
      <c r="K18" s="19" t="s">
        <v>237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2:22" x14ac:dyDescent="0.2">
      <c r="B19" t="s">
        <v>29</v>
      </c>
      <c r="C19">
        <v>195</v>
      </c>
      <c r="D19">
        <f t="shared" si="1"/>
        <v>305</v>
      </c>
      <c r="E19">
        <f t="shared" si="2"/>
        <v>7</v>
      </c>
      <c r="F19" s="17" t="s">
        <v>114</v>
      </c>
      <c r="G19" s="18" t="s">
        <v>37</v>
      </c>
      <c r="H19" s="18" t="s">
        <v>38</v>
      </c>
      <c r="I19" s="18" t="s">
        <v>39</v>
      </c>
      <c r="J19" s="18" t="s">
        <v>40</v>
      </c>
      <c r="K19" s="18" t="s">
        <v>41</v>
      </c>
      <c r="L19" s="18" t="s">
        <v>90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pans="2:22" x14ac:dyDescent="0.2">
      <c r="B20" t="s">
        <v>30</v>
      </c>
      <c r="C20">
        <v>174</v>
      </c>
      <c r="D20">
        <f t="shared" si="1"/>
        <v>326</v>
      </c>
      <c r="E20">
        <f t="shared" si="2"/>
        <v>6</v>
      </c>
      <c r="F20" s="17" t="s">
        <v>115</v>
      </c>
      <c r="G20" s="18" t="s">
        <v>45</v>
      </c>
      <c r="H20" s="18" t="s">
        <v>46</v>
      </c>
      <c r="I20" s="18" t="s">
        <v>47</v>
      </c>
      <c r="J20" s="18" t="s">
        <v>48</v>
      </c>
      <c r="K20" s="18" t="s">
        <v>91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2:22" x14ac:dyDescent="0.2">
      <c r="B21" t="s">
        <v>31</v>
      </c>
      <c r="C21">
        <v>199</v>
      </c>
      <c r="D21">
        <f t="shared" si="1"/>
        <v>301</v>
      </c>
      <c r="E21">
        <f t="shared" si="2"/>
        <v>7</v>
      </c>
      <c r="F21" s="17" t="s">
        <v>116</v>
      </c>
      <c r="G21" s="18" t="s">
        <v>49</v>
      </c>
      <c r="H21" s="18" t="s">
        <v>50</v>
      </c>
      <c r="I21" s="18" t="s">
        <v>51</v>
      </c>
      <c r="J21" s="18" t="s">
        <v>52</v>
      </c>
      <c r="K21" s="18" t="s">
        <v>53</v>
      </c>
      <c r="L21" s="18" t="s">
        <v>92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2:22" x14ac:dyDescent="0.2">
      <c r="B22" t="s">
        <v>32</v>
      </c>
      <c r="C22">
        <v>185</v>
      </c>
      <c r="D22">
        <f t="shared" si="1"/>
        <v>315</v>
      </c>
      <c r="E22">
        <f t="shared" si="2"/>
        <v>17</v>
      </c>
      <c r="F22" s="17" t="s">
        <v>117</v>
      </c>
      <c r="G22" s="18" t="s">
        <v>55</v>
      </c>
      <c r="H22" s="18" t="s">
        <v>56</v>
      </c>
      <c r="I22" s="18" t="s">
        <v>57</v>
      </c>
      <c r="J22" s="18" t="s">
        <v>58</v>
      </c>
      <c r="K22" s="18" t="s">
        <v>59</v>
      </c>
      <c r="L22" s="18" t="s">
        <v>60</v>
      </c>
      <c r="M22" s="18" t="s">
        <v>61</v>
      </c>
      <c r="N22" s="18" t="s">
        <v>62</v>
      </c>
      <c r="O22" s="18" t="s">
        <v>63</v>
      </c>
      <c r="P22" s="18" t="s">
        <v>64</v>
      </c>
      <c r="Q22" s="18" t="s">
        <v>65</v>
      </c>
      <c r="R22" s="18" t="s">
        <v>66</v>
      </c>
      <c r="S22" s="18" t="s">
        <v>67</v>
      </c>
      <c r="T22" s="18" t="s">
        <v>68</v>
      </c>
      <c r="U22" s="18" t="s">
        <v>69</v>
      </c>
      <c r="V22" s="18" t="s">
        <v>93</v>
      </c>
    </row>
    <row r="23" spans="2:22" x14ac:dyDescent="0.2">
      <c r="B23" t="s">
        <v>44</v>
      </c>
      <c r="C23">
        <v>201</v>
      </c>
      <c r="D23">
        <f>581-C23</f>
        <v>380</v>
      </c>
      <c r="E23">
        <f t="shared" si="2"/>
        <v>11</v>
      </c>
      <c r="F23" s="17" t="s">
        <v>118</v>
      </c>
      <c r="G23" s="18" t="s">
        <v>70</v>
      </c>
      <c r="H23" s="18" t="s">
        <v>71</v>
      </c>
      <c r="I23" s="18" t="s">
        <v>72</v>
      </c>
      <c r="J23" s="18" t="s">
        <v>73</v>
      </c>
      <c r="K23" s="18" t="s">
        <v>74</v>
      </c>
      <c r="L23" s="18" t="s">
        <v>75</v>
      </c>
      <c r="M23" s="18" t="s">
        <v>76</v>
      </c>
      <c r="N23" s="18" t="s">
        <v>77</v>
      </c>
      <c r="O23" s="18" t="s">
        <v>78</v>
      </c>
      <c r="P23" s="18" t="s">
        <v>94</v>
      </c>
      <c r="Q23" s="18"/>
      <c r="R23" s="18"/>
      <c r="S23" s="18"/>
      <c r="T23" s="18"/>
      <c r="U23" s="18"/>
      <c r="V23" s="18"/>
    </row>
    <row r="25" spans="2:22" x14ac:dyDescent="0.2">
      <c r="B25" s="6" t="s">
        <v>101</v>
      </c>
      <c r="C25" s="6"/>
      <c r="D25" s="6"/>
      <c r="E25" s="6"/>
      <c r="F25" s="6"/>
      <c r="G25" s="6"/>
      <c r="H25" s="6"/>
      <c r="I25" s="6"/>
    </row>
    <row r="26" spans="2:22" x14ac:dyDescent="0.2">
      <c r="B26" s="12"/>
      <c r="C26" s="10" t="s">
        <v>106</v>
      </c>
      <c r="D26" s="9" t="s">
        <v>105</v>
      </c>
      <c r="E26" s="9" t="s">
        <v>42</v>
      </c>
      <c r="F26" s="9" t="s">
        <v>43</v>
      </c>
      <c r="G26" s="9" t="s">
        <v>107</v>
      </c>
      <c r="H26" s="9" t="s">
        <v>108</v>
      </c>
      <c r="I26" s="9" t="s">
        <v>109</v>
      </c>
    </row>
    <row r="27" spans="2:22" x14ac:dyDescent="0.2">
      <c r="B27" s="9" t="s">
        <v>104</v>
      </c>
      <c r="C27">
        <f>SUM(D27:F27)</f>
        <v>83</v>
      </c>
      <c r="D27">
        <f>83-(SUM(E27:F27))</f>
        <v>28</v>
      </c>
      <c r="E27">
        <f>55-F27</f>
        <v>46</v>
      </c>
      <c r="F27">
        <v>9</v>
      </c>
      <c r="G27" s="3">
        <f>D27/C27</f>
        <v>0.33734939759036142</v>
      </c>
      <c r="H27" s="3">
        <f>F27/(E27+F27)</f>
        <v>0.16363636363636364</v>
      </c>
      <c r="I27" s="3">
        <f>F27/C27</f>
        <v>0.10843373493975904</v>
      </c>
    </row>
    <row r="29" spans="2:22" x14ac:dyDescent="0.2">
      <c r="B29" s="8" t="s">
        <v>121</v>
      </c>
      <c r="C29" s="8"/>
      <c r="D29" s="8"/>
      <c r="E29" s="8"/>
      <c r="F29" s="8"/>
      <c r="G29" s="8"/>
      <c r="H29" s="8"/>
      <c r="I29" s="8"/>
    </row>
    <row r="30" spans="2:22" x14ac:dyDescent="0.2">
      <c r="B30" s="9" t="s">
        <v>122</v>
      </c>
      <c r="C30" s="9" t="s">
        <v>132</v>
      </c>
      <c r="D30" s="9" t="s">
        <v>146</v>
      </c>
      <c r="E30" s="9" t="s">
        <v>142</v>
      </c>
      <c r="F30" s="9"/>
      <c r="G30" s="9"/>
      <c r="H30" s="9"/>
      <c r="I30" s="9"/>
    </row>
    <row r="31" spans="2:22" x14ac:dyDescent="0.2">
      <c r="B31" t="s">
        <v>123</v>
      </c>
      <c r="C31" t="s">
        <v>133</v>
      </c>
      <c r="D31" t="s">
        <v>143</v>
      </c>
      <c r="E31" t="s">
        <v>143</v>
      </c>
    </row>
    <row r="32" spans="2:22" x14ac:dyDescent="0.2">
      <c r="B32" t="s">
        <v>125</v>
      </c>
      <c r="C32" t="s">
        <v>134</v>
      </c>
      <c r="D32" t="s">
        <v>143</v>
      </c>
      <c r="E32" t="s">
        <v>143</v>
      </c>
    </row>
    <row r="33" spans="2:6" x14ac:dyDescent="0.2">
      <c r="B33" t="s">
        <v>126</v>
      </c>
      <c r="C33" t="s">
        <v>135</v>
      </c>
      <c r="D33" t="s">
        <v>143</v>
      </c>
      <c r="E33" t="s">
        <v>144</v>
      </c>
      <c r="F33" s="1"/>
    </row>
    <row r="34" spans="2:6" x14ac:dyDescent="0.2">
      <c r="B34" t="s">
        <v>127</v>
      </c>
      <c r="C34" t="s">
        <v>136</v>
      </c>
      <c r="D34" t="s">
        <v>145</v>
      </c>
      <c r="E34" t="s">
        <v>144</v>
      </c>
    </row>
    <row r="35" spans="2:6" x14ac:dyDescent="0.2">
      <c r="B35" t="s">
        <v>124</v>
      </c>
      <c r="C35" t="s">
        <v>137</v>
      </c>
      <c r="D35" t="s">
        <v>143</v>
      </c>
      <c r="E35" t="s">
        <v>144</v>
      </c>
    </row>
    <row r="36" spans="2:6" x14ac:dyDescent="0.2">
      <c r="B36" t="s">
        <v>128</v>
      </c>
      <c r="C36" t="s">
        <v>138</v>
      </c>
      <c r="D36" t="s">
        <v>143</v>
      </c>
      <c r="E36" t="s">
        <v>144</v>
      </c>
    </row>
    <row r="37" spans="2:6" x14ac:dyDescent="0.2">
      <c r="B37" t="s">
        <v>129</v>
      </c>
      <c r="C37" t="s">
        <v>139</v>
      </c>
      <c r="D37" t="s">
        <v>147</v>
      </c>
      <c r="E37" t="s">
        <v>144</v>
      </c>
    </row>
    <row r="38" spans="2:6" x14ac:dyDescent="0.2">
      <c r="B38" t="s">
        <v>130</v>
      </c>
      <c r="C38" t="s">
        <v>140</v>
      </c>
      <c r="D38" t="s">
        <v>147</v>
      </c>
      <c r="E38" t="s">
        <v>144</v>
      </c>
    </row>
    <row r="39" spans="2:6" x14ac:dyDescent="0.2">
      <c r="B39" t="s">
        <v>131</v>
      </c>
      <c r="C39" t="s">
        <v>141</v>
      </c>
      <c r="D39" t="s">
        <v>147</v>
      </c>
      <c r="E39" t="s">
        <v>144</v>
      </c>
    </row>
  </sheetData>
  <mergeCells count="4">
    <mergeCell ref="B10:I10"/>
    <mergeCell ref="B25:I25"/>
    <mergeCell ref="B29:I29"/>
    <mergeCell ref="F13:V13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9F24-AD0C-7346-919C-04BACF677FD4}">
  <dimension ref="B1:V33"/>
  <sheetViews>
    <sheetView workbookViewId="0">
      <selection activeCell="K21" sqref="K21"/>
    </sheetView>
  </sheetViews>
  <sheetFormatPr baseColWidth="10" defaultRowHeight="16" x14ac:dyDescent="0.2"/>
  <cols>
    <col min="1" max="1" width="1.6640625" customWidth="1"/>
    <col min="2" max="2" width="17.83203125" bestFit="1" customWidth="1"/>
    <col min="3" max="3" width="18.5" bestFit="1" customWidth="1"/>
    <col min="4" max="4" width="18" bestFit="1" customWidth="1"/>
    <col min="5" max="5" width="14.6640625" bestFit="1" customWidth="1"/>
    <col min="6" max="6" width="19.83203125" bestFit="1" customWidth="1"/>
    <col min="8" max="8" width="12" bestFit="1" customWidth="1"/>
    <col min="9" max="9" width="16" bestFit="1" customWidth="1"/>
  </cols>
  <sheetData>
    <row r="1" spans="2:22" ht="10" customHeight="1" x14ac:dyDescent="0.2"/>
    <row r="2" spans="2:22" x14ac:dyDescent="0.2">
      <c r="B2" s="5" t="s">
        <v>99</v>
      </c>
      <c r="C2" s="5" t="s">
        <v>100</v>
      </c>
      <c r="D2" s="5" t="s">
        <v>120</v>
      </c>
    </row>
    <row r="3" spans="2:22" x14ac:dyDescent="0.2">
      <c r="B3" s="9" t="s">
        <v>98</v>
      </c>
      <c r="C3">
        <v>153235</v>
      </c>
      <c r="D3" s="4">
        <f>C3/153235</f>
        <v>1</v>
      </c>
    </row>
    <row r="4" spans="2:22" x14ac:dyDescent="0.2">
      <c r="B4" s="9" t="s">
        <v>95</v>
      </c>
      <c r="C4">
        <v>44898</v>
      </c>
      <c r="D4" s="4">
        <f t="shared" ref="D4:D8" si="0">C4/153235</f>
        <v>0.29300094625901391</v>
      </c>
    </row>
    <row r="5" spans="2:22" x14ac:dyDescent="0.2">
      <c r="B5" s="9" t="s">
        <v>96</v>
      </c>
      <c r="C5">
        <v>33990</v>
      </c>
      <c r="D5" s="4">
        <f t="shared" si="0"/>
        <v>0.22181616471432766</v>
      </c>
    </row>
    <row r="6" spans="2:22" x14ac:dyDescent="0.2">
      <c r="B6" s="9" t="s">
        <v>97</v>
      </c>
      <c r="C6">
        <v>5081</v>
      </c>
      <c r="D6" s="4">
        <f t="shared" si="0"/>
        <v>3.3158221033053804E-2</v>
      </c>
    </row>
    <row r="7" spans="2:22" x14ac:dyDescent="0.2">
      <c r="B7" s="9" t="s">
        <v>199</v>
      </c>
      <c r="C7">
        <f>E12</f>
        <v>22</v>
      </c>
      <c r="D7" s="4">
        <f t="shared" si="0"/>
        <v>1.4357033314843214E-4</v>
      </c>
    </row>
    <row r="8" spans="2:22" x14ac:dyDescent="0.2">
      <c r="B8" s="9" t="s">
        <v>101</v>
      </c>
      <c r="C8">
        <f>F27</f>
        <v>0</v>
      </c>
      <c r="D8" s="4">
        <f t="shared" si="0"/>
        <v>0</v>
      </c>
    </row>
    <row r="10" spans="2:22" x14ac:dyDescent="0.2">
      <c r="B10" s="7" t="s">
        <v>103</v>
      </c>
      <c r="C10" s="7"/>
      <c r="D10" s="7"/>
      <c r="E10" s="7"/>
      <c r="F10" s="7"/>
      <c r="G10" s="7"/>
      <c r="H10" s="7"/>
      <c r="I10" s="7"/>
    </row>
    <row r="11" spans="2:22" x14ac:dyDescent="0.2">
      <c r="B11" s="12"/>
      <c r="C11" s="9" t="s">
        <v>42</v>
      </c>
      <c r="D11" s="9" t="s">
        <v>54</v>
      </c>
      <c r="E11" s="9" t="s">
        <v>43</v>
      </c>
      <c r="F11" s="9" t="s">
        <v>79</v>
      </c>
      <c r="G11" s="9" t="s">
        <v>80</v>
      </c>
      <c r="H11" s="9" t="s">
        <v>81</v>
      </c>
      <c r="I11" s="9" t="s">
        <v>82</v>
      </c>
    </row>
    <row r="12" spans="2:22" x14ac:dyDescent="0.2">
      <c r="B12" s="9" t="s">
        <v>1</v>
      </c>
      <c r="C12">
        <f>SUM(C14:C23)</f>
        <v>1864</v>
      </c>
      <c r="D12">
        <f>SUM(D14:D23)</f>
        <v>3217</v>
      </c>
      <c r="E12">
        <f>SUM(E14:E23)</f>
        <v>22</v>
      </c>
      <c r="F12">
        <f>SUM(C12:E12)-SUM(E14:E23)</f>
        <v>5081</v>
      </c>
      <c r="G12" s="3">
        <f>(D12+E12)/F12</f>
        <v>0.63747293839795316</v>
      </c>
      <c r="H12" s="3">
        <f>E12/(E12+D12)</f>
        <v>6.7922198209323867E-3</v>
      </c>
      <c r="I12" s="3">
        <f>E12/F12</f>
        <v>4.3298563274945879E-3</v>
      </c>
    </row>
    <row r="13" spans="2:22" x14ac:dyDescent="0.2">
      <c r="B13" s="9" t="s">
        <v>0</v>
      </c>
      <c r="C13" s="9" t="s">
        <v>33</v>
      </c>
      <c r="D13" s="9" t="s">
        <v>149</v>
      </c>
      <c r="E13" s="9" t="s">
        <v>150</v>
      </c>
      <c r="F13" s="15" t="s">
        <v>148</v>
      </c>
      <c r="G13" s="15"/>
      <c r="H13" s="15"/>
      <c r="I13" s="15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2:22" x14ac:dyDescent="0.2">
      <c r="B14" t="s">
        <v>11</v>
      </c>
      <c r="C14">
        <v>179</v>
      </c>
      <c r="D14">
        <f>500-C14</f>
        <v>321</v>
      </c>
      <c r="E14">
        <f>COUNTA(F14:BB14)</f>
        <v>7</v>
      </c>
      <c r="F14" t="s">
        <v>151</v>
      </c>
      <c r="G14" s="1" t="s">
        <v>152</v>
      </c>
      <c r="H14" t="s">
        <v>153</v>
      </c>
      <c r="I14" t="s">
        <v>154</v>
      </c>
      <c r="J14" t="s">
        <v>155</v>
      </c>
      <c r="K14" t="s">
        <v>156</v>
      </c>
      <c r="L14" t="s">
        <v>157</v>
      </c>
    </row>
    <row r="15" spans="2:22" x14ac:dyDescent="0.2">
      <c r="B15" t="s">
        <v>12</v>
      </c>
      <c r="C15">
        <v>166</v>
      </c>
      <c r="D15">
        <f t="shared" ref="D15:D22" si="1">500-C15</f>
        <v>334</v>
      </c>
      <c r="E15">
        <f t="shared" ref="E15:E23" si="2">COUNTA(F15:BB15)</f>
        <v>4</v>
      </c>
      <c r="F15" s="1" t="s">
        <v>172</v>
      </c>
      <c r="G15" t="s">
        <v>173</v>
      </c>
      <c r="H15" t="s">
        <v>174</v>
      </c>
      <c r="I15" t="s">
        <v>175</v>
      </c>
    </row>
    <row r="16" spans="2:22" x14ac:dyDescent="0.2">
      <c r="B16" t="s">
        <v>2</v>
      </c>
      <c r="C16">
        <v>223</v>
      </c>
      <c r="D16">
        <f t="shared" si="1"/>
        <v>277</v>
      </c>
      <c r="E16">
        <v>0</v>
      </c>
      <c r="F16" s="2" t="s">
        <v>221</v>
      </c>
    </row>
    <row r="17" spans="2:9" x14ac:dyDescent="0.2">
      <c r="B17" t="s">
        <v>3</v>
      </c>
      <c r="C17">
        <v>168</v>
      </c>
      <c r="D17">
        <f t="shared" si="1"/>
        <v>332</v>
      </c>
      <c r="E17">
        <f t="shared" si="2"/>
        <v>4</v>
      </c>
      <c r="F17" s="1" t="s">
        <v>204</v>
      </c>
      <c r="G17" t="s">
        <v>205</v>
      </c>
      <c r="H17" t="s">
        <v>206</v>
      </c>
      <c r="I17" t="s">
        <v>207</v>
      </c>
    </row>
    <row r="18" spans="2:9" x14ac:dyDescent="0.2">
      <c r="B18" t="s">
        <v>28</v>
      </c>
      <c r="C18">
        <v>174</v>
      </c>
      <c r="D18">
        <f t="shared" si="1"/>
        <v>326</v>
      </c>
      <c r="E18">
        <f t="shared" si="2"/>
        <v>2</v>
      </c>
      <c r="F18" s="2" t="s">
        <v>222</v>
      </c>
      <c r="G18" t="s">
        <v>223</v>
      </c>
    </row>
    <row r="19" spans="2:9" x14ac:dyDescent="0.2">
      <c r="B19" t="s">
        <v>29</v>
      </c>
      <c r="C19">
        <v>195</v>
      </c>
      <c r="D19">
        <f t="shared" si="1"/>
        <v>305</v>
      </c>
      <c r="E19">
        <f t="shared" si="2"/>
        <v>1</v>
      </c>
      <c r="F19" s="2" t="s">
        <v>238</v>
      </c>
    </row>
    <row r="20" spans="2:9" x14ac:dyDescent="0.2">
      <c r="B20" t="s">
        <v>30</v>
      </c>
      <c r="C20">
        <v>174</v>
      </c>
      <c r="D20">
        <f t="shared" si="1"/>
        <v>326</v>
      </c>
      <c r="E20">
        <f t="shared" si="2"/>
        <v>4</v>
      </c>
      <c r="F20" s="2" t="s">
        <v>249</v>
      </c>
      <c r="G20" t="s">
        <v>250</v>
      </c>
      <c r="H20" t="s">
        <v>251</v>
      </c>
      <c r="I20" t="s">
        <v>252</v>
      </c>
    </row>
    <row r="21" spans="2:9" x14ac:dyDescent="0.2">
      <c r="B21" t="s">
        <v>31</v>
      </c>
      <c r="C21">
        <v>199</v>
      </c>
      <c r="D21">
        <f t="shared" si="1"/>
        <v>301</v>
      </c>
      <c r="E21">
        <f t="shared" si="2"/>
        <v>0</v>
      </c>
      <c r="F21" s="2"/>
    </row>
    <row r="22" spans="2:9" x14ac:dyDescent="0.2">
      <c r="B22" t="s">
        <v>32</v>
      </c>
      <c r="C22">
        <v>185</v>
      </c>
      <c r="D22">
        <f t="shared" si="1"/>
        <v>315</v>
      </c>
      <c r="E22">
        <f t="shared" si="2"/>
        <v>0</v>
      </c>
      <c r="F22" s="2"/>
    </row>
    <row r="23" spans="2:9" x14ac:dyDescent="0.2">
      <c r="B23" t="s">
        <v>44</v>
      </c>
      <c r="C23">
        <v>201</v>
      </c>
      <c r="D23">
        <f>581-C23</f>
        <v>380</v>
      </c>
      <c r="E23">
        <f t="shared" si="2"/>
        <v>0</v>
      </c>
      <c r="F23" s="2"/>
    </row>
    <row r="25" spans="2:9" x14ac:dyDescent="0.2">
      <c r="B25" s="6" t="s">
        <v>101</v>
      </c>
      <c r="C25" s="6"/>
      <c r="D25" s="6"/>
      <c r="E25" s="6"/>
      <c r="F25" s="6"/>
      <c r="G25" s="6"/>
      <c r="H25" s="6"/>
      <c r="I25" s="6"/>
    </row>
    <row r="26" spans="2:9" x14ac:dyDescent="0.2">
      <c r="B26" s="12"/>
      <c r="C26" s="10" t="s">
        <v>106</v>
      </c>
      <c r="D26" s="9" t="s">
        <v>105</v>
      </c>
      <c r="E26" s="9" t="s">
        <v>42</v>
      </c>
      <c r="F26" s="9" t="s">
        <v>43</v>
      </c>
      <c r="G26" s="9" t="s">
        <v>107</v>
      </c>
      <c r="H26" s="9" t="s">
        <v>108</v>
      </c>
      <c r="I26" s="9" t="s">
        <v>109</v>
      </c>
    </row>
    <row r="27" spans="2:9" x14ac:dyDescent="0.2">
      <c r="B27" s="9" t="s">
        <v>104</v>
      </c>
      <c r="G27" s="3" t="e">
        <f>D27/C27</f>
        <v>#DIV/0!</v>
      </c>
      <c r="H27" s="3" t="e">
        <f>F27/(E27+F27)</f>
        <v>#DIV/0!</v>
      </c>
      <c r="I27" s="3" t="e">
        <f>F27/C27</f>
        <v>#DIV/0!</v>
      </c>
    </row>
    <row r="29" spans="2:9" x14ac:dyDescent="0.2">
      <c r="B29" s="8" t="s">
        <v>121</v>
      </c>
      <c r="C29" s="8"/>
      <c r="D29" s="8"/>
      <c r="E29" s="8"/>
      <c r="F29" s="8"/>
      <c r="G29" s="8"/>
      <c r="H29" s="8"/>
      <c r="I29" s="8"/>
    </row>
    <row r="30" spans="2:9" x14ac:dyDescent="0.2">
      <c r="B30" s="9" t="s">
        <v>122</v>
      </c>
      <c r="C30" s="9" t="s">
        <v>132</v>
      </c>
      <c r="D30" s="9" t="s">
        <v>146</v>
      </c>
      <c r="E30" s="9" t="s">
        <v>142</v>
      </c>
      <c r="F30" s="9"/>
      <c r="G30" s="9"/>
      <c r="H30" s="9"/>
      <c r="I30" s="9"/>
    </row>
    <row r="33" spans="6:6" x14ac:dyDescent="0.2">
      <c r="F33" s="1"/>
    </row>
  </sheetData>
  <mergeCells count="4">
    <mergeCell ref="B10:I10"/>
    <mergeCell ref="B25:I25"/>
    <mergeCell ref="B29:I29"/>
    <mergeCell ref="F13:I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7E79-174B-B04C-B1ED-42D7E08488BF}">
  <dimension ref="B1:AB33"/>
  <sheetViews>
    <sheetView workbookViewId="0">
      <selection activeCell="K29" sqref="K29"/>
    </sheetView>
  </sheetViews>
  <sheetFormatPr baseColWidth="10" defaultRowHeight="16" x14ac:dyDescent="0.2"/>
  <cols>
    <col min="1" max="1" width="2.5" customWidth="1"/>
    <col min="2" max="2" width="17.83203125" bestFit="1" customWidth="1"/>
    <col min="3" max="3" width="18.5" bestFit="1" customWidth="1"/>
    <col min="4" max="4" width="18" bestFit="1" customWidth="1"/>
    <col min="5" max="5" width="12.83203125" bestFit="1" customWidth="1"/>
    <col min="6" max="6" width="19.83203125" bestFit="1" customWidth="1"/>
    <col min="7" max="7" width="16.6640625" bestFit="1" customWidth="1"/>
    <col min="8" max="8" width="11.83203125" bestFit="1" customWidth="1"/>
    <col min="9" max="9" width="16" bestFit="1" customWidth="1"/>
  </cols>
  <sheetData>
    <row r="1" spans="2:28" ht="9" customHeight="1" x14ac:dyDescent="0.2"/>
    <row r="2" spans="2:28" x14ac:dyDescent="0.2">
      <c r="B2" s="5" t="s">
        <v>99</v>
      </c>
      <c r="C2" s="5" t="s">
        <v>100</v>
      </c>
      <c r="D2" s="5" t="s">
        <v>120</v>
      </c>
    </row>
    <row r="3" spans="2:28" x14ac:dyDescent="0.2">
      <c r="B3" s="9" t="s">
        <v>98</v>
      </c>
      <c r="C3">
        <v>153235</v>
      </c>
      <c r="D3" s="4">
        <f>C3/153235</f>
        <v>1</v>
      </c>
    </row>
    <row r="4" spans="2:28" x14ac:dyDescent="0.2">
      <c r="B4" s="9" t="s">
        <v>95</v>
      </c>
      <c r="C4">
        <v>44898</v>
      </c>
      <c r="D4" s="4">
        <f t="shared" ref="D4:D8" si="0">C4/153235</f>
        <v>0.29300094625901391</v>
      </c>
    </row>
    <row r="5" spans="2:28" x14ac:dyDescent="0.2">
      <c r="B5" s="9" t="s">
        <v>96</v>
      </c>
      <c r="C5">
        <v>33990</v>
      </c>
      <c r="D5" s="4">
        <f t="shared" si="0"/>
        <v>0.22181616471432766</v>
      </c>
    </row>
    <row r="6" spans="2:28" x14ac:dyDescent="0.2">
      <c r="B6" s="9" t="s">
        <v>97</v>
      </c>
      <c r="C6">
        <v>5081</v>
      </c>
      <c r="D6" s="4">
        <f t="shared" si="0"/>
        <v>3.3158221033053804E-2</v>
      </c>
    </row>
    <row r="7" spans="2:28" x14ac:dyDescent="0.2">
      <c r="B7" s="9" t="s">
        <v>200</v>
      </c>
      <c r="C7">
        <f>E12</f>
        <v>85</v>
      </c>
      <c r="D7" s="4">
        <f t="shared" si="0"/>
        <v>5.5470355989166963E-4</v>
      </c>
    </row>
    <row r="8" spans="2:28" x14ac:dyDescent="0.2">
      <c r="B8" s="9" t="s">
        <v>101</v>
      </c>
      <c r="C8">
        <f>F27</f>
        <v>0</v>
      </c>
      <c r="D8" s="4">
        <f t="shared" si="0"/>
        <v>0</v>
      </c>
    </row>
    <row r="10" spans="2:28" x14ac:dyDescent="0.2">
      <c r="B10" s="7" t="s">
        <v>103</v>
      </c>
      <c r="C10" s="7"/>
      <c r="D10" s="7"/>
      <c r="E10" s="7"/>
      <c r="F10" s="7"/>
      <c r="G10" s="7"/>
      <c r="H10" s="7"/>
      <c r="I10" s="7"/>
    </row>
    <row r="11" spans="2:28" x14ac:dyDescent="0.2">
      <c r="B11" s="12"/>
      <c r="C11" s="9" t="s">
        <v>42</v>
      </c>
      <c r="D11" s="9" t="s">
        <v>54</v>
      </c>
      <c r="E11" s="9" t="s">
        <v>43</v>
      </c>
      <c r="F11" s="9" t="s">
        <v>79</v>
      </c>
      <c r="G11" s="9" t="s">
        <v>80</v>
      </c>
      <c r="H11" s="9" t="s">
        <v>81</v>
      </c>
      <c r="I11" s="9" t="s">
        <v>82</v>
      </c>
    </row>
    <row r="12" spans="2:28" x14ac:dyDescent="0.2">
      <c r="B12" s="9" t="s">
        <v>1</v>
      </c>
      <c r="C12">
        <f>SUM(C14:C23)</f>
        <v>1864</v>
      </c>
      <c r="D12">
        <f>SUM(D14:D23)</f>
        <v>3217</v>
      </c>
      <c r="E12">
        <f>SUM(E14:E23)</f>
        <v>85</v>
      </c>
      <c r="F12">
        <f>SUM(C12:E12)-SUM(E14:E23)</f>
        <v>5081</v>
      </c>
      <c r="G12" s="3">
        <f>(D12+E12)/F12</f>
        <v>0.64987207242668765</v>
      </c>
      <c r="H12" s="3">
        <f>E12/(E12+D12)</f>
        <v>2.57419745608722E-2</v>
      </c>
      <c r="I12" s="3">
        <f>E12/F12</f>
        <v>1.6728990356229087E-2</v>
      </c>
    </row>
    <row r="13" spans="2:28" x14ac:dyDescent="0.2">
      <c r="B13" s="9" t="s">
        <v>0</v>
      </c>
      <c r="C13" s="9" t="s">
        <v>33</v>
      </c>
      <c r="D13" s="9" t="s">
        <v>149</v>
      </c>
      <c r="E13" s="9" t="s">
        <v>150</v>
      </c>
      <c r="F13" s="15" t="s">
        <v>148</v>
      </c>
      <c r="G13" s="15"/>
      <c r="H13" s="15"/>
      <c r="I13" s="15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2:28" x14ac:dyDescent="0.2">
      <c r="B14" t="s">
        <v>11</v>
      </c>
      <c r="C14">
        <v>179</v>
      </c>
      <c r="D14">
        <f>500-C14</f>
        <v>321</v>
      </c>
      <c r="E14">
        <f>COUNTA(F14:BB14)</f>
        <v>14</v>
      </c>
      <c r="F14" s="1" t="s">
        <v>158</v>
      </c>
      <c r="G14" t="s">
        <v>159</v>
      </c>
      <c r="H14" t="s">
        <v>160</v>
      </c>
      <c r="I14" t="s">
        <v>161</v>
      </c>
      <c r="J14" t="s">
        <v>162</v>
      </c>
      <c r="K14" t="s">
        <v>163</v>
      </c>
      <c r="L14" t="s">
        <v>164</v>
      </c>
      <c r="M14" t="s">
        <v>165</v>
      </c>
      <c r="N14" t="s">
        <v>166</v>
      </c>
      <c r="O14" t="s">
        <v>167</v>
      </c>
      <c r="P14" t="s">
        <v>168</v>
      </c>
      <c r="Q14" t="s">
        <v>169</v>
      </c>
      <c r="R14" t="s">
        <v>170</v>
      </c>
      <c r="S14" t="s">
        <v>171</v>
      </c>
    </row>
    <row r="15" spans="2:28" x14ac:dyDescent="0.2">
      <c r="B15" t="s">
        <v>12</v>
      </c>
      <c r="C15">
        <v>166</v>
      </c>
      <c r="D15">
        <f t="shared" ref="D15:D22" si="1">500-C15</f>
        <v>334</v>
      </c>
      <c r="E15">
        <f t="shared" ref="E15:E23" si="2">COUNTA(F15:BB15)</f>
        <v>23</v>
      </c>
      <c r="F15" s="1" t="s">
        <v>176</v>
      </c>
      <c r="G15" t="s">
        <v>177</v>
      </c>
      <c r="H15" t="s">
        <v>178</v>
      </c>
      <c r="I15" t="s">
        <v>179</v>
      </c>
      <c r="J15" t="s">
        <v>180</v>
      </c>
      <c r="K15" t="s">
        <v>181</v>
      </c>
      <c r="L15" t="s">
        <v>182</v>
      </c>
      <c r="M15" t="s">
        <v>183</v>
      </c>
      <c r="N15" t="s">
        <v>184</v>
      </c>
      <c r="O15" t="s">
        <v>185</v>
      </c>
      <c r="P15" t="s">
        <v>186</v>
      </c>
      <c r="Q15" t="s">
        <v>187</v>
      </c>
      <c r="R15" t="s">
        <v>188</v>
      </c>
      <c r="S15" t="s">
        <v>189</v>
      </c>
      <c r="T15" t="s">
        <v>190</v>
      </c>
      <c r="U15" t="s">
        <v>191</v>
      </c>
      <c r="V15" t="s">
        <v>192</v>
      </c>
      <c r="W15" t="s">
        <v>193</v>
      </c>
      <c r="X15" t="s">
        <v>194</v>
      </c>
      <c r="Y15" t="s">
        <v>195</v>
      </c>
      <c r="Z15" t="s">
        <v>196</v>
      </c>
      <c r="AA15" t="s">
        <v>197</v>
      </c>
      <c r="AB15" t="s">
        <v>198</v>
      </c>
    </row>
    <row r="16" spans="2:28" x14ac:dyDescent="0.2">
      <c r="B16" t="s">
        <v>2</v>
      </c>
      <c r="C16">
        <v>223</v>
      </c>
      <c r="D16">
        <f t="shared" si="1"/>
        <v>277</v>
      </c>
      <c r="E16">
        <f t="shared" si="2"/>
        <v>3</v>
      </c>
      <c r="F16" s="2" t="s">
        <v>201</v>
      </c>
      <c r="G16" t="s">
        <v>202</v>
      </c>
      <c r="H16" t="s">
        <v>203</v>
      </c>
    </row>
    <row r="17" spans="2:18" x14ac:dyDescent="0.2">
      <c r="B17" t="s">
        <v>3</v>
      </c>
      <c r="C17">
        <v>168</v>
      </c>
      <c r="D17">
        <f t="shared" si="1"/>
        <v>332</v>
      </c>
      <c r="E17">
        <f t="shared" si="2"/>
        <v>13</v>
      </c>
      <c r="F17" s="1" t="s">
        <v>208</v>
      </c>
      <c r="G17" t="s">
        <v>209</v>
      </c>
      <c r="H17" t="s">
        <v>210</v>
      </c>
      <c r="I17" t="s">
        <v>211</v>
      </c>
      <c r="J17" t="s">
        <v>212</v>
      </c>
      <c r="K17" t="s">
        <v>213</v>
      </c>
      <c r="L17" t="s">
        <v>214</v>
      </c>
      <c r="M17" t="s">
        <v>215</v>
      </c>
      <c r="N17" t="s">
        <v>216</v>
      </c>
      <c r="O17" t="s">
        <v>217</v>
      </c>
      <c r="P17" t="s">
        <v>218</v>
      </c>
      <c r="Q17" t="s">
        <v>219</v>
      </c>
      <c r="R17" t="s">
        <v>220</v>
      </c>
    </row>
    <row r="18" spans="2:18" x14ac:dyDescent="0.2">
      <c r="B18" t="s">
        <v>28</v>
      </c>
      <c r="C18">
        <v>174</v>
      </c>
      <c r="D18">
        <f t="shared" si="1"/>
        <v>326</v>
      </c>
      <c r="E18">
        <f t="shared" si="2"/>
        <v>9</v>
      </c>
      <c r="F18" s="2" t="s">
        <v>224</v>
      </c>
      <c r="G18" t="s">
        <v>225</v>
      </c>
      <c r="H18" t="s">
        <v>226</v>
      </c>
      <c r="I18" t="s">
        <v>227</v>
      </c>
      <c r="J18" t="s">
        <v>228</v>
      </c>
      <c r="K18" t="s">
        <v>229</v>
      </c>
      <c r="L18" t="s">
        <v>230</v>
      </c>
      <c r="M18" t="s">
        <v>231</v>
      </c>
      <c r="N18" t="s">
        <v>232</v>
      </c>
    </row>
    <row r="19" spans="2:18" x14ac:dyDescent="0.2">
      <c r="B19" t="s">
        <v>29</v>
      </c>
      <c r="C19">
        <v>195</v>
      </c>
      <c r="D19">
        <f t="shared" si="1"/>
        <v>305</v>
      </c>
      <c r="E19">
        <f t="shared" si="2"/>
        <v>10</v>
      </c>
      <c r="F19" s="2" t="s">
        <v>239</v>
      </c>
      <c r="G19" t="s">
        <v>240</v>
      </c>
      <c r="H19" t="s">
        <v>241</v>
      </c>
      <c r="I19" t="s">
        <v>242</v>
      </c>
      <c r="J19" t="s">
        <v>243</v>
      </c>
      <c r="K19" t="s">
        <v>244</v>
      </c>
      <c r="L19" t="s">
        <v>245</v>
      </c>
      <c r="M19" t="s">
        <v>246</v>
      </c>
      <c r="N19" t="s">
        <v>247</v>
      </c>
      <c r="O19" t="s">
        <v>248</v>
      </c>
    </row>
    <row r="20" spans="2:18" x14ac:dyDescent="0.2">
      <c r="B20" t="s">
        <v>30</v>
      </c>
      <c r="C20">
        <v>174</v>
      </c>
      <c r="D20">
        <f t="shared" si="1"/>
        <v>326</v>
      </c>
      <c r="E20">
        <f t="shared" si="2"/>
        <v>13</v>
      </c>
      <c r="F20" s="2" t="s">
        <v>253</v>
      </c>
      <c r="G20" t="s">
        <v>254</v>
      </c>
      <c r="H20" t="s">
        <v>255</v>
      </c>
      <c r="I20" t="s">
        <v>256</v>
      </c>
      <c r="J20" t="s">
        <v>257</v>
      </c>
      <c r="K20" t="s">
        <v>258</v>
      </c>
      <c r="L20" t="s">
        <v>259</v>
      </c>
      <c r="M20" t="s">
        <v>260</v>
      </c>
      <c r="N20" t="s">
        <v>261</v>
      </c>
      <c r="O20" t="s">
        <v>262</v>
      </c>
      <c r="P20" t="s">
        <v>263</v>
      </c>
      <c r="Q20" t="s">
        <v>264</v>
      </c>
      <c r="R20" t="s">
        <v>265</v>
      </c>
    </row>
    <row r="21" spans="2:18" x14ac:dyDescent="0.2">
      <c r="B21" t="s">
        <v>31</v>
      </c>
      <c r="C21">
        <v>199</v>
      </c>
      <c r="D21">
        <f t="shared" si="1"/>
        <v>301</v>
      </c>
      <c r="E21">
        <f t="shared" si="2"/>
        <v>0</v>
      </c>
      <c r="F21" s="2"/>
    </row>
    <row r="22" spans="2:18" x14ac:dyDescent="0.2">
      <c r="B22" t="s">
        <v>32</v>
      </c>
      <c r="C22">
        <v>185</v>
      </c>
      <c r="D22">
        <f t="shared" si="1"/>
        <v>315</v>
      </c>
      <c r="E22">
        <f t="shared" si="2"/>
        <v>0</v>
      </c>
      <c r="F22" s="2"/>
    </row>
    <row r="23" spans="2:18" x14ac:dyDescent="0.2">
      <c r="B23" t="s">
        <v>44</v>
      </c>
      <c r="C23">
        <v>201</v>
      </c>
      <c r="D23">
        <f>581-C23</f>
        <v>380</v>
      </c>
      <c r="E23">
        <f t="shared" si="2"/>
        <v>0</v>
      </c>
      <c r="F23" s="2"/>
    </row>
    <row r="25" spans="2:18" x14ac:dyDescent="0.2">
      <c r="B25" s="6" t="s">
        <v>101</v>
      </c>
      <c r="C25" s="6"/>
      <c r="D25" s="6"/>
      <c r="E25" s="6"/>
      <c r="F25" s="6"/>
      <c r="G25" s="6"/>
      <c r="H25" s="6"/>
      <c r="I25" s="6"/>
    </row>
    <row r="26" spans="2:18" x14ac:dyDescent="0.2">
      <c r="B26" s="12"/>
      <c r="C26" s="10" t="s">
        <v>106</v>
      </c>
      <c r="D26" s="9" t="s">
        <v>105</v>
      </c>
      <c r="E26" s="9" t="s">
        <v>42</v>
      </c>
      <c r="F26" s="9" t="s">
        <v>43</v>
      </c>
      <c r="G26" s="9" t="s">
        <v>107</v>
      </c>
      <c r="H26" s="9" t="s">
        <v>108</v>
      </c>
      <c r="I26" s="9" t="s">
        <v>109</v>
      </c>
    </row>
    <row r="27" spans="2:18" x14ac:dyDescent="0.2">
      <c r="B27" s="9" t="s">
        <v>104</v>
      </c>
      <c r="G27" s="3" t="e">
        <f>D27/C27</f>
        <v>#DIV/0!</v>
      </c>
      <c r="H27" s="3" t="e">
        <f>F27/(E27+F27)</f>
        <v>#DIV/0!</v>
      </c>
      <c r="I27" s="3" t="e">
        <f>F27/C27</f>
        <v>#DIV/0!</v>
      </c>
    </row>
    <row r="29" spans="2:18" x14ac:dyDescent="0.2">
      <c r="B29" s="8" t="s">
        <v>121</v>
      </c>
      <c r="C29" s="8"/>
      <c r="D29" s="8"/>
      <c r="E29" s="8"/>
      <c r="F29" s="8"/>
      <c r="G29" s="8"/>
      <c r="H29" s="8"/>
      <c r="I29" s="8"/>
    </row>
    <row r="30" spans="2:18" x14ac:dyDescent="0.2">
      <c r="B30" s="9" t="s">
        <v>122</v>
      </c>
      <c r="C30" s="9" t="s">
        <v>132</v>
      </c>
      <c r="D30" s="9" t="s">
        <v>146</v>
      </c>
      <c r="E30" s="9" t="s">
        <v>142</v>
      </c>
      <c r="F30" s="9"/>
      <c r="G30" s="9"/>
      <c r="H30" s="9"/>
      <c r="I30" s="9"/>
    </row>
    <row r="33" spans="6:6" x14ac:dyDescent="0.2">
      <c r="F33" s="1"/>
    </row>
  </sheetData>
  <mergeCells count="4">
    <mergeCell ref="B10:I10"/>
    <mergeCell ref="B25:I25"/>
    <mergeCell ref="B29:I29"/>
    <mergeCell ref="F13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2F2F-DE4D-0C48-9155-0C018FC8E662}">
  <dimension ref="B1:AX43"/>
  <sheetViews>
    <sheetView tabSelected="1" workbookViewId="0">
      <selection activeCell="K37" sqref="K37"/>
    </sheetView>
  </sheetViews>
  <sheetFormatPr baseColWidth="10" defaultRowHeight="16" x14ac:dyDescent="0.2"/>
  <cols>
    <col min="1" max="1" width="3.1640625" customWidth="1"/>
    <col min="2" max="2" width="15.83203125" bestFit="1" customWidth="1"/>
    <col min="3" max="3" width="13.33203125" customWidth="1"/>
    <col min="4" max="4" width="13" bestFit="1" customWidth="1"/>
    <col min="5" max="5" width="12.6640625" bestFit="1" customWidth="1"/>
    <col min="7" max="7" width="12.6640625" bestFit="1" customWidth="1"/>
    <col min="8" max="8" width="11.83203125" bestFit="1" customWidth="1"/>
    <col min="9" max="9" width="16" bestFit="1" customWidth="1"/>
    <col min="10" max="10" width="14.33203125" customWidth="1"/>
    <col min="25" max="25" width="14.33203125" customWidth="1"/>
  </cols>
  <sheetData>
    <row r="1" spans="2:10" ht="17" thickBot="1" x14ac:dyDescent="0.25"/>
    <row r="2" spans="2:10" x14ac:dyDescent="0.2">
      <c r="B2" s="39" t="s">
        <v>283</v>
      </c>
      <c r="C2" s="40"/>
      <c r="D2" s="40"/>
      <c r="E2" s="40"/>
      <c r="F2" s="40"/>
      <c r="G2" s="40"/>
      <c r="H2" s="41"/>
    </row>
    <row r="3" spans="2:10" x14ac:dyDescent="0.2">
      <c r="B3" s="42" t="s">
        <v>286</v>
      </c>
      <c r="C3" s="36" t="s">
        <v>284</v>
      </c>
      <c r="D3" s="36"/>
      <c r="E3" s="36" t="s">
        <v>271</v>
      </c>
      <c r="F3" s="36"/>
      <c r="G3" s="36" t="s">
        <v>272</v>
      </c>
      <c r="H3" s="43"/>
    </row>
    <row r="4" spans="2:10" x14ac:dyDescent="0.2">
      <c r="B4" s="44"/>
      <c r="C4" s="14" t="s">
        <v>285</v>
      </c>
      <c r="D4" s="14" t="s">
        <v>120</v>
      </c>
      <c r="E4" s="14" t="s">
        <v>285</v>
      </c>
      <c r="F4" s="14" t="s">
        <v>120</v>
      </c>
      <c r="G4" s="14" t="s">
        <v>285</v>
      </c>
      <c r="H4" s="45" t="s">
        <v>120</v>
      </c>
    </row>
    <row r="5" spans="2:10" x14ac:dyDescent="0.2">
      <c r="B5" s="42" t="s">
        <v>98</v>
      </c>
      <c r="C5" s="37">
        <v>153235</v>
      </c>
      <c r="D5" s="38">
        <f>C5/153235</f>
        <v>1</v>
      </c>
      <c r="E5" s="37">
        <v>153235</v>
      </c>
      <c r="F5" s="38">
        <f>E5/153235</f>
        <v>1</v>
      </c>
      <c r="G5" s="37">
        <v>153235</v>
      </c>
      <c r="H5" s="46">
        <f>G5/153235</f>
        <v>1</v>
      </c>
    </row>
    <row r="6" spans="2:10" x14ac:dyDescent="0.2">
      <c r="B6" s="42" t="s">
        <v>95</v>
      </c>
      <c r="C6" s="37">
        <v>44898</v>
      </c>
      <c r="D6" s="38">
        <f t="shared" ref="D6:D10" si="0">C6/153235</f>
        <v>0.29300094625901391</v>
      </c>
      <c r="E6" s="37">
        <v>44898</v>
      </c>
      <c r="F6" s="38">
        <f t="shared" ref="F6:F10" si="1">E6/153235</f>
        <v>0.29300094625901391</v>
      </c>
      <c r="G6" s="37">
        <v>44898</v>
      </c>
      <c r="H6" s="46">
        <f t="shared" ref="H6:H10" si="2">G6/153235</f>
        <v>0.29300094625901391</v>
      </c>
    </row>
    <row r="7" spans="2:10" x14ac:dyDescent="0.2">
      <c r="B7" s="42" t="s">
        <v>96</v>
      </c>
      <c r="C7" s="37">
        <v>33990</v>
      </c>
      <c r="D7" s="38">
        <f t="shared" si="0"/>
        <v>0.22181616471432766</v>
      </c>
      <c r="E7" s="37">
        <v>33990</v>
      </c>
      <c r="F7" s="38">
        <f t="shared" si="1"/>
        <v>0.22181616471432766</v>
      </c>
      <c r="G7" s="37">
        <v>33990</v>
      </c>
      <c r="H7" s="46">
        <f t="shared" si="2"/>
        <v>0.22181616471432766</v>
      </c>
    </row>
    <row r="8" spans="2:10" x14ac:dyDescent="0.2">
      <c r="B8" s="42" t="s">
        <v>97</v>
      </c>
      <c r="C8" s="37">
        <v>5081</v>
      </c>
      <c r="D8" s="38">
        <f t="shared" si="0"/>
        <v>3.3158221033053804E-2</v>
      </c>
      <c r="E8" s="37">
        <v>5081</v>
      </c>
      <c r="F8" s="38">
        <f t="shared" si="1"/>
        <v>3.3158221033053804E-2</v>
      </c>
      <c r="G8" s="37">
        <v>5081</v>
      </c>
      <c r="H8" s="46">
        <f t="shared" si="2"/>
        <v>3.3158221033053804E-2</v>
      </c>
    </row>
    <row r="9" spans="2:10" x14ac:dyDescent="0.2">
      <c r="B9" s="42" t="s">
        <v>287</v>
      </c>
      <c r="C9" s="37">
        <f>H14</f>
        <v>169</v>
      </c>
      <c r="D9" s="38">
        <f t="shared" si="0"/>
        <v>1.1028811955493196E-3</v>
      </c>
      <c r="E9" s="37">
        <f>I14</f>
        <v>52</v>
      </c>
      <c r="F9" s="38">
        <f t="shared" si="1"/>
        <v>3.3934806016902146E-4</v>
      </c>
      <c r="G9" s="37">
        <f>J14</f>
        <v>95</v>
      </c>
      <c r="H9" s="46">
        <f t="shared" si="2"/>
        <v>6.1996280223186606E-4</v>
      </c>
    </row>
    <row r="10" spans="2:10" ht="17" thickBot="1" x14ac:dyDescent="0.25">
      <c r="B10" s="47" t="s">
        <v>101</v>
      </c>
      <c r="C10" s="48"/>
      <c r="D10" s="49">
        <f t="shared" si="0"/>
        <v>0</v>
      </c>
      <c r="E10" s="48"/>
      <c r="F10" s="49">
        <f t="shared" si="1"/>
        <v>0</v>
      </c>
      <c r="G10" s="48"/>
      <c r="H10" s="50">
        <f t="shared" si="2"/>
        <v>0</v>
      </c>
    </row>
    <row r="11" spans="2:10" ht="10" customHeight="1" x14ac:dyDescent="0.2">
      <c r="B11" s="35"/>
    </row>
    <row r="12" spans="2:10" x14ac:dyDescent="0.2">
      <c r="B12" s="34" t="s">
        <v>266</v>
      </c>
      <c r="C12" s="21"/>
      <c r="D12" s="21"/>
      <c r="E12" s="21"/>
      <c r="F12" s="21"/>
      <c r="G12" s="21"/>
      <c r="H12" s="21"/>
      <c r="I12" s="21"/>
    </row>
    <row r="13" spans="2:10" x14ac:dyDescent="0.2">
      <c r="B13" s="22"/>
      <c r="C13" s="23" t="s">
        <v>282</v>
      </c>
      <c r="D13" s="23" t="s">
        <v>267</v>
      </c>
      <c r="E13" s="23" t="s">
        <v>268</v>
      </c>
      <c r="F13" s="23" t="s">
        <v>269</v>
      </c>
      <c r="G13" s="23" t="s">
        <v>274</v>
      </c>
      <c r="H13" s="55" t="s">
        <v>284</v>
      </c>
      <c r="I13" s="23" t="s">
        <v>271</v>
      </c>
      <c r="J13" s="23" t="s">
        <v>272</v>
      </c>
    </row>
    <row r="14" spans="2:10" x14ac:dyDescent="0.2">
      <c r="B14" s="23" t="s">
        <v>104</v>
      </c>
      <c r="C14" s="29">
        <f>SUM(C17:C37)</f>
        <v>6081</v>
      </c>
      <c r="D14" s="24">
        <f>SUM(D17:D37)</f>
        <v>3766</v>
      </c>
      <c r="E14" s="24">
        <f>SUM(E17:E37)</f>
        <v>2315</v>
      </c>
      <c r="F14" s="24">
        <f>SUM(F17:F37)</f>
        <v>3450</v>
      </c>
      <c r="G14" s="24">
        <f>SUM(G17:G37)</f>
        <v>316</v>
      </c>
      <c r="H14" s="24">
        <f>(I17+I20+I23+I26+I29+I32+I35)</f>
        <v>169</v>
      </c>
      <c r="I14" s="24">
        <f>SUM(I18+I21+I24+I27+I30+I33+I36)</f>
        <v>52</v>
      </c>
      <c r="J14" s="24">
        <f>SUM(I19+I22+I25+I28+I31+I34+I37)</f>
        <v>95</v>
      </c>
    </row>
    <row r="15" spans="2:10" x14ac:dyDescent="0.2">
      <c r="B15" s="22"/>
      <c r="C15" s="22"/>
      <c r="D15" s="22"/>
      <c r="E15" s="22"/>
      <c r="F15" s="22"/>
      <c r="G15" s="22"/>
      <c r="H15" s="22"/>
      <c r="I15" s="22"/>
      <c r="J15" s="22"/>
    </row>
    <row r="16" spans="2:10" x14ac:dyDescent="0.2">
      <c r="B16" s="23" t="s">
        <v>273</v>
      </c>
      <c r="C16" s="23" t="s">
        <v>282</v>
      </c>
      <c r="D16" s="23" t="s">
        <v>267</v>
      </c>
      <c r="E16" s="23" t="s">
        <v>268</v>
      </c>
      <c r="F16" s="23" t="s">
        <v>269</v>
      </c>
      <c r="G16" s="23"/>
      <c r="H16" s="23" t="s">
        <v>281</v>
      </c>
      <c r="I16" s="23" t="s">
        <v>274</v>
      </c>
      <c r="J16" s="28" t="s">
        <v>275</v>
      </c>
    </row>
    <row r="17" spans="2:50" x14ac:dyDescent="0.2">
      <c r="B17" s="25" t="s">
        <v>276</v>
      </c>
      <c r="C17" s="31">
        <f>D17+E17</f>
        <v>1000</v>
      </c>
      <c r="D17" s="26">
        <v>655</v>
      </c>
      <c r="E17" s="26">
        <v>345</v>
      </c>
      <c r="F17" s="26">
        <f>D17-G17</f>
        <v>582</v>
      </c>
      <c r="G17" s="51">
        <f>SUM(I17:I19)</f>
        <v>73</v>
      </c>
      <c r="H17" s="24" t="s">
        <v>270</v>
      </c>
      <c r="I17" s="27">
        <f>COUNTA(J17:CE17)</f>
        <v>37</v>
      </c>
      <c r="J17" s="54" t="s">
        <v>454</v>
      </c>
      <c r="K17" t="s">
        <v>298</v>
      </c>
      <c r="L17" t="s">
        <v>299</v>
      </c>
      <c r="M17" t="s">
        <v>300</v>
      </c>
      <c r="N17" t="s">
        <v>301</v>
      </c>
      <c r="O17" t="s">
        <v>302</v>
      </c>
      <c r="P17" t="s">
        <v>303</v>
      </c>
      <c r="Q17" t="s">
        <v>304</v>
      </c>
      <c r="R17" t="s">
        <v>305</v>
      </c>
      <c r="S17" t="s">
        <v>306</v>
      </c>
      <c r="T17" t="s">
        <v>307</v>
      </c>
      <c r="U17" t="s">
        <v>308</v>
      </c>
      <c r="V17" t="s">
        <v>309</v>
      </c>
      <c r="W17" t="s">
        <v>310</v>
      </c>
      <c r="X17" t="s">
        <v>311</v>
      </c>
      <c r="Y17" t="s">
        <v>312</v>
      </c>
      <c r="Z17" t="s">
        <v>313</v>
      </c>
      <c r="AA17" t="s">
        <v>314</v>
      </c>
      <c r="AB17" t="s">
        <v>315</v>
      </c>
      <c r="AC17" t="s">
        <v>316</v>
      </c>
      <c r="AD17" t="s">
        <v>317</v>
      </c>
      <c r="AE17" t="s">
        <v>318</v>
      </c>
      <c r="AF17" t="s">
        <v>319</v>
      </c>
      <c r="AG17" t="s">
        <v>320</v>
      </c>
      <c r="AH17" t="s">
        <v>321</v>
      </c>
      <c r="AI17" t="s">
        <v>322</v>
      </c>
      <c r="AJ17" t="s">
        <v>323</v>
      </c>
      <c r="AK17" t="s">
        <v>324</v>
      </c>
      <c r="AL17" t="s">
        <v>325</v>
      </c>
      <c r="AM17" t="s">
        <v>326</v>
      </c>
      <c r="AN17" t="s">
        <v>327</v>
      </c>
      <c r="AO17" t="s">
        <v>328</v>
      </c>
      <c r="AP17" t="s">
        <v>329</v>
      </c>
      <c r="AQ17" t="s">
        <v>330</v>
      </c>
      <c r="AR17" t="s">
        <v>331</v>
      </c>
      <c r="AS17" t="s">
        <v>332</v>
      </c>
      <c r="AT17" t="s">
        <v>441</v>
      </c>
    </row>
    <row r="18" spans="2:50" x14ac:dyDescent="0.2">
      <c r="B18" s="25"/>
      <c r="C18" s="32"/>
      <c r="D18" s="26"/>
      <c r="E18" s="26"/>
      <c r="F18" s="26"/>
      <c r="G18" s="52"/>
      <c r="H18" s="24" t="s">
        <v>271</v>
      </c>
      <c r="I18" s="27">
        <f t="shared" ref="I18:I37" si="3">COUNTA(J18:CE18)</f>
        <v>11</v>
      </c>
      <c r="J18" s="54" t="s">
        <v>455</v>
      </c>
      <c r="K18" t="s">
        <v>289</v>
      </c>
      <c r="L18" t="s">
        <v>290</v>
      </c>
      <c r="M18" t="s">
        <v>291</v>
      </c>
      <c r="N18" t="s">
        <v>292</v>
      </c>
      <c r="O18" t="s">
        <v>293</v>
      </c>
      <c r="P18" t="s">
        <v>294</v>
      </c>
      <c r="Q18" t="s">
        <v>295</v>
      </c>
      <c r="R18" t="s">
        <v>296</v>
      </c>
      <c r="S18" t="s">
        <v>297</v>
      </c>
      <c r="T18" t="s">
        <v>447</v>
      </c>
    </row>
    <row r="19" spans="2:50" x14ac:dyDescent="0.2">
      <c r="B19" s="25"/>
      <c r="C19" s="33"/>
      <c r="D19" s="26"/>
      <c r="E19" s="26"/>
      <c r="F19" s="26"/>
      <c r="G19" s="53"/>
      <c r="H19" s="24" t="s">
        <v>272</v>
      </c>
      <c r="I19" s="27">
        <f t="shared" si="3"/>
        <v>25</v>
      </c>
      <c r="J19" s="54" t="s">
        <v>110</v>
      </c>
      <c r="K19" t="s">
        <v>4</v>
      </c>
      <c r="L19" t="s">
        <v>5</v>
      </c>
      <c r="M19" t="s">
        <v>6</v>
      </c>
      <c r="N19" t="s">
        <v>7</v>
      </c>
      <c r="O19" t="s">
        <v>8</v>
      </c>
      <c r="P19" t="s">
        <v>9</v>
      </c>
      <c r="Q19" t="s">
        <v>10</v>
      </c>
      <c r="R19" t="s">
        <v>85</v>
      </c>
      <c r="S19" t="s">
        <v>288</v>
      </c>
      <c r="T19" t="s">
        <v>13</v>
      </c>
      <c r="U19" t="s">
        <v>14</v>
      </c>
      <c r="V19" t="s">
        <v>15</v>
      </c>
      <c r="W19" t="s">
        <v>16</v>
      </c>
      <c r="X19" t="s">
        <v>17</v>
      </c>
      <c r="Y19" t="s">
        <v>18</v>
      </c>
      <c r="Z19" t="s">
        <v>19</v>
      </c>
      <c r="AA19" t="s">
        <v>20</v>
      </c>
      <c r="AB19" t="s">
        <v>21</v>
      </c>
      <c r="AC19" t="s">
        <v>22</v>
      </c>
      <c r="AD19" t="s">
        <v>23</v>
      </c>
      <c r="AE19" t="s">
        <v>24</v>
      </c>
      <c r="AF19" t="s">
        <v>25</v>
      </c>
      <c r="AG19" t="s">
        <v>26</v>
      </c>
      <c r="AH19" t="s">
        <v>86</v>
      </c>
    </row>
    <row r="20" spans="2:50" x14ac:dyDescent="0.2">
      <c r="B20" s="25" t="s">
        <v>277</v>
      </c>
      <c r="C20" s="31">
        <f t="shared" ref="C20" si="4">D20+E20</f>
        <v>1000</v>
      </c>
      <c r="D20" s="26">
        <f>277+332</f>
        <v>609</v>
      </c>
      <c r="E20" s="26">
        <f>223+168</f>
        <v>391</v>
      </c>
      <c r="F20" s="26">
        <f t="shared" ref="F20" si="5">D20-G20</f>
        <v>583</v>
      </c>
      <c r="G20" s="51">
        <f>SUM(I20:I22)</f>
        <v>26</v>
      </c>
      <c r="H20" s="24" t="s">
        <v>270</v>
      </c>
      <c r="I20" s="27">
        <f t="shared" si="3"/>
        <v>16</v>
      </c>
      <c r="J20" s="54" t="s">
        <v>456</v>
      </c>
      <c r="K20" t="s">
        <v>333</v>
      </c>
      <c r="L20" t="s">
        <v>334</v>
      </c>
      <c r="M20" s="16" t="s">
        <v>451</v>
      </c>
      <c r="N20" t="s">
        <v>335</v>
      </c>
      <c r="O20" t="s">
        <v>336</v>
      </c>
      <c r="P20" t="s">
        <v>337</v>
      </c>
      <c r="Q20" t="s">
        <v>338</v>
      </c>
      <c r="R20" t="s">
        <v>339</v>
      </c>
      <c r="S20" t="s">
        <v>340</v>
      </c>
      <c r="T20" t="s">
        <v>341</v>
      </c>
      <c r="U20" t="s">
        <v>342</v>
      </c>
      <c r="V20" t="s">
        <v>343</v>
      </c>
      <c r="W20" t="s">
        <v>344</v>
      </c>
      <c r="X20" t="s">
        <v>345</v>
      </c>
      <c r="Y20" t="s">
        <v>444</v>
      </c>
    </row>
    <row r="21" spans="2:50" x14ac:dyDescent="0.2">
      <c r="B21" s="25"/>
      <c r="C21" s="32"/>
      <c r="D21" s="26"/>
      <c r="E21" s="26"/>
      <c r="F21" s="26"/>
      <c r="G21" s="52"/>
      <c r="H21" s="24" t="s">
        <v>271</v>
      </c>
      <c r="I21" s="24">
        <f>COUNTA(J21:CE21)</f>
        <v>4</v>
      </c>
      <c r="J21" s="16" t="s">
        <v>457</v>
      </c>
      <c r="K21" t="s">
        <v>346</v>
      </c>
      <c r="L21" t="s">
        <v>347</v>
      </c>
      <c r="M21" t="s">
        <v>449</v>
      </c>
    </row>
    <row r="22" spans="2:50" x14ac:dyDescent="0.2">
      <c r="B22" s="25"/>
      <c r="C22" s="33"/>
      <c r="D22" s="26"/>
      <c r="E22" s="26"/>
      <c r="F22" s="26"/>
      <c r="G22" s="53"/>
      <c r="H22" s="24" t="s">
        <v>272</v>
      </c>
      <c r="I22" s="27">
        <f t="shared" si="3"/>
        <v>6</v>
      </c>
      <c r="J22" s="54" t="s">
        <v>112</v>
      </c>
      <c r="K22" t="s">
        <v>27</v>
      </c>
      <c r="L22" t="s">
        <v>87</v>
      </c>
      <c r="M22" s="16" t="s">
        <v>83</v>
      </c>
      <c r="N22" t="s">
        <v>34</v>
      </c>
      <c r="O22" t="s">
        <v>88</v>
      </c>
    </row>
    <row r="23" spans="2:50" x14ac:dyDescent="0.2">
      <c r="B23" s="25" t="s">
        <v>278</v>
      </c>
      <c r="C23" s="31">
        <f t="shared" ref="C23" si="6">D23+E23</f>
        <v>1000</v>
      </c>
      <c r="D23" s="26">
        <f>332+305</f>
        <v>637</v>
      </c>
      <c r="E23" s="26">
        <f>168+195</f>
        <v>363</v>
      </c>
      <c r="F23" s="26">
        <f t="shared" ref="F23" si="7">D23-G23</f>
        <v>594</v>
      </c>
      <c r="G23" s="51">
        <f>SUM(I23:I25)</f>
        <v>43</v>
      </c>
      <c r="H23" s="24" t="s">
        <v>270</v>
      </c>
      <c r="I23" s="27">
        <f t="shared" si="3"/>
        <v>23</v>
      </c>
      <c r="J23" s="54" t="s">
        <v>458</v>
      </c>
      <c r="K23" t="s">
        <v>348</v>
      </c>
      <c r="L23" t="s">
        <v>349</v>
      </c>
      <c r="M23" t="s">
        <v>350</v>
      </c>
      <c r="N23" t="s">
        <v>351</v>
      </c>
      <c r="O23" t="s">
        <v>352</v>
      </c>
      <c r="P23" t="s">
        <v>353</v>
      </c>
      <c r="Q23" t="s">
        <v>354</v>
      </c>
      <c r="R23" t="s">
        <v>355</v>
      </c>
      <c r="S23" t="s">
        <v>356</v>
      </c>
      <c r="T23" t="s">
        <v>357</v>
      </c>
      <c r="U23" t="s">
        <v>358</v>
      </c>
      <c r="V23" t="s">
        <v>361</v>
      </c>
      <c r="W23" s="16" t="s">
        <v>452</v>
      </c>
      <c r="X23" t="s">
        <v>363</v>
      </c>
      <c r="Y23" t="s">
        <v>364</v>
      </c>
      <c r="Z23" t="s">
        <v>365</v>
      </c>
      <c r="AA23" t="s">
        <v>366</v>
      </c>
      <c r="AB23" t="s">
        <v>367</v>
      </c>
      <c r="AC23" t="s">
        <v>368</v>
      </c>
      <c r="AD23" t="s">
        <v>369</v>
      </c>
      <c r="AE23" t="s">
        <v>370</v>
      </c>
      <c r="AF23" t="s">
        <v>442</v>
      </c>
    </row>
    <row r="24" spans="2:50" x14ac:dyDescent="0.2">
      <c r="B24" s="25"/>
      <c r="C24" s="32"/>
      <c r="D24" s="26"/>
      <c r="E24" s="26"/>
      <c r="F24" s="26"/>
      <c r="G24" s="52"/>
      <c r="H24" s="24" t="s">
        <v>271</v>
      </c>
      <c r="I24" s="27">
        <f t="shared" si="3"/>
        <v>9</v>
      </c>
      <c r="J24" s="54" t="s">
        <v>459</v>
      </c>
      <c r="K24" t="s">
        <v>359</v>
      </c>
      <c r="L24" t="s">
        <v>360</v>
      </c>
      <c r="M24" t="s">
        <v>362</v>
      </c>
      <c r="N24" s="16" t="s">
        <v>453</v>
      </c>
      <c r="O24" t="s">
        <v>371</v>
      </c>
      <c r="P24" t="s">
        <v>372</v>
      </c>
      <c r="Q24" t="s">
        <v>373</v>
      </c>
      <c r="R24" t="s">
        <v>448</v>
      </c>
    </row>
    <row r="25" spans="2:50" x14ac:dyDescent="0.2">
      <c r="B25" s="25"/>
      <c r="C25" s="33"/>
      <c r="D25" s="26"/>
      <c r="E25" s="26"/>
      <c r="F25" s="26"/>
      <c r="G25" s="53"/>
      <c r="H25" s="24" t="s">
        <v>272</v>
      </c>
      <c r="I25" s="27">
        <f t="shared" si="3"/>
        <v>11</v>
      </c>
      <c r="J25" s="54" t="s">
        <v>119</v>
      </c>
      <c r="K25" t="s">
        <v>35</v>
      </c>
      <c r="L25" t="s">
        <v>36</v>
      </c>
      <c r="M25" t="s">
        <v>89</v>
      </c>
      <c r="N25" s="16" t="s">
        <v>84</v>
      </c>
      <c r="O25" t="s">
        <v>37</v>
      </c>
      <c r="P25" t="s">
        <v>38</v>
      </c>
      <c r="Q25" t="s">
        <v>39</v>
      </c>
      <c r="R25" t="s">
        <v>40</v>
      </c>
      <c r="S25" t="s">
        <v>41</v>
      </c>
      <c r="T25" t="s">
        <v>90</v>
      </c>
    </row>
    <row r="26" spans="2:50" x14ac:dyDescent="0.2">
      <c r="B26" s="25" t="s">
        <v>279</v>
      </c>
      <c r="C26" s="31">
        <f t="shared" ref="C26" si="8">D26+E26</f>
        <v>1000</v>
      </c>
      <c r="D26" s="26">
        <v>627</v>
      </c>
      <c r="E26" s="26">
        <v>373</v>
      </c>
      <c r="F26" s="26">
        <f t="shared" ref="F26" si="9">D26-G26</f>
        <v>592</v>
      </c>
      <c r="G26" s="51">
        <f>SUM(I26:I28)</f>
        <v>35</v>
      </c>
      <c r="H26" s="24" t="s">
        <v>270</v>
      </c>
      <c r="I26" s="27">
        <f t="shared" si="3"/>
        <v>19</v>
      </c>
      <c r="J26" s="54" t="s">
        <v>460</v>
      </c>
      <c r="K26" t="s">
        <v>374</v>
      </c>
      <c r="L26" t="s">
        <v>375</v>
      </c>
      <c r="M26" t="s">
        <v>376</v>
      </c>
      <c r="N26" t="s">
        <v>377</v>
      </c>
      <c r="O26" t="s">
        <v>378</v>
      </c>
      <c r="P26" t="s">
        <v>379</v>
      </c>
      <c r="Q26" t="s">
        <v>380</v>
      </c>
      <c r="R26" t="s">
        <v>381</v>
      </c>
      <c r="S26" t="s">
        <v>382</v>
      </c>
      <c r="T26" t="s">
        <v>383</v>
      </c>
      <c r="U26" t="s">
        <v>384</v>
      </c>
      <c r="V26" t="s">
        <v>385</v>
      </c>
      <c r="W26" t="s">
        <v>386</v>
      </c>
      <c r="X26" t="s">
        <v>387</v>
      </c>
      <c r="Y26" t="s">
        <v>388</v>
      </c>
      <c r="Z26" t="s">
        <v>389</v>
      </c>
      <c r="AA26" t="s">
        <v>390</v>
      </c>
      <c r="AB26" t="s">
        <v>445</v>
      </c>
    </row>
    <row r="27" spans="2:50" x14ac:dyDescent="0.2">
      <c r="B27" s="25"/>
      <c r="C27" s="32"/>
      <c r="D27" s="26"/>
      <c r="E27" s="26"/>
      <c r="F27" s="26"/>
      <c r="G27" s="52"/>
      <c r="H27" s="24" t="s">
        <v>271</v>
      </c>
      <c r="I27" s="27">
        <f t="shared" si="3"/>
        <v>3</v>
      </c>
      <c r="J27" s="54" t="s">
        <v>461</v>
      </c>
      <c r="K27" t="s">
        <v>391</v>
      </c>
      <c r="L27" t="s">
        <v>450</v>
      </c>
    </row>
    <row r="28" spans="2:50" x14ac:dyDescent="0.2">
      <c r="B28" s="25"/>
      <c r="C28" s="33"/>
      <c r="D28" s="26"/>
      <c r="E28" s="26"/>
      <c r="F28" s="26"/>
      <c r="G28" s="53"/>
      <c r="H28" s="24" t="s">
        <v>272</v>
      </c>
      <c r="I28" s="27">
        <f t="shared" si="3"/>
        <v>13</v>
      </c>
      <c r="J28" s="54" t="s">
        <v>115</v>
      </c>
      <c r="K28" t="s">
        <v>45</v>
      </c>
      <c r="L28" t="s">
        <v>46</v>
      </c>
      <c r="M28" t="s">
        <v>47</v>
      </c>
      <c r="N28" t="s">
        <v>48</v>
      </c>
      <c r="O28" t="s">
        <v>91</v>
      </c>
      <c r="P28" t="s">
        <v>392</v>
      </c>
      <c r="Q28" t="s">
        <v>49</v>
      </c>
      <c r="R28" t="s">
        <v>50</v>
      </c>
      <c r="S28" t="s">
        <v>51</v>
      </c>
      <c r="T28" t="s">
        <v>52</v>
      </c>
      <c r="U28" t="s">
        <v>53</v>
      </c>
      <c r="V28" t="s">
        <v>92</v>
      </c>
    </row>
    <row r="29" spans="2:50" x14ac:dyDescent="0.2">
      <c r="B29" s="25" t="s">
        <v>280</v>
      </c>
      <c r="C29" s="31">
        <f t="shared" ref="C29" si="10">D29+E29</f>
        <v>1081</v>
      </c>
      <c r="D29" s="26">
        <v>696</v>
      </c>
      <c r="E29" s="26">
        <v>385</v>
      </c>
      <c r="F29" s="26">
        <f t="shared" ref="F29" si="11">D29-G29</f>
        <v>617</v>
      </c>
      <c r="G29" s="51">
        <f>SUM(I29:I31)</f>
        <v>79</v>
      </c>
      <c r="H29" s="24" t="s">
        <v>270</v>
      </c>
      <c r="I29" s="27">
        <f t="shared" si="3"/>
        <v>41</v>
      </c>
      <c r="J29" s="54" t="s">
        <v>462</v>
      </c>
      <c r="K29" t="s">
        <v>393</v>
      </c>
      <c r="L29" t="s">
        <v>394</v>
      </c>
      <c r="M29" t="s">
        <v>395</v>
      </c>
      <c r="N29" t="s">
        <v>396</v>
      </c>
      <c r="O29" t="s">
        <v>397</v>
      </c>
      <c r="P29" t="s">
        <v>398</v>
      </c>
      <c r="Q29" t="s">
        <v>399</v>
      </c>
      <c r="R29" t="s">
        <v>400</v>
      </c>
      <c r="S29" t="s">
        <v>401</v>
      </c>
      <c r="T29" t="s">
        <v>402</v>
      </c>
      <c r="U29" t="s">
        <v>403</v>
      </c>
      <c r="V29" t="s">
        <v>404</v>
      </c>
      <c r="W29" t="s">
        <v>405</v>
      </c>
      <c r="X29" t="s">
        <v>406</v>
      </c>
      <c r="Y29" t="s">
        <v>407</v>
      </c>
      <c r="Z29" t="s">
        <v>408</v>
      </c>
      <c r="AA29" t="s">
        <v>409</v>
      </c>
      <c r="AB29" t="s">
        <v>410</v>
      </c>
      <c r="AC29" t="s">
        <v>411</v>
      </c>
      <c r="AD29" t="s">
        <v>412</v>
      </c>
      <c r="AE29" t="s">
        <v>413</v>
      </c>
      <c r="AF29" t="s">
        <v>414</v>
      </c>
      <c r="AG29" t="s">
        <v>415</v>
      </c>
      <c r="AH29" t="s">
        <v>416</v>
      </c>
      <c r="AI29" t="s">
        <v>417</v>
      </c>
      <c r="AJ29" t="s">
        <v>418</v>
      </c>
      <c r="AK29" t="s">
        <v>419</v>
      </c>
      <c r="AL29" t="s">
        <v>420</v>
      </c>
      <c r="AM29" t="s">
        <v>421</v>
      </c>
      <c r="AN29" t="s">
        <v>422</v>
      </c>
      <c r="AO29" t="s">
        <v>423</v>
      </c>
      <c r="AP29" t="s">
        <v>424</v>
      </c>
      <c r="AQ29" t="s">
        <v>425</v>
      </c>
      <c r="AR29" t="s">
        <v>426</v>
      </c>
      <c r="AS29" t="s">
        <v>427</v>
      </c>
      <c r="AT29" t="s">
        <v>428</v>
      </c>
      <c r="AU29" t="s">
        <v>429</v>
      </c>
      <c r="AV29" t="s">
        <v>430</v>
      </c>
      <c r="AW29" t="s">
        <v>431</v>
      </c>
      <c r="AX29" t="s">
        <v>443</v>
      </c>
    </row>
    <row r="30" spans="2:50" x14ac:dyDescent="0.2">
      <c r="B30" s="25"/>
      <c r="C30" s="32"/>
      <c r="D30" s="26"/>
      <c r="E30" s="26"/>
      <c r="F30" s="26"/>
      <c r="G30" s="52"/>
      <c r="H30" s="24" t="s">
        <v>271</v>
      </c>
      <c r="I30" s="27">
        <f t="shared" si="3"/>
        <v>10</v>
      </c>
      <c r="J30" s="54" t="s">
        <v>463</v>
      </c>
      <c r="K30" t="s">
        <v>432</v>
      </c>
      <c r="L30" t="s">
        <v>433</v>
      </c>
      <c r="M30" t="s">
        <v>434</v>
      </c>
      <c r="N30" t="s">
        <v>435</v>
      </c>
      <c r="O30" t="s">
        <v>436</v>
      </c>
      <c r="P30" t="s">
        <v>437</v>
      </c>
      <c r="Q30" t="s">
        <v>438</v>
      </c>
      <c r="R30" t="s">
        <v>439</v>
      </c>
      <c r="S30" t="s">
        <v>446</v>
      </c>
    </row>
    <row r="31" spans="2:50" x14ac:dyDescent="0.2">
      <c r="B31" s="25"/>
      <c r="C31" s="33"/>
      <c r="D31" s="26"/>
      <c r="E31" s="26"/>
      <c r="F31" s="26"/>
      <c r="G31" s="53"/>
      <c r="H31" s="24" t="s">
        <v>272</v>
      </c>
      <c r="I31" s="27">
        <f t="shared" si="3"/>
        <v>28</v>
      </c>
      <c r="J31" s="54" t="s">
        <v>117</v>
      </c>
      <c r="K31" t="s">
        <v>55</v>
      </c>
      <c r="L31" t="s">
        <v>56</v>
      </c>
      <c r="M31" t="s">
        <v>57</v>
      </c>
      <c r="N31" t="s">
        <v>58</v>
      </c>
      <c r="O31" t="s">
        <v>59</v>
      </c>
      <c r="P31" t="s">
        <v>60</v>
      </c>
      <c r="Q31" t="s">
        <v>61</v>
      </c>
      <c r="R31" t="s">
        <v>62</v>
      </c>
      <c r="S31" t="s">
        <v>63</v>
      </c>
      <c r="T31" t="s">
        <v>64</v>
      </c>
      <c r="U31" t="s">
        <v>65</v>
      </c>
      <c r="V31" t="s">
        <v>66</v>
      </c>
      <c r="W31" t="s">
        <v>67</v>
      </c>
      <c r="X31" t="s">
        <v>68</v>
      </c>
      <c r="Y31" t="s">
        <v>69</v>
      </c>
      <c r="Z31" t="s">
        <v>93</v>
      </c>
      <c r="AA31" t="s">
        <v>440</v>
      </c>
      <c r="AB31" t="s">
        <v>70</v>
      </c>
      <c r="AC31" t="s">
        <v>71</v>
      </c>
      <c r="AD31" t="s">
        <v>72</v>
      </c>
      <c r="AE31" t="s">
        <v>73</v>
      </c>
      <c r="AF31" t="s">
        <v>74</v>
      </c>
      <c r="AG31" t="s">
        <v>75</v>
      </c>
      <c r="AH31" t="s">
        <v>76</v>
      </c>
      <c r="AI31" t="s">
        <v>77</v>
      </c>
      <c r="AJ31" t="s">
        <v>78</v>
      </c>
      <c r="AK31" t="s">
        <v>94</v>
      </c>
    </row>
    <row r="32" spans="2:50" x14ac:dyDescent="0.2">
      <c r="B32" s="62" t="s">
        <v>464</v>
      </c>
      <c r="C32" s="30">
        <f t="shared" ref="C32" si="12">D32+E32</f>
        <v>1000</v>
      </c>
      <c r="D32" s="26">
        <v>542</v>
      </c>
      <c r="E32" s="26">
        <v>458</v>
      </c>
      <c r="F32" s="26">
        <f t="shared" ref="F32:F35" si="13">D32-G32</f>
        <v>482</v>
      </c>
      <c r="G32" s="51">
        <f>SUM(I32:I34)</f>
        <v>60</v>
      </c>
      <c r="H32" s="24" t="s">
        <v>270</v>
      </c>
      <c r="I32" s="27">
        <f t="shared" si="3"/>
        <v>33</v>
      </c>
      <c r="J32" s="61" t="s">
        <v>465</v>
      </c>
      <c r="K32" t="s">
        <v>466</v>
      </c>
      <c r="L32" t="s">
        <v>467</v>
      </c>
      <c r="M32" t="s">
        <v>468</v>
      </c>
      <c r="N32" t="s">
        <v>469</v>
      </c>
      <c r="O32" t="s">
        <v>470</v>
      </c>
      <c r="P32" t="s">
        <v>471</v>
      </c>
      <c r="Q32" t="s">
        <v>472</v>
      </c>
      <c r="R32" t="s">
        <v>473</v>
      </c>
      <c r="S32" t="s">
        <v>474</v>
      </c>
      <c r="T32" t="s">
        <v>475</v>
      </c>
      <c r="U32" t="s">
        <v>476</v>
      </c>
      <c r="V32" t="s">
        <v>477</v>
      </c>
      <c r="W32" t="s">
        <v>478</v>
      </c>
      <c r="X32" t="s">
        <v>479</v>
      </c>
      <c r="Y32" t="s">
        <v>480</v>
      </c>
      <c r="Z32" t="s">
        <v>481</v>
      </c>
      <c r="AA32" t="s">
        <v>482</v>
      </c>
      <c r="AB32" t="s">
        <v>483</v>
      </c>
      <c r="AC32" t="s">
        <v>484</v>
      </c>
      <c r="AD32" t="s">
        <v>485</v>
      </c>
      <c r="AE32" t="s">
        <v>486</v>
      </c>
      <c r="AF32" t="s">
        <v>487</v>
      </c>
      <c r="AG32" t="s">
        <v>488</v>
      </c>
      <c r="AH32" t="s">
        <v>489</v>
      </c>
      <c r="AI32" t="s">
        <v>490</v>
      </c>
      <c r="AJ32" t="s">
        <v>491</v>
      </c>
      <c r="AK32" t="s">
        <v>492</v>
      </c>
      <c r="AL32" t="s">
        <v>493</v>
      </c>
      <c r="AM32" t="s">
        <v>494</v>
      </c>
      <c r="AN32" t="s">
        <v>495</v>
      </c>
      <c r="AO32" t="s">
        <v>496</v>
      </c>
      <c r="AP32" t="s">
        <v>497</v>
      </c>
    </row>
    <row r="33" spans="2:24" x14ac:dyDescent="0.2">
      <c r="B33" s="63"/>
      <c r="C33" s="30"/>
      <c r="D33" s="26"/>
      <c r="E33" s="26"/>
      <c r="F33" s="26"/>
      <c r="G33" s="52"/>
      <c r="H33" s="24" t="s">
        <v>271</v>
      </c>
      <c r="I33" s="27">
        <f t="shared" si="3"/>
        <v>15</v>
      </c>
      <c r="J33" s="61" t="s">
        <v>498</v>
      </c>
      <c r="K33" t="s">
        <v>499</v>
      </c>
      <c r="L33" t="s">
        <v>500</v>
      </c>
      <c r="M33" t="s">
        <v>501</v>
      </c>
      <c r="N33" t="s">
        <v>502</v>
      </c>
      <c r="O33" t="s">
        <v>503</v>
      </c>
      <c r="P33" t="s">
        <v>504</v>
      </c>
      <c r="Q33" t="s">
        <v>505</v>
      </c>
      <c r="R33" t="s">
        <v>506</v>
      </c>
      <c r="S33" t="s">
        <v>507</v>
      </c>
      <c r="T33" t="s">
        <v>508</v>
      </c>
      <c r="U33" t="s">
        <v>509</v>
      </c>
      <c r="V33" t="s">
        <v>510</v>
      </c>
      <c r="W33" t="s">
        <v>511</v>
      </c>
      <c r="X33" t="s">
        <v>512</v>
      </c>
    </row>
    <row r="34" spans="2:24" x14ac:dyDescent="0.2">
      <c r="B34" s="64"/>
      <c r="C34" s="30"/>
      <c r="D34" s="26"/>
      <c r="E34" s="26"/>
      <c r="F34" s="26"/>
      <c r="G34" s="53"/>
      <c r="H34" s="24" t="s">
        <v>272</v>
      </c>
      <c r="I34" s="27">
        <f t="shared" si="3"/>
        <v>12</v>
      </c>
      <c r="J34" s="61" t="s">
        <v>513</v>
      </c>
      <c r="K34" t="s">
        <v>514</v>
      </c>
      <c r="L34" t="s">
        <v>515</v>
      </c>
      <c r="M34" t="s">
        <v>516</v>
      </c>
      <c r="N34" t="s">
        <v>517</v>
      </c>
      <c r="O34" t="s">
        <v>518</v>
      </c>
      <c r="P34" t="s">
        <v>519</v>
      </c>
      <c r="Q34" t="s">
        <v>520</v>
      </c>
      <c r="R34" t="s">
        <v>521</v>
      </c>
      <c r="S34" t="s">
        <v>522</v>
      </c>
      <c r="T34" t="s">
        <v>523</v>
      </c>
      <c r="U34" t="s">
        <v>524</v>
      </c>
    </row>
    <row r="35" spans="2:24" x14ac:dyDescent="0.2">
      <c r="B35" s="62"/>
      <c r="C35" s="30"/>
      <c r="D35" s="26"/>
      <c r="E35" s="26"/>
      <c r="F35" s="26">
        <f t="shared" si="13"/>
        <v>0</v>
      </c>
      <c r="G35" s="51">
        <f t="shared" ref="G35" si="14">SUM(I35:I37)</f>
        <v>0</v>
      </c>
      <c r="H35" s="24" t="s">
        <v>270</v>
      </c>
      <c r="I35" s="27">
        <f t="shared" si="3"/>
        <v>0</v>
      </c>
      <c r="J35" s="61"/>
    </row>
    <row r="36" spans="2:24" x14ac:dyDescent="0.2">
      <c r="B36" s="63"/>
      <c r="C36" s="30"/>
      <c r="D36" s="26"/>
      <c r="E36" s="26"/>
      <c r="F36" s="26"/>
      <c r="G36" s="52"/>
      <c r="H36" s="24" t="s">
        <v>271</v>
      </c>
      <c r="I36" s="27">
        <f t="shared" si="3"/>
        <v>0</v>
      </c>
      <c r="J36" s="61"/>
    </row>
    <row r="37" spans="2:24" x14ac:dyDescent="0.2">
      <c r="B37" s="64"/>
      <c r="C37" s="30"/>
      <c r="D37" s="26"/>
      <c r="E37" s="26"/>
      <c r="F37" s="26"/>
      <c r="G37" s="53"/>
      <c r="H37" s="24" t="s">
        <v>272</v>
      </c>
      <c r="I37" s="27">
        <f t="shared" si="3"/>
        <v>0</v>
      </c>
      <c r="J37" s="61"/>
    </row>
    <row r="39" spans="2:24" x14ac:dyDescent="0.2">
      <c r="B39" s="7" t="s">
        <v>101</v>
      </c>
      <c r="C39" s="7"/>
      <c r="D39" s="7"/>
      <c r="E39" s="7"/>
      <c r="F39" s="7"/>
      <c r="G39" s="7"/>
      <c r="H39" s="7"/>
      <c r="I39" s="7"/>
    </row>
    <row r="40" spans="2:24" x14ac:dyDescent="0.2">
      <c r="B40" s="20"/>
      <c r="C40" s="59" t="s">
        <v>106</v>
      </c>
      <c r="D40" s="60" t="s">
        <v>105</v>
      </c>
      <c r="E40" s="60" t="s">
        <v>42</v>
      </c>
      <c r="F40" s="60" t="s">
        <v>43</v>
      </c>
      <c r="G40" s="60" t="s">
        <v>107</v>
      </c>
      <c r="H40" s="60" t="s">
        <v>108</v>
      </c>
      <c r="I40" s="60" t="s">
        <v>109</v>
      </c>
    </row>
    <row r="41" spans="2:24" x14ac:dyDescent="0.2">
      <c r="B41" s="56" t="s">
        <v>284</v>
      </c>
      <c r="C41" s="57">
        <f>H14</f>
        <v>169</v>
      </c>
      <c r="D41" s="57"/>
      <c r="E41" s="57"/>
      <c r="F41" s="57"/>
      <c r="G41" s="58">
        <f>D41/C41</f>
        <v>0</v>
      </c>
      <c r="H41" s="58" t="e">
        <f>F41/(E41+F41)</f>
        <v>#DIV/0!</v>
      </c>
      <c r="I41" s="58">
        <f>F41/C41</f>
        <v>0</v>
      </c>
    </row>
    <row r="42" spans="2:24" x14ac:dyDescent="0.2">
      <c r="B42" s="14" t="s">
        <v>271</v>
      </c>
      <c r="C42" s="57">
        <f>I14</f>
        <v>52</v>
      </c>
      <c r="D42" s="57"/>
      <c r="E42" s="57"/>
      <c r="F42" s="57"/>
      <c r="G42" s="57"/>
      <c r="H42" s="57"/>
      <c r="I42" s="57"/>
    </row>
    <row r="43" spans="2:24" x14ac:dyDescent="0.2">
      <c r="B43" s="14" t="s">
        <v>272</v>
      </c>
      <c r="C43" s="57">
        <f>J14</f>
        <v>95</v>
      </c>
      <c r="D43" s="57"/>
      <c r="E43" s="57"/>
      <c r="F43" s="57"/>
      <c r="G43" s="57"/>
      <c r="H43" s="57"/>
      <c r="I43" s="57"/>
    </row>
  </sheetData>
  <mergeCells count="48">
    <mergeCell ref="F32:F34"/>
    <mergeCell ref="F35:F37"/>
    <mergeCell ref="G32:G34"/>
    <mergeCell ref="G35:G37"/>
    <mergeCell ref="G29:G31"/>
    <mergeCell ref="B39:I39"/>
    <mergeCell ref="B32:B34"/>
    <mergeCell ref="B35:B37"/>
    <mergeCell ref="C32:C34"/>
    <mergeCell ref="C35:C37"/>
    <mergeCell ref="D32:D34"/>
    <mergeCell ref="E32:E34"/>
    <mergeCell ref="D35:D37"/>
    <mergeCell ref="E35:E37"/>
    <mergeCell ref="C3:D3"/>
    <mergeCell ref="E3:F3"/>
    <mergeCell ref="G3:H3"/>
    <mergeCell ref="B2:H2"/>
    <mergeCell ref="B12:I12"/>
    <mergeCell ref="C17:C19"/>
    <mergeCell ref="C20:C22"/>
    <mergeCell ref="C23:C25"/>
    <mergeCell ref="C26:C28"/>
    <mergeCell ref="C29:C31"/>
    <mergeCell ref="G17:G19"/>
    <mergeCell ref="G20:G22"/>
    <mergeCell ref="G23:G25"/>
    <mergeCell ref="G26:G28"/>
    <mergeCell ref="F17:F19"/>
    <mergeCell ref="F20:F22"/>
    <mergeCell ref="F23:F25"/>
    <mergeCell ref="F26:F28"/>
    <mergeCell ref="F29:F31"/>
    <mergeCell ref="D17:D19"/>
    <mergeCell ref="D20:D22"/>
    <mergeCell ref="D23:D25"/>
    <mergeCell ref="D26:D28"/>
    <mergeCell ref="D29:D31"/>
    <mergeCell ref="E17:E19"/>
    <mergeCell ref="E20:E22"/>
    <mergeCell ref="E23:E25"/>
    <mergeCell ref="E26:E28"/>
    <mergeCell ref="E29:E31"/>
    <mergeCell ref="B17:B19"/>
    <mergeCell ref="B20:B22"/>
    <mergeCell ref="B23:B25"/>
    <mergeCell ref="B26:B28"/>
    <mergeCell ref="B29:B31"/>
  </mergeCells>
  <pageMargins left="0.7" right="0.7" top="0.75" bottom="0.75" header="0.3" footer="0.3"/>
  <ignoredErrors>
    <ignoredError sqref="E9 G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CO (&gt;0.12)</vt:lpstr>
      <vt:lpstr>CH3OH (0-0.12)</vt:lpstr>
      <vt:lpstr>CH4 (-0.17-0)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Khwaja</dc:creator>
  <cp:lastModifiedBy>Moin Khwaja</cp:lastModifiedBy>
  <dcterms:created xsi:type="dcterms:W3CDTF">2024-01-24T07:36:43Z</dcterms:created>
  <dcterms:modified xsi:type="dcterms:W3CDTF">2024-02-08T02:42:33Z</dcterms:modified>
</cp:coreProperties>
</file>