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nkhwaja/Documents/GitHub/Heterojunction-Metal-Organic-Framework-Photocataysts/Metal_Oxide_Method/"/>
    </mc:Choice>
  </mc:AlternateContent>
  <xr:revisionPtr revIDLastSave="0" documentId="13_ncr:1_{77EEA391-2C48-7740-91D5-4284FDD9B7E5}" xr6:coauthVersionLast="47" xr6:coauthVersionMax="47" xr10:uidLastSave="{00000000-0000-0000-0000-000000000000}"/>
  <bookViews>
    <workbookView xWindow="0" yWindow="720" windowWidth="29400" windowHeight="18400" activeTab="4" xr2:uid="{B93AE93C-80AB-C843-8D94-4BBDBE16CAEA}"/>
  </bookViews>
  <sheets>
    <sheet name="Overview" sheetId="4" r:id="rId1"/>
    <sheet name="CO (&gt;0.12)" sheetId="1" r:id="rId2"/>
    <sheet name="CH3OH (0-0.12)" sheetId="2" r:id="rId3"/>
    <sheet name="CH4 (-0.17-0)" sheetId="3" r:id="rId4"/>
    <sheet name="Data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F20" i="5"/>
  <c r="F23" i="5"/>
  <c r="F26" i="5"/>
  <c r="F29" i="5"/>
  <c r="F17" i="5"/>
  <c r="E20" i="5"/>
  <c r="D20" i="5"/>
  <c r="D14" i="5" s="1"/>
  <c r="G26" i="5"/>
  <c r="H10" i="5"/>
  <c r="H9" i="5"/>
  <c r="H8" i="5"/>
  <c r="H7" i="5"/>
  <c r="H6" i="5"/>
  <c r="H5" i="5"/>
  <c r="F10" i="5"/>
  <c r="F9" i="5"/>
  <c r="F8" i="5"/>
  <c r="F7" i="5"/>
  <c r="F6" i="5"/>
  <c r="F5" i="5"/>
  <c r="D10" i="5"/>
  <c r="D9" i="5"/>
  <c r="D8" i="5"/>
  <c r="D7" i="5"/>
  <c r="D6" i="5"/>
  <c r="D5" i="5"/>
  <c r="C23" i="5"/>
  <c r="C26" i="5"/>
  <c r="C29" i="5"/>
  <c r="C17" i="5"/>
  <c r="I18" i="5"/>
  <c r="I19" i="5"/>
  <c r="G17" i="5" s="1"/>
  <c r="I20" i="5"/>
  <c r="I21" i="5"/>
  <c r="I22" i="5"/>
  <c r="J14" i="5" s="1"/>
  <c r="I23" i="5"/>
  <c r="I24" i="5"/>
  <c r="I25" i="5"/>
  <c r="I26" i="5"/>
  <c r="I27" i="5"/>
  <c r="I28" i="5"/>
  <c r="I29" i="5"/>
  <c r="G29" i="5" s="1"/>
  <c r="I30" i="5"/>
  <c r="I31" i="5"/>
  <c r="I17" i="5"/>
  <c r="E14" i="5"/>
  <c r="C8" i="3"/>
  <c r="D8" i="3" s="1"/>
  <c r="C8" i="2"/>
  <c r="D8" i="2" s="1"/>
  <c r="D14" i="2"/>
  <c r="D15" i="2"/>
  <c r="D16" i="2"/>
  <c r="D17" i="2"/>
  <c r="D18" i="2"/>
  <c r="D19" i="2"/>
  <c r="D20" i="2"/>
  <c r="D21" i="2"/>
  <c r="D22" i="2"/>
  <c r="D23" i="2"/>
  <c r="E15" i="2"/>
  <c r="E17" i="2"/>
  <c r="E18" i="2"/>
  <c r="E19" i="2"/>
  <c r="E20" i="2"/>
  <c r="E21" i="2"/>
  <c r="E22" i="2"/>
  <c r="E23" i="2"/>
  <c r="E14" i="2"/>
  <c r="E15" i="3"/>
  <c r="E16" i="3"/>
  <c r="E17" i="3"/>
  <c r="E18" i="3"/>
  <c r="E19" i="3"/>
  <c r="E20" i="3"/>
  <c r="E21" i="3"/>
  <c r="E22" i="3"/>
  <c r="E23" i="3"/>
  <c r="E14" i="3"/>
  <c r="I27" i="3"/>
  <c r="H27" i="3"/>
  <c r="G27" i="3"/>
  <c r="D23" i="3"/>
  <c r="D22" i="3"/>
  <c r="D21" i="3"/>
  <c r="D20" i="3"/>
  <c r="D19" i="3"/>
  <c r="D18" i="3"/>
  <c r="D17" i="3"/>
  <c r="D16" i="3"/>
  <c r="D15" i="3"/>
  <c r="D14" i="3"/>
  <c r="C12" i="3"/>
  <c r="D6" i="3"/>
  <c r="D5" i="3"/>
  <c r="D4" i="3"/>
  <c r="D3" i="3"/>
  <c r="H27" i="2"/>
  <c r="C12" i="2"/>
  <c r="D6" i="2"/>
  <c r="D5" i="2"/>
  <c r="D4" i="2"/>
  <c r="D3" i="2"/>
  <c r="E27" i="1"/>
  <c r="H27" i="1" s="1"/>
  <c r="E14" i="1"/>
  <c r="E15" i="1"/>
  <c r="E16" i="1"/>
  <c r="E17" i="1"/>
  <c r="E18" i="1"/>
  <c r="E19" i="1"/>
  <c r="E20" i="1"/>
  <c r="E21" i="1"/>
  <c r="E22" i="1"/>
  <c r="E23" i="1"/>
  <c r="D8" i="1"/>
  <c r="D4" i="1"/>
  <c r="D5" i="1"/>
  <c r="D6" i="1"/>
  <c r="D7" i="1"/>
  <c r="D3" i="1"/>
  <c r="C12" i="1"/>
  <c r="D23" i="1"/>
  <c r="D15" i="1"/>
  <c r="D16" i="1"/>
  <c r="D17" i="1"/>
  <c r="D18" i="1"/>
  <c r="D19" i="1"/>
  <c r="D20" i="1"/>
  <c r="D21" i="1"/>
  <c r="D22" i="1"/>
  <c r="D14" i="1"/>
  <c r="F14" i="5" l="1"/>
  <c r="I14" i="5"/>
  <c r="G23" i="5"/>
  <c r="C20" i="5"/>
  <c r="G20" i="5"/>
  <c r="G14" i="5" s="1"/>
  <c r="H14" i="5"/>
  <c r="E12" i="1"/>
  <c r="D12" i="3"/>
  <c r="E12" i="2"/>
  <c r="C7" i="2" s="1"/>
  <c r="D7" i="2" s="1"/>
  <c r="E12" i="3"/>
  <c r="H12" i="3" s="1"/>
  <c r="D12" i="2"/>
  <c r="D27" i="1"/>
  <c r="D12" i="1"/>
  <c r="F12" i="2" l="1"/>
  <c r="I12" i="2" s="1"/>
  <c r="F12" i="3"/>
  <c r="I12" i="3" s="1"/>
  <c r="C7" i="3"/>
  <c r="D7" i="3" s="1"/>
  <c r="H12" i="2"/>
  <c r="G12" i="2"/>
  <c r="I27" i="2"/>
  <c r="F12" i="1"/>
  <c r="I12" i="1" s="1"/>
  <c r="H12" i="1"/>
  <c r="G12" i="3" l="1"/>
  <c r="G27" i="2"/>
  <c r="G12" i="1"/>
  <c r="C27" i="1"/>
  <c r="I27" i="1" l="1"/>
  <c r="G27" i="1"/>
</calcChain>
</file>

<file path=xl/sharedStrings.xml><?xml version="1.0" encoding="utf-8"?>
<sst xmlns="http://schemas.openxmlformats.org/spreadsheetml/2006/main" count="524" uniqueCount="357">
  <si>
    <t>Above CO Reduction</t>
  </si>
  <si>
    <t>Total MPIDS:</t>
  </si>
  <si>
    <t>1000-1500</t>
  </si>
  <si>
    <t>1500-2000</t>
  </si>
  <si>
    <t>['mp-37153'</t>
  </si>
  <si>
    <t xml:space="preserve"> 'mp-3414'</t>
  </si>
  <si>
    <t xml:space="preserve"> 'mp-28159'</t>
  </si>
  <si>
    <t xml:space="preserve"> 'mp-554379'</t>
  </si>
  <si>
    <t xml:space="preserve"> 'mp-30159'</t>
  </si>
  <si>
    <t xml:space="preserve"> 'mp-644828'</t>
  </si>
  <si>
    <t xml:space="preserve"> 'mp-557856'</t>
  </si>
  <si>
    <t xml:space="preserve"> 'mp-558168'</t>
  </si>
  <si>
    <t>0-500</t>
  </si>
  <si>
    <t>500-1000</t>
  </si>
  <si>
    <t xml:space="preserve"> 'mp-27743'</t>
  </si>
  <si>
    <t xml:space="preserve"> 'mp-554129'</t>
  </si>
  <si>
    <t xml:space="preserve"> 'mp-28153'</t>
  </si>
  <si>
    <t xml:space="preserve"> 'mp-557519'</t>
  </si>
  <si>
    <t xml:space="preserve"> 'mp-557426'</t>
  </si>
  <si>
    <t xml:space="preserve"> 'mp-1323553'</t>
  </si>
  <si>
    <t xml:space="preserve"> 'mp-7922'</t>
  </si>
  <si>
    <t xml:space="preserve"> 'mp-29169'</t>
  </si>
  <si>
    <t xml:space="preserve"> 'mp-557715'</t>
  </si>
  <si>
    <t xml:space="preserve"> 'mp-13984'</t>
  </si>
  <si>
    <t xml:space="preserve"> 'mp-542001'</t>
  </si>
  <si>
    <t xml:space="preserve"> 'mp-556492'</t>
  </si>
  <si>
    <t xml:space="preserve"> 'mp-639662'</t>
  </si>
  <si>
    <t xml:space="preserve"> 'mp-1391848'</t>
  </si>
  <si>
    <t xml:space="preserve"> 'mp-558211']</t>
  </si>
  <si>
    <t>['mp-554737'</t>
  </si>
  <si>
    <t xml:space="preserve"> 'mp-29842'</t>
  </si>
  <si>
    <t>2000-2500</t>
  </si>
  <si>
    <t>2500-3000</t>
  </si>
  <si>
    <t>3000-3500</t>
  </si>
  <si>
    <t>3500-4000</t>
  </si>
  <si>
    <t>4000-4500</t>
  </si>
  <si>
    <t>MPIDs Failed</t>
  </si>
  <si>
    <t>['mp-557432'</t>
  </si>
  <si>
    <t xml:space="preserve"> 'mp-29170'</t>
  </si>
  <si>
    <t xml:space="preserve"> 'mp-27988']</t>
  </si>
  <si>
    <t xml:space="preserve"> 'mp-7921'</t>
  </si>
  <si>
    <t xml:space="preserve"> 'mp-557668'</t>
  </si>
  <si>
    <t xml:space="preserve"> 'mp-1102938'</t>
  </si>
  <si>
    <t xml:space="preserve"> 'mp-505727'</t>
  </si>
  <si>
    <t xml:space="preserve"> 'mp-556500'</t>
  </si>
  <si>
    <t>Failed</t>
  </si>
  <si>
    <t>Success</t>
  </si>
  <si>
    <t>4500-5081</t>
  </si>
  <si>
    <t xml:space="preserve"> 'mp-29193'</t>
  </si>
  <si>
    <t xml:space="preserve"> 'mp-14716'</t>
  </si>
  <si>
    <t xml:space="preserve"> 'mp-558838'</t>
  </si>
  <si>
    <t xml:space="preserve"> 'mp-757594'</t>
  </si>
  <si>
    <t xml:space="preserve"> 'mp-341'</t>
  </si>
  <si>
    <t xml:space="preserve"> 'mp-649616'</t>
  </si>
  <si>
    <t xml:space="preserve"> 'mp-14715'</t>
  </si>
  <si>
    <t xml:space="preserve"> 'mp-8943'</t>
  </si>
  <si>
    <t xml:space="preserve"> 'mp-20458'</t>
  </si>
  <si>
    <t>uncompatible</t>
  </si>
  <si>
    <t xml:space="preserve"> 'mp-1391273'</t>
  </si>
  <si>
    <t xml:space="preserve"> 'mp-13610'</t>
  </si>
  <si>
    <t xml:space="preserve"> 'mp-13983'</t>
  </si>
  <si>
    <t xml:space="preserve"> 'mp-8256'</t>
  </si>
  <si>
    <t xml:space="preserve"> 'mp-561423'</t>
  </si>
  <si>
    <t xml:space="preserve"> 'mp-643265'</t>
  </si>
  <si>
    <t xml:space="preserve"> 'mp-554432'</t>
  </si>
  <si>
    <t xml:space="preserve"> 'mp-14276'</t>
  </si>
  <si>
    <t xml:space="preserve"> 'mp-23598'</t>
  </si>
  <si>
    <t xml:space="preserve"> 'mp-572526'</t>
  </si>
  <si>
    <t xml:space="preserve"> 'mp-541259'</t>
  </si>
  <si>
    <t xml:space="preserve"> 'mp-560354'</t>
  </si>
  <si>
    <t xml:space="preserve"> 'mp-560789'</t>
  </si>
  <si>
    <t xml:space="preserve"> 'mp-29904'</t>
  </si>
  <si>
    <t xml:space="preserve"> 'mp-8778'</t>
  </si>
  <si>
    <t xml:space="preserve"> 'mp-31755'</t>
  </si>
  <si>
    <t xml:space="preserve"> 'mp-556442'</t>
  </si>
  <si>
    <t xml:space="preserve"> 'mp-30308'</t>
  </si>
  <si>
    <t xml:space="preserve"> 'mp-17542'</t>
  </si>
  <si>
    <t xml:space="preserve"> 'mp-27980'</t>
  </si>
  <si>
    <t xml:space="preserve"> 'mp-759957'</t>
  </si>
  <si>
    <t xml:space="preserve"> 'mp-1194388'</t>
  </si>
  <si>
    <t xml:space="preserve"> 'mp-757234'</t>
  </si>
  <si>
    <t xml:space="preserve"> 'mp-1402840'</t>
  </si>
  <si>
    <t>total in bandgap range</t>
  </si>
  <si>
    <t>bandstruct success</t>
  </si>
  <si>
    <t>align success</t>
  </si>
  <si>
    <t>total success</t>
  </si>
  <si>
    <t xml:space="preserve"> 'mp-540958'</t>
  </si>
  <si>
    <t xml:space="preserve"> 'mp-558211'</t>
  </si>
  <si>
    <t xml:space="preserve"> 'mp-541347'</t>
  </si>
  <si>
    <t xml:space="preserve"> 'mp-27988'</t>
  </si>
  <si>
    <t xml:space="preserve"> 'mp-726118'</t>
  </si>
  <si>
    <t xml:space="preserve"> 'mp-28845'</t>
  </si>
  <si>
    <t xml:space="preserve"> 'mp-553981'</t>
  </si>
  <si>
    <t xml:space="preserve"> 'mp-29590'</t>
  </si>
  <si>
    <t xml:space="preserve"> 'mp-17512'</t>
  </si>
  <si>
    <t>Thermal Stability</t>
  </si>
  <si>
    <t>Stable Material</t>
  </si>
  <si>
    <t>Bandgap</t>
  </si>
  <si>
    <t>Total Database</t>
  </si>
  <si>
    <t>Filter</t>
  </si>
  <si>
    <t>Number of Materials</t>
  </si>
  <si>
    <t>Aqueous Stablility</t>
  </si>
  <si>
    <t>Band Align: CO</t>
  </si>
  <si>
    <t>Bandgap Align</t>
  </si>
  <si>
    <t>Total MPIDs</t>
  </si>
  <si>
    <t>Error</t>
  </si>
  <si>
    <t>total materials</t>
  </si>
  <si>
    <t>Error Rate</t>
  </si>
  <si>
    <t>Success Rate</t>
  </si>
  <si>
    <t>Total Success rate</t>
  </si>
  <si>
    <t>'mp-37153'</t>
  </si>
  <si>
    <t>'mp-557090'</t>
  </si>
  <si>
    <t>'mp-554737'</t>
  </si>
  <si>
    <t>'mp-557432'</t>
  </si>
  <si>
    <t>'mp-22439'</t>
  </si>
  <si>
    <t>'mp-7388'</t>
  </si>
  <si>
    <t>'mp-20652'</t>
  </si>
  <si>
    <t>'mp-35311'</t>
  </si>
  <si>
    <t>'mp-555718'</t>
  </si>
  <si>
    <t>% Pass</t>
  </si>
  <si>
    <t>Materials List</t>
  </si>
  <si>
    <t>MPID</t>
  </si>
  <si>
    <t>mp-3414</t>
  </si>
  <si>
    <t>mp-561423</t>
  </si>
  <si>
    <t>mp-542001</t>
  </si>
  <si>
    <t>mp-29193</t>
  </si>
  <si>
    <t>mp-28845</t>
  </si>
  <si>
    <t>mp-14276</t>
  </si>
  <si>
    <t>mp-29590</t>
  </si>
  <si>
    <t>mp-556442</t>
  </si>
  <si>
    <t>mp-27980</t>
  </si>
  <si>
    <t>Formula</t>
  </si>
  <si>
    <t>AgSbF₆</t>
  </si>
  <si>
    <t>CeF₄</t>
  </si>
  <si>
    <t>Nb₂Se₄O₁₃</t>
  </si>
  <si>
    <t>OsO₃F₂</t>
  </si>
  <si>
    <t>ZrTlCdF₇</t>
  </si>
  <si>
    <t>RhPb₂F₇</t>
  </si>
  <si>
    <t>Sn₂OF₅</t>
  </si>
  <si>
    <t>Tc₂O₅F₄</t>
  </si>
  <si>
    <t>U(OF)₂</t>
  </si>
  <si>
    <t>Commerial</t>
  </si>
  <si>
    <t>Yes</t>
  </si>
  <si>
    <t>No</t>
  </si>
  <si>
    <t xml:space="preserve">Yes </t>
  </si>
  <si>
    <t xml:space="preserve">Synthesis Literature </t>
  </si>
  <si>
    <t>Sort of</t>
  </si>
  <si>
    <t>MP-IDs</t>
  </si>
  <si>
    <t>MPIDs not aligned</t>
  </si>
  <si>
    <t>MPIDs aligned</t>
  </si>
  <si>
    <t>[MPID(mp-20014)</t>
  </si>
  <si>
    <t xml:space="preserve"> MPID(mp-20015)</t>
  </si>
  <si>
    <t xml:space="preserve"> MPID(mp-14367)</t>
  </si>
  <si>
    <t xml:space="preserve"> MPID(mp-560021)</t>
  </si>
  <si>
    <t xml:space="preserve"> MPID(mp-735530)</t>
  </si>
  <si>
    <t xml:space="preserve"> MPID(mp-560949)</t>
  </si>
  <si>
    <t xml:space="preserve"> MPID(mp-1194442)]</t>
  </si>
  <si>
    <t>[MPID(mp-16060)</t>
  </si>
  <si>
    <t xml:space="preserve"> MPID(mp-552185)</t>
  </si>
  <si>
    <t xml:space="preserve"> MPID(mp-27445)</t>
  </si>
  <si>
    <t xml:space="preserve"> MPID(mp-680722)</t>
  </si>
  <si>
    <t xml:space="preserve"> MPID(mp-31107)</t>
  </si>
  <si>
    <t xml:space="preserve"> MPID(mp-1095378)</t>
  </si>
  <si>
    <t xml:space="preserve"> MPID(mp-31020)</t>
  </si>
  <si>
    <t xml:space="preserve"> MPID(mp-557628)</t>
  </si>
  <si>
    <t xml:space="preserve"> MPID(mp-559575)</t>
  </si>
  <si>
    <t xml:space="preserve"> MPID(mp-23569)</t>
  </si>
  <si>
    <t xml:space="preserve"> MPID(mp-556587)</t>
  </si>
  <si>
    <t xml:space="preserve"> MPID(mp-30003)</t>
  </si>
  <si>
    <t xml:space="preserve"> MPID(mp-29794)</t>
  </si>
  <si>
    <t xml:space="preserve"> MPID(mp-1190864)]</t>
  </si>
  <si>
    <t>[MPID(mp-572672)</t>
  </si>
  <si>
    <t xml:space="preserve"> MPID(mp-30006)</t>
  </si>
  <si>
    <t xml:space="preserve"> MPID(mp-30205)</t>
  </si>
  <si>
    <t xml:space="preserve"> MPID(mp-775489)]</t>
  </si>
  <si>
    <t>[MPID(mp-557348)</t>
  </si>
  <si>
    <t xml:space="preserve"> MPID(mp-679989)</t>
  </si>
  <si>
    <t xml:space="preserve"> MPID(mp-23064)</t>
  </si>
  <si>
    <t xml:space="preserve"> MPID(mp-23480)</t>
  </si>
  <si>
    <t xml:space="preserve"> MPID(mp-23084)</t>
  </si>
  <si>
    <t xml:space="preserve"> MPID(mp-1398496)</t>
  </si>
  <si>
    <t xml:space="preserve"> MPID(mp-1404968)</t>
  </si>
  <si>
    <t xml:space="preserve"> MPID(mp-15511)</t>
  </si>
  <si>
    <t xml:space="preserve"> MPID(mp-7128)</t>
  </si>
  <si>
    <t xml:space="preserve"> MPID(mp-28855)</t>
  </si>
  <si>
    <t xml:space="preserve"> MPID(mp-19292)</t>
  </si>
  <si>
    <t xml:space="preserve"> MPID(mp-550468)</t>
  </si>
  <si>
    <t xml:space="preserve"> MPID(mp-1105091)</t>
  </si>
  <si>
    <t xml:space="preserve"> MPID(mp-19262)</t>
  </si>
  <si>
    <t xml:space="preserve"> MPID(mp-556473)</t>
  </si>
  <si>
    <t xml:space="preserve"> MPID(mp-23565)</t>
  </si>
  <si>
    <t xml:space="preserve"> MPID(mp-21100)</t>
  </si>
  <si>
    <t xml:space="preserve"> MPID(mp-556308)</t>
  </si>
  <si>
    <t xml:space="preserve"> MPID(mp-560716)</t>
  </si>
  <si>
    <t xml:space="preserve"> MPID(mp-561561)</t>
  </si>
  <si>
    <t xml:space="preserve"> MPID(mp-1205774)</t>
  </si>
  <si>
    <t xml:space="preserve"> MPID(mp-1079364)</t>
  </si>
  <si>
    <t xml:space="preserve"> MPID(mp-27239)]</t>
  </si>
  <si>
    <t>Band Align: CH3OH</t>
  </si>
  <si>
    <t>Band Align: CH4</t>
  </si>
  <si>
    <t>[MPID(mp-20113)</t>
  </si>
  <si>
    <t xml:space="preserve"> MPID(mp-8015)</t>
  </si>
  <si>
    <t xml:space="preserve"> MPID(mp-684782)]</t>
  </si>
  <si>
    <t>[MPID(mp-556911)</t>
  </si>
  <si>
    <t xml:space="preserve"> MPID(mp-850225)</t>
  </si>
  <si>
    <t xml:space="preserve"> MPID(mp-35659)</t>
  </si>
  <si>
    <t xml:space="preserve"> MPID(mp-2437)]</t>
  </si>
  <si>
    <t>[MPID(mp-684724)</t>
  </si>
  <si>
    <t xml:space="preserve"> MPID(mp-774425)</t>
  </si>
  <si>
    <t xml:space="preserve"> MPID(mp-561379)</t>
  </si>
  <si>
    <t xml:space="preserve"> MPID(mp-558122)</t>
  </si>
  <si>
    <t xml:space="preserve"> MPID(mp-542115)</t>
  </si>
  <si>
    <t xml:space="preserve"> MPID(mp-646297)</t>
  </si>
  <si>
    <t xml:space="preserve"> MPID(mp-557250)</t>
  </si>
  <si>
    <t xml:space="preserve"> MPID(mp-27729)</t>
  </si>
  <si>
    <t xml:space="preserve"> MPID(mp-31232)</t>
  </si>
  <si>
    <t xml:space="preserve"> MPID(mp-755116)</t>
  </si>
  <si>
    <t xml:space="preserve"> MPID(mp-555898)</t>
  </si>
  <si>
    <t xml:space="preserve"> MPID(mp-866709)</t>
  </si>
  <si>
    <t xml:space="preserve"> MPID(mp-561222)]</t>
  </si>
  <si>
    <t>none</t>
  </si>
  <si>
    <t>[MPID(mp-554517)</t>
  </si>
  <si>
    <t xml:space="preserve"> MPID(mp-17259)]</t>
  </si>
  <si>
    <t>[MPID(mp-1205341)</t>
  </si>
  <si>
    <t xml:space="preserve"> MPID(mp-646192)</t>
  </si>
  <si>
    <t xml:space="preserve"> MPID(mp-1102092)</t>
  </si>
  <si>
    <t xml:space="preserve"> MPID(mp-14037)</t>
  </si>
  <si>
    <t xml:space="preserve"> MPID(mp-776555)</t>
  </si>
  <si>
    <t xml:space="preserve"> MPID(mp-29698)</t>
  </si>
  <si>
    <t xml:space="preserve"> MPID(mp-771766)</t>
  </si>
  <si>
    <t xml:space="preserve"> MPID(mp-774246)</t>
  </si>
  <si>
    <t xml:space="preserve"> MPID(mp-504969)]</t>
  </si>
  <si>
    <t>'mp-29193'</t>
  </si>
  <si>
    <t>'mp-14716'</t>
  </si>
  <si>
    <t>'mp-558838'</t>
  </si>
  <si>
    <t>'mp-757594'</t>
  </si>
  <si>
    <t>'mp-28845'</t>
  </si>
  <si>
    <t>[MPID(mp-780572)]</t>
  </si>
  <si>
    <t>[MPID(mp-29274)</t>
  </si>
  <si>
    <t xml:space="preserve"> MPID(mp-1095283)</t>
  </si>
  <si>
    <t xml:space="preserve"> MPID(mp-29366)</t>
  </si>
  <si>
    <t xml:space="preserve"> MPID(mp-20805)</t>
  </si>
  <si>
    <t xml:space="preserve"> MPID(mp-28721)</t>
  </si>
  <si>
    <t xml:space="preserve"> MPID(mp-18518)</t>
  </si>
  <si>
    <t xml:space="preserve"> MPID(mp-1205863)</t>
  </si>
  <si>
    <t xml:space="preserve"> MPID(mp-1113861)</t>
  </si>
  <si>
    <t xml:space="preserve"> MPID(mp-554311)</t>
  </si>
  <si>
    <t xml:space="preserve"> MPID(mp-18396)]</t>
  </si>
  <si>
    <t>[MPID(mp-7979)</t>
  </si>
  <si>
    <t xml:space="preserve"> MPID(mp-557441)</t>
  </si>
  <si>
    <t xml:space="preserve"> MPID(mp-558116)</t>
  </si>
  <si>
    <t xml:space="preserve"> MPID(mp-554888)]</t>
  </si>
  <si>
    <t>[MPID(mp-556518)</t>
  </si>
  <si>
    <t xml:space="preserve"> MPID(mp-1091363)</t>
  </si>
  <si>
    <t xml:space="preserve"> MPID(mp-553996)</t>
  </si>
  <si>
    <t xml:space="preserve"> MPID(mp-7387)</t>
  </si>
  <si>
    <t xml:space="preserve"> MPID(mp-20076)</t>
  </si>
  <si>
    <t xml:space="preserve"> MPID(mp-20968)</t>
  </si>
  <si>
    <t xml:space="preserve"> MPID(mp-735586)</t>
  </si>
  <si>
    <t xml:space="preserve"> MPID(mp-7984)</t>
  </si>
  <si>
    <t xml:space="preserve"> MPID(mp-8013)</t>
  </si>
  <si>
    <t xml:space="preserve"> MPID(mp-545469)</t>
  </si>
  <si>
    <t xml:space="preserve"> MPID(mp-557257)</t>
  </si>
  <si>
    <t xml:space="preserve"> MPID(mp-560997)</t>
  </si>
  <si>
    <t xml:space="preserve"> MPID(mp-644015)]</t>
  </si>
  <si>
    <t>Bandgaps Aligned</t>
  </si>
  <si>
    <t>Data Available</t>
  </si>
  <si>
    <t>Data Null</t>
  </si>
  <si>
    <t>Not Aligned</t>
  </si>
  <si>
    <t>0.17 To 0</t>
  </si>
  <si>
    <t>0 to 0.12</t>
  </si>
  <si>
    <t>&gt; 0.12</t>
  </si>
  <si>
    <t>Data Range</t>
  </si>
  <si>
    <t>Aligned</t>
  </si>
  <si>
    <t>MPIDS</t>
  </si>
  <si>
    <t>0-1000</t>
  </si>
  <si>
    <t>1000-2000</t>
  </si>
  <si>
    <t>2000-3000</t>
  </si>
  <si>
    <t>3000-4000</t>
  </si>
  <si>
    <t>4000-5081</t>
  </si>
  <si>
    <t>Range</t>
  </si>
  <si>
    <t>Total Dataset</t>
  </si>
  <si>
    <t>Total Material Screening</t>
  </si>
  <si>
    <t>0.17 to 0</t>
  </si>
  <si>
    <t>-0.17 to 0</t>
  </si>
  <si>
    <t># of Materials</t>
  </si>
  <si>
    <t>Band Alignment</t>
  </si>
  <si>
    <t>Band Aligned</t>
  </si>
  <si>
    <t xml:space="preserve"> 'mp-557090'</t>
  </si>
  <si>
    <t>['mp-20014'</t>
  </si>
  <si>
    <t xml:space="preserve"> 'mp-20015'</t>
  </si>
  <si>
    <t xml:space="preserve"> 'mp-14367'</t>
  </si>
  <si>
    <t xml:space="preserve"> 'mp-560021'</t>
  </si>
  <si>
    <t xml:space="preserve"> 'mp-735530'</t>
  </si>
  <si>
    <t xml:space="preserve"> 'mp-560949'</t>
  </si>
  <si>
    <t xml:space="preserve"> 'mp-1194442'</t>
  </si>
  <si>
    <t xml:space="preserve"> 'mp-572672'</t>
  </si>
  <si>
    <t xml:space="preserve"> 'mp-30006'</t>
  </si>
  <si>
    <t xml:space="preserve"> 'mp-30205'</t>
  </si>
  <si>
    <t xml:space="preserve"> 'mp-775489']</t>
  </si>
  <si>
    <t>['mp-16060'</t>
  </si>
  <si>
    <t xml:space="preserve"> 'mp-552185'</t>
  </si>
  <si>
    <t xml:space="preserve"> 'mp-27445'</t>
  </si>
  <si>
    <t xml:space="preserve"> 'mp-680722'</t>
  </si>
  <si>
    <t xml:space="preserve"> 'mp-31107'</t>
  </si>
  <si>
    <t xml:space="preserve"> 'mp-1095378'</t>
  </si>
  <si>
    <t xml:space="preserve"> 'mp-31020'</t>
  </si>
  <si>
    <t xml:space="preserve"> 'mp-557628'</t>
  </si>
  <si>
    <t xml:space="preserve"> 'mp-559575'</t>
  </si>
  <si>
    <t xml:space="preserve"> 'mp-23569'</t>
  </si>
  <si>
    <t xml:space="preserve"> 'mp-556587'</t>
  </si>
  <si>
    <t xml:space="preserve"> 'mp-30003'</t>
  </si>
  <si>
    <t xml:space="preserve"> 'mp-29794'</t>
  </si>
  <si>
    <t xml:space="preserve"> 'mp-1190864'</t>
  </si>
  <si>
    <t xml:space="preserve"> 'mp-557348'</t>
  </si>
  <si>
    <t xml:space="preserve"> 'mp-679989'</t>
  </si>
  <si>
    <t xml:space="preserve"> 'mp-23064'</t>
  </si>
  <si>
    <t xml:space="preserve"> 'mp-23480'</t>
  </si>
  <si>
    <t xml:space="preserve"> 'mp-23084'</t>
  </si>
  <si>
    <t xml:space="preserve"> 'mp-1398496'</t>
  </si>
  <si>
    <t xml:space="preserve"> 'mp-1404968'</t>
  </si>
  <si>
    <t xml:space="preserve"> 'mp-15511'</t>
  </si>
  <si>
    <t xml:space="preserve"> 'mp-7128'</t>
  </si>
  <si>
    <t xml:space="preserve"> 'mp-28855'</t>
  </si>
  <si>
    <t xml:space="preserve"> 'mp-19292'</t>
  </si>
  <si>
    <t xml:space="preserve"> 'mp-550468'</t>
  </si>
  <si>
    <t xml:space="preserve"> 'mp-1105091'</t>
  </si>
  <si>
    <t xml:space="preserve"> 'mp-19262'</t>
  </si>
  <si>
    <t xml:space="preserve"> 'mp-556473'</t>
  </si>
  <si>
    <t xml:space="preserve"> 'mp-23565'</t>
  </si>
  <si>
    <t xml:space="preserve"> 'mp-21100'</t>
  </si>
  <si>
    <t xml:space="preserve"> 'mp-556308'</t>
  </si>
  <si>
    <t xml:space="preserve"> 'mp-560716'</t>
  </si>
  <si>
    <t xml:space="preserve"> 'mp-561561'</t>
  </si>
  <si>
    <t xml:space="preserve"> 'mp-1205774'</t>
  </si>
  <si>
    <t xml:space="preserve"> 'mp-1079364'</t>
  </si>
  <si>
    <t xml:space="preserve"> 'mp-27239']</t>
  </si>
  <si>
    <t>['mp-20113'</t>
  </si>
  <si>
    <t xml:space="preserve"> 'mp-8015'</t>
  </si>
  <si>
    <t xml:space="preserve"> 'mp-684782'</t>
  </si>
  <si>
    <t>['mp-684724'</t>
  </si>
  <si>
    <t xml:space="preserve"> 'mp-774425'</t>
  </si>
  <si>
    <t xml:space="preserve"> 'mp-561379'</t>
  </si>
  <si>
    <t xml:space="preserve"> 'mp-558122'</t>
  </si>
  <si>
    <t xml:space="preserve"> 'mp-542115'</t>
  </si>
  <si>
    <t xml:space="preserve"> 'mp-646297'</t>
  </si>
  <si>
    <t xml:space="preserve"> 'mp-557250'</t>
  </si>
  <si>
    <t xml:space="preserve"> 'mp-27729'</t>
  </si>
  <si>
    <t xml:space="preserve"> 'mp-31232'</t>
  </si>
  <si>
    <t xml:space="preserve"> 'mp-755116'</t>
  </si>
  <si>
    <t xml:space="preserve"> 'mp-555898'</t>
  </si>
  <si>
    <t xml:space="preserve"> 'mp-866709'</t>
  </si>
  <si>
    <t xml:space="preserve"> 'mp-561222']</t>
  </si>
  <si>
    <t>['mp-556911'</t>
  </si>
  <si>
    <t xml:space="preserve"> 'mp-850225'</t>
  </si>
  <si>
    <t xml:space="preserve"> 'mp-35659'</t>
  </si>
  <si>
    <t xml:space="preserve"> 'mp-2437']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</si>
</sst>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7" formatCode="0.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quotePrefix="1" applyFont="1"/>
    <xf numFmtId="0" fontId="3" fillId="0" borderId="0" xfId="0" quotePrefix="1" applyFont="1"/>
    <xf numFmtId="165" fontId="0" fillId="0" borderId="0" xfId="1" applyNumberFormat="1" applyFont="1"/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/>
    <xf numFmtId="0" fontId="3" fillId="5" borderId="1" xfId="0" applyFont="1" applyFill="1" applyBorder="1"/>
    <xf numFmtId="0" fontId="0" fillId="5" borderId="1" xfId="0" applyFill="1" applyBorder="1" applyAlignment="1">
      <alignment horizontal="left"/>
    </xf>
    <xf numFmtId="0" fontId="0" fillId="6" borderId="0" xfId="0" applyFill="1"/>
    <xf numFmtId="0" fontId="0" fillId="0" borderId="0" xfId="0" applyFill="1" applyBorder="1" applyAlignment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6" fillId="0" borderId="0" xfId="0" quotePrefix="1" applyFont="1"/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7" xfId="0" applyFill="1" applyBorder="1"/>
    <xf numFmtId="49" fontId="0" fillId="8" borderId="1" xfId="0" applyNumberFormat="1" applyFill="1" applyBorder="1" applyAlignment="1">
      <alignment horizontal="center"/>
    </xf>
    <xf numFmtId="0" fontId="0" fillId="0" borderId="1" xfId="0" applyBorder="1"/>
    <xf numFmtId="167" fontId="0" fillId="0" borderId="1" xfId="1" applyNumberFormat="1" applyFont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5" borderId="11" xfId="0" applyFill="1" applyBorder="1"/>
    <xf numFmtId="49" fontId="0" fillId="8" borderId="12" xfId="0" applyNumberFormat="1" applyFill="1" applyBorder="1" applyAlignment="1">
      <alignment horizontal="center"/>
    </xf>
    <xf numFmtId="0" fontId="0" fillId="6" borderId="11" xfId="0" applyFill="1" applyBorder="1"/>
    <xf numFmtId="0" fontId="0" fillId="5" borderId="12" xfId="0" applyFill="1" applyBorder="1" applyAlignment="1">
      <alignment horizontal="center"/>
    </xf>
    <xf numFmtId="167" fontId="0" fillId="0" borderId="12" xfId="1" applyNumberFormat="1" applyFont="1" applyBorder="1"/>
    <xf numFmtId="0" fontId="0" fillId="5" borderId="13" xfId="0" applyFill="1" applyBorder="1"/>
    <xf numFmtId="0" fontId="0" fillId="0" borderId="14" xfId="0" applyBorder="1"/>
    <xf numFmtId="167" fontId="0" fillId="0" borderId="14" xfId="1" applyNumberFormat="1" applyFont="1" applyBorder="1"/>
    <xf numFmtId="167" fontId="0" fillId="0" borderId="15" xfId="1" applyNumberFormat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7EE3-A033-5944-A03D-DB21736C6695}">
  <dimension ref="A1"/>
  <sheetViews>
    <sheetView workbookViewId="0">
      <selection activeCell="B2" sqref="B2"/>
    </sheetView>
  </sheetViews>
  <sheetFormatPr baseColWidth="10" defaultRowHeight="16" x14ac:dyDescent="0.2"/>
  <cols>
    <col min="1" max="1" width="2.33203125" customWidth="1"/>
  </cols>
  <sheetData>
    <row r="1" ht="1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F59A-3AC7-C645-AAB1-E884240F3041}">
  <dimension ref="B1:V39"/>
  <sheetViews>
    <sheetView zoomScale="92" zoomScaleNormal="100" workbookViewId="0">
      <selection activeCell="C3" sqref="C3:D8"/>
    </sheetView>
  </sheetViews>
  <sheetFormatPr baseColWidth="10" defaultRowHeight="16" x14ac:dyDescent="0.2"/>
  <cols>
    <col min="1" max="1" width="2" customWidth="1"/>
    <col min="2" max="2" width="17.83203125" bestFit="1" customWidth="1"/>
    <col min="3" max="3" width="19.5" customWidth="1"/>
    <col min="4" max="4" width="17.83203125" customWidth="1"/>
    <col min="5" max="5" width="14.6640625" bestFit="1" customWidth="1"/>
    <col min="6" max="6" width="21.6640625" customWidth="1"/>
    <col min="7" max="10" width="16.83203125" bestFit="1" customWidth="1"/>
    <col min="11" max="11" width="12.83203125" customWidth="1"/>
    <col min="12" max="12" width="12.6640625" customWidth="1"/>
    <col min="13" max="13" width="13.1640625" customWidth="1"/>
    <col min="15" max="15" width="14" customWidth="1"/>
    <col min="16" max="16" width="12.6640625" customWidth="1"/>
    <col min="17" max="17" width="11.33203125" customWidth="1"/>
    <col min="18" max="18" width="12.83203125" customWidth="1"/>
    <col min="19" max="19" width="13" customWidth="1"/>
    <col min="20" max="20" width="13.1640625" customWidth="1"/>
  </cols>
  <sheetData>
    <row r="1" spans="2:22" ht="9" customHeight="1" x14ac:dyDescent="0.2"/>
    <row r="2" spans="2:22" x14ac:dyDescent="0.2">
      <c r="B2" s="5" t="s">
        <v>99</v>
      </c>
      <c r="C2" s="5" t="s">
        <v>100</v>
      </c>
      <c r="D2" s="5" t="s">
        <v>119</v>
      </c>
    </row>
    <row r="3" spans="2:22" x14ac:dyDescent="0.2">
      <c r="B3" s="9" t="s">
        <v>98</v>
      </c>
      <c r="C3">
        <v>153235</v>
      </c>
      <c r="D3" s="4">
        <f>C3/153235</f>
        <v>1</v>
      </c>
    </row>
    <row r="4" spans="2:22" x14ac:dyDescent="0.2">
      <c r="B4" s="9" t="s">
        <v>95</v>
      </c>
      <c r="C4">
        <v>44898</v>
      </c>
      <c r="D4" s="4">
        <f t="shared" ref="D4:D8" si="0">C4/153235</f>
        <v>0.29300094625901391</v>
      </c>
    </row>
    <row r="5" spans="2:22" x14ac:dyDescent="0.2">
      <c r="B5" s="9" t="s">
        <v>96</v>
      </c>
      <c r="C5">
        <v>33990</v>
      </c>
      <c r="D5" s="4">
        <f t="shared" si="0"/>
        <v>0.22181616471432766</v>
      </c>
    </row>
    <row r="6" spans="2:22" x14ac:dyDescent="0.2">
      <c r="B6" s="9" t="s">
        <v>97</v>
      </c>
      <c r="C6">
        <v>5081</v>
      </c>
      <c r="D6" s="4">
        <f t="shared" si="0"/>
        <v>3.3158221033053804E-2</v>
      </c>
    </row>
    <row r="7" spans="2:22" x14ac:dyDescent="0.2">
      <c r="B7" s="9" t="s">
        <v>102</v>
      </c>
      <c r="C7">
        <v>83</v>
      </c>
      <c r="D7" s="4">
        <f t="shared" si="0"/>
        <v>5.4165171142363038E-4</v>
      </c>
    </row>
    <row r="8" spans="2:22" x14ac:dyDescent="0.2">
      <c r="B8" s="9" t="s">
        <v>101</v>
      </c>
      <c r="C8">
        <v>9</v>
      </c>
      <c r="D8" s="4">
        <f t="shared" si="0"/>
        <v>5.8733318106176784E-5</v>
      </c>
    </row>
    <row r="10" spans="2:22" x14ac:dyDescent="0.2">
      <c r="B10" s="7" t="s">
        <v>103</v>
      </c>
      <c r="C10" s="7"/>
      <c r="D10" s="7"/>
      <c r="E10" s="7"/>
      <c r="F10" s="7"/>
      <c r="G10" s="7"/>
      <c r="H10" s="7"/>
      <c r="I10" s="7"/>
    </row>
    <row r="11" spans="2:22" x14ac:dyDescent="0.2">
      <c r="B11" s="12"/>
      <c r="C11" s="9" t="s">
        <v>45</v>
      </c>
      <c r="D11" s="9" t="s">
        <v>57</v>
      </c>
      <c r="E11" s="9" t="s">
        <v>46</v>
      </c>
      <c r="F11" s="9" t="s">
        <v>82</v>
      </c>
      <c r="G11" s="9" t="s">
        <v>83</v>
      </c>
      <c r="H11" s="9" t="s">
        <v>84</v>
      </c>
      <c r="I11" s="9" t="s">
        <v>85</v>
      </c>
    </row>
    <row r="12" spans="2:22" x14ac:dyDescent="0.2">
      <c r="B12" s="9" t="s">
        <v>1</v>
      </c>
      <c r="C12">
        <f>SUM(C14:C23)</f>
        <v>1864</v>
      </c>
      <c r="D12">
        <f>SUM(D14:D23)</f>
        <v>3217</v>
      </c>
      <c r="E12">
        <f>SUM(E14:E23)</f>
        <v>85</v>
      </c>
      <c r="F12">
        <f>SUM(C12:E12)-SUM(E14:E23)</f>
        <v>5081</v>
      </c>
      <c r="G12" s="3">
        <f>(D12+E12)/F12</f>
        <v>0.64987207242668765</v>
      </c>
      <c r="H12" s="3">
        <f>E12/(E12+D12)</f>
        <v>2.57419745608722E-2</v>
      </c>
      <c r="I12" s="3">
        <f>E12/F12</f>
        <v>1.6728990356229087E-2</v>
      </c>
    </row>
    <row r="13" spans="2:22" x14ac:dyDescent="0.2">
      <c r="B13" s="9" t="s">
        <v>0</v>
      </c>
      <c r="C13" s="9" t="s">
        <v>36</v>
      </c>
      <c r="D13" s="9" t="s">
        <v>148</v>
      </c>
      <c r="E13" s="9" t="s">
        <v>149</v>
      </c>
      <c r="F13" s="11" t="s">
        <v>147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2:22" x14ac:dyDescent="0.2">
      <c r="B14" t="s">
        <v>12</v>
      </c>
      <c r="C14">
        <v>179</v>
      </c>
      <c r="D14">
        <f>500-C14</f>
        <v>321</v>
      </c>
      <c r="E14">
        <f>COUNTA(F14:W14)</f>
        <v>9</v>
      </c>
      <c r="F14" s="16" t="s">
        <v>110</v>
      </c>
      <c r="G14" s="17" t="s">
        <v>5</v>
      </c>
      <c r="H14" s="17" t="s">
        <v>6</v>
      </c>
      <c r="I14" s="17" t="s">
        <v>7</v>
      </c>
      <c r="J14" s="17" t="s">
        <v>8</v>
      </c>
      <c r="K14" s="17" t="s">
        <v>9</v>
      </c>
      <c r="L14" s="17" t="s">
        <v>10</v>
      </c>
      <c r="M14" s="17" t="s">
        <v>11</v>
      </c>
      <c r="N14" s="17" t="s">
        <v>86</v>
      </c>
      <c r="O14" s="17"/>
      <c r="P14" s="17"/>
      <c r="Q14" s="17"/>
      <c r="R14" s="17"/>
      <c r="S14" s="17"/>
      <c r="T14" s="17"/>
      <c r="U14" s="17"/>
      <c r="V14" s="17"/>
    </row>
    <row r="15" spans="2:22" x14ac:dyDescent="0.2">
      <c r="B15" t="s">
        <v>13</v>
      </c>
      <c r="C15">
        <v>166</v>
      </c>
      <c r="D15">
        <f t="shared" ref="D15:D22" si="1">500-C15</f>
        <v>334</v>
      </c>
      <c r="E15">
        <f>COUNTA(F15:W15)</f>
        <v>16</v>
      </c>
      <c r="F15" s="16" t="s">
        <v>111</v>
      </c>
      <c r="G15" s="17" t="s">
        <v>14</v>
      </c>
      <c r="H15" s="17" t="s">
        <v>15</v>
      </c>
      <c r="I15" s="17" t="s">
        <v>16</v>
      </c>
      <c r="J15" s="17" t="s">
        <v>17</v>
      </c>
      <c r="K15" s="17" t="s">
        <v>18</v>
      </c>
      <c r="L15" s="17" t="s">
        <v>19</v>
      </c>
      <c r="M15" s="17" t="s">
        <v>20</v>
      </c>
      <c r="N15" s="17" t="s">
        <v>21</v>
      </c>
      <c r="O15" s="17" t="s">
        <v>22</v>
      </c>
      <c r="P15" s="17" t="s">
        <v>23</v>
      </c>
      <c r="Q15" s="17" t="s">
        <v>24</v>
      </c>
      <c r="R15" s="17" t="s">
        <v>25</v>
      </c>
      <c r="S15" s="17" t="s">
        <v>26</v>
      </c>
      <c r="T15" s="17" t="s">
        <v>27</v>
      </c>
      <c r="U15" s="17" t="s">
        <v>87</v>
      </c>
      <c r="V15" s="17"/>
    </row>
    <row r="16" spans="2:22" x14ac:dyDescent="0.2">
      <c r="B16" t="s">
        <v>2</v>
      </c>
      <c r="C16">
        <v>223</v>
      </c>
      <c r="D16">
        <f t="shared" si="1"/>
        <v>277</v>
      </c>
      <c r="E16">
        <f t="shared" ref="E16:E23" si="2">COUNTA(F16:W16)</f>
        <v>3</v>
      </c>
      <c r="F16" s="16" t="s">
        <v>112</v>
      </c>
      <c r="G16" s="17" t="s">
        <v>30</v>
      </c>
      <c r="H16" s="17" t="s">
        <v>88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2:22" x14ac:dyDescent="0.2">
      <c r="B17" t="s">
        <v>3</v>
      </c>
      <c r="C17">
        <v>168</v>
      </c>
      <c r="D17">
        <f t="shared" si="1"/>
        <v>332</v>
      </c>
      <c r="E17">
        <f t="shared" si="2"/>
        <v>3</v>
      </c>
      <c r="F17" s="16" t="s">
        <v>113</v>
      </c>
      <c r="G17" s="17" t="s">
        <v>38</v>
      </c>
      <c r="H17" s="17" t="s">
        <v>89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2:22" x14ac:dyDescent="0.2">
      <c r="B18" t="s">
        <v>31</v>
      </c>
      <c r="C18">
        <v>174</v>
      </c>
      <c r="D18">
        <f t="shared" si="1"/>
        <v>326</v>
      </c>
      <c r="E18">
        <f t="shared" si="2"/>
        <v>6</v>
      </c>
      <c r="F18" s="16" t="s">
        <v>115</v>
      </c>
      <c r="G18" s="18" t="s">
        <v>232</v>
      </c>
      <c r="H18" s="18" t="s">
        <v>233</v>
      </c>
      <c r="I18" s="18" t="s">
        <v>234</v>
      </c>
      <c r="J18" s="18" t="s">
        <v>235</v>
      </c>
      <c r="K18" s="18" t="s">
        <v>236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2:22" x14ac:dyDescent="0.2">
      <c r="B19" t="s">
        <v>32</v>
      </c>
      <c r="C19">
        <v>195</v>
      </c>
      <c r="D19">
        <f t="shared" si="1"/>
        <v>305</v>
      </c>
      <c r="E19">
        <f t="shared" si="2"/>
        <v>7</v>
      </c>
      <c r="F19" s="16" t="s">
        <v>114</v>
      </c>
      <c r="G19" s="17" t="s">
        <v>40</v>
      </c>
      <c r="H19" s="17" t="s">
        <v>41</v>
      </c>
      <c r="I19" s="17" t="s">
        <v>42</v>
      </c>
      <c r="J19" s="17" t="s">
        <v>43</v>
      </c>
      <c r="K19" s="17" t="s">
        <v>44</v>
      </c>
      <c r="L19" s="17" t="s">
        <v>90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2:22" x14ac:dyDescent="0.2">
      <c r="B20" t="s">
        <v>33</v>
      </c>
      <c r="C20">
        <v>174</v>
      </c>
      <c r="D20">
        <f t="shared" si="1"/>
        <v>326</v>
      </c>
      <c r="E20">
        <f t="shared" si="2"/>
        <v>6</v>
      </c>
      <c r="F20" s="16" t="s">
        <v>115</v>
      </c>
      <c r="G20" s="17" t="s">
        <v>48</v>
      </c>
      <c r="H20" s="17" t="s">
        <v>49</v>
      </c>
      <c r="I20" s="17" t="s">
        <v>50</v>
      </c>
      <c r="J20" s="17" t="s">
        <v>51</v>
      </c>
      <c r="K20" s="17" t="s">
        <v>91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2:22" x14ac:dyDescent="0.2">
      <c r="B21" t="s">
        <v>34</v>
      </c>
      <c r="C21">
        <v>199</v>
      </c>
      <c r="D21">
        <f t="shared" si="1"/>
        <v>301</v>
      </c>
      <c r="E21">
        <f t="shared" si="2"/>
        <v>7</v>
      </c>
      <c r="F21" s="16" t="s">
        <v>116</v>
      </c>
      <c r="G21" s="17" t="s">
        <v>52</v>
      </c>
      <c r="H21" s="17" t="s">
        <v>53</v>
      </c>
      <c r="I21" s="17" t="s">
        <v>54</v>
      </c>
      <c r="J21" s="17" t="s">
        <v>55</v>
      </c>
      <c r="K21" s="17" t="s">
        <v>56</v>
      </c>
      <c r="L21" s="17" t="s">
        <v>92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2:22" x14ac:dyDescent="0.2">
      <c r="B22" t="s">
        <v>35</v>
      </c>
      <c r="C22">
        <v>185</v>
      </c>
      <c r="D22">
        <f t="shared" si="1"/>
        <v>315</v>
      </c>
      <c r="E22">
        <f t="shared" si="2"/>
        <v>17</v>
      </c>
      <c r="F22" s="16" t="s">
        <v>117</v>
      </c>
      <c r="G22" s="17" t="s">
        <v>58</v>
      </c>
      <c r="H22" s="17" t="s">
        <v>59</v>
      </c>
      <c r="I22" s="17" t="s">
        <v>60</v>
      </c>
      <c r="J22" s="17" t="s">
        <v>61</v>
      </c>
      <c r="K22" s="17" t="s">
        <v>62</v>
      </c>
      <c r="L22" s="17" t="s">
        <v>63</v>
      </c>
      <c r="M22" s="17" t="s">
        <v>64</v>
      </c>
      <c r="N22" s="17" t="s">
        <v>65</v>
      </c>
      <c r="O22" s="17" t="s">
        <v>66</v>
      </c>
      <c r="P22" s="17" t="s">
        <v>67</v>
      </c>
      <c r="Q22" s="17" t="s">
        <v>68</v>
      </c>
      <c r="R22" s="17" t="s">
        <v>69</v>
      </c>
      <c r="S22" s="17" t="s">
        <v>70</v>
      </c>
      <c r="T22" s="17" t="s">
        <v>71</v>
      </c>
      <c r="U22" s="17" t="s">
        <v>72</v>
      </c>
      <c r="V22" s="17" t="s">
        <v>93</v>
      </c>
    </row>
    <row r="23" spans="2:22" x14ac:dyDescent="0.2">
      <c r="B23" t="s">
        <v>47</v>
      </c>
      <c r="C23">
        <v>201</v>
      </c>
      <c r="D23">
        <f>581-C23</f>
        <v>380</v>
      </c>
      <c r="E23">
        <f t="shared" si="2"/>
        <v>11</v>
      </c>
      <c r="F23" s="16" t="s">
        <v>118</v>
      </c>
      <c r="G23" s="17" t="s">
        <v>73</v>
      </c>
      <c r="H23" s="17" t="s">
        <v>74</v>
      </c>
      <c r="I23" s="17" t="s">
        <v>75</v>
      </c>
      <c r="J23" s="17" t="s">
        <v>76</v>
      </c>
      <c r="K23" s="17" t="s">
        <v>77</v>
      </c>
      <c r="L23" s="17" t="s">
        <v>78</v>
      </c>
      <c r="M23" s="17" t="s">
        <v>79</v>
      </c>
      <c r="N23" s="17" t="s">
        <v>80</v>
      </c>
      <c r="O23" s="17" t="s">
        <v>81</v>
      </c>
      <c r="P23" s="17" t="s">
        <v>94</v>
      </c>
      <c r="Q23" s="17"/>
      <c r="R23" s="17"/>
      <c r="S23" s="17"/>
      <c r="T23" s="17"/>
      <c r="U23" s="17"/>
      <c r="V23" s="17"/>
    </row>
    <row r="25" spans="2:22" x14ac:dyDescent="0.2">
      <c r="B25" s="6" t="s">
        <v>101</v>
      </c>
      <c r="C25" s="6"/>
      <c r="D25" s="6"/>
      <c r="E25" s="6"/>
      <c r="F25" s="6"/>
      <c r="G25" s="6"/>
      <c r="H25" s="6"/>
      <c r="I25" s="6"/>
    </row>
    <row r="26" spans="2:22" x14ac:dyDescent="0.2">
      <c r="B26" s="12"/>
      <c r="C26" s="10" t="s">
        <v>106</v>
      </c>
      <c r="D26" s="9" t="s">
        <v>105</v>
      </c>
      <c r="E26" s="9" t="s">
        <v>45</v>
      </c>
      <c r="F26" s="9" t="s">
        <v>46</v>
      </c>
      <c r="G26" s="9" t="s">
        <v>107</v>
      </c>
      <c r="H26" s="9" t="s">
        <v>108</v>
      </c>
      <c r="I26" s="9" t="s">
        <v>109</v>
      </c>
    </row>
    <row r="27" spans="2:22" x14ac:dyDescent="0.2">
      <c r="B27" s="9" t="s">
        <v>104</v>
      </c>
      <c r="C27">
        <f>SUM(D27:F27)</f>
        <v>83</v>
      </c>
      <c r="D27">
        <f>83-(SUM(E27:F27))</f>
        <v>28</v>
      </c>
      <c r="E27">
        <f>55-F27</f>
        <v>46</v>
      </c>
      <c r="F27">
        <v>9</v>
      </c>
      <c r="G27" s="3">
        <f>D27/C27</f>
        <v>0.33734939759036142</v>
      </c>
      <c r="H27" s="3">
        <f>F27/(E27+F27)</f>
        <v>0.16363636363636364</v>
      </c>
      <c r="I27" s="3">
        <f>F27/C27</f>
        <v>0.10843373493975904</v>
      </c>
    </row>
    <row r="29" spans="2:22" x14ac:dyDescent="0.2">
      <c r="B29" s="8" t="s">
        <v>120</v>
      </c>
      <c r="C29" s="8"/>
      <c r="D29" s="8"/>
      <c r="E29" s="8"/>
      <c r="F29" s="8"/>
      <c r="G29" s="8"/>
      <c r="H29" s="8"/>
      <c r="I29" s="8"/>
    </row>
    <row r="30" spans="2:22" x14ac:dyDescent="0.2">
      <c r="B30" s="9" t="s">
        <v>121</v>
      </c>
      <c r="C30" s="9" t="s">
        <v>131</v>
      </c>
      <c r="D30" s="9" t="s">
        <v>145</v>
      </c>
      <c r="E30" s="9" t="s">
        <v>141</v>
      </c>
      <c r="F30" s="9"/>
      <c r="G30" s="9"/>
      <c r="H30" s="9"/>
      <c r="I30" s="9"/>
    </row>
    <row r="31" spans="2:22" x14ac:dyDescent="0.2">
      <c r="B31" t="s">
        <v>122</v>
      </c>
      <c r="C31" t="s">
        <v>132</v>
      </c>
      <c r="D31" t="s">
        <v>142</v>
      </c>
      <c r="E31" t="s">
        <v>142</v>
      </c>
    </row>
    <row r="32" spans="2:22" x14ac:dyDescent="0.2">
      <c r="B32" t="s">
        <v>124</v>
      </c>
      <c r="C32" t="s">
        <v>133</v>
      </c>
      <c r="D32" t="s">
        <v>142</v>
      </c>
      <c r="E32" t="s">
        <v>142</v>
      </c>
    </row>
    <row r="33" spans="2:6" x14ac:dyDescent="0.2">
      <c r="B33" t="s">
        <v>125</v>
      </c>
      <c r="C33" t="s">
        <v>134</v>
      </c>
      <c r="D33" t="s">
        <v>142</v>
      </c>
      <c r="E33" t="s">
        <v>143</v>
      </c>
      <c r="F33" s="1"/>
    </row>
    <row r="34" spans="2:6" x14ac:dyDescent="0.2">
      <c r="B34" t="s">
        <v>126</v>
      </c>
      <c r="C34" t="s">
        <v>135</v>
      </c>
      <c r="D34" t="s">
        <v>144</v>
      </c>
      <c r="E34" t="s">
        <v>143</v>
      </c>
    </row>
    <row r="35" spans="2:6" x14ac:dyDescent="0.2">
      <c r="B35" t="s">
        <v>123</v>
      </c>
      <c r="C35" t="s">
        <v>136</v>
      </c>
      <c r="D35" t="s">
        <v>142</v>
      </c>
      <c r="E35" t="s">
        <v>143</v>
      </c>
    </row>
    <row r="36" spans="2:6" x14ac:dyDescent="0.2">
      <c r="B36" t="s">
        <v>127</v>
      </c>
      <c r="C36" t="s">
        <v>137</v>
      </c>
      <c r="D36" t="s">
        <v>142</v>
      </c>
      <c r="E36" t="s">
        <v>143</v>
      </c>
    </row>
    <row r="37" spans="2:6" x14ac:dyDescent="0.2">
      <c r="B37" t="s">
        <v>128</v>
      </c>
      <c r="C37" t="s">
        <v>138</v>
      </c>
      <c r="D37" t="s">
        <v>146</v>
      </c>
      <c r="E37" t="s">
        <v>143</v>
      </c>
    </row>
    <row r="38" spans="2:6" x14ac:dyDescent="0.2">
      <c r="B38" t="s">
        <v>129</v>
      </c>
      <c r="C38" t="s">
        <v>139</v>
      </c>
      <c r="D38" t="s">
        <v>146</v>
      </c>
      <c r="E38" t="s">
        <v>143</v>
      </c>
    </row>
    <row r="39" spans="2:6" x14ac:dyDescent="0.2">
      <c r="B39" t="s">
        <v>130</v>
      </c>
      <c r="C39" t="s">
        <v>140</v>
      </c>
      <c r="D39" t="s">
        <v>146</v>
      </c>
      <c r="E39" t="s">
        <v>143</v>
      </c>
    </row>
  </sheetData>
  <mergeCells count="4">
    <mergeCell ref="B10:I10"/>
    <mergeCell ref="B25:I25"/>
    <mergeCell ref="B29:I29"/>
    <mergeCell ref="F13:V13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9F24-AD0C-7346-919C-04BACF677FD4}">
  <dimension ref="B1:V33"/>
  <sheetViews>
    <sheetView workbookViewId="0">
      <selection activeCell="K21" sqref="K21"/>
    </sheetView>
  </sheetViews>
  <sheetFormatPr baseColWidth="10" defaultRowHeight="16" x14ac:dyDescent="0.2"/>
  <cols>
    <col min="1" max="1" width="1.6640625" customWidth="1"/>
    <col min="2" max="2" width="17.83203125" bestFit="1" customWidth="1"/>
    <col min="3" max="3" width="18.5" bestFit="1" customWidth="1"/>
    <col min="4" max="4" width="18" bestFit="1" customWidth="1"/>
    <col min="5" max="5" width="14.6640625" bestFit="1" customWidth="1"/>
    <col min="6" max="6" width="19.83203125" bestFit="1" customWidth="1"/>
    <col min="8" max="8" width="12" bestFit="1" customWidth="1"/>
    <col min="9" max="9" width="16" bestFit="1" customWidth="1"/>
  </cols>
  <sheetData>
    <row r="1" spans="2:22" ht="10" customHeight="1" x14ac:dyDescent="0.2"/>
    <row r="2" spans="2:22" x14ac:dyDescent="0.2">
      <c r="B2" s="5" t="s">
        <v>99</v>
      </c>
      <c r="C2" s="5" t="s">
        <v>100</v>
      </c>
      <c r="D2" s="5" t="s">
        <v>119</v>
      </c>
    </row>
    <row r="3" spans="2:22" x14ac:dyDescent="0.2">
      <c r="B3" s="9" t="s">
        <v>98</v>
      </c>
      <c r="C3">
        <v>153235</v>
      </c>
      <c r="D3" s="4">
        <f>C3/153235</f>
        <v>1</v>
      </c>
    </row>
    <row r="4" spans="2:22" x14ac:dyDescent="0.2">
      <c r="B4" s="9" t="s">
        <v>95</v>
      </c>
      <c r="C4">
        <v>44898</v>
      </c>
      <c r="D4" s="4">
        <f t="shared" ref="D4:D8" si="0">C4/153235</f>
        <v>0.29300094625901391</v>
      </c>
    </row>
    <row r="5" spans="2:22" x14ac:dyDescent="0.2">
      <c r="B5" s="9" t="s">
        <v>96</v>
      </c>
      <c r="C5">
        <v>33990</v>
      </c>
      <c r="D5" s="4">
        <f t="shared" si="0"/>
        <v>0.22181616471432766</v>
      </c>
    </row>
    <row r="6" spans="2:22" x14ac:dyDescent="0.2">
      <c r="B6" s="9" t="s">
        <v>97</v>
      </c>
      <c r="C6">
        <v>5081</v>
      </c>
      <c r="D6" s="4">
        <f t="shared" si="0"/>
        <v>3.3158221033053804E-2</v>
      </c>
    </row>
    <row r="7" spans="2:22" x14ac:dyDescent="0.2">
      <c r="B7" s="9" t="s">
        <v>198</v>
      </c>
      <c r="C7">
        <f>E12</f>
        <v>22</v>
      </c>
      <c r="D7" s="4">
        <f t="shared" si="0"/>
        <v>1.4357033314843214E-4</v>
      </c>
    </row>
    <row r="8" spans="2:22" x14ac:dyDescent="0.2">
      <c r="B8" s="9" t="s">
        <v>101</v>
      </c>
      <c r="C8">
        <f>F27</f>
        <v>0</v>
      </c>
      <c r="D8" s="4">
        <f t="shared" si="0"/>
        <v>0</v>
      </c>
    </row>
    <row r="10" spans="2:22" x14ac:dyDescent="0.2">
      <c r="B10" s="7" t="s">
        <v>103</v>
      </c>
      <c r="C10" s="7"/>
      <c r="D10" s="7"/>
      <c r="E10" s="7"/>
      <c r="F10" s="7"/>
      <c r="G10" s="7"/>
      <c r="H10" s="7"/>
      <c r="I10" s="7"/>
    </row>
    <row r="11" spans="2:22" x14ac:dyDescent="0.2">
      <c r="B11" s="12"/>
      <c r="C11" s="9" t="s">
        <v>45</v>
      </c>
      <c r="D11" s="9" t="s">
        <v>57</v>
      </c>
      <c r="E11" s="9" t="s">
        <v>46</v>
      </c>
      <c r="F11" s="9" t="s">
        <v>82</v>
      </c>
      <c r="G11" s="9" t="s">
        <v>83</v>
      </c>
      <c r="H11" s="9" t="s">
        <v>84</v>
      </c>
      <c r="I11" s="9" t="s">
        <v>85</v>
      </c>
    </row>
    <row r="12" spans="2:22" x14ac:dyDescent="0.2">
      <c r="B12" s="9" t="s">
        <v>1</v>
      </c>
      <c r="C12">
        <f>SUM(C14:C23)</f>
        <v>1864</v>
      </c>
      <c r="D12">
        <f>SUM(D14:D23)</f>
        <v>3217</v>
      </c>
      <c r="E12">
        <f>SUM(E14:E23)</f>
        <v>22</v>
      </c>
      <c r="F12">
        <f>SUM(C12:E12)-SUM(E14:E23)</f>
        <v>5081</v>
      </c>
      <c r="G12" s="3">
        <f>(D12+E12)/F12</f>
        <v>0.63747293839795316</v>
      </c>
      <c r="H12" s="3">
        <f>E12/(E12+D12)</f>
        <v>6.7922198209323867E-3</v>
      </c>
      <c r="I12" s="3">
        <f>E12/F12</f>
        <v>4.3298563274945879E-3</v>
      </c>
    </row>
    <row r="13" spans="2:22" x14ac:dyDescent="0.2">
      <c r="B13" s="9" t="s">
        <v>0</v>
      </c>
      <c r="C13" s="9" t="s">
        <v>36</v>
      </c>
      <c r="D13" s="9" t="s">
        <v>148</v>
      </c>
      <c r="E13" s="9" t="s">
        <v>149</v>
      </c>
      <c r="F13" s="15" t="s">
        <v>147</v>
      </c>
      <c r="G13" s="15"/>
      <c r="H13" s="15"/>
      <c r="I13" s="15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2:22" x14ac:dyDescent="0.2">
      <c r="B14" t="s">
        <v>12</v>
      </c>
      <c r="C14">
        <v>179</v>
      </c>
      <c r="D14">
        <f>500-C14</f>
        <v>321</v>
      </c>
      <c r="E14">
        <f>COUNTA(F14:BB14)</f>
        <v>7</v>
      </c>
      <c r="F14" t="s">
        <v>150</v>
      </c>
      <c r="G14" s="1" t="s">
        <v>151</v>
      </c>
      <c r="H14" t="s">
        <v>152</v>
      </c>
      <c r="I14" t="s">
        <v>153</v>
      </c>
      <c r="J14" t="s">
        <v>154</v>
      </c>
      <c r="K14" t="s">
        <v>155</v>
      </c>
      <c r="L14" t="s">
        <v>156</v>
      </c>
    </row>
    <row r="15" spans="2:22" x14ac:dyDescent="0.2">
      <c r="B15" t="s">
        <v>13</v>
      </c>
      <c r="C15">
        <v>166</v>
      </c>
      <c r="D15">
        <f t="shared" ref="D15:D22" si="1">500-C15</f>
        <v>334</v>
      </c>
      <c r="E15">
        <f t="shared" ref="E15:E23" si="2">COUNTA(F15:BB15)</f>
        <v>4</v>
      </c>
      <c r="F15" s="1" t="s">
        <v>171</v>
      </c>
      <c r="G15" t="s">
        <v>172</v>
      </c>
      <c r="H15" t="s">
        <v>173</v>
      </c>
      <c r="I15" t="s">
        <v>174</v>
      </c>
    </row>
    <row r="16" spans="2:22" x14ac:dyDescent="0.2">
      <c r="B16" t="s">
        <v>2</v>
      </c>
      <c r="C16">
        <v>223</v>
      </c>
      <c r="D16">
        <f t="shared" si="1"/>
        <v>277</v>
      </c>
      <c r="E16">
        <v>0</v>
      </c>
      <c r="F16" s="2" t="s">
        <v>220</v>
      </c>
    </row>
    <row r="17" spans="2:9" x14ac:dyDescent="0.2">
      <c r="B17" t="s">
        <v>3</v>
      </c>
      <c r="C17">
        <v>168</v>
      </c>
      <c r="D17">
        <f t="shared" si="1"/>
        <v>332</v>
      </c>
      <c r="E17">
        <f t="shared" si="2"/>
        <v>4</v>
      </c>
      <c r="F17" s="1" t="s">
        <v>203</v>
      </c>
      <c r="G17" t="s">
        <v>204</v>
      </c>
      <c r="H17" t="s">
        <v>205</v>
      </c>
      <c r="I17" t="s">
        <v>206</v>
      </c>
    </row>
    <row r="18" spans="2:9" x14ac:dyDescent="0.2">
      <c r="B18" t="s">
        <v>31</v>
      </c>
      <c r="C18">
        <v>174</v>
      </c>
      <c r="D18">
        <f t="shared" si="1"/>
        <v>326</v>
      </c>
      <c r="E18">
        <f t="shared" si="2"/>
        <v>2</v>
      </c>
      <c r="F18" s="2" t="s">
        <v>221</v>
      </c>
      <c r="G18" t="s">
        <v>222</v>
      </c>
    </row>
    <row r="19" spans="2:9" x14ac:dyDescent="0.2">
      <c r="B19" t="s">
        <v>32</v>
      </c>
      <c r="C19">
        <v>195</v>
      </c>
      <c r="D19">
        <f t="shared" si="1"/>
        <v>305</v>
      </c>
      <c r="E19">
        <f t="shared" si="2"/>
        <v>1</v>
      </c>
      <c r="F19" s="2" t="s">
        <v>237</v>
      </c>
    </row>
    <row r="20" spans="2:9" x14ac:dyDescent="0.2">
      <c r="B20" t="s">
        <v>33</v>
      </c>
      <c r="C20">
        <v>174</v>
      </c>
      <c r="D20">
        <f t="shared" si="1"/>
        <v>326</v>
      </c>
      <c r="E20">
        <f t="shared" si="2"/>
        <v>4</v>
      </c>
      <c r="F20" s="2" t="s">
        <v>248</v>
      </c>
      <c r="G20" t="s">
        <v>249</v>
      </c>
      <c r="H20" t="s">
        <v>250</v>
      </c>
      <c r="I20" t="s">
        <v>251</v>
      </c>
    </row>
    <row r="21" spans="2:9" x14ac:dyDescent="0.2">
      <c r="B21" t="s">
        <v>34</v>
      </c>
      <c r="C21">
        <v>199</v>
      </c>
      <c r="D21">
        <f t="shared" si="1"/>
        <v>301</v>
      </c>
      <c r="E21">
        <f t="shared" si="2"/>
        <v>0</v>
      </c>
      <c r="F21" s="2"/>
    </row>
    <row r="22" spans="2:9" x14ac:dyDescent="0.2">
      <c r="B22" t="s">
        <v>35</v>
      </c>
      <c r="C22">
        <v>185</v>
      </c>
      <c r="D22">
        <f t="shared" si="1"/>
        <v>315</v>
      </c>
      <c r="E22">
        <f t="shared" si="2"/>
        <v>0</v>
      </c>
      <c r="F22" s="2"/>
    </row>
    <row r="23" spans="2:9" x14ac:dyDescent="0.2">
      <c r="B23" t="s">
        <v>47</v>
      </c>
      <c r="C23">
        <v>201</v>
      </c>
      <c r="D23">
        <f>581-C23</f>
        <v>380</v>
      </c>
      <c r="E23">
        <f t="shared" si="2"/>
        <v>0</v>
      </c>
      <c r="F23" s="2"/>
    </row>
    <row r="25" spans="2:9" x14ac:dyDescent="0.2">
      <c r="B25" s="6" t="s">
        <v>101</v>
      </c>
      <c r="C25" s="6"/>
      <c r="D25" s="6"/>
      <c r="E25" s="6"/>
      <c r="F25" s="6"/>
      <c r="G25" s="6"/>
      <c r="H25" s="6"/>
      <c r="I25" s="6"/>
    </row>
    <row r="26" spans="2:9" x14ac:dyDescent="0.2">
      <c r="B26" s="12"/>
      <c r="C26" s="10" t="s">
        <v>106</v>
      </c>
      <c r="D26" s="9" t="s">
        <v>105</v>
      </c>
      <c r="E26" s="9" t="s">
        <v>45</v>
      </c>
      <c r="F26" s="9" t="s">
        <v>46</v>
      </c>
      <c r="G26" s="9" t="s">
        <v>107</v>
      </c>
      <c r="H26" s="9" t="s">
        <v>108</v>
      </c>
      <c r="I26" s="9" t="s">
        <v>109</v>
      </c>
    </row>
    <row r="27" spans="2:9" x14ac:dyDescent="0.2">
      <c r="B27" s="9" t="s">
        <v>104</v>
      </c>
      <c r="G27" s="3" t="e">
        <f>D27/C27</f>
        <v>#DIV/0!</v>
      </c>
      <c r="H27" s="3" t="e">
        <f>F27/(E27+F27)</f>
        <v>#DIV/0!</v>
      </c>
      <c r="I27" s="3" t="e">
        <f>F27/C27</f>
        <v>#DIV/0!</v>
      </c>
    </row>
    <row r="29" spans="2:9" x14ac:dyDescent="0.2">
      <c r="B29" s="8" t="s">
        <v>120</v>
      </c>
      <c r="C29" s="8"/>
      <c r="D29" s="8"/>
      <c r="E29" s="8"/>
      <c r="F29" s="8"/>
      <c r="G29" s="8"/>
      <c r="H29" s="8"/>
      <c r="I29" s="8"/>
    </row>
    <row r="30" spans="2:9" x14ac:dyDescent="0.2">
      <c r="B30" s="9" t="s">
        <v>121</v>
      </c>
      <c r="C30" s="9" t="s">
        <v>131</v>
      </c>
      <c r="D30" s="9" t="s">
        <v>145</v>
      </c>
      <c r="E30" s="9" t="s">
        <v>141</v>
      </c>
      <c r="F30" s="9"/>
      <c r="G30" s="9"/>
      <c r="H30" s="9"/>
      <c r="I30" s="9"/>
    </row>
    <row r="33" spans="6:6" x14ac:dyDescent="0.2">
      <c r="F33" s="1"/>
    </row>
  </sheetData>
  <mergeCells count="4">
    <mergeCell ref="B10:I10"/>
    <mergeCell ref="B25:I25"/>
    <mergeCell ref="B29:I29"/>
    <mergeCell ref="F13:I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7E79-174B-B04C-B1ED-42D7E08488BF}">
  <dimension ref="B1:AB33"/>
  <sheetViews>
    <sheetView workbookViewId="0">
      <selection activeCell="K29" sqref="K29"/>
    </sheetView>
  </sheetViews>
  <sheetFormatPr baseColWidth="10" defaultRowHeight="16" x14ac:dyDescent="0.2"/>
  <cols>
    <col min="1" max="1" width="2.5" customWidth="1"/>
    <col min="2" max="2" width="17.83203125" bestFit="1" customWidth="1"/>
    <col min="3" max="3" width="18.5" bestFit="1" customWidth="1"/>
    <col min="4" max="4" width="18" bestFit="1" customWidth="1"/>
    <col min="5" max="5" width="12.83203125" bestFit="1" customWidth="1"/>
    <col min="6" max="6" width="19.83203125" bestFit="1" customWidth="1"/>
    <col min="7" max="7" width="16.6640625" bestFit="1" customWidth="1"/>
    <col min="8" max="8" width="11.83203125" bestFit="1" customWidth="1"/>
    <col min="9" max="9" width="16" bestFit="1" customWidth="1"/>
  </cols>
  <sheetData>
    <row r="1" spans="2:28" ht="9" customHeight="1" x14ac:dyDescent="0.2"/>
    <row r="2" spans="2:28" x14ac:dyDescent="0.2">
      <c r="B2" s="5" t="s">
        <v>99</v>
      </c>
      <c r="C2" s="5" t="s">
        <v>100</v>
      </c>
      <c r="D2" s="5" t="s">
        <v>119</v>
      </c>
    </row>
    <row r="3" spans="2:28" x14ac:dyDescent="0.2">
      <c r="B3" s="9" t="s">
        <v>98</v>
      </c>
      <c r="C3">
        <v>153235</v>
      </c>
      <c r="D3" s="4">
        <f>C3/153235</f>
        <v>1</v>
      </c>
    </row>
    <row r="4" spans="2:28" x14ac:dyDescent="0.2">
      <c r="B4" s="9" t="s">
        <v>95</v>
      </c>
      <c r="C4">
        <v>44898</v>
      </c>
      <c r="D4" s="4">
        <f t="shared" ref="D4:D8" si="0">C4/153235</f>
        <v>0.29300094625901391</v>
      </c>
    </row>
    <row r="5" spans="2:28" x14ac:dyDescent="0.2">
      <c r="B5" s="9" t="s">
        <v>96</v>
      </c>
      <c r="C5">
        <v>33990</v>
      </c>
      <c r="D5" s="4">
        <f t="shared" si="0"/>
        <v>0.22181616471432766</v>
      </c>
    </row>
    <row r="6" spans="2:28" x14ac:dyDescent="0.2">
      <c r="B6" s="9" t="s">
        <v>97</v>
      </c>
      <c r="C6">
        <v>5081</v>
      </c>
      <c r="D6" s="4">
        <f t="shared" si="0"/>
        <v>3.3158221033053804E-2</v>
      </c>
    </row>
    <row r="7" spans="2:28" x14ac:dyDescent="0.2">
      <c r="B7" s="9" t="s">
        <v>199</v>
      </c>
      <c r="C7">
        <f>E12</f>
        <v>85</v>
      </c>
      <c r="D7" s="4">
        <f t="shared" si="0"/>
        <v>5.5470355989166963E-4</v>
      </c>
    </row>
    <row r="8" spans="2:28" x14ac:dyDescent="0.2">
      <c r="B8" s="9" t="s">
        <v>101</v>
      </c>
      <c r="C8">
        <f>F27</f>
        <v>0</v>
      </c>
      <c r="D8" s="4">
        <f t="shared" si="0"/>
        <v>0</v>
      </c>
    </row>
    <row r="10" spans="2:28" x14ac:dyDescent="0.2">
      <c r="B10" s="7" t="s">
        <v>103</v>
      </c>
      <c r="C10" s="7"/>
      <c r="D10" s="7"/>
      <c r="E10" s="7"/>
      <c r="F10" s="7"/>
      <c r="G10" s="7"/>
      <c r="H10" s="7"/>
      <c r="I10" s="7"/>
    </row>
    <row r="11" spans="2:28" x14ac:dyDescent="0.2">
      <c r="B11" s="12"/>
      <c r="C11" s="9" t="s">
        <v>45</v>
      </c>
      <c r="D11" s="9" t="s">
        <v>57</v>
      </c>
      <c r="E11" s="9" t="s">
        <v>46</v>
      </c>
      <c r="F11" s="9" t="s">
        <v>82</v>
      </c>
      <c r="G11" s="9" t="s">
        <v>83</v>
      </c>
      <c r="H11" s="9" t="s">
        <v>84</v>
      </c>
      <c r="I11" s="9" t="s">
        <v>85</v>
      </c>
    </row>
    <row r="12" spans="2:28" x14ac:dyDescent="0.2">
      <c r="B12" s="9" t="s">
        <v>1</v>
      </c>
      <c r="C12">
        <f>SUM(C14:C23)</f>
        <v>1864</v>
      </c>
      <c r="D12">
        <f>SUM(D14:D23)</f>
        <v>3217</v>
      </c>
      <c r="E12">
        <f>SUM(E14:E23)</f>
        <v>85</v>
      </c>
      <c r="F12">
        <f>SUM(C12:E12)-SUM(E14:E23)</f>
        <v>5081</v>
      </c>
      <c r="G12" s="3">
        <f>(D12+E12)/F12</f>
        <v>0.64987207242668765</v>
      </c>
      <c r="H12" s="3">
        <f>E12/(E12+D12)</f>
        <v>2.57419745608722E-2</v>
      </c>
      <c r="I12" s="3">
        <f>E12/F12</f>
        <v>1.6728990356229087E-2</v>
      </c>
    </row>
    <row r="13" spans="2:28" x14ac:dyDescent="0.2">
      <c r="B13" s="9" t="s">
        <v>0</v>
      </c>
      <c r="C13" s="9" t="s">
        <v>36</v>
      </c>
      <c r="D13" s="9" t="s">
        <v>148</v>
      </c>
      <c r="E13" s="9" t="s">
        <v>149</v>
      </c>
      <c r="F13" s="15" t="s">
        <v>147</v>
      </c>
      <c r="G13" s="15"/>
      <c r="H13" s="15"/>
      <c r="I13" s="15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2:28" x14ac:dyDescent="0.2">
      <c r="B14" t="s">
        <v>12</v>
      </c>
      <c r="C14">
        <v>179</v>
      </c>
      <c r="D14">
        <f>500-C14</f>
        <v>321</v>
      </c>
      <c r="E14">
        <f>COUNTA(F14:BB14)</f>
        <v>14</v>
      </c>
      <c r="F14" s="1" t="s">
        <v>157</v>
      </c>
      <c r="G14" t="s">
        <v>158</v>
      </c>
      <c r="H14" t="s">
        <v>159</v>
      </c>
      <c r="I14" t="s">
        <v>160</v>
      </c>
      <c r="J14" t="s">
        <v>161</v>
      </c>
      <c r="K14" t="s">
        <v>162</v>
      </c>
      <c r="L14" t="s">
        <v>163</v>
      </c>
      <c r="M14" t="s">
        <v>164</v>
      </c>
      <c r="N14" t="s">
        <v>165</v>
      </c>
      <c r="O14" t="s">
        <v>166</v>
      </c>
      <c r="P14" t="s">
        <v>167</v>
      </c>
      <c r="Q14" t="s">
        <v>168</v>
      </c>
      <c r="R14" t="s">
        <v>169</v>
      </c>
      <c r="S14" t="s">
        <v>170</v>
      </c>
    </row>
    <row r="15" spans="2:28" x14ac:dyDescent="0.2">
      <c r="B15" t="s">
        <v>13</v>
      </c>
      <c r="C15">
        <v>166</v>
      </c>
      <c r="D15">
        <f t="shared" ref="D15:D22" si="1">500-C15</f>
        <v>334</v>
      </c>
      <c r="E15">
        <f t="shared" ref="E15:E23" si="2">COUNTA(F15:BB15)</f>
        <v>23</v>
      </c>
      <c r="F15" s="1" t="s">
        <v>175</v>
      </c>
      <c r="G15" t="s">
        <v>176</v>
      </c>
      <c r="H15" t="s">
        <v>177</v>
      </c>
      <c r="I15" t="s">
        <v>178</v>
      </c>
      <c r="J15" t="s">
        <v>179</v>
      </c>
      <c r="K15" t="s">
        <v>180</v>
      </c>
      <c r="L15" t="s">
        <v>181</v>
      </c>
      <c r="M15" t="s">
        <v>182</v>
      </c>
      <c r="N15" t="s">
        <v>183</v>
      </c>
      <c r="O15" t="s">
        <v>184</v>
      </c>
      <c r="P15" t="s">
        <v>185</v>
      </c>
      <c r="Q15" t="s">
        <v>186</v>
      </c>
      <c r="R15" t="s">
        <v>187</v>
      </c>
      <c r="S15" t="s">
        <v>188</v>
      </c>
      <c r="T15" t="s">
        <v>189</v>
      </c>
      <c r="U15" t="s">
        <v>190</v>
      </c>
      <c r="V15" t="s">
        <v>191</v>
      </c>
      <c r="W15" t="s">
        <v>192</v>
      </c>
      <c r="X15" t="s">
        <v>193</v>
      </c>
      <c r="Y15" t="s">
        <v>194</v>
      </c>
      <c r="Z15" t="s">
        <v>195</v>
      </c>
      <c r="AA15" t="s">
        <v>196</v>
      </c>
      <c r="AB15" t="s">
        <v>197</v>
      </c>
    </row>
    <row r="16" spans="2:28" x14ac:dyDescent="0.2">
      <c r="B16" t="s">
        <v>2</v>
      </c>
      <c r="C16">
        <v>223</v>
      </c>
      <c r="D16">
        <f t="shared" si="1"/>
        <v>277</v>
      </c>
      <c r="E16">
        <f t="shared" si="2"/>
        <v>3</v>
      </c>
      <c r="F16" s="2" t="s">
        <v>200</v>
      </c>
      <c r="G16" t="s">
        <v>201</v>
      </c>
      <c r="H16" t="s">
        <v>202</v>
      </c>
    </row>
    <row r="17" spans="2:18" x14ac:dyDescent="0.2">
      <c r="B17" t="s">
        <v>3</v>
      </c>
      <c r="C17">
        <v>168</v>
      </c>
      <c r="D17">
        <f t="shared" si="1"/>
        <v>332</v>
      </c>
      <c r="E17">
        <f t="shared" si="2"/>
        <v>13</v>
      </c>
      <c r="F17" s="1" t="s">
        <v>207</v>
      </c>
      <c r="G17" t="s">
        <v>208</v>
      </c>
      <c r="H17" t="s">
        <v>209</v>
      </c>
      <c r="I17" t="s">
        <v>210</v>
      </c>
      <c r="J17" t="s">
        <v>211</v>
      </c>
      <c r="K17" t="s">
        <v>212</v>
      </c>
      <c r="L17" t="s">
        <v>213</v>
      </c>
      <c r="M17" t="s">
        <v>214</v>
      </c>
      <c r="N17" t="s">
        <v>215</v>
      </c>
      <c r="O17" t="s">
        <v>216</v>
      </c>
      <c r="P17" t="s">
        <v>217</v>
      </c>
      <c r="Q17" t="s">
        <v>218</v>
      </c>
      <c r="R17" t="s">
        <v>219</v>
      </c>
    </row>
    <row r="18" spans="2:18" x14ac:dyDescent="0.2">
      <c r="B18" t="s">
        <v>31</v>
      </c>
      <c r="C18">
        <v>174</v>
      </c>
      <c r="D18">
        <f t="shared" si="1"/>
        <v>326</v>
      </c>
      <c r="E18">
        <f t="shared" si="2"/>
        <v>9</v>
      </c>
      <c r="F18" s="2" t="s">
        <v>223</v>
      </c>
      <c r="G18" t="s">
        <v>224</v>
      </c>
      <c r="H18" t="s">
        <v>225</v>
      </c>
      <c r="I18" t="s">
        <v>226</v>
      </c>
      <c r="J18" t="s">
        <v>227</v>
      </c>
      <c r="K18" t="s">
        <v>228</v>
      </c>
      <c r="L18" t="s">
        <v>229</v>
      </c>
      <c r="M18" t="s">
        <v>230</v>
      </c>
      <c r="N18" t="s">
        <v>231</v>
      </c>
    </row>
    <row r="19" spans="2:18" x14ac:dyDescent="0.2">
      <c r="B19" t="s">
        <v>32</v>
      </c>
      <c r="C19">
        <v>195</v>
      </c>
      <c r="D19">
        <f t="shared" si="1"/>
        <v>305</v>
      </c>
      <c r="E19">
        <f t="shared" si="2"/>
        <v>10</v>
      </c>
      <c r="F19" s="2" t="s">
        <v>238</v>
      </c>
      <c r="G19" t="s">
        <v>239</v>
      </c>
      <c r="H19" t="s">
        <v>240</v>
      </c>
      <c r="I19" t="s">
        <v>241</v>
      </c>
      <c r="J19" t="s">
        <v>242</v>
      </c>
      <c r="K19" t="s">
        <v>243</v>
      </c>
      <c r="L19" t="s">
        <v>244</v>
      </c>
      <c r="M19" t="s">
        <v>245</v>
      </c>
      <c r="N19" t="s">
        <v>246</v>
      </c>
      <c r="O19" t="s">
        <v>247</v>
      </c>
    </row>
    <row r="20" spans="2:18" x14ac:dyDescent="0.2">
      <c r="B20" t="s">
        <v>33</v>
      </c>
      <c r="C20">
        <v>174</v>
      </c>
      <c r="D20">
        <f t="shared" si="1"/>
        <v>326</v>
      </c>
      <c r="E20">
        <f t="shared" si="2"/>
        <v>13</v>
      </c>
      <c r="F20" s="2" t="s">
        <v>252</v>
      </c>
      <c r="G20" t="s">
        <v>253</v>
      </c>
      <c r="H20" t="s">
        <v>254</v>
      </c>
      <c r="I20" t="s">
        <v>255</v>
      </c>
      <c r="J20" t="s">
        <v>256</v>
      </c>
      <c r="K20" t="s">
        <v>257</v>
      </c>
      <c r="L20" t="s">
        <v>258</v>
      </c>
      <c r="M20" t="s">
        <v>259</v>
      </c>
      <c r="N20" t="s">
        <v>260</v>
      </c>
      <c r="O20" t="s">
        <v>261</v>
      </c>
      <c r="P20" t="s">
        <v>262</v>
      </c>
      <c r="Q20" t="s">
        <v>263</v>
      </c>
      <c r="R20" t="s">
        <v>264</v>
      </c>
    </row>
    <row r="21" spans="2:18" x14ac:dyDescent="0.2">
      <c r="B21" t="s">
        <v>34</v>
      </c>
      <c r="C21">
        <v>199</v>
      </c>
      <c r="D21">
        <f t="shared" si="1"/>
        <v>301</v>
      </c>
      <c r="E21">
        <f t="shared" si="2"/>
        <v>0</v>
      </c>
      <c r="F21" s="2"/>
    </row>
    <row r="22" spans="2:18" x14ac:dyDescent="0.2">
      <c r="B22" t="s">
        <v>35</v>
      </c>
      <c r="C22">
        <v>185</v>
      </c>
      <c r="D22">
        <f t="shared" si="1"/>
        <v>315</v>
      </c>
      <c r="E22">
        <f t="shared" si="2"/>
        <v>0</v>
      </c>
      <c r="F22" s="2"/>
    </row>
    <row r="23" spans="2:18" x14ac:dyDescent="0.2">
      <c r="B23" t="s">
        <v>47</v>
      </c>
      <c r="C23">
        <v>201</v>
      </c>
      <c r="D23">
        <f>581-C23</f>
        <v>380</v>
      </c>
      <c r="E23">
        <f t="shared" si="2"/>
        <v>0</v>
      </c>
      <c r="F23" s="2"/>
    </row>
    <row r="25" spans="2:18" x14ac:dyDescent="0.2">
      <c r="B25" s="6" t="s">
        <v>101</v>
      </c>
      <c r="C25" s="6"/>
      <c r="D25" s="6"/>
      <c r="E25" s="6"/>
      <c r="F25" s="6"/>
      <c r="G25" s="6"/>
      <c r="H25" s="6"/>
      <c r="I25" s="6"/>
    </row>
    <row r="26" spans="2:18" x14ac:dyDescent="0.2">
      <c r="B26" s="12"/>
      <c r="C26" s="10" t="s">
        <v>106</v>
      </c>
      <c r="D26" s="9" t="s">
        <v>105</v>
      </c>
      <c r="E26" s="9" t="s">
        <v>45</v>
      </c>
      <c r="F26" s="9" t="s">
        <v>46</v>
      </c>
      <c r="G26" s="9" t="s">
        <v>107</v>
      </c>
      <c r="H26" s="9" t="s">
        <v>108</v>
      </c>
      <c r="I26" s="9" t="s">
        <v>109</v>
      </c>
    </row>
    <row r="27" spans="2:18" x14ac:dyDescent="0.2">
      <c r="B27" s="9" t="s">
        <v>104</v>
      </c>
      <c r="G27" s="3" t="e">
        <f>D27/C27</f>
        <v>#DIV/0!</v>
      </c>
      <c r="H27" s="3" t="e">
        <f>F27/(E27+F27)</f>
        <v>#DIV/0!</v>
      </c>
      <c r="I27" s="3" t="e">
        <f>F27/C27</f>
        <v>#DIV/0!</v>
      </c>
    </row>
    <row r="29" spans="2:18" x14ac:dyDescent="0.2">
      <c r="B29" s="8" t="s">
        <v>120</v>
      </c>
      <c r="C29" s="8"/>
      <c r="D29" s="8"/>
      <c r="E29" s="8"/>
      <c r="F29" s="8"/>
      <c r="G29" s="8"/>
      <c r="H29" s="8"/>
      <c r="I29" s="8"/>
    </row>
    <row r="30" spans="2:18" x14ac:dyDescent="0.2">
      <c r="B30" s="9" t="s">
        <v>121</v>
      </c>
      <c r="C30" s="9" t="s">
        <v>131</v>
      </c>
      <c r="D30" s="9" t="s">
        <v>145</v>
      </c>
      <c r="E30" s="9" t="s">
        <v>141</v>
      </c>
      <c r="F30" s="9"/>
      <c r="G30" s="9"/>
      <c r="H30" s="9"/>
      <c r="I30" s="9"/>
    </row>
    <row r="33" spans="6:6" x14ac:dyDescent="0.2">
      <c r="F33" s="1"/>
    </row>
  </sheetData>
  <mergeCells count="4">
    <mergeCell ref="B10:I10"/>
    <mergeCell ref="B25:I25"/>
    <mergeCell ref="B29:I29"/>
    <mergeCell ref="F13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2F2F-DE4D-0C48-9155-0C018FC8E662}">
  <dimension ref="B1:AT31"/>
  <sheetViews>
    <sheetView tabSelected="1" workbookViewId="0">
      <selection activeCell="C15" sqref="C15"/>
    </sheetView>
  </sheetViews>
  <sheetFormatPr baseColWidth="10" defaultRowHeight="16" x14ac:dyDescent="0.2"/>
  <cols>
    <col min="1" max="1" width="3.1640625" customWidth="1"/>
    <col min="2" max="2" width="15.83203125" bestFit="1" customWidth="1"/>
    <col min="3" max="3" width="13.33203125" customWidth="1"/>
    <col min="4" max="4" width="13" bestFit="1" customWidth="1"/>
    <col min="5" max="5" width="12.6640625" bestFit="1" customWidth="1"/>
    <col min="7" max="7" width="12.6640625" bestFit="1" customWidth="1"/>
  </cols>
  <sheetData>
    <row r="1" spans="2:10" ht="17" thickBot="1" x14ac:dyDescent="0.25"/>
    <row r="2" spans="2:10" x14ac:dyDescent="0.2">
      <c r="B2" s="37" t="s">
        <v>282</v>
      </c>
      <c r="C2" s="38"/>
      <c r="D2" s="38"/>
      <c r="E2" s="38"/>
      <c r="F2" s="38"/>
      <c r="G2" s="38"/>
      <c r="H2" s="39"/>
    </row>
    <row r="3" spans="2:10" x14ac:dyDescent="0.2">
      <c r="B3" s="40" t="s">
        <v>286</v>
      </c>
      <c r="C3" s="34" t="s">
        <v>284</v>
      </c>
      <c r="D3" s="34"/>
      <c r="E3" s="34" t="s">
        <v>270</v>
      </c>
      <c r="F3" s="34"/>
      <c r="G3" s="34" t="s">
        <v>271</v>
      </c>
      <c r="H3" s="41"/>
    </row>
    <row r="4" spans="2:10" x14ac:dyDescent="0.2">
      <c r="B4" s="42"/>
      <c r="C4" s="14" t="s">
        <v>285</v>
      </c>
      <c r="D4" s="14" t="s">
        <v>119</v>
      </c>
      <c r="E4" s="14" t="s">
        <v>285</v>
      </c>
      <c r="F4" s="14" t="s">
        <v>119</v>
      </c>
      <c r="G4" s="14" t="s">
        <v>285</v>
      </c>
      <c r="H4" s="43" t="s">
        <v>119</v>
      </c>
    </row>
    <row r="5" spans="2:10" x14ac:dyDescent="0.2">
      <c r="B5" s="40" t="s">
        <v>98</v>
      </c>
      <c r="C5" s="35">
        <v>153235</v>
      </c>
      <c r="D5" s="36">
        <f>C5/153235</f>
        <v>1</v>
      </c>
      <c r="E5" s="35">
        <v>153235</v>
      </c>
      <c r="F5" s="36">
        <f>E5/153235</f>
        <v>1</v>
      </c>
      <c r="G5" s="35">
        <v>153235</v>
      </c>
      <c r="H5" s="44">
        <f>G5/153235</f>
        <v>1</v>
      </c>
    </row>
    <row r="6" spans="2:10" x14ac:dyDescent="0.2">
      <c r="B6" s="40" t="s">
        <v>95</v>
      </c>
      <c r="C6" s="35">
        <v>44898</v>
      </c>
      <c r="D6" s="36">
        <f t="shared" ref="D6:D10" si="0">C6/153235</f>
        <v>0.29300094625901391</v>
      </c>
      <c r="E6" s="35">
        <v>44898</v>
      </c>
      <c r="F6" s="36">
        <f t="shared" ref="F6:F10" si="1">E6/153235</f>
        <v>0.29300094625901391</v>
      </c>
      <c r="G6" s="35">
        <v>44898</v>
      </c>
      <c r="H6" s="44">
        <f t="shared" ref="H6:H10" si="2">G6/153235</f>
        <v>0.29300094625901391</v>
      </c>
    </row>
    <row r="7" spans="2:10" x14ac:dyDescent="0.2">
      <c r="B7" s="40" t="s">
        <v>96</v>
      </c>
      <c r="C7" s="35">
        <v>33990</v>
      </c>
      <c r="D7" s="36">
        <f t="shared" si="0"/>
        <v>0.22181616471432766</v>
      </c>
      <c r="E7" s="35">
        <v>33990</v>
      </c>
      <c r="F7" s="36">
        <f t="shared" si="1"/>
        <v>0.22181616471432766</v>
      </c>
      <c r="G7" s="35">
        <v>33990</v>
      </c>
      <c r="H7" s="44">
        <f t="shared" si="2"/>
        <v>0.22181616471432766</v>
      </c>
    </row>
    <row r="8" spans="2:10" x14ac:dyDescent="0.2">
      <c r="B8" s="40" t="s">
        <v>97</v>
      </c>
      <c r="C8" s="35">
        <v>5081</v>
      </c>
      <c r="D8" s="36">
        <f t="shared" si="0"/>
        <v>3.3158221033053804E-2</v>
      </c>
      <c r="E8" s="35">
        <v>5081</v>
      </c>
      <c r="F8" s="36">
        <f t="shared" si="1"/>
        <v>3.3158221033053804E-2</v>
      </c>
      <c r="G8" s="35">
        <v>5081</v>
      </c>
      <c r="H8" s="44">
        <f t="shared" si="2"/>
        <v>3.3158221033053804E-2</v>
      </c>
    </row>
    <row r="9" spans="2:10" x14ac:dyDescent="0.2">
      <c r="B9" s="40" t="s">
        <v>287</v>
      </c>
      <c r="C9" s="35"/>
      <c r="D9" s="36">
        <f t="shared" si="0"/>
        <v>0</v>
      </c>
      <c r="E9" s="35"/>
      <c r="F9" s="36">
        <f t="shared" si="1"/>
        <v>0</v>
      </c>
      <c r="G9" s="35"/>
      <c r="H9" s="44">
        <f t="shared" si="2"/>
        <v>0</v>
      </c>
    </row>
    <row r="10" spans="2:10" ht="17" thickBot="1" x14ac:dyDescent="0.25">
      <c r="B10" s="45" t="s">
        <v>101</v>
      </c>
      <c r="C10" s="46"/>
      <c r="D10" s="47">
        <f t="shared" si="0"/>
        <v>0</v>
      </c>
      <c r="E10" s="46"/>
      <c r="F10" s="47">
        <f t="shared" si="1"/>
        <v>0</v>
      </c>
      <c r="G10" s="46"/>
      <c r="H10" s="48">
        <f t="shared" si="2"/>
        <v>0</v>
      </c>
    </row>
    <row r="11" spans="2:10" ht="10" customHeight="1" x14ac:dyDescent="0.2">
      <c r="B11" s="33"/>
    </row>
    <row r="12" spans="2:10" x14ac:dyDescent="0.2">
      <c r="B12" s="32" t="s">
        <v>265</v>
      </c>
      <c r="C12" s="19"/>
      <c r="D12" s="19"/>
      <c r="E12" s="19"/>
      <c r="F12" s="19"/>
      <c r="G12" s="19"/>
      <c r="H12" s="19"/>
      <c r="I12" s="19"/>
    </row>
    <row r="13" spans="2:10" x14ac:dyDescent="0.2">
      <c r="B13" s="20"/>
      <c r="C13" s="21" t="s">
        <v>281</v>
      </c>
      <c r="D13" s="21" t="s">
        <v>266</v>
      </c>
      <c r="E13" s="21" t="s">
        <v>267</v>
      </c>
      <c r="F13" s="21" t="s">
        <v>268</v>
      </c>
      <c r="G13" s="21" t="s">
        <v>273</v>
      </c>
      <c r="H13" s="21" t="s">
        <v>283</v>
      </c>
      <c r="I13" s="21" t="s">
        <v>270</v>
      </c>
      <c r="J13" s="21" t="s">
        <v>271</v>
      </c>
    </row>
    <row r="14" spans="2:10" x14ac:dyDescent="0.2">
      <c r="B14" s="21" t="s">
        <v>104</v>
      </c>
      <c r="C14" s="28">
        <f>SUM(C17:C31)</f>
        <v>2000</v>
      </c>
      <c r="D14" s="22">
        <f>SUM(D17:D31)</f>
        <v>1264</v>
      </c>
      <c r="E14" s="22">
        <f>SUM(E17:E31)</f>
        <v>736</v>
      </c>
      <c r="F14" s="22">
        <f>SUM(F17:F31)</f>
        <v>1165</v>
      </c>
      <c r="G14" s="22">
        <f>SUM(G17:G31)</f>
        <v>99</v>
      </c>
      <c r="H14" s="22">
        <f>(I17+I20+I23+I26+I29)</f>
        <v>53</v>
      </c>
      <c r="I14" s="22">
        <f>SUM(I18+I21+I24+I27+I30)</f>
        <v>15</v>
      </c>
      <c r="J14" s="22">
        <f>SUM(I19+I22+I25+I28+I31)</f>
        <v>31</v>
      </c>
    </row>
    <row r="15" spans="2:10" x14ac:dyDescent="0.2">
      <c r="B15" s="20"/>
      <c r="C15" s="20"/>
      <c r="D15" s="20"/>
      <c r="E15" s="20"/>
      <c r="F15" s="20"/>
      <c r="G15" s="20"/>
      <c r="H15" s="20"/>
      <c r="I15" s="20"/>
      <c r="J15" s="20"/>
    </row>
    <row r="16" spans="2:10" x14ac:dyDescent="0.2">
      <c r="B16" s="21" t="s">
        <v>272</v>
      </c>
      <c r="C16" s="21" t="s">
        <v>281</v>
      </c>
      <c r="D16" s="21" t="s">
        <v>266</v>
      </c>
      <c r="E16" s="21" t="s">
        <v>267</v>
      </c>
      <c r="F16" s="21" t="s">
        <v>268</v>
      </c>
      <c r="G16" s="21"/>
      <c r="H16" s="21" t="s">
        <v>280</v>
      </c>
      <c r="I16" s="21" t="s">
        <v>273</v>
      </c>
      <c r="J16" s="26" t="s">
        <v>274</v>
      </c>
    </row>
    <row r="17" spans="2:46" x14ac:dyDescent="0.2">
      <c r="B17" s="23" t="s">
        <v>275</v>
      </c>
      <c r="C17" s="29">
        <f>D17+E17</f>
        <v>1000</v>
      </c>
      <c r="D17" s="24">
        <v>655</v>
      </c>
      <c r="E17" s="24">
        <v>345</v>
      </c>
      <c r="F17" s="24">
        <f>D17-G17</f>
        <v>582</v>
      </c>
      <c r="G17" s="49">
        <f>SUM(I17:I19)</f>
        <v>73</v>
      </c>
      <c r="H17" s="22" t="s">
        <v>269</v>
      </c>
      <c r="I17" s="25">
        <f>COUNTA(J17:CE17)</f>
        <v>37</v>
      </c>
      <c r="J17" s="27" t="s">
        <v>300</v>
      </c>
      <c r="K17" t="s">
        <v>301</v>
      </c>
      <c r="L17" t="s">
        <v>302</v>
      </c>
      <c r="M17" t="s">
        <v>303</v>
      </c>
      <c r="N17" t="s">
        <v>304</v>
      </c>
      <c r="O17" t="s">
        <v>305</v>
      </c>
      <c r="P17" t="s">
        <v>306</v>
      </c>
      <c r="Q17" t="s">
        <v>307</v>
      </c>
      <c r="R17" t="s">
        <v>308</v>
      </c>
      <c r="S17" t="s">
        <v>309</v>
      </c>
      <c r="T17" t="s">
        <v>310</v>
      </c>
      <c r="U17" t="s">
        <v>311</v>
      </c>
      <c r="V17" t="s">
        <v>312</v>
      </c>
      <c r="W17" t="s">
        <v>313</v>
      </c>
      <c r="X17" t="s">
        <v>314</v>
      </c>
      <c r="Y17" t="s">
        <v>315</v>
      </c>
      <c r="Z17" t="s">
        <v>316</v>
      </c>
      <c r="AA17" t="s">
        <v>317</v>
      </c>
      <c r="AB17" t="s">
        <v>318</v>
      </c>
      <c r="AC17" t="s">
        <v>319</v>
      </c>
      <c r="AD17" t="s">
        <v>320</v>
      </c>
      <c r="AE17" t="s">
        <v>321</v>
      </c>
      <c r="AF17" t="s">
        <v>322</v>
      </c>
      <c r="AG17" t="s">
        <v>323</v>
      </c>
      <c r="AH17" t="s">
        <v>324</v>
      </c>
      <c r="AI17" t="s">
        <v>325</v>
      </c>
      <c r="AJ17" t="s">
        <v>326</v>
      </c>
      <c r="AK17" t="s">
        <v>327</v>
      </c>
      <c r="AL17" t="s">
        <v>328</v>
      </c>
      <c r="AM17" t="s">
        <v>329</v>
      </c>
      <c r="AN17" t="s">
        <v>330</v>
      </c>
      <c r="AO17" t="s">
        <v>331</v>
      </c>
      <c r="AP17" t="s">
        <v>332</v>
      </c>
      <c r="AQ17" t="s">
        <v>333</v>
      </c>
      <c r="AR17" t="s">
        <v>334</v>
      </c>
      <c r="AS17" t="s">
        <v>335</v>
      </c>
      <c r="AT17" t="s">
        <v>336</v>
      </c>
    </row>
    <row r="18" spans="2:46" x14ac:dyDescent="0.2">
      <c r="B18" s="23"/>
      <c r="C18" s="30"/>
      <c r="D18" s="24"/>
      <c r="E18" s="24"/>
      <c r="F18" s="24"/>
      <c r="G18" s="50"/>
      <c r="H18" s="22" t="s">
        <v>270</v>
      </c>
      <c r="I18" s="25">
        <f t="shared" ref="I18:I31" si="3">COUNTA(J18:CE18)</f>
        <v>11</v>
      </c>
      <c r="J18" s="27" t="s">
        <v>289</v>
      </c>
      <c r="K18" t="s">
        <v>290</v>
      </c>
      <c r="L18" t="s">
        <v>291</v>
      </c>
      <c r="M18" t="s">
        <v>292</v>
      </c>
      <c r="N18" t="s">
        <v>293</v>
      </c>
      <c r="O18" t="s">
        <v>294</v>
      </c>
      <c r="P18" t="s">
        <v>295</v>
      </c>
      <c r="Q18" t="s">
        <v>296</v>
      </c>
      <c r="R18" t="s">
        <v>297</v>
      </c>
      <c r="S18" t="s">
        <v>298</v>
      </c>
      <c r="T18" t="s">
        <v>299</v>
      </c>
    </row>
    <row r="19" spans="2:46" x14ac:dyDescent="0.2">
      <c r="B19" s="23"/>
      <c r="C19" s="31"/>
      <c r="D19" s="24"/>
      <c r="E19" s="24"/>
      <c r="F19" s="24"/>
      <c r="G19" s="51"/>
      <c r="H19" s="22" t="s">
        <v>271</v>
      </c>
      <c r="I19" s="25">
        <f t="shared" si="3"/>
        <v>25</v>
      </c>
      <c r="J19" s="27" t="s">
        <v>4</v>
      </c>
      <c r="K19" t="s">
        <v>5</v>
      </c>
      <c r="L19" t="s">
        <v>6</v>
      </c>
      <c r="M19" t="s">
        <v>7</v>
      </c>
      <c r="N19" t="s">
        <v>8</v>
      </c>
      <c r="O19" t="s">
        <v>9</v>
      </c>
      <c r="P19" t="s">
        <v>10</v>
      </c>
      <c r="Q19" t="s">
        <v>11</v>
      </c>
      <c r="R19" t="s">
        <v>86</v>
      </c>
      <c r="S19" t="s">
        <v>288</v>
      </c>
      <c r="T19" t="s">
        <v>14</v>
      </c>
      <c r="U19" t="s">
        <v>15</v>
      </c>
      <c r="V19" t="s">
        <v>16</v>
      </c>
      <c r="W19" t="s">
        <v>17</v>
      </c>
      <c r="X19" t="s">
        <v>18</v>
      </c>
      <c r="Y19" t="s">
        <v>19</v>
      </c>
      <c r="Z19" t="s">
        <v>20</v>
      </c>
      <c r="AA19" t="s">
        <v>21</v>
      </c>
      <c r="AB19" t="s">
        <v>22</v>
      </c>
      <c r="AC19" t="s">
        <v>23</v>
      </c>
      <c r="AD19" t="s">
        <v>24</v>
      </c>
      <c r="AE19" t="s">
        <v>25</v>
      </c>
      <c r="AF19" t="s">
        <v>26</v>
      </c>
      <c r="AG19" t="s">
        <v>27</v>
      </c>
      <c r="AH19" t="s">
        <v>28</v>
      </c>
    </row>
    <row r="20" spans="2:46" x14ac:dyDescent="0.2">
      <c r="B20" s="23" t="s">
        <v>276</v>
      </c>
      <c r="C20" s="29">
        <f t="shared" ref="C20" si="4">D20+E20</f>
        <v>1000</v>
      </c>
      <c r="D20" s="24">
        <f>277+332</f>
        <v>609</v>
      </c>
      <c r="E20" s="24">
        <f>223+168</f>
        <v>391</v>
      </c>
      <c r="F20" s="24">
        <f t="shared" ref="F20" si="5">D20-G20</f>
        <v>583</v>
      </c>
      <c r="G20" s="49">
        <f>SUM(I20:I22)</f>
        <v>26</v>
      </c>
      <c r="H20" s="22" t="s">
        <v>269</v>
      </c>
      <c r="I20" s="25">
        <f t="shared" si="3"/>
        <v>16</v>
      </c>
      <c r="J20" s="27" t="s">
        <v>337</v>
      </c>
      <c r="K20" t="s">
        <v>338</v>
      </c>
      <c r="L20" t="s">
        <v>339</v>
      </c>
      <c r="M20" t="s">
        <v>340</v>
      </c>
      <c r="N20" t="s">
        <v>341</v>
      </c>
      <c r="O20" t="s">
        <v>342</v>
      </c>
      <c r="P20" t="s">
        <v>343</v>
      </c>
      <c r="Q20" t="s">
        <v>344</v>
      </c>
      <c r="R20" t="s">
        <v>345</v>
      </c>
      <c r="S20" t="s">
        <v>346</v>
      </c>
      <c r="T20" t="s">
        <v>347</v>
      </c>
      <c r="U20" t="s">
        <v>348</v>
      </c>
      <c r="V20" t="s">
        <v>349</v>
      </c>
      <c r="W20" t="s">
        <v>350</v>
      </c>
      <c r="X20" t="s">
        <v>351</v>
      </c>
      <c r="Y20" t="s">
        <v>352</v>
      </c>
    </row>
    <row r="21" spans="2:46" x14ac:dyDescent="0.2">
      <c r="B21" s="23"/>
      <c r="C21" s="30"/>
      <c r="D21" s="24"/>
      <c r="E21" s="24"/>
      <c r="F21" s="24"/>
      <c r="G21" s="50"/>
      <c r="H21" s="22" t="s">
        <v>270</v>
      </c>
      <c r="I21" s="25">
        <f>COUNTA(J21:CE21)</f>
        <v>4</v>
      </c>
      <c r="J21" t="s">
        <v>353</v>
      </c>
      <c r="K21" t="s">
        <v>354</v>
      </c>
      <c r="L21" t="s">
        <v>355</v>
      </c>
      <c r="M21" t="s">
        <v>356</v>
      </c>
    </row>
    <row r="22" spans="2:46" x14ac:dyDescent="0.2">
      <c r="B22" s="23"/>
      <c r="C22" s="31"/>
      <c r="D22" s="24"/>
      <c r="E22" s="24"/>
      <c r="F22" s="24"/>
      <c r="G22" s="51"/>
      <c r="H22" s="22" t="s">
        <v>271</v>
      </c>
      <c r="I22" s="25">
        <f t="shared" si="3"/>
        <v>6</v>
      </c>
      <c r="J22" s="27" t="s">
        <v>29</v>
      </c>
      <c r="K22" t="s">
        <v>30</v>
      </c>
      <c r="L22" t="s">
        <v>88</v>
      </c>
      <c r="M22" t="s">
        <v>37</v>
      </c>
      <c r="N22" t="s">
        <v>38</v>
      </c>
      <c r="O22" t="s">
        <v>39</v>
      </c>
    </row>
    <row r="23" spans="2:46" x14ac:dyDescent="0.2">
      <c r="B23" s="23" t="s">
        <v>277</v>
      </c>
      <c r="C23" s="29">
        <f t="shared" ref="C23" si="6">D23+E23</f>
        <v>0</v>
      </c>
      <c r="D23" s="24"/>
      <c r="E23" s="24"/>
      <c r="F23" s="24">
        <f t="shared" ref="F23" si="7">D23-G23</f>
        <v>0</v>
      </c>
      <c r="G23" s="49">
        <f>SUM(I23:I25)</f>
        <v>0</v>
      </c>
      <c r="H23" s="22" t="s">
        <v>269</v>
      </c>
      <c r="I23" s="25">
        <f t="shared" si="3"/>
        <v>0</v>
      </c>
      <c r="J23" s="27"/>
    </row>
    <row r="24" spans="2:46" x14ac:dyDescent="0.2">
      <c r="B24" s="23"/>
      <c r="C24" s="30"/>
      <c r="D24" s="24"/>
      <c r="E24" s="24"/>
      <c r="F24" s="24"/>
      <c r="G24" s="50"/>
      <c r="H24" s="22" t="s">
        <v>270</v>
      </c>
      <c r="I24" s="25">
        <f t="shared" si="3"/>
        <v>0</v>
      </c>
      <c r="J24" s="27"/>
    </row>
    <row r="25" spans="2:46" x14ac:dyDescent="0.2">
      <c r="B25" s="23"/>
      <c r="C25" s="31"/>
      <c r="D25" s="24"/>
      <c r="E25" s="24"/>
      <c r="F25" s="24"/>
      <c r="G25" s="51"/>
      <c r="H25" s="22" t="s">
        <v>271</v>
      </c>
      <c r="I25" s="25">
        <f t="shared" si="3"/>
        <v>0</v>
      </c>
      <c r="J25" s="27"/>
    </row>
    <row r="26" spans="2:46" x14ac:dyDescent="0.2">
      <c r="B26" s="23" t="s">
        <v>278</v>
      </c>
      <c r="C26" s="29">
        <f t="shared" ref="C26" si="8">D26+E26</f>
        <v>0</v>
      </c>
      <c r="D26" s="24"/>
      <c r="E26" s="24"/>
      <c r="F26" s="24">
        <f t="shared" ref="F26" si="9">D26-G26</f>
        <v>0</v>
      </c>
      <c r="G26" s="49">
        <f>SUM(I26:I28)</f>
        <v>0</v>
      </c>
      <c r="H26" s="22" t="s">
        <v>269</v>
      </c>
      <c r="I26" s="25">
        <f t="shared" si="3"/>
        <v>0</v>
      </c>
      <c r="J26" s="27"/>
    </row>
    <row r="27" spans="2:46" x14ac:dyDescent="0.2">
      <c r="B27" s="23"/>
      <c r="C27" s="30"/>
      <c r="D27" s="24"/>
      <c r="E27" s="24"/>
      <c r="F27" s="24"/>
      <c r="G27" s="50"/>
      <c r="H27" s="22" t="s">
        <v>270</v>
      </c>
      <c r="I27" s="25">
        <f t="shared" si="3"/>
        <v>0</v>
      </c>
      <c r="J27" s="27"/>
    </row>
    <row r="28" spans="2:46" x14ac:dyDescent="0.2">
      <c r="B28" s="23"/>
      <c r="C28" s="31"/>
      <c r="D28" s="24"/>
      <c r="E28" s="24"/>
      <c r="F28" s="24"/>
      <c r="G28" s="51"/>
      <c r="H28" s="22" t="s">
        <v>271</v>
      </c>
      <c r="I28" s="25">
        <f t="shared" si="3"/>
        <v>0</v>
      </c>
      <c r="J28" s="27"/>
    </row>
    <row r="29" spans="2:46" x14ac:dyDescent="0.2">
      <c r="B29" s="23" t="s">
        <v>279</v>
      </c>
      <c r="C29" s="29">
        <f t="shared" ref="C29" si="10">D29+E29</f>
        <v>0</v>
      </c>
      <c r="D29" s="24"/>
      <c r="E29" s="24"/>
      <c r="F29" s="24">
        <f t="shared" ref="F29" si="11">D29-G29</f>
        <v>0</v>
      </c>
      <c r="G29" s="49">
        <f>SUM(I29:I31)</f>
        <v>0</v>
      </c>
      <c r="H29" s="22" t="s">
        <v>269</v>
      </c>
      <c r="I29" s="25">
        <f t="shared" si="3"/>
        <v>0</v>
      </c>
      <c r="J29" s="27"/>
    </row>
    <row r="30" spans="2:46" x14ac:dyDescent="0.2">
      <c r="B30" s="23"/>
      <c r="C30" s="30"/>
      <c r="D30" s="24"/>
      <c r="E30" s="24"/>
      <c r="F30" s="24"/>
      <c r="G30" s="50"/>
      <c r="H30" s="22" t="s">
        <v>270</v>
      </c>
      <c r="I30" s="25">
        <f t="shared" si="3"/>
        <v>0</v>
      </c>
      <c r="J30" s="27"/>
    </row>
    <row r="31" spans="2:46" x14ac:dyDescent="0.2">
      <c r="B31" s="23"/>
      <c r="C31" s="31"/>
      <c r="D31" s="24"/>
      <c r="E31" s="24"/>
      <c r="F31" s="24"/>
      <c r="G31" s="51"/>
      <c r="H31" s="22" t="s">
        <v>271</v>
      </c>
      <c r="I31" s="25">
        <f t="shared" si="3"/>
        <v>0</v>
      </c>
      <c r="J31" s="27"/>
    </row>
  </sheetData>
  <mergeCells count="35">
    <mergeCell ref="G29:G31"/>
    <mergeCell ref="C3:D3"/>
    <mergeCell ref="E3:F3"/>
    <mergeCell ref="G3:H3"/>
    <mergeCell ref="B2:H2"/>
    <mergeCell ref="B12:I12"/>
    <mergeCell ref="C17:C19"/>
    <mergeCell ref="C20:C22"/>
    <mergeCell ref="C23:C25"/>
    <mergeCell ref="C26:C28"/>
    <mergeCell ref="C29:C31"/>
    <mergeCell ref="G17:G19"/>
    <mergeCell ref="G20:G22"/>
    <mergeCell ref="G23:G25"/>
    <mergeCell ref="G26:G28"/>
    <mergeCell ref="F17:F19"/>
    <mergeCell ref="F20:F22"/>
    <mergeCell ref="F23:F25"/>
    <mergeCell ref="F26:F28"/>
    <mergeCell ref="F29:F31"/>
    <mergeCell ref="D17:D19"/>
    <mergeCell ref="D20:D22"/>
    <mergeCell ref="D23:D25"/>
    <mergeCell ref="D26:D28"/>
    <mergeCell ref="D29:D31"/>
    <mergeCell ref="E17:E19"/>
    <mergeCell ref="E20:E22"/>
    <mergeCell ref="E23:E25"/>
    <mergeCell ref="E26:E28"/>
    <mergeCell ref="E29:E31"/>
    <mergeCell ref="B17:B19"/>
    <mergeCell ref="B20:B22"/>
    <mergeCell ref="B23:B25"/>
    <mergeCell ref="B26:B28"/>
    <mergeCell ref="B29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CO (&gt;0.12)</vt:lpstr>
      <vt:lpstr>CH3OH (0-0.12)</vt:lpstr>
      <vt:lpstr>CH4 (-0.17-0)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Khwaja</dc:creator>
  <cp:lastModifiedBy>Moin Khwaja</cp:lastModifiedBy>
  <dcterms:created xsi:type="dcterms:W3CDTF">2024-01-24T07:36:43Z</dcterms:created>
  <dcterms:modified xsi:type="dcterms:W3CDTF">2024-02-06T10:19:50Z</dcterms:modified>
</cp:coreProperties>
</file>