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64\Desktop\"/>
    </mc:Choice>
  </mc:AlternateContent>
  <xr:revisionPtr revIDLastSave="0" documentId="13_ncr:1_{BADF228B-1D17-4A91-B2B3-CC3D9CBA156D}" xr6:coauthVersionLast="47" xr6:coauthVersionMax="47" xr10:uidLastSave="{00000000-0000-0000-0000-000000000000}"/>
  <bookViews>
    <workbookView xWindow="-110" yWindow="-110" windowWidth="19420" windowHeight="11020" xr2:uid="{F3AF5152-52CA-4D6A-84DD-FE660C54C520}"/>
  </bookViews>
  <sheets>
    <sheet name="matrices resumen" sheetId="7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7" l="1"/>
  <c r="J53" i="7"/>
  <c r="K241" i="7"/>
  <c r="N217" i="7"/>
  <c r="N218" i="7"/>
  <c r="N219" i="7"/>
  <c r="N220" i="7"/>
  <c r="N222" i="7"/>
  <c r="N223" i="7"/>
  <c r="N224" i="7"/>
  <c r="N225" i="7"/>
  <c r="N226" i="7"/>
  <c r="N227" i="7"/>
  <c r="N228" i="7"/>
  <c r="N229" i="7"/>
  <c r="N230" i="7"/>
  <c r="N232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J231" i="7"/>
  <c r="J233" i="7" s="1"/>
  <c r="N233" i="7" s="1"/>
  <c r="J221" i="7"/>
  <c r="N221" i="7" s="1"/>
  <c r="N197" i="7"/>
  <c r="N198" i="7"/>
  <c r="N199" i="7"/>
  <c r="N200" i="7"/>
  <c r="N202" i="7"/>
  <c r="N203" i="7"/>
  <c r="N204" i="7"/>
  <c r="N205" i="7"/>
  <c r="N206" i="7"/>
  <c r="N207" i="7"/>
  <c r="N208" i="7"/>
  <c r="N209" i="7"/>
  <c r="N210" i="7"/>
  <c r="N212" i="7"/>
  <c r="J201" i="7"/>
  <c r="N201" i="7" s="1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J211" i="7"/>
  <c r="J213" i="7" s="1"/>
  <c r="N213" i="7" s="1"/>
  <c r="N177" i="7"/>
  <c r="N178" i="7"/>
  <c r="N179" i="7"/>
  <c r="N180" i="7"/>
  <c r="N182" i="7"/>
  <c r="N183" i="7"/>
  <c r="N184" i="7"/>
  <c r="N185" i="7"/>
  <c r="N186" i="7"/>
  <c r="N187" i="7"/>
  <c r="N188" i="7"/>
  <c r="N189" i="7"/>
  <c r="N190" i="7"/>
  <c r="N192" i="7"/>
  <c r="N160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J191" i="7"/>
  <c r="N191" i="7" s="1"/>
  <c r="J181" i="7"/>
  <c r="N181" i="7" s="1"/>
  <c r="O111" i="7"/>
  <c r="O131" i="7"/>
  <c r="N158" i="7"/>
  <c r="N159" i="7"/>
  <c r="N162" i="7"/>
  <c r="N163" i="7"/>
  <c r="N164" i="7"/>
  <c r="N165" i="7"/>
  <c r="N166" i="7"/>
  <c r="N167" i="7"/>
  <c r="N168" i="7"/>
  <c r="N169" i="7"/>
  <c r="N170" i="7"/>
  <c r="N172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J171" i="7"/>
  <c r="N171" i="7" s="1"/>
  <c r="J161" i="7"/>
  <c r="N161" i="7" s="1"/>
  <c r="N145" i="7"/>
  <c r="N152" i="7"/>
  <c r="N150" i="7"/>
  <c r="N149" i="7"/>
  <c r="N148" i="7"/>
  <c r="N147" i="7"/>
  <c r="N146" i="7"/>
  <c r="N144" i="7"/>
  <c r="N143" i="7"/>
  <c r="N142" i="7"/>
  <c r="N140" i="7"/>
  <c r="N139" i="7"/>
  <c r="N138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J151" i="7"/>
  <c r="N151" i="7" s="1"/>
  <c r="J141" i="7"/>
  <c r="N141" i="7" s="1"/>
  <c r="N132" i="7"/>
  <c r="N130" i="7"/>
  <c r="N129" i="7"/>
  <c r="N128" i="7"/>
  <c r="N127" i="7"/>
  <c r="N126" i="7"/>
  <c r="N125" i="7"/>
  <c r="N124" i="7"/>
  <c r="N123" i="7"/>
  <c r="N122" i="7"/>
  <c r="N120" i="7"/>
  <c r="N119" i="7"/>
  <c r="N118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J131" i="7"/>
  <c r="N131" i="7" s="1"/>
  <c r="J121" i="7"/>
  <c r="N121" i="7" s="1"/>
  <c r="N103" i="7"/>
  <c r="H103" i="7"/>
  <c r="N80" i="7"/>
  <c r="N112" i="7"/>
  <c r="N110" i="7"/>
  <c r="N109" i="7"/>
  <c r="N108" i="7"/>
  <c r="N107" i="7"/>
  <c r="N106" i="7"/>
  <c r="N105" i="7"/>
  <c r="N104" i="7"/>
  <c r="N102" i="7"/>
  <c r="N100" i="7"/>
  <c r="N99" i="7"/>
  <c r="N98" i="7"/>
  <c r="H113" i="7"/>
  <c r="H112" i="7"/>
  <c r="H111" i="7"/>
  <c r="H110" i="7"/>
  <c r="H109" i="7"/>
  <c r="H108" i="7"/>
  <c r="H107" i="7"/>
  <c r="H106" i="7"/>
  <c r="H104" i="7"/>
  <c r="H102" i="7"/>
  <c r="H105" i="7"/>
  <c r="H101" i="7"/>
  <c r="H100" i="7"/>
  <c r="H99" i="7"/>
  <c r="H98" i="7"/>
  <c r="J111" i="7"/>
  <c r="N111" i="7" s="1"/>
  <c r="J101" i="7"/>
  <c r="N101" i="7" s="1"/>
  <c r="H80" i="7"/>
  <c r="N92" i="7"/>
  <c r="N90" i="7"/>
  <c r="N89" i="7"/>
  <c r="N88" i="7"/>
  <c r="N87" i="7"/>
  <c r="N86" i="7"/>
  <c r="N85" i="7"/>
  <c r="N84" i="7"/>
  <c r="N83" i="7"/>
  <c r="N82" i="7"/>
  <c r="N79" i="7"/>
  <c r="N78" i="7"/>
  <c r="J81" i="7"/>
  <c r="N81" i="7" s="1"/>
  <c r="H83" i="7"/>
  <c r="H93" i="7"/>
  <c r="H92" i="7"/>
  <c r="H91" i="7"/>
  <c r="H90" i="7"/>
  <c r="H89" i="7"/>
  <c r="H88" i="7"/>
  <c r="H87" i="7"/>
  <c r="H86" i="7"/>
  <c r="H85" i="7"/>
  <c r="H84" i="7"/>
  <c r="H82" i="7"/>
  <c r="H81" i="7"/>
  <c r="H79" i="7"/>
  <c r="H78" i="7"/>
  <c r="J91" i="7"/>
  <c r="N91" i="7" s="1"/>
  <c r="N64" i="7"/>
  <c r="N63" i="7"/>
  <c r="N62" i="7"/>
  <c r="N60" i="7"/>
  <c r="N59" i="7"/>
  <c r="N72" i="7"/>
  <c r="H63" i="7"/>
  <c r="H62" i="7"/>
  <c r="N70" i="7"/>
  <c r="N69" i="7"/>
  <c r="N68" i="7"/>
  <c r="N67" i="7"/>
  <c r="N66" i="7"/>
  <c r="N65" i="7"/>
  <c r="N58" i="7"/>
  <c r="N40" i="7"/>
  <c r="H73" i="7"/>
  <c r="H72" i="7"/>
  <c r="H71" i="7"/>
  <c r="H70" i="7"/>
  <c r="H69" i="7"/>
  <c r="H68" i="7"/>
  <c r="H67" i="7"/>
  <c r="H66" i="7"/>
  <c r="H65" i="7"/>
  <c r="H64" i="7"/>
  <c r="H61" i="7"/>
  <c r="H60" i="7"/>
  <c r="H59" i="7"/>
  <c r="H58" i="7"/>
  <c r="J61" i="7"/>
  <c r="N61" i="7" s="1"/>
  <c r="J71" i="7"/>
  <c r="N71" i="7" s="1"/>
  <c r="N52" i="7"/>
  <c r="N51" i="7"/>
  <c r="H42" i="7"/>
  <c r="N42" i="7"/>
  <c r="N50" i="7"/>
  <c r="N49" i="7"/>
  <c r="N48" i="7"/>
  <c r="N47" i="7"/>
  <c r="N46" i="7"/>
  <c r="N45" i="7"/>
  <c r="N44" i="7"/>
  <c r="N43" i="7"/>
  <c r="N41" i="7"/>
  <c r="N39" i="7"/>
  <c r="N38" i="7"/>
  <c r="K53" i="7"/>
  <c r="H53" i="7"/>
  <c r="H52" i="7"/>
  <c r="H51" i="7"/>
  <c r="H50" i="7"/>
  <c r="H49" i="7"/>
  <c r="H48" i="7"/>
  <c r="H47" i="7"/>
  <c r="H46" i="7"/>
  <c r="H45" i="7"/>
  <c r="H44" i="7"/>
  <c r="H43" i="7"/>
  <c r="H41" i="7"/>
  <c r="H40" i="7"/>
  <c r="H39" i="7"/>
  <c r="H38" i="7"/>
  <c r="N28" i="7"/>
  <c r="H23" i="7"/>
  <c r="N23" i="7"/>
  <c r="N22" i="7"/>
  <c r="H22" i="7"/>
  <c r="N33" i="7"/>
  <c r="N32" i="7"/>
  <c r="N31" i="7"/>
  <c r="N30" i="7"/>
  <c r="N29" i="7"/>
  <c r="N27" i="7"/>
  <c r="N26" i="7"/>
  <c r="N25" i="7"/>
  <c r="N24" i="7"/>
  <c r="N21" i="7"/>
  <c r="N20" i="7"/>
  <c r="N19" i="7"/>
  <c r="N18" i="7"/>
  <c r="H24" i="7"/>
  <c r="H25" i="7"/>
  <c r="H33" i="7"/>
  <c r="H32" i="7"/>
  <c r="H31" i="7"/>
  <c r="H30" i="7"/>
  <c r="H29" i="7"/>
  <c r="H28" i="7"/>
  <c r="H27" i="7"/>
  <c r="H26" i="7"/>
  <c r="H21" i="7"/>
  <c r="H20" i="7"/>
  <c r="H19" i="7"/>
  <c r="H18" i="7"/>
  <c r="K5" i="7"/>
  <c r="N53" i="7" l="1"/>
  <c r="J153" i="7"/>
  <c r="N153" i="7" s="1"/>
  <c r="J133" i="7"/>
  <c r="N133" i="7" s="1"/>
  <c r="J73" i="7"/>
  <c r="N73" i="7" s="1"/>
  <c r="J113" i="7"/>
  <c r="N113" i="7" s="1"/>
  <c r="N211" i="7"/>
  <c r="J173" i="7"/>
  <c r="N173" i="7" s="1"/>
  <c r="N231" i="7"/>
  <c r="J93" i="7"/>
  <c r="N93" i="7" s="1"/>
  <c r="J193" i="7"/>
  <c r="N193" i="7" s="1"/>
</calcChain>
</file>

<file path=xl/sharedStrings.xml><?xml version="1.0" encoding="utf-8"?>
<sst xmlns="http://schemas.openxmlformats.org/spreadsheetml/2006/main" count="558" uniqueCount="90">
  <si>
    <t>PETRÓLEO</t>
  </si>
  <si>
    <t xml:space="preserve">GAS NATURAL </t>
  </si>
  <si>
    <t>HIDROENERGÍA</t>
  </si>
  <si>
    <t>NUCLEAR</t>
  </si>
  <si>
    <t>CAÑA DE AZÚCAR Y DERIVADOS</t>
  </si>
  <si>
    <t>TOTAL PRIMARIAS</t>
  </si>
  <si>
    <t>ELECTRICIDAD</t>
  </si>
  <si>
    <t>NO ENERGÉTICO</t>
  </si>
  <si>
    <t>TOTAL SECUNDARIAS</t>
  </si>
  <si>
    <t>TOTAL</t>
  </si>
  <si>
    <t>10³ tep</t>
  </si>
  <si>
    <t xml:space="preserve">   PRODUCCIÓN</t>
  </si>
  <si>
    <t xml:space="preserve">   IMPORTACIÓN</t>
  </si>
  <si>
    <t xml:space="preserve">   EXPORTACIÓN</t>
  </si>
  <si>
    <t>OFERTA TOTAL</t>
  </si>
  <si>
    <t xml:space="preserve">   REFINERÍAS</t>
  </si>
  <si>
    <t xml:space="preserve">   CENTRALES ELÉCTRICAS</t>
  </si>
  <si>
    <t xml:space="preserve">   CENTROS DE GAS</t>
  </si>
  <si>
    <t xml:space="preserve">   TRANSPORTE</t>
  </si>
  <si>
    <t xml:space="preserve">   INDUSTRIAL</t>
  </si>
  <si>
    <t xml:space="preserve">   RESIDENCIAL</t>
  </si>
  <si>
    <t xml:space="preserve">   COMERCIAL, SERVICIOS, PÚBLICO</t>
  </si>
  <si>
    <t xml:space="preserve">   AGRO, PESCA Y MINERÍA</t>
  </si>
  <si>
    <t>CONSUMO ENERGÉTICO</t>
  </si>
  <si>
    <t>CONSUMO NO ENERGÉTICO</t>
  </si>
  <si>
    <t>CONSUMO FINAL</t>
  </si>
  <si>
    <t>Oferta total</t>
  </si>
  <si>
    <t>Refinerías</t>
  </si>
  <si>
    <t>Centrales electricas</t>
  </si>
  <si>
    <t>Transporte</t>
  </si>
  <si>
    <t>Industrial</t>
  </si>
  <si>
    <t>Residencial</t>
  </si>
  <si>
    <t>Comercial, servicios, público</t>
  </si>
  <si>
    <t>Consumo energético</t>
  </si>
  <si>
    <t>Consumo no energético</t>
  </si>
  <si>
    <t>Consumo final</t>
  </si>
  <si>
    <t>Centros de gas</t>
  </si>
  <si>
    <t>O.T Petróleo</t>
  </si>
  <si>
    <t>O.T Gas natural</t>
  </si>
  <si>
    <t>O.T. Hidroenergía</t>
  </si>
  <si>
    <t>O.T. Carbón</t>
  </si>
  <si>
    <t>O.T Nuclear</t>
  </si>
  <si>
    <t>O.T. Derivados de petróleo</t>
  </si>
  <si>
    <t>O.T. Electricidad</t>
  </si>
  <si>
    <t>O.T. Caña de azúcar y der.</t>
  </si>
  <si>
    <t>DERIVADOS PETROLEO</t>
  </si>
  <si>
    <t>O.T No energético</t>
  </si>
  <si>
    <t>Matriz simplificada - 2023</t>
  </si>
  <si>
    <t>O.T Coque + Carbón vegetal</t>
  </si>
  <si>
    <t>Resumen de Matriz 2023</t>
  </si>
  <si>
    <t>Agro, pesca y mineria</t>
  </si>
  <si>
    <t>Carbonera</t>
  </si>
  <si>
    <t>CARBON</t>
  </si>
  <si>
    <t>DATOS EXCLUIDOS</t>
  </si>
  <si>
    <t>COQUE + CARBON V</t>
  </si>
  <si>
    <t>CARBONERA</t>
  </si>
  <si>
    <t>Matriz simplificada - 2024</t>
  </si>
  <si>
    <t>18006.66</t>
  </si>
  <si>
    <t>13243.10</t>
  </si>
  <si>
    <t>14899.98</t>
  </si>
  <si>
    <t>4671.52</t>
  </si>
  <si>
    <t>4382.26</t>
  </si>
  <si>
    <t>54850.81</t>
  </si>
  <si>
    <t>59771.53</t>
  </si>
  <si>
    <t>3490.18</t>
  </si>
  <si>
    <t>Matriz simplificada - 2025</t>
  </si>
  <si>
    <t>18006.31</t>
  </si>
  <si>
    <t>13246.5</t>
  </si>
  <si>
    <t xml:space="preserve"> 708.17</t>
  </si>
  <si>
    <t>26066.07</t>
  </si>
  <si>
    <t>Matriz simplificada - 2026</t>
  </si>
  <si>
    <t>17633.95</t>
  </si>
  <si>
    <t>13186.52</t>
  </si>
  <si>
    <t>14765.44</t>
  </si>
  <si>
    <t>4645.71</t>
  </si>
  <si>
    <t>4363.68</t>
  </si>
  <si>
    <t>54216.64</t>
  </si>
  <si>
    <t xml:space="preserve"> 3486.89</t>
  </si>
  <si>
    <t>60243.98</t>
  </si>
  <si>
    <t>2070.27</t>
  </si>
  <si>
    <t>Matriz simplificada - 2027</t>
  </si>
  <si>
    <t>Matriz simplificada - 2028</t>
  </si>
  <si>
    <t>Matriz simplificada - 2029</t>
  </si>
  <si>
    <t>Matriz simplificada - 2030</t>
  </si>
  <si>
    <t>Matriz simplificada - 2031</t>
  </si>
  <si>
    <t>Matriz simplificada - 2032</t>
  </si>
  <si>
    <t>Matriz simplificada - 2033</t>
  </si>
  <si>
    <t>Resumen de Matriz 2033</t>
  </si>
  <si>
    <t>8480.32</t>
  </si>
  <si>
    <t>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</si>
</sst>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Verdana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 Unicode MS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9">
    <xf numFmtId="0" fontId="0" fillId="0" borderId="0" xfId="0"/>
    <xf numFmtId="2" fontId="0" fillId="0" borderId="3" xfId="0" applyNumberForma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9" fillId="2" borderId="3" xfId="0" applyNumberFormat="1" applyFont="1" applyFill="1" applyBorder="1" applyAlignment="1">
      <alignment horizontal="center"/>
    </xf>
    <xf numFmtId="2" fontId="5" fillId="0" borderId="3" xfId="1" applyNumberFormat="1" applyFont="1" applyBorder="1" applyAlignment="1">
      <alignment horizontal="center"/>
    </xf>
    <xf numFmtId="2" fontId="1" fillId="0" borderId="3" xfId="1" applyNumberFormat="1" applyBorder="1" applyAlignment="1">
      <alignment horizontal="center"/>
    </xf>
    <xf numFmtId="2" fontId="1" fillId="0" borderId="1" xfId="1" applyNumberFormat="1" applyBorder="1"/>
    <xf numFmtId="2" fontId="6" fillId="0" borderId="3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2" applyFont="1" applyBorder="1"/>
    <xf numFmtId="2" fontId="4" fillId="3" borderId="3" xfId="0" applyNumberFormat="1" applyFont="1" applyFill="1" applyBorder="1" applyAlignment="1">
      <alignment horizontal="center"/>
    </xf>
    <xf numFmtId="0" fontId="3" fillId="0" borderId="2" xfId="2" applyFont="1" applyBorder="1"/>
    <xf numFmtId="2" fontId="4" fillId="3" borderId="3" xfId="1" applyNumberFormat="1" applyFont="1" applyFill="1" applyBorder="1" applyAlignment="1">
      <alignment horizontal="center"/>
    </xf>
    <xf numFmtId="2" fontId="6" fillId="3" borderId="3" xfId="1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2" fontId="10" fillId="3" borderId="3" xfId="1" applyNumberFormat="1" applyFont="1" applyFill="1" applyBorder="1" applyAlignment="1">
      <alignment horizontal="center"/>
    </xf>
    <xf numFmtId="2" fontId="10" fillId="3" borderId="3" xfId="1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10" fillId="3" borderId="5" xfId="1" applyNumberFormat="1" applyFont="1" applyFill="1" applyBorder="1" applyAlignment="1">
      <alignment horizontal="center"/>
    </xf>
    <xf numFmtId="2" fontId="10" fillId="3" borderId="5" xfId="1" applyNumberFormat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2" fontId="8" fillId="3" borderId="3" xfId="1" applyNumberFormat="1" applyFont="1" applyFill="1" applyBorder="1" applyAlignment="1">
      <alignment horizontal="center" vertical="center"/>
    </xf>
    <xf numFmtId="2" fontId="7" fillId="3" borderId="3" xfId="1" applyNumberFormat="1" applyFont="1" applyFill="1" applyBorder="1" applyAlignment="1">
      <alignment horizontal="center" vertical="center"/>
    </xf>
    <xf numFmtId="0" fontId="1" fillId="3" borderId="6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2" fontId="11" fillId="0" borderId="3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2" fontId="6" fillId="3" borderId="4" xfId="1" applyNumberFormat="1" applyFont="1" applyFill="1" applyBorder="1" applyAlignment="1">
      <alignment horizontal="center"/>
    </xf>
    <xf numFmtId="2" fontId="4" fillId="3" borderId="4" xfId="0" applyNumberFormat="1" applyFont="1" applyFill="1" applyBorder="1" applyAlignment="1">
      <alignment horizontal="center"/>
    </xf>
    <xf numFmtId="2" fontId="4" fillId="3" borderId="10" xfId="0" applyNumberFormat="1" applyFont="1" applyFill="1" applyBorder="1" applyAlignment="1">
      <alignment horizontal="center"/>
    </xf>
    <xf numFmtId="2" fontId="4" fillId="3" borderId="6" xfId="1" applyNumberFormat="1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3" xfId="1" applyFill="1" applyBorder="1" applyAlignment="1">
      <alignment horizontal="center"/>
    </xf>
    <xf numFmtId="2" fontId="1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3" borderId="6" xfId="1" applyFont="1" applyFill="1" applyBorder="1" applyAlignment="1">
      <alignment horizontal="center"/>
    </xf>
    <xf numFmtId="0" fontId="6" fillId="3" borderId="6" xfId="1" applyFont="1" applyFill="1" applyBorder="1" applyAlignment="1">
      <alignment horizontal="center"/>
    </xf>
    <xf numFmtId="0" fontId="11" fillId="3" borderId="6" xfId="1" applyFont="1" applyFill="1" applyBorder="1" applyAlignment="1">
      <alignment horizontal="center"/>
    </xf>
    <xf numFmtId="0" fontId="6" fillId="3" borderId="9" xfId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0" fillId="3" borderId="3" xfId="1" applyFont="1" applyFill="1" applyBorder="1" applyAlignment="1">
      <alignment horizontal="center" vertical="center"/>
    </xf>
    <xf numFmtId="0" fontId="0" fillId="3" borderId="0" xfId="0" applyFill="1"/>
    <xf numFmtId="2" fontId="1" fillId="0" borderId="1" xfId="1" applyNumberFormat="1" applyBorder="1" applyAlignment="1">
      <alignment horizontal="center"/>
    </xf>
    <xf numFmtId="0" fontId="0" fillId="3" borderId="3" xfId="0" applyFill="1" applyBorder="1"/>
    <xf numFmtId="0" fontId="7" fillId="3" borderId="3" xfId="0" applyFont="1" applyFill="1" applyBorder="1" applyAlignment="1">
      <alignment horizontal="center" vertical="center"/>
    </xf>
    <xf numFmtId="0" fontId="1" fillId="0" borderId="3" xfId="1" applyBorder="1" applyAlignment="1">
      <alignment horizontal="center"/>
    </xf>
    <xf numFmtId="164" fontId="1" fillId="0" borderId="1" xfId="1" applyNumberFormat="1" applyBorder="1"/>
    <xf numFmtId="2" fontId="7" fillId="3" borderId="0" xfId="0" applyNumberFormat="1" applyFont="1" applyFill="1" applyAlignment="1">
      <alignment horizontal="center" vertical="center"/>
    </xf>
    <xf numFmtId="2" fontId="0" fillId="3" borderId="3" xfId="0" applyNumberFormat="1" applyFill="1" applyBorder="1"/>
    <xf numFmtId="2" fontId="7" fillId="3" borderId="3" xfId="0" applyNumberFormat="1" applyFont="1" applyFill="1" applyBorder="1" applyAlignment="1">
      <alignment horizontal="center" vertical="center"/>
    </xf>
    <xf numFmtId="2" fontId="1" fillId="0" borderId="11" xfId="1" applyNumberFormat="1" applyBorder="1"/>
    <xf numFmtId="164" fontId="1" fillId="0" borderId="11" xfId="1" applyNumberFormat="1" applyBorder="1"/>
    <xf numFmtId="2" fontId="0" fillId="3" borderId="4" xfId="0" applyNumberFormat="1" applyFill="1" applyBorder="1"/>
    <xf numFmtId="2" fontId="7" fillId="3" borderId="4" xfId="0" applyNumberFormat="1" applyFont="1" applyFill="1" applyBorder="1" applyAlignment="1">
      <alignment horizontal="center" vertical="center"/>
    </xf>
    <xf numFmtId="2" fontId="1" fillId="3" borderId="3" xfId="1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1" applyNumberFormat="1" applyFont="1" applyAlignment="1">
      <alignment horizontal="center"/>
    </xf>
  </cellXfs>
  <cellStyles count="3">
    <cellStyle name="Normal" xfId="0" builtinId="0"/>
    <cellStyle name="Normal 2" xfId="1" xr:uid="{5884CB0E-486C-43B5-B26F-17850F5A22DB}"/>
    <cellStyle name="Normal 3" xfId="2" xr:uid="{D76CAACD-B63E-4E15-A365-D2F842408EEE}"/>
  </cellStyles>
  <dxfs count="34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/>
        <bottom/>
      </border>
    </dxf>
    <dxf>
      <numFmt numFmtId="2" formatCode="0.00"/>
      <fill>
        <patternFill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/>
        <bottom/>
      </border>
    </dxf>
    <dxf>
      <numFmt numFmtId="2" formatCode="0.00"/>
      <fill>
        <patternFill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/>
        <bottom/>
      </border>
    </dxf>
    <dxf>
      <numFmt numFmtId="2" formatCode="0.00"/>
      <fill>
        <patternFill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/>
        <bottom/>
      </border>
    </dxf>
    <dxf>
      <numFmt numFmtId="2" formatCode="0.00"/>
      <fill>
        <patternFill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/>
        <bottom/>
      </border>
    </dxf>
    <dxf>
      <numFmt numFmtId="2" formatCode="0.00"/>
      <fill>
        <patternFill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/>
        <bottom/>
      </border>
    </dxf>
    <dxf>
      <numFmt numFmtId="2" formatCode="0.00"/>
      <fill>
        <patternFill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/>
        <bottom/>
      </border>
    </dxf>
    <dxf>
      <numFmt numFmtId="2" formatCode="0.00"/>
      <fill>
        <patternFill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/>
        <bottom/>
      </border>
    </dxf>
    <dxf>
      <numFmt numFmtId="2" formatCode="0.00"/>
      <fill>
        <patternFill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/>
        <bottom/>
      </border>
    </dxf>
    <dxf>
      <numFmt numFmtId="2" formatCode="0.00"/>
      <fill>
        <patternFill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>
          <fgColor indexed="64"/>
          <bgColor theme="5" tint="0.7999816888943144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464EA2-7CB6-45C8-81F9-8E793C581EAC}" name="Tabla10" displayName="Tabla10" ref="A1:K13" totalsRowShown="0" headerRowDxfId="344" headerRowCellStyle="Normal 3">
  <autoFilter ref="A1:K13" xr:uid="{A1464EA2-7CB6-45C8-81F9-8E793C581EAC}"/>
  <tableColumns count="11">
    <tableColumn id="1" xr3:uid="{4AEBB3EF-5EBF-4C61-BFAC-01F1CF9C3530}" name="Resumen de Matriz 2023"/>
    <tableColumn id="2" xr3:uid="{ABA96991-93CC-4C66-86B9-089DC7400F33}" name="O.T Petróleo"/>
    <tableColumn id="3" xr3:uid="{8C4B7A84-DC56-494A-B9FF-F710A380C60D}" name="O.T Gas natural"/>
    <tableColumn id="4" xr3:uid="{F0F8BAF8-2556-4B54-A077-C0883869B52C}" name="O.T. Hidroenergía"/>
    <tableColumn id="6" xr3:uid="{05032524-184D-40BE-9E60-CBAACF8B1D57}" name="O.T Nuclear"/>
    <tableColumn id="7" xr3:uid="{7E2D9981-5BF1-4E6E-8CD0-1CD29BD7563E}" name="O.T. Caña de azúcar y der."/>
    <tableColumn id="11" xr3:uid="{48C9DB77-799C-4FB1-914C-CBF52F339580}" name="O.T. Electricidad"/>
    <tableColumn id="13" xr3:uid="{5DE951CF-BF03-4428-B5D8-3E752AAE9171}" name="O.T. Carbón"/>
    <tableColumn id="15" xr3:uid="{98CD80A3-95BE-43ED-8871-CAEF0AEF1AF0}" name="O.T. Derivados de petróleo"/>
    <tableColumn id="16" xr3:uid="{8600EAF9-D234-450F-B665-3219D3216388}" name="O.T No energético"/>
    <tableColumn id="17" xr3:uid="{A4F618D2-38E0-475C-86C6-E5FE1A086525}" name="O.T Coque + Carbón vegetal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4CD10C-FBD6-4E69-824C-66DE932FD334}" name="Tabla11132345678" displayName="Tabla11132345678" ref="A176:O193" totalsRowShown="0" headerRowDxfId="109" dataDxfId="107" headerRowBorderDxfId="108" tableBorderDxfId="106" headerRowCellStyle="Normal 2">
  <autoFilter ref="A176:O193" xr:uid="{EF4CD10C-FBD6-4E69-824C-66DE932FD334}"/>
  <tableColumns count="15">
    <tableColumn id="1" xr3:uid="{B3CD9493-815A-48E4-9EB0-5D2ADFCD17DB}" name="Matriz simplificada - 2031" dataDxfId="105" totalsRowDxfId="104" dataCellStyle="Normal 2"/>
    <tableColumn id="2" xr3:uid="{6E389AD1-7D1F-46FC-B779-7A8A6E481BA8}" name="PETRÓLEO" dataDxfId="103" totalsRowDxfId="102"/>
    <tableColumn id="3" xr3:uid="{B475EDBB-3FAD-4BC5-B411-D2E0ED18A871}" name="GAS NATURAL " dataDxfId="101" totalsRowDxfId="100"/>
    <tableColumn id="17" xr3:uid="{79F436C5-7053-4D32-8A87-63BA6E450E2C}" name="CARBON" dataDxfId="99" totalsRowDxfId="98"/>
    <tableColumn id="4" xr3:uid="{86A102B4-4AB5-4553-A411-C49B33CC858D}" name="HIDROENERGÍA" dataDxfId="97" totalsRowDxfId="96"/>
    <tableColumn id="5" xr3:uid="{1EAB79DA-78B5-4071-96B2-A25A9EC863C4}" name="NUCLEAR" dataDxfId="95" totalsRowDxfId="94"/>
    <tableColumn id="6" xr3:uid="{9ADD0065-73D7-48A1-9392-984DB82E0113}" name="CAÑA DE AZÚCAR Y DERIVADOS" dataDxfId="93" totalsRowDxfId="92"/>
    <tableColumn id="7" xr3:uid="{5AF85F10-A803-4322-BC58-02937995C07F}" name="TOTAL PRIMARIAS" dataDxfId="91" totalsRowDxfId="90" dataCellStyle="Normal 2">
      <calculatedColumnFormula>SUM(Tabla11132345678[[#This Row],[PETRÓLEO]:[CAÑA DE AZÚCAR Y DERIVADOS]])</calculatedColumnFormula>
    </tableColumn>
    <tableColumn id="8" xr3:uid="{125CD0B5-D56A-454B-9863-D40CDF1FADE9}" name="ELECTRICIDAD" dataDxfId="89" totalsRowDxfId="88" dataCellStyle="Normal 2"/>
    <tableColumn id="10" xr3:uid="{9B8838EA-9F4E-4278-9051-829437809EA0}" name="DERIVADOS PETROLEO" dataDxfId="87" totalsRowDxfId="86"/>
    <tableColumn id="16" xr3:uid="{DC0A68FA-8D03-4E9E-91FC-628030A71B1F}" name="COQUE + CARBON V" totalsRowDxfId="85"/>
    <tableColumn id="13" xr3:uid="{703DA230-BC06-449C-8653-4A2C91EB7942}" name="NO ENERGÉTICO" dataDxfId="84" totalsRowDxfId="83"/>
    <tableColumn id="18" xr3:uid="{5C8C8272-5E77-4061-8B24-DD9F96F08CC7}" name="DATOS EXCLUIDOS" dataDxfId="82" totalsRowDxfId="81">
      <calculatedColumnFormula>SUM(#REF!-Tabla11132345678[[#This Row],[TOTAL]])</calculatedColumnFormula>
    </tableColumn>
    <tableColumn id="14" xr3:uid="{9CC16D9F-AD6A-40F6-B6DA-0103CF1E1C1C}" name="TOTAL SECUNDARIAS" dataDxfId="80" totalsRowDxfId="79" dataCellStyle="Normal 2">
      <calculatedColumnFormula>SUM(Tabla11132345678[[#This Row],[ELECTRICIDAD]:[NO ENERGÉTICO]])</calculatedColumnFormula>
    </tableColumn>
    <tableColumn id="15" xr3:uid="{D5F13687-3D31-466E-864D-4B1902C0C54F}" name="TOTAL" dataDxfId="78" totalsRowDxfId="77" dataCellStyle="Normal 2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1BA245-591E-48C9-A1C0-F8588F9E4635}" name="Tabla111323456789" displayName="Tabla111323456789" ref="A196:O213" totalsRowShown="0" headerRowDxfId="76" dataDxfId="74" headerRowBorderDxfId="75" tableBorderDxfId="73" headerRowCellStyle="Normal 2">
  <autoFilter ref="A196:O213" xr:uid="{E21BA245-591E-48C9-A1C0-F8588F9E4635}"/>
  <tableColumns count="15">
    <tableColumn id="1" xr3:uid="{5B8F7088-733B-40BA-8D51-32FB2140F500}" name="Matriz simplificada - 2032" dataDxfId="72" totalsRowDxfId="71" dataCellStyle="Normal 2"/>
    <tableColumn id="2" xr3:uid="{31DFF319-7BC4-43B9-AF7D-4C05F7F302CE}" name="PETRÓLEO" dataDxfId="70" totalsRowDxfId="69"/>
    <tableColumn id="3" xr3:uid="{018C9528-DBFB-48C3-B3CF-25D3DDA9CE8D}" name="GAS NATURAL " dataDxfId="68" totalsRowDxfId="67"/>
    <tableColumn id="17" xr3:uid="{8E5692F4-D260-4448-9963-9AD898A4776A}" name="CARBON" dataDxfId="66" totalsRowDxfId="65"/>
    <tableColumn id="4" xr3:uid="{722DF45C-3327-45C0-940E-83EF8E420ED6}" name="HIDROENERGÍA" dataDxfId="64" totalsRowDxfId="63"/>
    <tableColumn id="5" xr3:uid="{6817A2B8-F988-442F-ACE7-C1A743A81694}" name="NUCLEAR" dataDxfId="62" totalsRowDxfId="61"/>
    <tableColumn id="6" xr3:uid="{85395714-5106-4D70-ADC7-94F979094793}" name="CAÑA DE AZÚCAR Y DERIVADOS" dataDxfId="60" totalsRowDxfId="59"/>
    <tableColumn id="7" xr3:uid="{3E793F16-1F6B-490C-A05E-7425BE40833D}" name="TOTAL PRIMARIAS" dataDxfId="58" totalsRowDxfId="57" dataCellStyle="Normal 2">
      <calculatedColumnFormula>SUM(Tabla111323456789[[#This Row],[PETRÓLEO]:[CAÑA DE AZÚCAR Y DERIVADOS]])</calculatedColumnFormula>
    </tableColumn>
    <tableColumn id="8" xr3:uid="{81DA85F7-233B-4230-A473-CC41288F577C}" name="ELECTRICIDAD" dataDxfId="56" totalsRowDxfId="55" dataCellStyle="Normal 2"/>
    <tableColumn id="10" xr3:uid="{1759C7E1-D634-4613-804F-D27CBC46E789}" name="DERIVADOS PETROLEO" dataDxfId="54" totalsRowDxfId="53"/>
    <tableColumn id="16" xr3:uid="{7A430C76-2A5C-4C96-8140-176F6C5B3BDC}" name="COQUE + CARBON V" totalsRowDxfId="52"/>
    <tableColumn id="13" xr3:uid="{BB3119C1-8307-4CF6-851A-6B5055ACA3F4}" name="NO ENERGÉTICO" dataDxfId="51" totalsRowDxfId="50"/>
    <tableColumn id="18" xr3:uid="{01078124-D58D-4B87-985B-7432B4D056A4}" name="DATOS EXCLUIDOS" dataDxfId="49" totalsRowDxfId="48">
      <calculatedColumnFormula>SUM(#REF!-Tabla111323456789[[#This Row],[TOTAL]])</calculatedColumnFormula>
    </tableColumn>
    <tableColumn id="14" xr3:uid="{1EFF52E7-9635-4523-ADA5-3D1A2581DFD6}" name="TOTAL SECUNDARIAS" dataDxfId="47" totalsRowDxfId="46" dataCellStyle="Normal 2">
      <calculatedColumnFormula>SUM(Tabla111323456789[[#This Row],[ELECTRICIDAD]:[NO ENERGÉTICO]])</calculatedColumnFormula>
    </tableColumn>
    <tableColumn id="15" xr3:uid="{663257E7-AFDA-4C05-8029-B0FB44DA7380}" name="TOTAL" dataDxfId="45" totalsRowDxfId="44" dataCellStyle="Normal 2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75E5A5-0C37-4303-8B68-5F6BBFBB5E22}" name="Tabla11132345678910" displayName="Tabla11132345678910" ref="A216:O233" totalsRowShown="0" headerRowDxfId="43" dataDxfId="41" headerRowBorderDxfId="42" tableBorderDxfId="40" headerRowCellStyle="Normal 2">
  <autoFilter ref="A216:O233" xr:uid="{5A75E5A5-0C37-4303-8B68-5F6BBFBB5E22}"/>
  <tableColumns count="15">
    <tableColumn id="1" xr3:uid="{412B5B3C-747C-4518-9958-5A3147C4BDC4}" name="Matriz simplificada - 2033" dataDxfId="39" totalsRowDxfId="38" dataCellStyle="Normal 2"/>
    <tableColumn id="2" xr3:uid="{4B4D8FAD-CDC2-4255-8076-690B2A22AA54}" name="PETRÓLEO" dataDxfId="37" totalsRowDxfId="36"/>
    <tableColumn id="3" xr3:uid="{33036EC1-F7E4-40A2-9CF3-DC1DF84FB030}" name="GAS NATURAL " dataDxfId="35" totalsRowDxfId="34"/>
    <tableColumn id="17" xr3:uid="{9EB524D1-1AE6-43A7-80D7-5533FF41EF15}" name="CARBON" dataDxfId="33" totalsRowDxfId="32"/>
    <tableColumn id="4" xr3:uid="{90C11FDC-06BA-4971-BD07-7B83E89E2615}" name="HIDROENERGÍA" dataDxfId="31" totalsRowDxfId="30"/>
    <tableColumn id="5" xr3:uid="{D35C33C4-FBD0-452F-85BF-C6034EA80DB7}" name="NUCLEAR" dataDxfId="29" totalsRowDxfId="28"/>
    <tableColumn id="6" xr3:uid="{E9500272-9473-47B6-BD9A-C3C04A8D27DB}" name="CAÑA DE AZÚCAR Y DERIVADOS" dataDxfId="27" totalsRowDxfId="26"/>
    <tableColumn id="7" xr3:uid="{D1F00B87-EF40-424D-B290-A4BD75037598}" name="TOTAL PRIMARIAS" dataDxfId="25" totalsRowDxfId="24" dataCellStyle="Normal 2">
      <calculatedColumnFormula>SUM(Tabla11132345678910[[#This Row],[PETRÓLEO]:[CAÑA DE AZÚCAR Y DERIVADOS]])</calculatedColumnFormula>
    </tableColumn>
    <tableColumn id="8" xr3:uid="{2211ACAA-CE8A-4101-B8EA-CADAA91AF196}" name="ELECTRICIDAD" dataDxfId="23" totalsRowDxfId="22" dataCellStyle="Normal 2"/>
    <tableColumn id="10" xr3:uid="{800CDE41-0403-4221-9528-4B72EFB32C5E}" name="DERIVADOS PETROLEO" dataDxfId="21" totalsRowDxfId="20"/>
    <tableColumn id="16" xr3:uid="{72E1769F-0D70-4629-8833-9E1BC294AE93}" name="COQUE + CARBON V" totalsRowDxfId="19"/>
    <tableColumn id="13" xr3:uid="{AB88AF13-23AF-432B-8F96-9AE28D11969D}" name="NO ENERGÉTICO" dataDxfId="18" totalsRowDxfId="17"/>
    <tableColumn id="18" xr3:uid="{CD84BF21-72AB-4A2D-A306-823851177CF3}" name="DATOS EXCLUIDOS" dataDxfId="16" totalsRowDxfId="15">
      <calculatedColumnFormula>SUM(#REF!-Tabla11132345678910[[#This Row],[TOTAL]])</calculatedColumnFormula>
    </tableColumn>
    <tableColumn id="14" xr3:uid="{A016E0A6-3BA6-4DD7-8AE3-802B163112DC}" name="TOTAL SECUNDARIAS" dataDxfId="14" totalsRowDxfId="13" dataCellStyle="Normal 2">
      <calculatedColumnFormula>SUM(Tabla11132345678910[[#This Row],[ELECTRICIDAD]:[NO ENERGÉTICO]])</calculatedColumnFormula>
    </tableColumn>
    <tableColumn id="15" xr3:uid="{0D719AE2-EBF3-4625-8E0B-3F92533A30EF}" name="TOTAL" dataDxfId="12" totalsRowDxfId="11" dataCellStyle="Normal 2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20FF946-FD80-4A3F-A7C9-ED48F6759CCD}" name="Tabla1014" displayName="Tabla1014" ref="A236:K249" totalsRowShown="0" headerRowDxfId="10" headerRowCellStyle="Normal 3">
  <autoFilter ref="A236:K249" xr:uid="{920FF946-FD80-4A3F-A7C9-ED48F6759CCD}"/>
  <tableColumns count="11">
    <tableColumn id="1" xr3:uid="{4CBAC422-3207-431A-84EA-589C6F4774CA}" name="Resumen de Matriz 2033"/>
    <tableColumn id="2" xr3:uid="{AC465577-551A-4552-B5E1-97BEE3D136D1}" name="O.T Petróleo" dataDxfId="9"/>
    <tableColumn id="3" xr3:uid="{9A29790C-4A69-4F73-85E0-98F03025B251}" name="O.T Gas natural" dataDxfId="8"/>
    <tableColumn id="4" xr3:uid="{7DA799F8-6593-4912-936B-18E5B4AE015C}" name="O.T. Hidroenergía" dataDxfId="7"/>
    <tableColumn id="6" xr3:uid="{3D7F4BF8-62BA-4C4B-A6FF-F40031D1D19B}" name="O.T Nuclear" dataDxfId="6"/>
    <tableColumn id="7" xr3:uid="{B17B1635-E60F-4739-BF0A-84D9FD04AD32}" name="O.T. Caña de azúcar y der." dataDxfId="5"/>
    <tableColumn id="11" xr3:uid="{01453D0B-23A5-46D9-BA7C-DA294EB7DD34}" name="O.T. Electricidad" dataDxfId="4"/>
    <tableColumn id="13" xr3:uid="{6FA7BE6E-25E7-4009-ADF3-20C9C274761F}" name="O.T. Carbón" dataDxfId="3"/>
    <tableColumn id="15" xr3:uid="{048629E9-B29A-4BAC-9D92-F6781111C78C}" name="O.T. Derivados de petróleo" dataDxfId="2"/>
    <tableColumn id="16" xr3:uid="{F90C5B75-6FC2-448F-B3FA-6EB297752111}" name="O.T No energético" dataDxfId="1"/>
    <tableColumn id="17" xr3:uid="{AA08FC48-D423-4D58-A783-9A43792F7645}" name="O.T Coque + Carbón vegetal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16B5C60-FE4B-44C9-808C-475CCF5377C6}" name="Tabla11" displayName="Tabla11" ref="A16:O33" totalsRowShown="0" headerRowDxfId="343" dataDxfId="341" headerRowBorderDxfId="342" tableBorderDxfId="340" headerRowCellStyle="Normal 2">
  <autoFilter ref="A16:O33" xr:uid="{616B5C60-FE4B-44C9-808C-475CCF5377C6}"/>
  <tableColumns count="15">
    <tableColumn id="1" xr3:uid="{7961E3ED-6191-4453-8DAB-7EAE18925C77}" name="Matriz simplificada - 2023" dataDxfId="339" dataCellStyle="Normal 2"/>
    <tableColumn id="2" xr3:uid="{67B1BE6A-2220-4F9F-BFA4-99E564F0B94C}" name="PETRÓLEO" dataDxfId="338"/>
    <tableColumn id="3" xr3:uid="{AD63252A-E77B-4F38-A2A5-BD610ABF5B31}" name="GAS NATURAL " dataDxfId="337"/>
    <tableColumn id="17" xr3:uid="{64676D70-96ED-4A1C-B63D-8FB255815116}" name="CARBON" dataDxfId="336"/>
    <tableColumn id="4" xr3:uid="{FF729FB7-53AA-42C7-A389-D2531DB9B204}" name="HIDROENERGÍA" dataDxfId="335"/>
    <tableColumn id="5" xr3:uid="{E57718FE-F9AF-417D-9559-A4B4F3346F10}" name="NUCLEAR" dataDxfId="334"/>
    <tableColumn id="6" xr3:uid="{8B9F9F80-DE91-4681-A299-EC07CF14C8EB}" name="CAÑA DE AZÚCAR Y DERIVADOS" dataDxfId="333"/>
    <tableColumn id="7" xr3:uid="{3516A25C-49CD-4534-B054-EEAA0A6EB3BA}" name="TOTAL PRIMARIAS" dataDxfId="332" dataCellStyle="Normal 2"/>
    <tableColumn id="8" xr3:uid="{E5DB1CB5-54AE-4962-BD81-016076D28DA5}" name="ELECTRICIDAD" dataDxfId="331" dataCellStyle="Normal 2"/>
    <tableColumn id="10" xr3:uid="{5B5CFE34-BE88-45A6-BEFD-5064B3037CA9}" name="DERIVADOS PETROLEO" dataDxfId="330"/>
    <tableColumn id="16" xr3:uid="{CF2AF778-576F-4612-84BB-57E6BB7FE632}" name="COQUE + CARBON V"/>
    <tableColumn id="13" xr3:uid="{E5E118E0-E64F-463D-950C-0114DC92D635}" name="NO ENERGÉTICO" dataDxfId="329"/>
    <tableColumn id="18" xr3:uid="{B4339540-46BB-413F-BA7C-B3B138F8A3DC}" name="DATOS EXCLUIDOS" dataDxfId="328">
      <calculatedColumnFormula>SUM(#REF!-Tabla11[[#This Row],[TOTAL]])</calculatedColumnFormula>
    </tableColumn>
    <tableColumn id="14" xr3:uid="{F7B06613-1572-41F5-AD36-FF172189DFD5}" name="TOTAL SECUNDARIAS" dataDxfId="327" dataCellStyle="Normal 2"/>
    <tableColumn id="15" xr3:uid="{DF37EFB6-DD36-4296-BEAB-85AA8D63E6A0}" name="TOTAL" dataDxfId="326" dataCellStyle="Normal 2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226D99E-DF5B-4941-8B8D-DAD77CA597DF}" name="Tabla1113" displayName="Tabla1113" ref="A36:O53" totalsRowShown="0" headerRowDxfId="325" dataDxfId="323" headerRowBorderDxfId="324" tableBorderDxfId="322" headerRowCellStyle="Normal 2">
  <autoFilter ref="A36:O53" xr:uid="{C226D99E-DF5B-4941-8B8D-DAD77CA597DF}"/>
  <tableColumns count="15">
    <tableColumn id="1" xr3:uid="{70BE417E-9B92-4471-8424-A46B5B4A2301}" name="Matriz simplificada - 2024" dataDxfId="321" dataCellStyle="Normal 2"/>
    <tableColumn id="2" xr3:uid="{8E68D33E-B8E8-4B48-8BAB-48BBBBB669DE}" name="PETRÓLEO" dataDxfId="320"/>
    <tableColumn id="3" xr3:uid="{7579ED0B-A76D-4FB9-9B33-73D3E9D56A2C}" name="GAS NATURAL " dataDxfId="319"/>
    <tableColumn id="17" xr3:uid="{5D4C51AC-89B1-4B97-B993-D0373B56FEBF}" name="CARBON" dataDxfId="318"/>
    <tableColumn id="4" xr3:uid="{AC071AE4-046A-4F20-B080-D33BD3E55790}" name="HIDROENERGÍA" dataDxfId="317"/>
    <tableColumn id="5" xr3:uid="{77A790E4-AC6E-4B03-A5F5-79FD5A6A2F17}" name="NUCLEAR" dataDxfId="316"/>
    <tableColumn id="6" xr3:uid="{01D3DC72-80AC-49E7-A853-DF7E68FA8ED2}" name="CAÑA DE AZÚCAR Y DERIVADOS" dataDxfId="315"/>
    <tableColumn id="7" xr3:uid="{C8347928-3045-46D6-B5A5-1C1D605F449F}" name="TOTAL PRIMARIAS" dataDxfId="314" dataCellStyle="Normal 2"/>
    <tableColumn id="8" xr3:uid="{F2D982DF-1BE8-4628-B60A-703A12217293}" name="ELECTRICIDAD" dataDxfId="313" dataCellStyle="Normal 2"/>
    <tableColumn id="10" xr3:uid="{C1488070-DE9E-48D6-BBF4-7CB8B95B9689}" name="DERIVADOS PETROLEO" dataDxfId="312"/>
    <tableColumn id="16" xr3:uid="{DF64ECC7-8009-43E8-8406-24DC42F82055}" name="COQUE + CARBON V"/>
    <tableColumn id="13" xr3:uid="{D9C75DBF-C810-4806-8E4D-C9978FD493BE}" name="NO ENERGÉTICO" dataDxfId="311"/>
    <tableColumn id="18" xr3:uid="{9DB2B044-12A7-4267-B9EB-DF4B5A455690}" name="DATOS EXCLUIDOS" dataDxfId="310">
      <calculatedColumnFormula>SUM(#REF!-Tabla1113[[#This Row],[TOTAL]])</calculatedColumnFormula>
    </tableColumn>
    <tableColumn id="14" xr3:uid="{F8988184-4370-4385-AF2C-DB2F0AC5AC1A}" name="TOTAL SECUNDARIAS" dataDxfId="309" dataCellStyle="Normal 2"/>
    <tableColumn id="15" xr3:uid="{E0FF42E1-85B0-4F0F-BB8A-5A3E78480494}" name="TOTAL" dataDxfId="308" dataCellStyle="Normal 2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2F9D81-6999-4EFE-A4EB-ADAADCE51344}" name="Tabla11132" displayName="Tabla11132" ref="A56:O73" totalsRowShown="0" headerRowDxfId="307" dataDxfId="305" headerRowBorderDxfId="306" tableBorderDxfId="304" headerRowCellStyle="Normal 2">
  <autoFilter ref="A56:O73" xr:uid="{422F9D81-6999-4EFE-A4EB-ADAADCE51344}"/>
  <tableColumns count="15">
    <tableColumn id="1" xr3:uid="{E71320DB-0CDF-4984-BC2A-C69FD88134B3}" name="Matriz simplificada - 2025" dataDxfId="303" totalsRowDxfId="302" dataCellStyle="Normal 2"/>
    <tableColumn id="2" xr3:uid="{82ED2D56-1D32-41F5-AA2F-F47918A7D5AE}" name="PETRÓLEO" dataDxfId="301" totalsRowDxfId="300"/>
    <tableColumn id="3" xr3:uid="{5A8F667F-501A-4CCD-A9B3-3FC6BFA8AFEA}" name="GAS NATURAL " dataDxfId="299" totalsRowDxfId="298"/>
    <tableColumn id="17" xr3:uid="{CEE30722-CB9F-44F8-8B3E-1F0AEAF5EC56}" name="CARBON" dataDxfId="297" totalsRowDxfId="296"/>
    <tableColumn id="4" xr3:uid="{08673680-95E3-4A6F-B9C9-4A51C38CE61F}" name="HIDROENERGÍA" dataDxfId="295" totalsRowDxfId="294"/>
    <tableColumn id="5" xr3:uid="{61FEAB73-B528-46A2-9501-F1A680ED79A3}" name="NUCLEAR" dataDxfId="293" totalsRowDxfId="292"/>
    <tableColumn id="6" xr3:uid="{E248FA9A-FBAB-4B6E-A0B5-1EC7160279E8}" name="CAÑA DE AZÚCAR Y DERIVADOS" dataDxfId="291" totalsRowDxfId="290"/>
    <tableColumn id="7" xr3:uid="{AD575E44-7CCE-43D6-8563-67C393F6E5EF}" name="TOTAL PRIMARIAS" dataDxfId="289" totalsRowDxfId="288" dataCellStyle="Normal 2"/>
    <tableColumn id="8" xr3:uid="{35E0AED2-E6F6-43B0-9B30-7EBBB2F62077}" name="ELECTRICIDAD" dataDxfId="287" totalsRowDxfId="286" dataCellStyle="Normal 2"/>
    <tableColumn id="10" xr3:uid="{98A0487E-332D-4115-BDE5-C576F04CC679}" name="DERIVADOS PETROLEO" dataDxfId="285" totalsRowDxfId="284"/>
    <tableColumn id="16" xr3:uid="{6C84D88B-A6AE-410F-9D15-E7C595755FC2}" name="COQUE + CARBON V" totalsRowDxfId="283"/>
    <tableColumn id="13" xr3:uid="{05EC8985-E903-4385-975C-9A7934EC12B7}" name="NO ENERGÉTICO" dataDxfId="282" totalsRowDxfId="281"/>
    <tableColumn id="18" xr3:uid="{BC98D673-FA37-4BDE-A591-3CD8DE5E10F4}" name="DATOS EXCLUIDOS" dataDxfId="280" totalsRowDxfId="279">
      <calculatedColumnFormula>SUM(#REF!-Tabla11132[[#This Row],[TOTAL]])</calculatedColumnFormula>
    </tableColumn>
    <tableColumn id="14" xr3:uid="{5C2330D2-4A4A-466E-9017-BB1173BC5061}" name="TOTAL SECUNDARIAS" dataDxfId="278" totalsRowDxfId="277" dataCellStyle="Normal 2"/>
    <tableColumn id="15" xr3:uid="{50756B62-D485-490F-8B48-7C90BFF1A3A5}" name="TOTAL" dataDxfId="276" totalsRowDxfId="275" dataCellStyle="Normal 2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3B64C1-C2CD-41D8-B068-466CCD67EE7A}" name="Tabla111323" displayName="Tabla111323" ref="A76:O93" totalsRowShown="0" headerRowDxfId="274" dataDxfId="272" headerRowBorderDxfId="273" tableBorderDxfId="271" headerRowCellStyle="Normal 2">
  <autoFilter ref="A76:O93" xr:uid="{763B64C1-C2CD-41D8-B068-466CCD67EE7A}"/>
  <tableColumns count="15">
    <tableColumn id="1" xr3:uid="{25A8802D-8372-4DF1-9027-B1B527DC9526}" name="Matriz simplificada - 2026" dataDxfId="270" totalsRowDxfId="269" dataCellStyle="Normal 2"/>
    <tableColumn id="2" xr3:uid="{AA6628E3-209C-4F36-8215-0F7C5BEDE204}" name="PETRÓLEO" dataDxfId="268" totalsRowDxfId="267"/>
    <tableColumn id="3" xr3:uid="{E56B8FAB-4508-4571-9784-1193BEE18376}" name="GAS NATURAL " dataDxfId="266" totalsRowDxfId="265"/>
    <tableColumn id="17" xr3:uid="{8F831587-0AB9-4F20-9DE1-E9740566C4AF}" name="CARBON" dataDxfId="264" totalsRowDxfId="263"/>
    <tableColumn id="4" xr3:uid="{A085A5E4-774D-482E-8AB6-AF7E9CA81961}" name="HIDROENERGÍA" dataDxfId="262" totalsRowDxfId="261"/>
    <tableColumn id="5" xr3:uid="{28EB9004-6DDD-4BE2-8121-492D0FB306A2}" name="NUCLEAR" dataDxfId="260" totalsRowDxfId="259"/>
    <tableColumn id="6" xr3:uid="{48289E67-AAF6-414A-8FAE-F8B477460F6A}" name="CAÑA DE AZÚCAR Y DERIVADOS" dataDxfId="258" totalsRowDxfId="257"/>
    <tableColumn id="7" xr3:uid="{5B3367C5-B334-4112-B83F-CD9CDB1F9F0A}" name="TOTAL PRIMARIAS" dataDxfId="256" totalsRowDxfId="255" dataCellStyle="Normal 2"/>
    <tableColumn id="8" xr3:uid="{392BFCE4-9D96-4C48-9569-03D1CDC4BC6C}" name="ELECTRICIDAD" dataDxfId="254" totalsRowDxfId="253" dataCellStyle="Normal 2"/>
    <tableColumn id="10" xr3:uid="{491AA29B-AB41-4972-99BA-2EFD33E6E53B}" name="DERIVADOS PETROLEO" dataDxfId="252" totalsRowDxfId="251"/>
    <tableColumn id="16" xr3:uid="{EA8D81F2-FFCB-4612-A97A-69CC3819DBCD}" name="COQUE + CARBON V" totalsRowDxfId="250"/>
    <tableColumn id="13" xr3:uid="{3C81CD14-36CF-40C2-AB0B-DB2963E35DFC}" name="NO ENERGÉTICO" dataDxfId="249" totalsRowDxfId="248"/>
    <tableColumn id="18" xr3:uid="{4034FAC4-D54F-4500-A3E2-6D3D8DDE8458}" name="DATOS EXCLUIDOS" dataDxfId="247" totalsRowDxfId="246">
      <calculatedColumnFormula>SUM(#REF!-Tabla111323[[#This Row],[TOTAL]])</calculatedColumnFormula>
    </tableColumn>
    <tableColumn id="14" xr3:uid="{6C4C462F-3619-40EA-B13E-505DFECF9817}" name="TOTAL SECUNDARIAS" dataDxfId="245" totalsRowDxfId="244" dataCellStyle="Normal 2"/>
    <tableColumn id="15" xr3:uid="{A742C07F-8E4E-493A-8127-CD94E6524CF2}" name="TOTAL" dataDxfId="243" totalsRowDxfId="242" dataCellStyle="Normal 2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F7EA38-8861-4BD7-BA5F-7A23036D1925}" name="Tabla1113234" displayName="Tabla1113234" ref="A96:O113" totalsRowShown="0" headerRowDxfId="241" dataDxfId="239" headerRowBorderDxfId="240" tableBorderDxfId="238" headerRowCellStyle="Normal 2">
  <autoFilter ref="A96:O113" xr:uid="{E0F7EA38-8861-4BD7-BA5F-7A23036D1925}"/>
  <tableColumns count="15">
    <tableColumn id="1" xr3:uid="{EFBBFD09-7455-4EDF-9D32-C4CF23BEE3D6}" name="Matriz simplificada - 2027" dataDxfId="237" totalsRowDxfId="236" dataCellStyle="Normal 2"/>
    <tableColumn id="2" xr3:uid="{B102D052-95E1-4355-A135-B51168F951CC}" name="PETRÓLEO" dataDxfId="235" totalsRowDxfId="234"/>
    <tableColumn id="3" xr3:uid="{451548AA-994B-4E0A-8EE3-4B094C2461E9}" name="GAS NATURAL " dataDxfId="233" totalsRowDxfId="232"/>
    <tableColumn id="17" xr3:uid="{720DAE2D-467E-4B33-A7F1-9361D3C8C318}" name="CARBON" dataDxfId="231" totalsRowDxfId="230"/>
    <tableColumn id="4" xr3:uid="{C0510649-FBAD-40EC-B98D-78DA99AEBB38}" name="HIDROENERGÍA" dataDxfId="229" totalsRowDxfId="228"/>
    <tableColumn id="5" xr3:uid="{E1A82710-2D49-402E-9066-823E7BC88306}" name="NUCLEAR" dataDxfId="227" totalsRowDxfId="226"/>
    <tableColumn id="6" xr3:uid="{8598F949-A4DB-4A98-9989-5004CCB1B467}" name="CAÑA DE AZÚCAR Y DERIVADOS" dataDxfId="225" totalsRowDxfId="224"/>
    <tableColumn id="7" xr3:uid="{D90B6D61-1577-485B-B1F6-93DC6C09BACD}" name="TOTAL PRIMARIAS" dataDxfId="223" totalsRowDxfId="222" dataCellStyle="Normal 2"/>
    <tableColumn id="8" xr3:uid="{EB750DD5-DFB0-485A-ACCF-4B30CAE10ECA}" name="ELECTRICIDAD" dataDxfId="221" totalsRowDxfId="220" dataCellStyle="Normal 2"/>
    <tableColumn id="10" xr3:uid="{87A5DDE5-9F8C-400C-B108-E2029E77C3F7}" name="DERIVADOS PETROLEO" dataDxfId="219" totalsRowDxfId="218"/>
    <tableColumn id="16" xr3:uid="{7B810560-7D4B-43AB-8E15-731D63C4DCDD}" name="COQUE + CARBON V" totalsRowDxfId="217"/>
    <tableColumn id="13" xr3:uid="{B19FA87F-3A3C-41EF-9841-3376CEAA9B16}" name="NO ENERGÉTICO" dataDxfId="216" totalsRowDxfId="215"/>
    <tableColumn id="18" xr3:uid="{6BCB4E12-AB27-46FF-B610-8A1B7FAAAE9A}" name="DATOS EXCLUIDOS" dataDxfId="214" totalsRowDxfId="213">
      <calculatedColumnFormula>SUM(#REF!-Tabla1113234[[#This Row],[TOTAL]])</calculatedColumnFormula>
    </tableColumn>
    <tableColumn id="14" xr3:uid="{661F0FC8-6AC4-47F9-89C2-9F2C89861EB9}" name="TOTAL SECUNDARIAS" dataDxfId="212" totalsRowDxfId="211" dataCellStyle="Normal 2"/>
    <tableColumn id="15" xr3:uid="{8EAE9C9E-A2D6-4E52-96F3-8E0E6A9EE4ED}" name="TOTAL" dataDxfId="210" totalsRowDxfId="209" dataCellStyle="Normal 2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BE3857-DB9D-4289-B1A1-E1195E84ECA2}" name="Tabla11132345" displayName="Tabla11132345" ref="A116:O133" totalsRowShown="0" headerRowDxfId="208" dataDxfId="206" headerRowBorderDxfId="207" tableBorderDxfId="205" headerRowCellStyle="Normal 2">
  <autoFilter ref="A116:O133" xr:uid="{C1BE3857-DB9D-4289-B1A1-E1195E84ECA2}"/>
  <tableColumns count="15">
    <tableColumn id="1" xr3:uid="{CCA3E85A-7C5A-4C10-BEEE-A3C7D25C5E23}" name="Matriz simplificada - 2028" dataDxfId="204" totalsRowDxfId="203" dataCellStyle="Normal 2"/>
    <tableColumn id="2" xr3:uid="{5E69B172-003E-4C93-BC98-12D787F4E277}" name="PETRÓLEO" dataDxfId="202" totalsRowDxfId="201"/>
    <tableColumn id="3" xr3:uid="{4EB6408D-EE86-45A0-B5BB-7B64FD1131FF}" name="GAS NATURAL " dataDxfId="200" totalsRowDxfId="199"/>
    <tableColumn id="17" xr3:uid="{6F04811F-C1BE-4161-A250-E7670EC3064E}" name="CARBON" dataDxfId="198" totalsRowDxfId="197"/>
    <tableColumn id="4" xr3:uid="{6393D5F0-64F4-42DF-84A6-F82ACEEE072D}" name="HIDROENERGÍA" dataDxfId="196" totalsRowDxfId="195"/>
    <tableColumn id="5" xr3:uid="{3DD171B3-CEFC-4913-AB76-3C9434826870}" name="NUCLEAR" dataDxfId="194" totalsRowDxfId="193"/>
    <tableColumn id="6" xr3:uid="{A1E49764-118A-4EFF-B77C-A42F55F4C068}" name="CAÑA DE AZÚCAR Y DERIVADOS" dataDxfId="192" totalsRowDxfId="191"/>
    <tableColumn id="7" xr3:uid="{013DE99F-A6AE-42CD-8C5E-8E93D8C81F63}" name="TOTAL PRIMARIAS" dataDxfId="190" totalsRowDxfId="189" dataCellStyle="Normal 2"/>
    <tableColumn id="8" xr3:uid="{C9B19E79-0F4E-426C-9336-F2D29FCA234B}" name="ELECTRICIDAD" dataDxfId="188" totalsRowDxfId="187" dataCellStyle="Normal 2"/>
    <tableColumn id="10" xr3:uid="{33223D58-8BAE-40CF-AF5A-C36390DC2F9A}" name="DERIVADOS PETROLEO" dataDxfId="186" totalsRowDxfId="185"/>
    <tableColumn id="16" xr3:uid="{1273087E-25DF-4CE6-A6E5-1B1912EBD809}" name="COQUE + CARBON V" totalsRowDxfId="184"/>
    <tableColumn id="13" xr3:uid="{39E2D234-D70D-42CB-BB59-D69794E16E5F}" name="NO ENERGÉTICO" dataDxfId="183" totalsRowDxfId="182"/>
    <tableColumn id="18" xr3:uid="{D1BE7818-178D-4348-A1E2-213636DAAB3D}" name="DATOS EXCLUIDOS" dataDxfId="181" totalsRowDxfId="180">
      <calculatedColumnFormula>SUM(#REF!-Tabla11132345[[#This Row],[TOTAL]])</calculatedColumnFormula>
    </tableColumn>
    <tableColumn id="14" xr3:uid="{823E64BB-1B87-4678-B37D-F239D75F8566}" name="TOTAL SECUNDARIAS" dataDxfId="179" totalsRowDxfId="178" dataCellStyle="Normal 2"/>
    <tableColumn id="15" xr3:uid="{D9D36961-BECC-414E-92C6-18DBF9834F4E}" name="TOTAL" dataDxfId="177" totalsRowDxfId="176" dataCellStyle="Normal 2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E8ADF7-8D49-41CA-A509-9AD0AC3DBD6E}" name="Tabla111323456" displayName="Tabla111323456" ref="A136:O153" totalsRowShown="0" headerRowDxfId="175" dataDxfId="173" headerRowBorderDxfId="174" tableBorderDxfId="172" headerRowCellStyle="Normal 2">
  <autoFilter ref="A136:O153" xr:uid="{F7E8ADF7-8D49-41CA-A509-9AD0AC3DBD6E}"/>
  <tableColumns count="15">
    <tableColumn id="1" xr3:uid="{CB8898C9-578A-4F95-819D-B81BA2B4650D}" name="Matriz simplificada - 2029" dataDxfId="171" totalsRowDxfId="170" dataCellStyle="Normal 2"/>
    <tableColumn id="2" xr3:uid="{4E3E2F88-9E6A-4C9C-B8A3-5834601E5719}" name="PETRÓLEO" dataDxfId="169" totalsRowDxfId="168"/>
    <tableColumn id="3" xr3:uid="{9FA95CCE-12C3-46F4-B75A-E327C9C6D2FD}" name="GAS NATURAL " dataDxfId="167" totalsRowDxfId="166"/>
    <tableColumn id="17" xr3:uid="{91237A4D-66A4-49E0-B306-6859EE11C1EA}" name="CARBON" dataDxfId="165" totalsRowDxfId="164"/>
    <tableColumn id="4" xr3:uid="{860F10DE-73DE-4836-9877-B3A435CDAC96}" name="HIDROENERGÍA" dataDxfId="163" totalsRowDxfId="162"/>
    <tableColumn id="5" xr3:uid="{FCD8A2AB-3F64-4C56-895F-FDABFE24A580}" name="NUCLEAR" dataDxfId="161" totalsRowDxfId="160"/>
    <tableColumn id="6" xr3:uid="{68685297-AF7E-4EBD-92C5-A2CF39403E49}" name="CAÑA DE AZÚCAR Y DERIVADOS" dataDxfId="159" totalsRowDxfId="158"/>
    <tableColumn id="7" xr3:uid="{4E476D4D-FCA8-475E-BE17-B5C21C958A9C}" name="TOTAL PRIMARIAS" dataDxfId="157" totalsRowDxfId="156" dataCellStyle="Normal 2"/>
    <tableColumn id="8" xr3:uid="{1ED813C1-62FB-48BE-B127-DC670DE11C08}" name="ELECTRICIDAD" dataDxfId="155" totalsRowDxfId="154" dataCellStyle="Normal 2"/>
    <tableColumn id="10" xr3:uid="{0E427CC2-9627-4B55-B945-3F11864CE7D5}" name="DERIVADOS PETROLEO" dataDxfId="153" totalsRowDxfId="152"/>
    <tableColumn id="16" xr3:uid="{BC4C304C-F935-4284-AB2B-D5427C3398AC}" name="COQUE + CARBON V" totalsRowDxfId="151"/>
    <tableColumn id="13" xr3:uid="{74A4059D-BB1A-42F1-B4A7-73E1148420A2}" name="NO ENERGÉTICO" dataDxfId="150" totalsRowDxfId="149"/>
    <tableColumn id="18" xr3:uid="{4615B4DB-CE36-4DA2-8CB9-02772B3F0296}" name="DATOS EXCLUIDOS" dataDxfId="148" totalsRowDxfId="147">
      <calculatedColumnFormula>SUM(#REF!-Tabla111323456[[#This Row],[TOTAL]])</calculatedColumnFormula>
    </tableColumn>
    <tableColumn id="14" xr3:uid="{F3CF96B9-6375-4EF8-9623-5C1570B43D4C}" name="TOTAL SECUNDARIAS" dataDxfId="146" totalsRowDxfId="145" dataCellStyle="Normal 2"/>
    <tableColumn id="15" xr3:uid="{E9ED62BF-A12F-4B78-BE6C-60C6271CBC43}" name="TOTAL" dataDxfId="144" totalsRowDxfId="143" dataCellStyle="Normal 2"/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860E5B-4BF2-4FFD-A7E3-57EC75AAFF10}" name="Tabla1113234567" displayName="Tabla1113234567" ref="A156:O173" totalsRowShown="0" headerRowDxfId="142" dataDxfId="140" headerRowBorderDxfId="141" tableBorderDxfId="139" headerRowCellStyle="Normal 2">
  <autoFilter ref="A156:O173" xr:uid="{4B860E5B-4BF2-4FFD-A7E3-57EC75AAFF10}"/>
  <tableColumns count="15">
    <tableColumn id="1" xr3:uid="{0FB3A383-CA4C-4284-B4C6-FCC9624F37F9}" name="Matriz simplificada - 2030" dataDxfId="138" totalsRowDxfId="137" dataCellStyle="Normal 2"/>
    <tableColumn id="2" xr3:uid="{27320278-033A-4DB4-8D49-64E144A5DA75}" name="PETRÓLEO" dataDxfId="136" totalsRowDxfId="135"/>
    <tableColumn id="3" xr3:uid="{ABC91E93-7B09-4BCF-994B-2BFAA100EBFE}" name="GAS NATURAL " dataDxfId="134" totalsRowDxfId="133"/>
    <tableColumn id="17" xr3:uid="{3ACAE75C-593C-4559-9CBD-18845949AB8A}" name="CARBON" dataDxfId="132" totalsRowDxfId="131"/>
    <tableColumn id="4" xr3:uid="{BB20F2B1-E981-4E9D-9C05-30D21FF3E4EC}" name="HIDROENERGÍA" dataDxfId="130" totalsRowDxfId="129"/>
    <tableColumn id="5" xr3:uid="{E074B17B-CB4C-4FFA-8D59-B447BADC53C7}" name="NUCLEAR" dataDxfId="128" totalsRowDxfId="127"/>
    <tableColumn id="6" xr3:uid="{1DDDF8B5-D219-46A3-BA71-7A56D3E56ADE}" name="CAÑA DE AZÚCAR Y DERIVADOS" dataDxfId="126" totalsRowDxfId="125"/>
    <tableColumn id="7" xr3:uid="{B04F1D6A-FD0A-4C27-A56A-D68C06F27535}" name="TOTAL PRIMARIAS" dataDxfId="124" totalsRowDxfId="123" dataCellStyle="Normal 2">
      <calculatedColumnFormula>SUM(Tabla1113234567[[#This Row],[PETRÓLEO]:[CAÑA DE AZÚCAR Y DERIVADOS]])</calculatedColumnFormula>
    </tableColumn>
    <tableColumn id="8" xr3:uid="{EFFE4F81-D8FA-4728-98DC-088D08EFB05B}" name="ELECTRICIDAD" dataDxfId="122" totalsRowDxfId="121" dataCellStyle="Normal 2"/>
    <tableColumn id="10" xr3:uid="{CF71B89C-ECE1-4A24-9CAF-060136B3B4CA}" name="DERIVADOS PETROLEO" dataDxfId="120" totalsRowDxfId="119"/>
    <tableColumn id="16" xr3:uid="{CA041930-654A-4280-AED2-D2E49624B736}" name="COQUE + CARBON V" totalsRowDxfId="118"/>
    <tableColumn id="13" xr3:uid="{0F806834-B60B-40E3-85EF-71BE8A119F07}" name="NO ENERGÉTICO" dataDxfId="117" totalsRowDxfId="116"/>
    <tableColumn id="18" xr3:uid="{96C75936-93A5-415A-92BD-1359BADCB26D}" name="DATOS EXCLUIDOS" dataDxfId="115" totalsRowDxfId="114">
      <calculatedColumnFormula>SUM(#REF!-Tabla1113234567[[#This Row],[TOTAL]])</calculatedColumnFormula>
    </tableColumn>
    <tableColumn id="14" xr3:uid="{E278DACF-B279-4297-99AE-AB51E20A731D}" name="TOTAL SECUNDARIAS" dataDxfId="113" totalsRowDxfId="112" dataCellStyle="Normal 2">
      <calculatedColumnFormula>SUM(Tabla1113234567[[#This Row],[ELECTRICIDAD]:[NO ENERGÉTICO]])</calculatedColumnFormula>
    </tableColumn>
    <tableColumn id="15" xr3:uid="{E0988E10-E231-4BFE-B7DD-C36C827CD594}" name="TOTAL" dataDxfId="111" totalsRowDxfId="110" dataCellStyle="Normal 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8E38-9DE5-4C2A-9DF1-8540DB3FA3B5}">
  <dimension ref="A1:O249"/>
  <sheetViews>
    <sheetView tabSelected="1" zoomScale="40" zoomScaleNormal="40" workbookViewId="0">
      <pane xSplit="1" topLeftCell="B1" activePane="topRight" state="frozen"/>
      <selection activeCell="A61" sqref="A61"/>
      <selection pane="topRight" activeCell="Q28" sqref="Q28"/>
    </sheetView>
  </sheetViews>
  <sheetFormatPr baseColWidth="10" defaultRowHeight="14.5" x14ac:dyDescent="0.35"/>
  <cols>
    <col min="1" max="1" width="32.90625" customWidth="1"/>
    <col min="2" max="2" width="15.08984375" customWidth="1"/>
    <col min="3" max="3" width="15.6328125" customWidth="1"/>
    <col min="4" max="4" width="12" customWidth="1"/>
    <col min="5" max="5" width="13.81640625" customWidth="1"/>
    <col min="6" max="6" width="17.08984375" customWidth="1"/>
    <col min="7" max="7" width="20.81640625" customWidth="1"/>
    <col min="8" max="8" width="18.7265625" customWidth="1"/>
    <col min="9" max="9" width="24.90625" customWidth="1"/>
    <col min="10" max="10" width="22.08984375" customWidth="1"/>
    <col min="11" max="11" width="23.1796875" customWidth="1"/>
    <col min="12" max="12" width="14.81640625" customWidth="1"/>
    <col min="13" max="13" width="17.08984375" customWidth="1"/>
    <col min="14" max="14" width="21.54296875" customWidth="1"/>
    <col min="15" max="15" width="14.54296875" customWidth="1"/>
    <col min="16" max="16" width="15.1796875" customWidth="1"/>
    <col min="17" max="17" width="16.08984375" customWidth="1"/>
  </cols>
  <sheetData>
    <row r="1" spans="1:15" x14ac:dyDescent="0.35">
      <c r="A1" t="s">
        <v>49</v>
      </c>
      <c r="B1" t="s">
        <v>37</v>
      </c>
      <c r="C1" t="s">
        <v>38</v>
      </c>
      <c r="D1" s="10" t="s">
        <v>39</v>
      </c>
      <c r="E1" s="10" t="s">
        <v>41</v>
      </c>
      <c r="F1" s="10" t="s">
        <v>44</v>
      </c>
      <c r="G1" s="10" t="s">
        <v>43</v>
      </c>
      <c r="H1" s="10" t="s">
        <v>40</v>
      </c>
      <c r="I1" s="12" t="s">
        <v>42</v>
      </c>
      <c r="J1" s="12" t="s">
        <v>46</v>
      </c>
      <c r="K1" s="12" t="s">
        <v>48</v>
      </c>
    </row>
    <row r="2" spans="1:15" x14ac:dyDescent="0.35">
      <c r="A2" t="s">
        <v>26</v>
      </c>
      <c r="B2">
        <v>25300.61</v>
      </c>
      <c r="C2">
        <v>46190.89</v>
      </c>
      <c r="D2">
        <v>1848.43</v>
      </c>
      <c r="E2">
        <v>2398.41</v>
      </c>
      <c r="F2">
        <v>1329.36</v>
      </c>
      <c r="G2">
        <v>15020.37</v>
      </c>
      <c r="H2">
        <v>1317.57</v>
      </c>
      <c r="I2">
        <v>25286.18</v>
      </c>
      <c r="J2">
        <v>2061.5300000000002</v>
      </c>
      <c r="K2">
        <v>1267.1300000000001</v>
      </c>
    </row>
    <row r="3" spans="1:15" x14ac:dyDescent="0.35">
      <c r="A3" t="s">
        <v>28</v>
      </c>
      <c r="C3">
        <v>15921.83</v>
      </c>
      <c r="D3">
        <v>1794.34</v>
      </c>
      <c r="E3">
        <v>2398.41</v>
      </c>
      <c r="G3">
        <v>14256.34</v>
      </c>
      <c r="I3">
        <v>3656.13</v>
      </c>
      <c r="K3">
        <v>1187.26</v>
      </c>
    </row>
    <row r="4" spans="1:15" x14ac:dyDescent="0.35">
      <c r="A4" t="s">
        <v>27</v>
      </c>
      <c r="B4">
        <v>25300.61</v>
      </c>
      <c r="I4">
        <v>18892.46</v>
      </c>
      <c r="J4">
        <v>1573.36</v>
      </c>
      <c r="K4">
        <v>1187.26</v>
      </c>
    </row>
    <row r="5" spans="1:15" x14ac:dyDescent="0.35">
      <c r="A5" t="s">
        <v>51</v>
      </c>
      <c r="K5">
        <f>SUM(527.37,279.87)</f>
        <v>807.24</v>
      </c>
    </row>
    <row r="6" spans="1:15" x14ac:dyDescent="0.35">
      <c r="A6" t="s">
        <v>29</v>
      </c>
      <c r="C6">
        <v>2003.54</v>
      </c>
      <c r="G6">
        <v>1057.3699999999999</v>
      </c>
      <c r="I6">
        <v>13946.22</v>
      </c>
    </row>
    <row r="7" spans="1:15" x14ac:dyDescent="0.35">
      <c r="A7" t="s">
        <v>30</v>
      </c>
      <c r="C7">
        <v>8121.53</v>
      </c>
      <c r="F7">
        <v>729.25</v>
      </c>
      <c r="G7">
        <v>3828.84</v>
      </c>
      <c r="H7">
        <v>101.81</v>
      </c>
      <c r="I7">
        <v>693.67</v>
      </c>
    </row>
    <row r="8" spans="1:15" x14ac:dyDescent="0.35">
      <c r="A8" t="s">
        <v>31</v>
      </c>
      <c r="C8">
        <v>9018.24</v>
      </c>
      <c r="G8">
        <v>4993.43</v>
      </c>
      <c r="I8">
        <v>722.82</v>
      </c>
      <c r="K8">
        <v>162.72999999999999</v>
      </c>
    </row>
    <row r="9" spans="1:15" x14ac:dyDescent="0.35">
      <c r="A9" t="s">
        <v>32</v>
      </c>
      <c r="C9">
        <v>994.34</v>
      </c>
      <c r="G9">
        <v>2942.21</v>
      </c>
      <c r="I9">
        <v>505.34</v>
      </c>
      <c r="K9">
        <v>117.14</v>
      </c>
    </row>
    <row r="10" spans="1:15" x14ac:dyDescent="0.35">
      <c r="A10" t="s">
        <v>50</v>
      </c>
      <c r="G10">
        <v>277.62</v>
      </c>
      <c r="I10">
        <v>4052.17</v>
      </c>
    </row>
    <row r="11" spans="1:15" x14ac:dyDescent="0.35">
      <c r="A11" t="s">
        <v>33</v>
      </c>
      <c r="C11">
        <v>20137.650000000001</v>
      </c>
      <c r="F11">
        <v>729.25</v>
      </c>
      <c r="G11">
        <v>13099.47</v>
      </c>
      <c r="H11">
        <v>101.81</v>
      </c>
      <c r="I11">
        <v>19930.22</v>
      </c>
      <c r="K11">
        <v>279.87</v>
      </c>
    </row>
    <row r="12" spans="1:15" x14ac:dyDescent="0.35">
      <c r="A12" t="s">
        <v>34</v>
      </c>
      <c r="J12">
        <v>2128.56</v>
      </c>
      <c r="K12">
        <v>259.56</v>
      </c>
    </row>
    <row r="13" spans="1:15" x14ac:dyDescent="0.35">
      <c r="A13" t="s">
        <v>35</v>
      </c>
      <c r="C13">
        <v>20137.650000000001</v>
      </c>
      <c r="F13">
        <v>729.25</v>
      </c>
      <c r="G13">
        <v>13099.47</v>
      </c>
      <c r="H13">
        <v>101.81</v>
      </c>
      <c r="I13">
        <v>20049.03</v>
      </c>
      <c r="J13">
        <v>2128.56</v>
      </c>
      <c r="K13">
        <v>539.24</v>
      </c>
    </row>
    <row r="16" spans="1:15" ht="14" customHeight="1" x14ac:dyDescent="0.35">
      <c r="A16" s="22" t="s">
        <v>47</v>
      </c>
      <c r="B16" s="23" t="s">
        <v>0</v>
      </c>
      <c r="C16" s="23" t="s">
        <v>1</v>
      </c>
      <c r="D16" s="23" t="s">
        <v>52</v>
      </c>
      <c r="E16" s="23" t="s">
        <v>2</v>
      </c>
      <c r="F16" s="23" t="s">
        <v>3</v>
      </c>
      <c r="G16" s="23" t="s">
        <v>4</v>
      </c>
      <c r="H16" s="23" t="s">
        <v>5</v>
      </c>
      <c r="I16" s="23" t="s">
        <v>6</v>
      </c>
      <c r="J16" s="23" t="s">
        <v>45</v>
      </c>
      <c r="K16" s="23" t="s">
        <v>54</v>
      </c>
      <c r="L16" s="23" t="s">
        <v>7</v>
      </c>
      <c r="M16" s="23" t="s">
        <v>53</v>
      </c>
      <c r="N16" s="23" t="s">
        <v>8</v>
      </c>
      <c r="O16" s="23" t="s">
        <v>9</v>
      </c>
    </row>
    <row r="17" spans="1:15" x14ac:dyDescent="0.35">
      <c r="A17" s="29"/>
      <c r="B17" s="30" t="s">
        <v>10</v>
      </c>
      <c r="C17" s="30" t="s">
        <v>10</v>
      </c>
      <c r="D17" s="30" t="s">
        <v>10</v>
      </c>
      <c r="E17" s="30" t="s">
        <v>10</v>
      </c>
      <c r="F17" s="30" t="s">
        <v>10</v>
      </c>
      <c r="G17" s="30" t="s">
        <v>10</v>
      </c>
      <c r="H17" s="24" t="s">
        <v>10</v>
      </c>
      <c r="I17" s="30" t="s">
        <v>10</v>
      </c>
      <c r="J17" s="30" t="s">
        <v>10</v>
      </c>
      <c r="K17" s="30" t="s">
        <v>10</v>
      </c>
      <c r="L17" s="30" t="s">
        <v>10</v>
      </c>
      <c r="M17" s="44" t="s">
        <v>10</v>
      </c>
      <c r="N17" s="24" t="s">
        <v>10</v>
      </c>
      <c r="O17" s="24" t="s">
        <v>10</v>
      </c>
    </row>
    <row r="18" spans="1:15" x14ac:dyDescent="0.35">
      <c r="A18" s="47" t="s">
        <v>11</v>
      </c>
      <c r="B18" s="9">
        <v>27492.21</v>
      </c>
      <c r="C18" s="9">
        <v>39598.82</v>
      </c>
      <c r="D18" s="9">
        <v>12.1</v>
      </c>
      <c r="E18" s="9">
        <v>1848.43</v>
      </c>
      <c r="F18" s="9"/>
      <c r="G18" s="9">
        <v>1329.36</v>
      </c>
      <c r="H18" s="13">
        <f>SUM(Tabla11[[#This Row],[PETRÓLEO]:[CAÑA DE AZÚCAR Y DERIVADOS]])</f>
        <v>70280.92</v>
      </c>
      <c r="I18" s="31">
        <v>15020.37</v>
      </c>
      <c r="J18" s="9">
        <v>25286.18</v>
      </c>
      <c r="K18" s="1">
        <v>1267.1300000000001</v>
      </c>
      <c r="L18" s="42">
        <v>2061.5300000000002</v>
      </c>
      <c r="M18" s="3"/>
      <c r="N18" s="13">
        <f>SUM(Tabla11[[#This Row],[ELECTRICIDAD]:[NO ENERGÉTICO]])</f>
        <v>43635.21</v>
      </c>
      <c r="O18" s="25">
        <v>75361.81</v>
      </c>
    </row>
    <row r="19" spans="1:15" x14ac:dyDescent="0.35">
      <c r="A19" s="47" t="s">
        <v>12</v>
      </c>
      <c r="C19" s="9">
        <v>7229.56</v>
      </c>
      <c r="D19" s="9">
        <v>1305.47</v>
      </c>
      <c r="E19" s="9"/>
      <c r="F19" s="9">
        <v>2398.41</v>
      </c>
      <c r="G19" s="9"/>
      <c r="H19" s="13">
        <f>SUM(Tabla11[[#This Row],[PETRÓLEO]:[CAÑA DE AZÚCAR Y DERIVADOS]])</f>
        <v>10933.44</v>
      </c>
      <c r="I19" s="31">
        <v>734.32</v>
      </c>
      <c r="K19" s="1">
        <v>1187.26</v>
      </c>
      <c r="L19" s="35">
        <v>187.03</v>
      </c>
      <c r="M19" s="4">
        <v>4029.63</v>
      </c>
      <c r="N19" s="13">
        <f>SUM(Tabla11[[#This Row],[ELECTRICIDAD]:[NO ENERGÉTICO]])</f>
        <v>2108.61</v>
      </c>
      <c r="O19" s="26">
        <v>17071.68</v>
      </c>
    </row>
    <row r="20" spans="1:15" x14ac:dyDescent="0.35">
      <c r="A20" s="47" t="s">
        <v>13</v>
      </c>
      <c r="B20" s="9">
        <v>1998.11</v>
      </c>
      <c r="C20" s="9">
        <v>507.42</v>
      </c>
      <c r="D20" s="9"/>
      <c r="E20" s="9"/>
      <c r="F20" s="9"/>
      <c r="G20" s="9"/>
      <c r="H20" s="13">
        <f>SUM(Tabla11[[#This Row],[PETRÓLEO]:[CAÑA DE AZÚCAR Y DERIVADOS]])</f>
        <v>2505.5299999999997</v>
      </c>
      <c r="I20" s="31"/>
      <c r="J20" s="9">
        <v>2813.29</v>
      </c>
      <c r="K20" s="9"/>
      <c r="L20" s="43">
        <v>166.4</v>
      </c>
      <c r="M20" s="4">
        <v>1715.34</v>
      </c>
      <c r="N20" s="13">
        <f>SUM(Tabla11[[#This Row],[ELECTRICIDAD]:[NO ENERGÉTICO]])</f>
        <v>2979.69</v>
      </c>
      <c r="O20" s="14">
        <v>7200.56</v>
      </c>
    </row>
    <row r="21" spans="1:15" x14ac:dyDescent="0.35">
      <c r="A21" s="48" t="s">
        <v>14</v>
      </c>
      <c r="B21" s="11">
        <v>25300.6</v>
      </c>
      <c r="C21" s="11">
        <v>47195.18</v>
      </c>
      <c r="D21" s="11">
        <v>1317.57</v>
      </c>
      <c r="E21" s="11">
        <v>1848.43</v>
      </c>
      <c r="F21" s="11">
        <v>2398.41</v>
      </c>
      <c r="G21" s="11">
        <v>1329.36</v>
      </c>
      <c r="H21" s="13">
        <f>SUM(Tabla11[[#This Row],[PETRÓLEO]:[CAÑA DE AZÚCAR Y DERIVADOS]])</f>
        <v>79389.55</v>
      </c>
      <c r="I21" s="32">
        <v>15020.37</v>
      </c>
      <c r="J21" s="36">
        <v>25286.18</v>
      </c>
      <c r="K21" s="11">
        <v>1267.1300000000001</v>
      </c>
      <c r="L21" s="26">
        <v>2128.56</v>
      </c>
      <c r="M21" s="4"/>
      <c r="N21" s="13">
        <f>SUM(Tabla11[[#This Row],[ELECTRICIDAD]:[NO ENERGÉTICO]])</f>
        <v>43702.239999999998</v>
      </c>
      <c r="O21" s="14"/>
    </row>
    <row r="22" spans="1:15" x14ac:dyDescent="0.35">
      <c r="A22" s="47" t="s">
        <v>15</v>
      </c>
      <c r="B22" s="1">
        <v>-25115.43</v>
      </c>
      <c r="C22" s="1"/>
      <c r="D22" s="1"/>
      <c r="E22" s="1"/>
      <c r="F22" s="1"/>
      <c r="G22" s="1"/>
      <c r="H22" s="13">
        <f>SUM(Tabla11[[#This Row],[PETRÓLEO]:[CAÑA DE AZÚCAR Y DERIVADOS]])</f>
        <v>-25115.43</v>
      </c>
      <c r="I22" s="34">
        <v>14256.34</v>
      </c>
      <c r="J22" s="9">
        <v>18892.46</v>
      </c>
      <c r="K22" s="9">
        <v>1187.26</v>
      </c>
      <c r="L22" s="42">
        <v>1573.36</v>
      </c>
      <c r="M22" s="4">
        <v>-11048.87</v>
      </c>
      <c r="N22" s="13">
        <f>SUM(Tabla11[[#This Row],[ELECTRICIDAD]:[NO ENERGÉTICO]])</f>
        <v>35909.420000000006</v>
      </c>
      <c r="O22" s="25">
        <v>-1442.14</v>
      </c>
    </row>
    <row r="23" spans="1:15" x14ac:dyDescent="0.35">
      <c r="A23" s="47" t="s">
        <v>16</v>
      </c>
      <c r="B23" s="1"/>
      <c r="C23" s="1">
        <v>-15921.83</v>
      </c>
      <c r="D23" s="1">
        <v>-437.43</v>
      </c>
      <c r="E23" s="1">
        <v>-1794.34</v>
      </c>
      <c r="F23" s="1">
        <v>-2398.41</v>
      </c>
      <c r="G23" s="1"/>
      <c r="H23" s="13">
        <f>SUM(Tabla11[[#This Row],[PETRÓLEO]:[CAÑA DE AZÚCAR Y DERIVADOS]])</f>
        <v>-20552.009999999998</v>
      </c>
      <c r="I23" s="34"/>
      <c r="J23" s="35">
        <v>3656.13</v>
      </c>
      <c r="K23" s="9"/>
      <c r="L23" s="43"/>
      <c r="M23" s="4">
        <v>5399.07</v>
      </c>
      <c r="N23" s="13">
        <f>SUM(Tabla11[[#This Row],[ELECTRICIDAD]:[NO ENERGÉTICO]])</f>
        <v>3656.13</v>
      </c>
      <c r="O23" s="25">
        <v>-11496.81</v>
      </c>
    </row>
    <row r="24" spans="1:15" x14ac:dyDescent="0.35">
      <c r="A24" s="47" t="s">
        <v>17</v>
      </c>
      <c r="B24" s="1"/>
      <c r="C24" s="1">
        <v>-3677.19</v>
      </c>
      <c r="D24" s="1"/>
      <c r="E24" s="1"/>
      <c r="F24" s="1"/>
      <c r="G24" s="1"/>
      <c r="H24" s="13">
        <f>SUM(Tabla11[[#This Row],[PETRÓLEO]:[CAÑA DE AZÚCAR Y DERIVADOS]])</f>
        <v>-3677.19</v>
      </c>
      <c r="I24" s="34"/>
      <c r="J24" s="9"/>
      <c r="K24" s="9"/>
      <c r="L24" s="43">
        <v>863.93</v>
      </c>
      <c r="M24" s="4">
        <v>-3130.08</v>
      </c>
      <c r="N24" s="13">
        <f>SUM(Tabla11[[#This Row],[ELECTRICIDAD]:[NO ENERGÉTICO]])</f>
        <v>863.93</v>
      </c>
      <c r="O24" s="27" t="s">
        <v>89</v>
      </c>
    </row>
    <row r="25" spans="1:15" x14ac:dyDescent="0.35">
      <c r="A25" s="49" t="s">
        <v>55</v>
      </c>
      <c r="B25" s="2"/>
      <c r="C25" s="2"/>
      <c r="D25" s="2"/>
      <c r="E25" s="2"/>
      <c r="F25" s="2"/>
      <c r="G25" s="1"/>
      <c r="H25" s="13">
        <f>SUM(Tabla11[[#This Row],[PETRÓLEO]:[CAÑA DE AZÚCAR Y DERIVADOS]])</f>
        <v>0</v>
      </c>
      <c r="I25" s="8"/>
      <c r="J25" s="9"/>
      <c r="K25" s="9">
        <v>807.24</v>
      </c>
      <c r="L25" s="43"/>
      <c r="M25" s="4">
        <v>0</v>
      </c>
      <c r="N25" s="13">
        <f>SUM(Tabla11[[#This Row],[ELECTRICIDAD]:[NO ENERGÉTICO]])</f>
        <v>807.24</v>
      </c>
      <c r="O25" s="17">
        <v>-807.24</v>
      </c>
    </row>
    <row r="26" spans="1:15" x14ac:dyDescent="0.35">
      <c r="A26" s="47" t="s">
        <v>18</v>
      </c>
      <c r="B26" s="9"/>
      <c r="C26" s="1">
        <v>2003.54</v>
      </c>
      <c r="D26" s="1"/>
      <c r="E26" s="9"/>
      <c r="F26" s="9"/>
      <c r="G26" s="9"/>
      <c r="H26" s="13">
        <f>SUM(Tabla11[[#This Row],[PETRÓLEO]:[CAÑA DE AZÚCAR Y DERIVADOS]])</f>
        <v>2003.54</v>
      </c>
      <c r="I26" s="34">
        <v>1057.3699999999999</v>
      </c>
      <c r="J26" s="9">
        <v>13946.22</v>
      </c>
      <c r="K26" s="1"/>
      <c r="L26" s="43"/>
      <c r="M26" s="46">
        <v>885.95</v>
      </c>
      <c r="N26" s="13">
        <f>SUM(Tabla11[[#This Row],[ELECTRICIDAD]:[NO ENERGÉTICO]])</f>
        <v>15003.59</v>
      </c>
      <c r="O26" s="28">
        <v>17893.080000000002</v>
      </c>
    </row>
    <row r="27" spans="1:15" x14ac:dyDescent="0.35">
      <c r="A27" s="47" t="s">
        <v>19</v>
      </c>
      <c r="B27" s="9"/>
      <c r="C27" s="1">
        <v>8121.53</v>
      </c>
      <c r="D27" s="1">
        <v>101.81</v>
      </c>
      <c r="E27" s="1"/>
      <c r="F27" s="1"/>
      <c r="G27" s="1">
        <v>729.25</v>
      </c>
      <c r="H27" s="13">
        <f>SUM(Tabla11[[#This Row],[PETRÓLEO]:[CAÑA DE AZÚCAR Y DERIVADOS]])</f>
        <v>8952.59</v>
      </c>
      <c r="I27" s="34">
        <v>3828.84</v>
      </c>
      <c r="J27" s="9">
        <v>693.67</v>
      </c>
      <c r="K27" s="9"/>
      <c r="L27" s="43"/>
      <c r="M27" s="4">
        <v>248.4</v>
      </c>
      <c r="N27" s="13">
        <f>SUM(Tabla11[[#This Row],[ELECTRICIDAD]:[NO ENERGÉTICO]])</f>
        <v>4522.51</v>
      </c>
      <c r="O27" s="28">
        <v>13226.7</v>
      </c>
    </row>
    <row r="28" spans="1:15" x14ac:dyDescent="0.35">
      <c r="A28" s="47" t="s">
        <v>20</v>
      </c>
      <c r="B28" s="9"/>
      <c r="C28" s="1">
        <v>9018.24</v>
      </c>
      <c r="D28" s="1"/>
      <c r="E28" s="9"/>
      <c r="F28" s="9"/>
      <c r="G28" s="1"/>
      <c r="H28" s="13">
        <f>SUM(Tabla11[[#This Row],[PETRÓLEO]:[CAÑA DE AZÚCAR Y DERIVADOS]])</f>
        <v>9018.24</v>
      </c>
      <c r="I28" s="34">
        <v>4993.43</v>
      </c>
      <c r="J28" s="9">
        <v>722.82</v>
      </c>
      <c r="K28" s="9">
        <v>162.72999999999999</v>
      </c>
      <c r="L28" s="43"/>
      <c r="M28" s="4">
        <v>39.35</v>
      </c>
      <c r="N28" s="13">
        <f>SUM(Tabla11[[#This Row],[ELECTRICIDAD]:[NO ENERGÉTICO]])</f>
        <v>5878.98</v>
      </c>
      <c r="O28" s="17">
        <v>14857.87</v>
      </c>
    </row>
    <row r="29" spans="1:15" x14ac:dyDescent="0.35">
      <c r="A29" s="47" t="s">
        <v>21</v>
      </c>
      <c r="B29" s="9"/>
      <c r="C29" s="1">
        <v>994.34</v>
      </c>
      <c r="D29" s="1"/>
      <c r="E29" s="9"/>
      <c r="F29" s="9"/>
      <c r="G29" s="1"/>
      <c r="H29" s="13">
        <f>SUM(Tabla11[[#This Row],[PETRÓLEO]:[CAÑA DE AZÚCAR Y DERIVADOS]])</f>
        <v>994.34</v>
      </c>
      <c r="I29" s="34">
        <v>2942.21</v>
      </c>
      <c r="J29" s="9">
        <v>505.34</v>
      </c>
      <c r="K29" s="9">
        <v>117.14</v>
      </c>
      <c r="L29" s="43"/>
      <c r="M29" s="46">
        <v>-84.93</v>
      </c>
      <c r="N29" s="13">
        <f>SUM(Tabla11[[#This Row],[ELECTRICIDAD]:[NO ENERGÉTICO]])</f>
        <v>3564.69</v>
      </c>
      <c r="O29" s="17">
        <v>4643.96</v>
      </c>
    </row>
    <row r="30" spans="1:15" x14ac:dyDescent="0.35">
      <c r="A30" s="47" t="s">
        <v>22</v>
      </c>
      <c r="B30" s="9"/>
      <c r="C30" s="9"/>
      <c r="D30" s="9"/>
      <c r="E30" s="9"/>
      <c r="F30" s="9"/>
      <c r="G30" s="1"/>
      <c r="H30" s="13">
        <f>SUM(Tabla11[[#This Row],[PETRÓLEO]:[CAÑA DE AZÚCAR Y DERIVADOS]])</f>
        <v>0</v>
      </c>
      <c r="I30" s="34">
        <v>277.62</v>
      </c>
      <c r="J30" s="9">
        <v>4052.17</v>
      </c>
      <c r="K30" s="9"/>
      <c r="L30" s="43"/>
      <c r="M30" s="4">
        <v>0</v>
      </c>
      <c r="N30" s="13">
        <f>SUM(Tabla11[[#This Row],[ELECTRICIDAD]:[NO ENERGÉTICO]])</f>
        <v>4329.79</v>
      </c>
      <c r="O30" s="17">
        <v>4329.78</v>
      </c>
    </row>
    <row r="31" spans="1:15" x14ac:dyDescent="0.35">
      <c r="A31" s="48" t="s">
        <v>23</v>
      </c>
      <c r="B31" s="15"/>
      <c r="C31" s="11">
        <v>20137.650000000001</v>
      </c>
      <c r="D31" s="11">
        <v>101.81</v>
      </c>
      <c r="E31" s="15"/>
      <c r="F31" s="15"/>
      <c r="G31" s="11">
        <v>112.43</v>
      </c>
      <c r="H31" s="13">
        <f>SUM(Tabla11[[#This Row],[PETRÓLEO]:[CAÑA DE AZÚCAR Y DERIVADOS]])</f>
        <v>20351.890000000003</v>
      </c>
      <c r="I31" s="14">
        <v>13099.47</v>
      </c>
      <c r="J31" s="37">
        <v>19930.22</v>
      </c>
      <c r="K31" s="16">
        <v>279.87</v>
      </c>
      <c r="L31" s="38"/>
      <c r="M31" s="45">
        <v>997.25999999998749</v>
      </c>
      <c r="N31" s="41">
        <f>SUM(Tabla11[[#This Row],[ELECTRICIDAD]:[NO ENERGÉTICO]])</f>
        <v>33309.560000000005</v>
      </c>
      <c r="O31" s="17">
        <v>54658.71</v>
      </c>
    </row>
    <row r="32" spans="1:15" x14ac:dyDescent="0.35">
      <c r="A32" s="48" t="s">
        <v>24</v>
      </c>
      <c r="B32" s="15"/>
      <c r="C32" s="11"/>
      <c r="D32" s="11"/>
      <c r="E32" s="15"/>
      <c r="F32" s="15"/>
      <c r="G32" s="15"/>
      <c r="H32" s="13">
        <f>SUM(Tabla11[[#This Row],[PETRÓLEO]:[CAÑA DE AZÚCAR Y DERIVADOS]])</f>
        <v>0</v>
      </c>
      <c r="I32" s="14"/>
      <c r="J32" s="37">
        <v>118.81</v>
      </c>
      <c r="K32" s="14">
        <v>259.37</v>
      </c>
      <c r="L32" s="39">
        <v>2128.56</v>
      </c>
      <c r="M32" s="45">
        <v>958.13000000000011</v>
      </c>
      <c r="N32" s="41">
        <f>SUM(Tabla11[[#This Row],[ELECTRICIDAD]:[NO ENERGÉTICO]])</f>
        <v>2506.7399999999998</v>
      </c>
      <c r="O32" s="17">
        <v>3464.87</v>
      </c>
    </row>
    <row r="33" spans="1:15" x14ac:dyDescent="0.35">
      <c r="A33" s="50" t="s">
        <v>25</v>
      </c>
      <c r="B33" s="18"/>
      <c r="C33" s="19">
        <v>20137.650000000001</v>
      </c>
      <c r="D33" s="19">
        <v>101.81</v>
      </c>
      <c r="E33" s="18"/>
      <c r="F33" s="18"/>
      <c r="G33" s="19">
        <v>112.43</v>
      </c>
      <c r="H33" s="13">
        <f>SUM(Tabla11[[#This Row],[PETRÓLEO]:[CAÑA DE AZÚCAR Y DERIVADOS]])</f>
        <v>20351.890000000003</v>
      </c>
      <c r="I33" s="33">
        <v>13099.47</v>
      </c>
      <c r="J33" s="37">
        <f>SUM(J31:J32)</f>
        <v>20049.030000000002</v>
      </c>
      <c r="K33" s="20">
        <v>539.24</v>
      </c>
      <c r="L33" s="40">
        <v>2128.56</v>
      </c>
      <c r="M33" s="45">
        <v>2916.1499999999942</v>
      </c>
      <c r="N33" s="41">
        <f>SUM(Tabla11[[#This Row],[ELECTRICIDAD]:[NO ENERGÉTICO]])</f>
        <v>35816.299999999996</v>
      </c>
      <c r="O33" s="21">
        <v>59084.34</v>
      </c>
    </row>
    <row r="34" spans="1:15" x14ac:dyDescent="0.35">
      <c r="M34" s="35"/>
    </row>
    <row r="35" spans="1:15" x14ac:dyDescent="0.35">
      <c r="M35" s="35"/>
    </row>
    <row r="36" spans="1:15" x14ac:dyDescent="0.35">
      <c r="A36" s="22" t="s">
        <v>56</v>
      </c>
      <c r="B36" s="23" t="s">
        <v>0</v>
      </c>
      <c r="C36" s="23" t="s">
        <v>1</v>
      </c>
      <c r="D36" s="23" t="s">
        <v>52</v>
      </c>
      <c r="E36" s="23" t="s">
        <v>2</v>
      </c>
      <c r="F36" s="23" t="s">
        <v>3</v>
      </c>
      <c r="G36" s="23" t="s">
        <v>4</v>
      </c>
      <c r="H36" s="23" t="s">
        <v>5</v>
      </c>
      <c r="I36" s="23" t="s">
        <v>6</v>
      </c>
      <c r="J36" s="23" t="s">
        <v>45</v>
      </c>
      <c r="K36" s="23" t="s">
        <v>54</v>
      </c>
      <c r="L36" s="23" t="s">
        <v>7</v>
      </c>
      <c r="M36" s="23" t="s">
        <v>53</v>
      </c>
      <c r="N36" s="23" t="s">
        <v>8</v>
      </c>
      <c r="O36" s="23" t="s">
        <v>9</v>
      </c>
    </row>
    <row r="37" spans="1:15" x14ac:dyDescent="0.35">
      <c r="A37" s="29"/>
      <c r="B37" s="30" t="s">
        <v>10</v>
      </c>
      <c r="C37" s="30" t="s">
        <v>10</v>
      </c>
      <c r="D37" s="30" t="s">
        <v>10</v>
      </c>
      <c r="E37" s="30" t="s">
        <v>10</v>
      </c>
      <c r="F37" s="30" t="s">
        <v>10</v>
      </c>
      <c r="G37" s="30" t="s">
        <v>10</v>
      </c>
      <c r="H37" s="24" t="s">
        <v>10</v>
      </c>
      <c r="I37" s="30" t="s">
        <v>10</v>
      </c>
      <c r="J37" s="30" t="s">
        <v>10</v>
      </c>
      <c r="K37" s="30" t="s">
        <v>10</v>
      </c>
      <c r="L37" s="30" t="s">
        <v>10</v>
      </c>
      <c r="M37" s="44" t="s">
        <v>10</v>
      </c>
      <c r="N37" s="24" t="s">
        <v>10</v>
      </c>
      <c r="O37" s="24" t="s">
        <v>10</v>
      </c>
    </row>
    <row r="38" spans="1:15" x14ac:dyDescent="0.35">
      <c r="A38" s="47" t="s">
        <v>11</v>
      </c>
      <c r="B38" s="6">
        <v>27492.21</v>
      </c>
      <c r="C38" s="7">
        <v>42390.46</v>
      </c>
      <c r="D38" s="7">
        <v>17.949998031229001</v>
      </c>
      <c r="E38" s="7">
        <v>3030.7402530267104</v>
      </c>
      <c r="F38" s="51"/>
      <c r="G38" s="9">
        <v>1335.83</v>
      </c>
      <c r="H38" s="13">
        <f>SUM(Tabla1113[[#This Row],[PETRÓLEO]:[CAÑA DE AZÚCAR Y DERIVADOS]])</f>
        <v>74267.190251057938</v>
      </c>
      <c r="I38" s="54">
        <v>13835.6</v>
      </c>
      <c r="J38" s="9">
        <v>23745.03</v>
      </c>
      <c r="K38" s="1">
        <v>1285.8699999999999</v>
      </c>
      <c r="L38" s="7">
        <v>2663.21</v>
      </c>
      <c r="M38" s="3"/>
      <c r="N38" s="13">
        <f>SUM(Tabla1113[[#This Row],[ELECTRICIDAD]:[NO ENERGÉTICO]])</f>
        <v>41529.71</v>
      </c>
      <c r="O38" s="52">
        <v>75441.42</v>
      </c>
    </row>
    <row r="39" spans="1:15" x14ac:dyDescent="0.35">
      <c r="A39" s="47" t="s">
        <v>12</v>
      </c>
      <c r="B39" s="6"/>
      <c r="C39" s="7">
        <v>7897.5298189191499</v>
      </c>
      <c r="D39" s="7">
        <v>1068.76</v>
      </c>
      <c r="E39" s="9"/>
      <c r="F39" s="7">
        <v>2200.1242477654127</v>
      </c>
      <c r="G39" s="9"/>
      <c r="H39" s="13">
        <f>SUM(Tabla1113[[#This Row],[PETRÓLEO]:[CAÑA DE AZÚCAR Y DERIVADOS]])</f>
        <v>11166.414066684561</v>
      </c>
      <c r="I39" s="54">
        <v>1105.58</v>
      </c>
      <c r="J39" s="35">
        <v>5016.5600000000004</v>
      </c>
      <c r="K39" s="1"/>
      <c r="L39" s="7">
        <v>253.42</v>
      </c>
      <c r="M39" s="4">
        <v>196.61</v>
      </c>
      <c r="N39" s="13">
        <f>SUM(Tabla1113[[#This Row],[ELECTRICIDAD]:[NO ENERGÉTICO]])</f>
        <v>6375.56</v>
      </c>
      <c r="O39" s="52">
        <v>17215.87</v>
      </c>
    </row>
    <row r="40" spans="1:15" x14ac:dyDescent="0.35">
      <c r="A40" s="47" t="s">
        <v>13</v>
      </c>
      <c r="B40" s="6">
        <v>-3298.11</v>
      </c>
      <c r="C40" s="7">
        <v>-510.83999266708298</v>
      </c>
      <c r="D40" s="7"/>
      <c r="E40" s="9"/>
      <c r="F40" s="9"/>
      <c r="G40" s="9"/>
      <c r="H40" s="13">
        <f>SUM(Tabla1113[[#This Row],[PETRÓLEO]:[CAÑA DE AZÚCAR Y DERIVADOS]])</f>
        <v>-3808.9499926670833</v>
      </c>
      <c r="I40" s="54">
        <v>-509.52</v>
      </c>
      <c r="J40" s="9">
        <v>-2620.9899999999998</v>
      </c>
      <c r="K40" s="9"/>
      <c r="L40" s="7">
        <v>-89.67</v>
      </c>
      <c r="M40" s="4">
        <v>-134.69</v>
      </c>
      <c r="N40" s="13">
        <f>SUM(Tabla1113[[#This Row],[ELECTRICIDAD]:[NO ENERGÉTICO]])</f>
        <v>-3220.18</v>
      </c>
      <c r="O40" s="52">
        <v>-7200.01</v>
      </c>
    </row>
    <row r="41" spans="1:15" x14ac:dyDescent="0.35">
      <c r="A41" s="48" t="s">
        <v>14</v>
      </c>
      <c r="B41" s="11">
        <v>25865.06</v>
      </c>
      <c r="C41" s="11">
        <v>49154.2</v>
      </c>
      <c r="D41" s="11">
        <v>1086.71</v>
      </c>
      <c r="E41" s="11">
        <v>3030.74</v>
      </c>
      <c r="F41" s="11">
        <v>2200.12</v>
      </c>
      <c r="G41" s="11">
        <v>1335.83</v>
      </c>
      <c r="H41" s="13">
        <f>SUM(Tabla1113[[#This Row],[PETRÓLEO]:[CAÑA DE AZÚCAR Y DERIVADOS]])</f>
        <v>82672.66</v>
      </c>
      <c r="I41" s="32">
        <v>14431.66</v>
      </c>
      <c r="J41" s="36">
        <v>23686.29</v>
      </c>
      <c r="K41" s="11">
        <v>1285.8699999999999</v>
      </c>
      <c r="L41" s="26">
        <v>2827.96</v>
      </c>
      <c r="M41" s="4"/>
      <c r="N41" s="13">
        <f>SUM(Tabla1113[[#This Row],[ELECTRICIDAD]:[NO ENERGÉTICO]])</f>
        <v>42231.78</v>
      </c>
      <c r="O41" s="14"/>
    </row>
    <row r="42" spans="1:15" x14ac:dyDescent="0.35">
      <c r="A42" s="47" t="s">
        <v>15</v>
      </c>
      <c r="B42" s="1">
        <v>-25627.611000000001</v>
      </c>
      <c r="C42" s="1"/>
      <c r="D42" s="1"/>
      <c r="E42" s="1"/>
      <c r="F42" s="1"/>
      <c r="G42" s="1"/>
      <c r="H42" s="13">
        <f>SUM(Tabla1113[[#This Row],[PETRÓLEO]:[CAÑA DE AZÚCAR Y DERIVADOS]])</f>
        <v>-25627.611000000001</v>
      </c>
      <c r="I42" s="34"/>
      <c r="J42" s="9">
        <v>18027.2</v>
      </c>
      <c r="K42" s="9">
        <v>958.23</v>
      </c>
      <c r="L42" s="42">
        <v>1143.6199999999999</v>
      </c>
      <c r="M42" s="4">
        <v>4099.08</v>
      </c>
      <c r="N42" s="13">
        <f>SUM(Tabla1113[[#This Row],[ELECTRICIDAD]:[NO ENERGÉTICO]])</f>
        <v>20129.05</v>
      </c>
      <c r="O42" s="52">
        <v>-1399.48</v>
      </c>
    </row>
    <row r="43" spans="1:15" x14ac:dyDescent="0.35">
      <c r="A43" s="47" t="s">
        <v>16</v>
      </c>
      <c r="B43" s="1"/>
      <c r="C43" s="6">
        <v>-16221.85</v>
      </c>
      <c r="D43" s="6">
        <v>-402.43</v>
      </c>
      <c r="E43" s="6">
        <v>-1725.47</v>
      </c>
      <c r="F43" s="1">
        <v>2200.12</v>
      </c>
      <c r="G43" s="1"/>
      <c r="H43" s="13">
        <f>SUM(Tabla1113[[#This Row],[PETRÓLEO]:[CAÑA DE AZÚCAR Y DERIVADOS]])</f>
        <v>-16149.630000000001</v>
      </c>
      <c r="I43" s="34">
        <v>13972.49</v>
      </c>
      <c r="J43" s="35">
        <v>3354.51</v>
      </c>
      <c r="K43" s="9"/>
      <c r="L43" s="43"/>
      <c r="M43" s="4">
        <v>-11083.15</v>
      </c>
      <c r="N43" s="13">
        <f>SUM(Tabla1113[[#This Row],[ELECTRICIDAD]:[NO ENERGÉTICO]])</f>
        <v>17327</v>
      </c>
      <c r="O43" s="14">
        <v>-9905.7800000000007</v>
      </c>
    </row>
    <row r="44" spans="1:15" x14ac:dyDescent="0.35">
      <c r="A44" s="47" t="s">
        <v>17</v>
      </c>
      <c r="B44" s="1"/>
      <c r="C44" s="6">
        <v>-4177.1899999999996</v>
      </c>
      <c r="D44" s="1"/>
      <c r="E44" s="1"/>
      <c r="F44" s="1"/>
      <c r="G44" s="1"/>
      <c r="H44" s="13">
        <f>SUM(Tabla1113[[#This Row],[PETRÓLEO]:[CAÑA DE AZÚCAR Y DERIVADOS]])</f>
        <v>-4177.1899999999996</v>
      </c>
      <c r="I44" s="34"/>
      <c r="J44" s="9">
        <v>2623.62</v>
      </c>
      <c r="K44" s="9"/>
      <c r="L44" s="43">
        <v>663.93</v>
      </c>
      <c r="M44" s="4">
        <v>889.62</v>
      </c>
      <c r="N44" s="13">
        <f>SUM(Tabla1113[[#This Row],[ELECTRICIDAD]:[NO ENERGÉTICO]])</f>
        <v>3287.5499999999997</v>
      </c>
      <c r="O44" s="14">
        <v>0.11</v>
      </c>
    </row>
    <row r="45" spans="1:15" x14ac:dyDescent="0.35">
      <c r="A45" s="49" t="s">
        <v>55</v>
      </c>
      <c r="B45" s="2"/>
      <c r="C45" s="2"/>
      <c r="D45" s="2"/>
      <c r="E45" s="2"/>
      <c r="F45" s="2"/>
      <c r="G45" s="1"/>
      <c r="H45" s="13">
        <f>SUM(Tabla1113[[#This Row],[PETRÓLEO]:[CAÑA DE AZÚCAR Y DERIVADOS]])</f>
        <v>0</v>
      </c>
      <c r="I45" s="8"/>
      <c r="J45" s="9"/>
      <c r="K45" s="9">
        <v>965.06</v>
      </c>
      <c r="L45" s="43"/>
      <c r="M45" s="4">
        <v>1168.42</v>
      </c>
      <c r="N45" s="13">
        <f>SUM(Tabla1113[[#This Row],[ELECTRICIDAD]:[NO ENERGÉTICO]])</f>
        <v>965.06</v>
      </c>
      <c r="O45" s="14">
        <v>-203.36</v>
      </c>
    </row>
    <row r="46" spans="1:15" x14ac:dyDescent="0.35">
      <c r="A46" s="47" t="s">
        <v>18</v>
      </c>
      <c r="B46" s="9"/>
      <c r="C46" s="5">
        <v>2120.61</v>
      </c>
      <c r="D46" s="1"/>
      <c r="E46" s="9"/>
      <c r="F46" s="9"/>
      <c r="G46" s="9"/>
      <c r="H46" s="13">
        <f>SUM(Tabla1113[[#This Row],[PETRÓLEO]:[CAÑA DE AZÚCAR Y DERIVADOS]])</f>
        <v>2120.61</v>
      </c>
      <c r="I46" s="5">
        <v>1027.3699999999999</v>
      </c>
      <c r="J46" s="9">
        <v>14501.22</v>
      </c>
      <c r="K46" s="1"/>
      <c r="L46" s="43"/>
      <c r="M46" s="46">
        <v>357.46</v>
      </c>
      <c r="N46" s="13">
        <f>SUM(Tabla1113[[#This Row],[ELECTRICIDAD]:[NO ENERGÉTICO]])</f>
        <v>15528.59</v>
      </c>
      <c r="O46" s="52" t="s">
        <v>57</v>
      </c>
    </row>
    <row r="47" spans="1:15" x14ac:dyDescent="0.35">
      <c r="A47" s="47" t="s">
        <v>19</v>
      </c>
      <c r="B47" s="9"/>
      <c r="C47" s="5">
        <v>8112.69</v>
      </c>
      <c r="D47" s="5">
        <v>97.52</v>
      </c>
      <c r="E47" s="1"/>
      <c r="F47" s="1"/>
      <c r="G47" s="1">
        <v>-760.59</v>
      </c>
      <c r="H47" s="13">
        <f>SUM(Tabla1113[[#This Row],[PETRÓLEO]:[CAÑA DE AZÚCAR Y DERIVADOS]])</f>
        <v>7449.619999999999</v>
      </c>
      <c r="I47" s="5">
        <v>3583.24</v>
      </c>
      <c r="J47" s="9">
        <v>702.29</v>
      </c>
      <c r="K47" s="9"/>
      <c r="L47" s="43"/>
      <c r="M47" s="4">
        <v>1507.95</v>
      </c>
      <c r="N47" s="13">
        <f>SUM(Tabla1113[[#This Row],[ELECTRICIDAD]:[NO ENERGÉTICO]])</f>
        <v>4285.53</v>
      </c>
      <c r="O47" s="52" t="s">
        <v>58</v>
      </c>
    </row>
    <row r="48" spans="1:15" x14ac:dyDescent="0.35">
      <c r="A48" s="47" t="s">
        <v>20</v>
      </c>
      <c r="B48" s="9"/>
      <c r="C48" s="5">
        <v>9118.24</v>
      </c>
      <c r="D48" s="1"/>
      <c r="E48" s="9"/>
      <c r="F48" s="9"/>
      <c r="G48" s="1"/>
      <c r="H48" s="13">
        <f>SUM(Tabla1113[[#This Row],[PETRÓLEO]:[CAÑA DE AZÚCAR Y DERIVADOS]])</f>
        <v>9118.24</v>
      </c>
      <c r="I48" s="5">
        <v>4398.43</v>
      </c>
      <c r="J48" s="9">
        <v>960.12</v>
      </c>
      <c r="K48" s="9">
        <v>161.72999999999999</v>
      </c>
      <c r="L48" s="43"/>
      <c r="M48" s="4">
        <v>260.45999999999998</v>
      </c>
      <c r="N48" s="13">
        <f>SUM(Tabla1113[[#This Row],[ELECTRICIDAD]:[NO ENERGÉTICO]])</f>
        <v>5520.28</v>
      </c>
      <c r="O48" s="52" t="s">
        <v>59</v>
      </c>
    </row>
    <row r="49" spans="1:15" x14ac:dyDescent="0.35">
      <c r="A49" s="47" t="s">
        <v>21</v>
      </c>
      <c r="B49" s="9"/>
      <c r="C49" s="5">
        <v>1044.3399999999999</v>
      </c>
      <c r="D49" s="1"/>
      <c r="E49" s="9"/>
      <c r="F49" s="9"/>
      <c r="G49" s="1"/>
      <c r="H49" s="13">
        <f>SUM(Tabla1113[[#This Row],[PETRÓLEO]:[CAÑA DE AZÚCAR Y DERIVADOS]])</f>
        <v>1044.3399999999999</v>
      </c>
      <c r="I49" s="5">
        <v>2692.21</v>
      </c>
      <c r="J49" s="9">
        <v>567.69000000000005</v>
      </c>
      <c r="K49" s="9">
        <v>120.51</v>
      </c>
      <c r="L49" s="43"/>
      <c r="M49" s="46">
        <v>250.14</v>
      </c>
      <c r="N49" s="13">
        <f>SUM(Tabla1113[[#This Row],[ELECTRICIDAD]:[NO ENERGÉTICO]])</f>
        <v>3380.4100000000003</v>
      </c>
      <c r="O49" s="52" t="s">
        <v>60</v>
      </c>
    </row>
    <row r="50" spans="1:15" x14ac:dyDescent="0.35">
      <c r="A50" s="47" t="s">
        <v>22</v>
      </c>
      <c r="B50" s="9"/>
      <c r="C50" s="1"/>
      <c r="D50" s="9"/>
      <c r="E50" s="9"/>
      <c r="F50" s="9"/>
      <c r="G50" s="1"/>
      <c r="H50" s="13">
        <f>SUM(Tabla1113[[#This Row],[PETRÓLEO]:[CAÑA DE AZÚCAR Y DERIVADOS]])</f>
        <v>0</v>
      </c>
      <c r="I50" s="5">
        <v>277.62</v>
      </c>
      <c r="J50" s="9">
        <v>3908.41</v>
      </c>
      <c r="K50" s="9"/>
      <c r="L50" s="43"/>
      <c r="M50" s="4">
        <v>196.23</v>
      </c>
      <c r="N50" s="13">
        <f>SUM(Tabla1113[[#This Row],[ELECTRICIDAD]:[NO ENERGÉTICO]])</f>
        <v>4186.03</v>
      </c>
      <c r="O50" s="52" t="s">
        <v>61</v>
      </c>
    </row>
    <row r="51" spans="1:15" x14ac:dyDescent="0.35">
      <c r="A51" s="48" t="s">
        <v>23</v>
      </c>
      <c r="B51" s="15"/>
      <c r="C51" s="11">
        <v>20395.88</v>
      </c>
      <c r="D51" s="11">
        <v>97.52</v>
      </c>
      <c r="E51" s="15"/>
      <c r="F51" s="15"/>
      <c r="G51" s="11">
        <v>760.59</v>
      </c>
      <c r="H51" s="13">
        <f>SUM(Tabla1113[[#This Row],[PETRÓLEO]:[CAÑA DE AZÚCAR Y DERIVADOS]])</f>
        <v>21253.99</v>
      </c>
      <c r="I51" s="14">
        <v>11978.87</v>
      </c>
      <c r="J51" s="37">
        <v>20060.86</v>
      </c>
      <c r="K51" s="16">
        <v>327.64</v>
      </c>
      <c r="L51" s="53"/>
      <c r="M51" s="45">
        <v>1229.45</v>
      </c>
      <c r="N51" s="13">
        <f>SUM(Tabla1113[[#This Row],[ELECTRICIDAD]:[NO ENERGÉTICO]])</f>
        <v>32367.370000000003</v>
      </c>
      <c r="O51" s="25" t="s">
        <v>62</v>
      </c>
    </row>
    <row r="52" spans="1:15" x14ac:dyDescent="0.35">
      <c r="A52" s="48" t="s">
        <v>24</v>
      </c>
      <c r="B52" s="15"/>
      <c r="C52" s="11"/>
      <c r="D52" s="11"/>
      <c r="E52" s="15"/>
      <c r="F52" s="15"/>
      <c r="G52" s="15"/>
      <c r="H52" s="13">
        <f>SUM(Tabla1113[[#This Row],[PETRÓLEO]:[CAÑA DE AZÚCAR Y DERIVADOS]])</f>
        <v>0</v>
      </c>
      <c r="I52" s="14"/>
      <c r="J52" s="37">
        <v>132.52000000000001</v>
      </c>
      <c r="K52" s="14">
        <v>261.37</v>
      </c>
      <c r="L52" s="38">
        <v>2827.96</v>
      </c>
      <c r="M52" s="45">
        <v>268.33</v>
      </c>
      <c r="N52" s="13">
        <f>SUM(Tabla1113[[#This Row],[ELECTRICIDAD]:[NO ENERGÉTICO]])</f>
        <v>3221.85</v>
      </c>
      <c r="O52" s="25" t="s">
        <v>64</v>
      </c>
    </row>
    <row r="53" spans="1:15" x14ac:dyDescent="0.35">
      <c r="A53" s="50" t="s">
        <v>25</v>
      </c>
      <c r="B53" s="18"/>
      <c r="C53" s="19">
        <v>20395.88</v>
      </c>
      <c r="D53" s="19">
        <v>97.52</v>
      </c>
      <c r="E53" s="18"/>
      <c r="F53" s="18"/>
      <c r="G53" s="19">
        <v>760.59</v>
      </c>
      <c r="H53" s="13">
        <f>SUM(Tabla1113[[#This Row],[PETRÓLEO]:[CAÑA DE AZÚCAR Y DERIVADOS]])</f>
        <v>21253.99</v>
      </c>
      <c r="I53" s="33">
        <v>11978.87</v>
      </c>
      <c r="J53" s="37">
        <f>SUM(J51:J52)</f>
        <v>20193.38</v>
      </c>
      <c r="K53" s="20">
        <f>SUM(K51:K52)</f>
        <v>589.01</v>
      </c>
      <c r="L53" s="40">
        <v>2827.96</v>
      </c>
      <c r="M53" s="45">
        <v>3060.84</v>
      </c>
      <c r="N53" s="13">
        <f>SUM(Tabla1113[[#This Row],[ELECTRICIDAD]:[NO ENERGÉTICO]])</f>
        <v>35589.22</v>
      </c>
      <c r="O53" s="25" t="s">
        <v>63</v>
      </c>
    </row>
    <row r="54" spans="1:15" x14ac:dyDescent="0.35">
      <c r="M54" s="35"/>
    </row>
    <row r="55" spans="1:15" x14ac:dyDescent="0.35">
      <c r="M55" s="35"/>
    </row>
    <row r="56" spans="1:15" x14ac:dyDescent="0.35">
      <c r="A56" s="22" t="s">
        <v>65</v>
      </c>
      <c r="B56" s="23" t="s">
        <v>0</v>
      </c>
      <c r="C56" s="23" t="s">
        <v>1</v>
      </c>
      <c r="D56" s="23" t="s">
        <v>52</v>
      </c>
      <c r="E56" s="23" t="s">
        <v>2</v>
      </c>
      <c r="F56" s="23" t="s">
        <v>3</v>
      </c>
      <c r="G56" s="23" t="s">
        <v>4</v>
      </c>
      <c r="H56" s="23" t="s">
        <v>5</v>
      </c>
      <c r="I56" s="23" t="s">
        <v>6</v>
      </c>
      <c r="J56" s="23" t="s">
        <v>45</v>
      </c>
      <c r="K56" s="23" t="s">
        <v>54</v>
      </c>
      <c r="L56" s="23" t="s">
        <v>7</v>
      </c>
      <c r="M56" s="23" t="s">
        <v>53</v>
      </c>
      <c r="N56" s="23" t="s">
        <v>8</v>
      </c>
      <c r="O56" s="23" t="s">
        <v>9</v>
      </c>
    </row>
    <row r="57" spans="1:15" x14ac:dyDescent="0.35">
      <c r="A57" s="29"/>
      <c r="B57" s="30" t="s">
        <v>10</v>
      </c>
      <c r="C57" s="30" t="s">
        <v>10</v>
      </c>
      <c r="D57" s="30" t="s">
        <v>10</v>
      </c>
      <c r="E57" s="30" t="s">
        <v>10</v>
      </c>
      <c r="F57" s="30" t="s">
        <v>10</v>
      </c>
      <c r="G57" s="30" t="s">
        <v>10</v>
      </c>
      <c r="H57" s="24" t="s">
        <v>10</v>
      </c>
      <c r="I57" s="30" t="s">
        <v>10</v>
      </c>
      <c r="J57" s="30" t="s">
        <v>10</v>
      </c>
      <c r="K57" s="30" t="s">
        <v>10</v>
      </c>
      <c r="L57" s="30" t="s">
        <v>10</v>
      </c>
      <c r="M57" s="44" t="s">
        <v>10</v>
      </c>
      <c r="N57" s="24" t="s">
        <v>10</v>
      </c>
      <c r="O57" s="24" t="s">
        <v>10</v>
      </c>
    </row>
    <row r="58" spans="1:15" x14ac:dyDescent="0.35">
      <c r="A58" s="47" t="s">
        <v>11</v>
      </c>
      <c r="B58" s="6">
        <v>28273.74</v>
      </c>
      <c r="C58" s="7">
        <v>42630.52</v>
      </c>
      <c r="D58" s="7">
        <v>15.919998031228999</v>
      </c>
      <c r="E58" s="7">
        <v>1984.66</v>
      </c>
      <c r="F58" s="51"/>
      <c r="G58" s="9">
        <v>1305.0999999999999</v>
      </c>
      <c r="H58" s="13">
        <f>SUM(Tabla11132[[#This Row],[PETRÓLEO]:[CAÑA DE AZÚCAR Y DERIVADOS]])</f>
        <v>74209.93999803123</v>
      </c>
      <c r="I58" s="54">
        <v>13998.13</v>
      </c>
      <c r="J58" s="9">
        <v>24182.23</v>
      </c>
      <c r="K58" s="1">
        <v>1273.29</v>
      </c>
      <c r="L58" s="7">
        <v>2773.39</v>
      </c>
      <c r="M58" s="3"/>
      <c r="N58" s="13">
        <f>SUM(Tabla11132[[#This Row],[ELECTRICIDAD]:[NO ENERGÉTICO]])</f>
        <v>42227.040000000001</v>
      </c>
      <c r="O58" s="52">
        <v>75419.05</v>
      </c>
    </row>
    <row r="59" spans="1:15" x14ac:dyDescent="0.35">
      <c r="A59" s="47" t="s">
        <v>12</v>
      </c>
      <c r="B59" s="6"/>
      <c r="C59" s="7">
        <v>7096.58</v>
      </c>
      <c r="D59" s="7">
        <v>1024.19</v>
      </c>
      <c r="E59" s="9"/>
      <c r="F59" s="54">
        <v>2251.3200000000002</v>
      </c>
      <c r="G59" s="9"/>
      <c r="H59" s="13">
        <f>SUM(Tabla11132[[#This Row],[PETRÓLEO]:[CAÑA DE AZÚCAR Y DERIVADOS]])</f>
        <v>10372.09</v>
      </c>
      <c r="I59" s="54">
        <v>1251.3900000000001</v>
      </c>
      <c r="J59" s="35">
        <v>4332.3900000000003</v>
      </c>
      <c r="K59" s="1"/>
      <c r="L59" s="7">
        <v>247.16</v>
      </c>
      <c r="M59" s="4">
        <v>1006.56</v>
      </c>
      <c r="N59" s="13">
        <f>SUM(Tabla11132[[#This Row],[ELECTRICIDAD]:[NO ENERGÉTICO]])</f>
        <v>5830.9400000000005</v>
      </c>
      <c r="O59" s="52">
        <v>17209.59</v>
      </c>
    </row>
    <row r="60" spans="1:15" x14ac:dyDescent="0.35">
      <c r="A60" s="47" t="s">
        <v>13</v>
      </c>
      <c r="B60" s="6">
        <v>-2227.67</v>
      </c>
      <c r="C60" s="7">
        <v>-560.14999266708298</v>
      </c>
      <c r="D60" s="7"/>
      <c r="E60" s="9"/>
      <c r="F60" s="9"/>
      <c r="G60" s="9"/>
      <c r="H60" s="13">
        <f>SUM(Tabla11132[[#This Row],[PETRÓLEO]:[CAÑA DE AZÚCAR Y DERIVADOS]])</f>
        <v>-2787.8199926670832</v>
      </c>
      <c r="I60" s="54">
        <v>-699.74</v>
      </c>
      <c r="J60" s="9">
        <v>-2989.79</v>
      </c>
      <c r="K60" s="9"/>
      <c r="L60" s="7">
        <v>-93.82</v>
      </c>
      <c r="M60" s="4">
        <v>-630.88</v>
      </c>
      <c r="N60" s="13">
        <f>SUM(Tabla11132[[#This Row],[ELECTRICIDAD]:[NO ENERGÉTICO]])</f>
        <v>-3783.35</v>
      </c>
      <c r="O60" s="52">
        <v>-7202.05</v>
      </c>
    </row>
    <row r="61" spans="1:15" x14ac:dyDescent="0.35">
      <c r="A61" s="48" t="s">
        <v>14</v>
      </c>
      <c r="B61" s="11">
        <v>26046.07</v>
      </c>
      <c r="C61" s="11">
        <v>49166.95</v>
      </c>
      <c r="D61" s="11">
        <v>1040.1099999999999</v>
      </c>
      <c r="E61" s="11">
        <v>1984.66</v>
      </c>
      <c r="F61" s="11">
        <v>2251.3200000000002</v>
      </c>
      <c r="G61" s="11">
        <v>1305.0999999999999</v>
      </c>
      <c r="H61" s="13">
        <f>SUM(Tabla11132[[#This Row],[PETRÓLEO]:[CAÑA DE AZÚCAR Y DERIVADOS]])</f>
        <v>81794.210000000006</v>
      </c>
      <c r="I61" s="33">
        <v>14549.78</v>
      </c>
      <c r="J61" s="37">
        <f>SUM(2046.75, 5299.07, 1325.56,13404.72,3448.73)</f>
        <v>25524.829999999998</v>
      </c>
      <c r="K61" s="11">
        <v>1273.29</v>
      </c>
      <c r="L61" s="26">
        <v>2926.73</v>
      </c>
      <c r="M61" s="4"/>
      <c r="N61" s="13">
        <f>SUM(Tabla11132[[#This Row],[ELECTRICIDAD]:[NO ENERGÉTICO]])</f>
        <v>44274.630000000005</v>
      </c>
      <c r="O61" s="14">
        <v>85897.8</v>
      </c>
    </row>
    <row r="62" spans="1:15" x14ac:dyDescent="0.35">
      <c r="A62" s="47" t="s">
        <v>15</v>
      </c>
      <c r="B62" s="1">
        <v>-26046.07</v>
      </c>
      <c r="C62" s="1"/>
      <c r="D62" s="1"/>
      <c r="E62" s="1"/>
      <c r="F62" s="1"/>
      <c r="G62" s="1"/>
      <c r="H62" s="13">
        <f>SUM(Tabla11132[[#This Row],[PETRÓLEO]:[CAÑA DE AZÚCAR Y DERIVADOS]])</f>
        <v>-26046.07</v>
      </c>
      <c r="I62" s="34"/>
      <c r="J62" s="9">
        <v>18489.419999999998</v>
      </c>
      <c r="K62" s="9">
        <v>997.29</v>
      </c>
      <c r="L62" s="42">
        <v>1202.92</v>
      </c>
      <c r="M62" s="4">
        <v>6811.78</v>
      </c>
      <c r="N62" s="13">
        <f>SUM(Tabla11132[[#This Row],[ELECTRICIDAD]:[NO ENERGÉTICO]])</f>
        <v>20689.629999999997</v>
      </c>
      <c r="O62" s="52">
        <v>1435.34</v>
      </c>
    </row>
    <row r="63" spans="1:15" x14ac:dyDescent="0.35">
      <c r="A63" s="47" t="s">
        <v>16</v>
      </c>
      <c r="B63" s="1"/>
      <c r="C63" s="6">
        <v>-16842.830000000002</v>
      </c>
      <c r="D63" s="6">
        <v>-398.38</v>
      </c>
      <c r="E63" s="6">
        <v>-1337.38</v>
      </c>
      <c r="F63" s="1">
        <v>-2251.3200000000002</v>
      </c>
      <c r="G63" s="1"/>
      <c r="H63" s="13">
        <f>SUM(Tabla11132[[#This Row],[PETRÓLEO]:[CAÑA DE AZÚCAR Y DERIVADOS]])</f>
        <v>-20829.910000000003</v>
      </c>
      <c r="I63" s="34">
        <v>14289.23</v>
      </c>
      <c r="J63" s="35">
        <v>3423.48</v>
      </c>
      <c r="K63" s="9"/>
      <c r="L63" s="43"/>
      <c r="M63" s="4">
        <v>8449.31</v>
      </c>
      <c r="N63" s="13">
        <f>SUM(Tabla11132[[#This Row],[ELECTRICIDAD]:[NO ENERGÉTICO]])</f>
        <v>17712.71</v>
      </c>
      <c r="O63" s="14">
        <v>-11566.51</v>
      </c>
    </row>
    <row r="64" spans="1:15" x14ac:dyDescent="0.35">
      <c r="A64" s="47" t="s">
        <v>17</v>
      </c>
      <c r="B64" s="1"/>
      <c r="C64" s="6">
        <v>-4293.4799999999996</v>
      </c>
      <c r="D64" s="1"/>
      <c r="E64" s="1"/>
      <c r="F64" s="1"/>
      <c r="G64" s="1"/>
      <c r="H64" s="13">
        <f>SUM(Tabla11132[[#This Row],[PETRÓLEO]:[CAÑA DE AZÚCAR Y DERIVADOS]])</f>
        <v>-4293.4799999999996</v>
      </c>
      <c r="I64" s="34"/>
      <c r="J64" s="9">
        <v>2741.2</v>
      </c>
      <c r="K64" s="9"/>
      <c r="L64" s="43">
        <v>887.29</v>
      </c>
      <c r="M64" s="4">
        <v>665.05</v>
      </c>
      <c r="N64" s="13">
        <f>SUM(Tabla11132[[#This Row],[ELECTRICIDAD]:[NO ENERGÉTICO]])</f>
        <v>3628.49</v>
      </c>
      <c r="O64" s="14">
        <v>0.11</v>
      </c>
    </row>
    <row r="65" spans="1:15" x14ac:dyDescent="0.35">
      <c r="A65" s="49" t="s">
        <v>55</v>
      </c>
      <c r="B65" s="2"/>
      <c r="C65" s="2"/>
      <c r="D65" s="2"/>
      <c r="E65" s="2"/>
      <c r="F65" s="2"/>
      <c r="G65" s="1"/>
      <c r="H65" s="13">
        <f>SUM(Tabla11132[[#This Row],[PETRÓLEO]:[CAÑA DE AZÚCAR Y DERIVADOS]])</f>
        <v>0</v>
      </c>
      <c r="I65" s="8"/>
      <c r="J65" s="9"/>
      <c r="K65" s="9">
        <v>821.92</v>
      </c>
      <c r="L65" s="43"/>
      <c r="M65" s="4">
        <v>625.33000000000004</v>
      </c>
      <c r="N65" s="13">
        <f>SUM(Tabla11132[[#This Row],[ELECTRICIDAD]:[NO ENERGÉTICO]])</f>
        <v>821.92</v>
      </c>
      <c r="O65" s="14">
        <v>196.59</v>
      </c>
    </row>
    <row r="66" spans="1:15" x14ac:dyDescent="0.35">
      <c r="A66" s="47" t="s">
        <v>18</v>
      </c>
      <c r="B66" s="9"/>
      <c r="C66" s="5">
        <v>2293.39</v>
      </c>
      <c r="D66" s="1"/>
      <c r="E66" s="9"/>
      <c r="F66" s="9"/>
      <c r="G66" s="9"/>
      <c r="H66" s="13">
        <f>SUM(Tabla11132[[#This Row],[PETRÓLEO]:[CAÑA DE AZÚCAR Y DERIVADOS]])</f>
        <v>2293.39</v>
      </c>
      <c r="I66" s="5">
        <v>1042.48</v>
      </c>
      <c r="J66" s="9">
        <v>14839.28</v>
      </c>
      <c r="K66" s="1"/>
      <c r="L66" s="43"/>
      <c r="M66" s="46">
        <v>168.84</v>
      </c>
      <c r="N66" s="13">
        <f>SUM(Tabla11132[[#This Row],[ELECTRICIDAD]:[NO ENERGÉTICO]])</f>
        <v>15881.76</v>
      </c>
      <c r="O66" s="52" t="s">
        <v>66</v>
      </c>
    </row>
    <row r="67" spans="1:15" x14ac:dyDescent="0.35">
      <c r="A67" s="47" t="s">
        <v>19</v>
      </c>
      <c r="B67" s="9"/>
      <c r="C67" s="5">
        <v>8273.49</v>
      </c>
      <c r="D67" s="5">
        <v>96.23</v>
      </c>
      <c r="E67" s="1"/>
      <c r="F67" s="1"/>
      <c r="G67" s="1">
        <v>-708.17</v>
      </c>
      <c r="H67" s="13">
        <f>SUM(Tabla11132[[#This Row],[PETRÓLEO]:[CAÑA DE AZÚCAR Y DERIVADOS]])</f>
        <v>7661.5499999999993</v>
      </c>
      <c r="I67" s="5">
        <v>3592.93</v>
      </c>
      <c r="J67" s="9">
        <v>798.28</v>
      </c>
      <c r="K67" s="9"/>
      <c r="L67" s="43"/>
      <c r="M67" s="4">
        <v>1193.74</v>
      </c>
      <c r="N67" s="13">
        <f>SUM(Tabla11132[[#This Row],[ELECTRICIDAD]:[NO ENERGÉTICO]])</f>
        <v>4391.21</v>
      </c>
      <c r="O67" s="52" t="s">
        <v>67</v>
      </c>
    </row>
    <row r="68" spans="1:15" x14ac:dyDescent="0.35">
      <c r="A68" s="47" t="s">
        <v>20</v>
      </c>
      <c r="B68" s="9"/>
      <c r="C68" s="5">
        <v>9146.6299999999992</v>
      </c>
      <c r="D68" s="1"/>
      <c r="E68" s="9"/>
      <c r="F68" s="9"/>
      <c r="G68" s="1"/>
      <c r="H68" s="13">
        <f>SUM(Tabla11132[[#This Row],[PETRÓLEO]:[CAÑA DE AZÚCAR Y DERIVADOS]])</f>
        <v>9146.6299999999992</v>
      </c>
      <c r="I68" s="5">
        <v>4424.1400000000003</v>
      </c>
      <c r="J68" s="1">
        <v>997.82</v>
      </c>
      <c r="K68" s="9">
        <v>168.92</v>
      </c>
      <c r="L68" s="43"/>
      <c r="M68" s="4">
        <v>161.9</v>
      </c>
      <c r="N68" s="13">
        <f>SUM(Tabla11132[[#This Row],[ELECTRICIDAD]:[NO ENERGÉTICO]])</f>
        <v>5590.88</v>
      </c>
      <c r="O68" s="52">
        <v>14899.41</v>
      </c>
    </row>
    <row r="69" spans="1:15" x14ac:dyDescent="0.35">
      <c r="A69" s="47" t="s">
        <v>21</v>
      </c>
      <c r="B69" s="9"/>
      <c r="C69" s="5">
        <v>1128.24</v>
      </c>
      <c r="D69" s="1"/>
      <c r="E69" s="9"/>
      <c r="F69" s="9"/>
      <c r="G69" s="1"/>
      <c r="H69" s="13">
        <f>SUM(Tabla11132[[#This Row],[PETRÓLEO]:[CAÑA DE AZÚCAR Y DERIVADOS]])</f>
        <v>1128.24</v>
      </c>
      <c r="I69" s="5">
        <v>2739.29</v>
      </c>
      <c r="J69" s="35">
        <v>617.38</v>
      </c>
      <c r="K69" s="9">
        <v>121.28</v>
      </c>
      <c r="L69" s="43"/>
      <c r="M69" s="46">
        <v>75.25</v>
      </c>
      <c r="N69" s="13">
        <f>SUM(Tabla11132[[#This Row],[ELECTRICIDAD]:[NO ENERGÉTICO]])</f>
        <v>3477.9500000000003</v>
      </c>
      <c r="O69" s="52">
        <v>4681.4399999999996</v>
      </c>
    </row>
    <row r="70" spans="1:15" x14ac:dyDescent="0.35">
      <c r="A70" s="47" t="s">
        <v>22</v>
      </c>
      <c r="B70" s="9"/>
      <c r="C70" s="1"/>
      <c r="D70" s="9"/>
      <c r="E70" s="9"/>
      <c r="F70" s="9"/>
      <c r="G70" s="1"/>
      <c r="H70" s="13">
        <f>SUM(Tabla11132[[#This Row],[PETRÓLEO]:[CAÑA DE AZÚCAR Y DERIVADOS]])</f>
        <v>0</v>
      </c>
      <c r="I70" s="5">
        <v>151.09</v>
      </c>
      <c r="J70" s="9">
        <v>3838.11</v>
      </c>
      <c r="K70" s="9"/>
      <c r="L70" s="43"/>
      <c r="M70" s="4">
        <v>420.46</v>
      </c>
      <c r="N70" s="13">
        <f>SUM(Tabla11132[[#This Row],[ELECTRICIDAD]:[NO ENERGÉTICO]])</f>
        <v>3989.2000000000003</v>
      </c>
      <c r="O70" s="52">
        <v>4409.66</v>
      </c>
    </row>
    <row r="71" spans="1:15" x14ac:dyDescent="0.35">
      <c r="A71" s="48" t="s">
        <v>23</v>
      </c>
      <c r="B71" s="15"/>
      <c r="C71" s="11">
        <v>20841.75</v>
      </c>
      <c r="D71" s="11">
        <v>96.23</v>
      </c>
      <c r="E71" s="15"/>
      <c r="F71" s="15"/>
      <c r="G71" s="11" t="s">
        <v>68</v>
      </c>
      <c r="H71" s="13">
        <f>SUM(Tabla11132[[#This Row],[PETRÓLEO]:[CAÑA DE AZÚCAR Y DERIVADOS]])</f>
        <v>20937.98</v>
      </c>
      <c r="I71" s="14">
        <v>11949.93</v>
      </c>
      <c r="J71" s="37">
        <f>SUM(2021.33,5433.36,1325.13,10911.52,1399.53)</f>
        <v>21090.87</v>
      </c>
      <c r="K71" s="16">
        <v>331.82</v>
      </c>
      <c r="L71" s="55"/>
      <c r="M71" s="45">
        <v>550.20000000000005</v>
      </c>
      <c r="N71" s="13">
        <f>SUM(Tabla11132[[#This Row],[ELECTRICIDAD]:[NO ENERGÉTICO]])</f>
        <v>33372.620000000003</v>
      </c>
      <c r="O71" s="25">
        <v>54860.800000000003</v>
      </c>
    </row>
    <row r="72" spans="1:15" x14ac:dyDescent="0.35">
      <c r="A72" s="48" t="s">
        <v>24</v>
      </c>
      <c r="B72" s="15"/>
      <c r="C72" s="11"/>
      <c r="D72" s="11"/>
      <c r="E72" s="15"/>
      <c r="F72" s="15"/>
      <c r="G72" s="15"/>
      <c r="H72" s="13">
        <f>SUM(Tabla11132[[#This Row],[PETRÓLEO]:[CAÑA DE AZÚCAR Y DERIVADOS]])</f>
        <v>0</v>
      </c>
      <c r="I72" s="14"/>
      <c r="J72" s="37">
        <v>139.28</v>
      </c>
      <c r="K72" s="14">
        <v>214.91</v>
      </c>
      <c r="L72" s="56">
        <v>2926.73</v>
      </c>
      <c r="M72" s="45">
        <v>192</v>
      </c>
      <c r="N72" s="13">
        <f>SUM(Tabla11132[[#This Row],[ELECTRICIDAD]:[NO ENERGÉTICO]])</f>
        <v>3280.92</v>
      </c>
      <c r="O72" s="25">
        <v>3472.97</v>
      </c>
    </row>
    <row r="73" spans="1:15" x14ac:dyDescent="0.35">
      <c r="A73" s="50" t="s">
        <v>25</v>
      </c>
      <c r="B73" s="18"/>
      <c r="C73" s="19">
        <v>20841.75</v>
      </c>
      <c r="D73" s="19">
        <v>96.23</v>
      </c>
      <c r="E73" s="18"/>
      <c r="F73" s="18"/>
      <c r="G73" s="19">
        <v>708.17</v>
      </c>
      <c r="H73" s="13">
        <f>SUM(Tabla11132[[#This Row],[PETRÓLEO]:[CAÑA DE AZÚCAR Y DERIVADOS]])</f>
        <v>21646.149999999998</v>
      </c>
      <c r="I73" s="14">
        <v>11949.93</v>
      </c>
      <c r="J73" s="37">
        <f>SUM(J71:J72)</f>
        <v>21230.149999999998</v>
      </c>
      <c r="K73" s="16">
        <v>587.28</v>
      </c>
      <c r="L73" s="56">
        <v>2926.73</v>
      </c>
      <c r="M73" s="45">
        <v>1972.13</v>
      </c>
      <c r="N73" s="13">
        <f>SUM(Tabla11132[[#This Row],[ELECTRICIDAD]:[NO ENERGÉTICO]])</f>
        <v>36694.090000000004</v>
      </c>
      <c r="O73" s="25">
        <v>60312.37</v>
      </c>
    </row>
    <row r="74" spans="1:15" x14ac:dyDescent="0.35">
      <c r="M74" s="35"/>
    </row>
    <row r="75" spans="1:15" x14ac:dyDescent="0.35">
      <c r="M75" s="35"/>
    </row>
    <row r="76" spans="1:15" x14ac:dyDescent="0.35">
      <c r="A76" s="22" t="s">
        <v>70</v>
      </c>
      <c r="B76" s="23" t="s">
        <v>0</v>
      </c>
      <c r="C76" s="23" t="s">
        <v>1</v>
      </c>
      <c r="D76" s="23" t="s">
        <v>52</v>
      </c>
      <c r="E76" s="23" t="s">
        <v>2</v>
      </c>
      <c r="F76" s="23" t="s">
        <v>3</v>
      </c>
      <c r="G76" s="23" t="s">
        <v>4</v>
      </c>
      <c r="H76" s="23" t="s">
        <v>5</v>
      </c>
      <c r="I76" s="23" t="s">
        <v>6</v>
      </c>
      <c r="J76" s="23" t="s">
        <v>45</v>
      </c>
      <c r="K76" s="23" t="s">
        <v>54</v>
      </c>
      <c r="L76" s="23" t="s">
        <v>7</v>
      </c>
      <c r="M76" s="23" t="s">
        <v>53</v>
      </c>
      <c r="N76" s="23" t="s">
        <v>8</v>
      </c>
      <c r="O76" s="23" t="s">
        <v>9</v>
      </c>
    </row>
    <row r="77" spans="1:15" x14ac:dyDescent="0.35">
      <c r="A77" s="29"/>
      <c r="B77" s="30" t="s">
        <v>10</v>
      </c>
      <c r="C77" s="30" t="s">
        <v>10</v>
      </c>
      <c r="D77" s="30" t="s">
        <v>10</v>
      </c>
      <c r="E77" s="30" t="s">
        <v>10</v>
      </c>
      <c r="F77" s="30" t="s">
        <v>10</v>
      </c>
      <c r="G77" s="30" t="s">
        <v>10</v>
      </c>
      <c r="H77" s="24" t="s">
        <v>10</v>
      </c>
      <c r="I77" s="30" t="s">
        <v>10</v>
      </c>
      <c r="J77" s="30" t="s">
        <v>10</v>
      </c>
      <c r="K77" s="30" t="s">
        <v>10</v>
      </c>
      <c r="L77" s="30" t="s">
        <v>10</v>
      </c>
      <c r="M77" s="44" t="s">
        <v>10</v>
      </c>
      <c r="N77" s="24" t="s">
        <v>10</v>
      </c>
      <c r="O77" s="24" t="s">
        <v>10</v>
      </c>
    </row>
    <row r="78" spans="1:15" x14ac:dyDescent="0.35">
      <c r="A78" s="47" t="s">
        <v>11</v>
      </c>
      <c r="B78" s="57">
        <v>28293.79</v>
      </c>
      <c r="C78" s="7">
        <v>42530.52</v>
      </c>
      <c r="D78" s="7">
        <v>18.22</v>
      </c>
      <c r="E78" s="54">
        <v>2070.27</v>
      </c>
      <c r="F78" s="51"/>
      <c r="G78" s="9">
        <v>1355.92</v>
      </c>
      <c r="H78" s="13">
        <f>SUM(Tabla111323[[#This Row],[PETRÓLEO]:[CAÑA DE AZÚCAR Y DERIVADOS]])</f>
        <v>74268.72</v>
      </c>
      <c r="I78" s="54">
        <v>14005.52</v>
      </c>
      <c r="J78" s="9">
        <v>23098.38</v>
      </c>
      <c r="K78" s="1">
        <v>1189.72</v>
      </c>
      <c r="L78" s="7">
        <v>2483.92</v>
      </c>
      <c r="M78" s="3"/>
      <c r="N78" s="13">
        <f>SUM(Tabla111323[[#This Row],[ELECTRICIDAD]:[NO ENERGÉTICO]])</f>
        <v>40777.54</v>
      </c>
      <c r="O78" s="52">
        <v>75252.72</v>
      </c>
    </row>
    <row r="79" spans="1:15" x14ac:dyDescent="0.35">
      <c r="A79" s="47" t="s">
        <v>12</v>
      </c>
      <c r="B79" s="6"/>
      <c r="C79" s="7">
        <v>7096.58</v>
      </c>
      <c r="D79" s="7">
        <v>1076.29</v>
      </c>
      <c r="E79" s="9"/>
      <c r="F79" s="54">
        <v>1955.92</v>
      </c>
      <c r="G79" s="9"/>
      <c r="H79" s="13">
        <f>SUM(Tabla111323[[#This Row],[PETRÓLEO]:[CAÑA DE AZÚCAR Y DERIVADOS]])</f>
        <v>10128.790000000001</v>
      </c>
      <c r="I79" s="54">
        <v>1321.83</v>
      </c>
      <c r="J79" s="35">
        <v>2193.87</v>
      </c>
      <c r="K79" s="1"/>
      <c r="L79" s="7">
        <v>222.3</v>
      </c>
      <c r="M79" s="4">
        <v>6640.26</v>
      </c>
      <c r="N79" s="13">
        <f>SUM(Tabla111323[[#This Row],[ELECTRICIDAD]:[NO ENERGÉTICO]])</f>
        <v>3738</v>
      </c>
      <c r="O79" s="52">
        <v>16762.03</v>
      </c>
    </row>
    <row r="80" spans="1:15" x14ac:dyDescent="0.35">
      <c r="A80" s="47" t="s">
        <v>13</v>
      </c>
      <c r="B80" s="6">
        <v>-2227.62</v>
      </c>
      <c r="C80" s="7">
        <v>-560.14999266708298</v>
      </c>
      <c r="D80" s="7"/>
      <c r="E80" s="9"/>
      <c r="F80" s="9"/>
      <c r="G80" s="9"/>
      <c r="H80" s="13">
        <f>SUM(Tabla111323[[#This Row],[PETRÓLEO]:[CAÑA DE AZÚCAR Y DERIVADOS]])</f>
        <v>-2787.769992667083</v>
      </c>
      <c r="I80" s="54">
        <v>-784.09</v>
      </c>
      <c r="J80" s="9">
        <v>-2437.13</v>
      </c>
      <c r="K80" s="9"/>
      <c r="L80" s="7">
        <v>-73.67</v>
      </c>
      <c r="M80" s="4">
        <v>-1367.31</v>
      </c>
      <c r="N80" s="13">
        <f>SUM(Tabla111323[[#This Row],[ELECTRICIDAD]:[NO ENERGÉTICO]])</f>
        <v>-3294.8900000000003</v>
      </c>
      <c r="O80" s="52">
        <v>-7449.97</v>
      </c>
    </row>
    <row r="81" spans="1:15" x14ac:dyDescent="0.35">
      <c r="A81" s="48" t="s">
        <v>14</v>
      </c>
      <c r="B81" s="11" t="s">
        <v>69</v>
      </c>
      <c r="C81" s="11">
        <v>49066.95</v>
      </c>
      <c r="D81" s="11">
        <v>1094.51</v>
      </c>
      <c r="E81" s="11" t="s">
        <v>79</v>
      </c>
      <c r="F81" s="11">
        <v>1955.92</v>
      </c>
      <c r="G81" s="11">
        <v>1355.92</v>
      </c>
      <c r="H81" s="13">
        <f>SUM(Tabla111323[[#This Row],[PETRÓLEO]:[CAÑA DE AZÚCAR Y DERIVADOS]])</f>
        <v>53473.299999999996</v>
      </c>
      <c r="I81" s="33">
        <v>14543.26</v>
      </c>
      <c r="J81" s="37">
        <f>SUM(5096.3,1686.7,12636.25,3435.87)</f>
        <v>22855.119999999999</v>
      </c>
      <c r="K81" s="11">
        <v>1189.72</v>
      </c>
      <c r="L81" s="26">
        <v>2779.89</v>
      </c>
      <c r="M81" s="4"/>
      <c r="N81" s="13">
        <f>SUM(Tabla111323[[#This Row],[ELECTRICIDAD]:[NO ENERGÉTICO]])</f>
        <v>41367.99</v>
      </c>
      <c r="O81" s="14">
        <v>84767.679999999993</v>
      </c>
    </row>
    <row r="82" spans="1:15" x14ac:dyDescent="0.35">
      <c r="A82" s="47" t="s">
        <v>15</v>
      </c>
      <c r="B82" s="1">
        <v>26066.07</v>
      </c>
      <c r="C82" s="1"/>
      <c r="D82" s="1"/>
      <c r="E82" s="1"/>
      <c r="F82" s="1"/>
      <c r="G82" s="1"/>
      <c r="H82" s="13">
        <f>SUM(Tabla111323[[#This Row],[PETRÓLEO]:[CAÑA DE AZÚCAR Y DERIVADOS]])</f>
        <v>26066.07</v>
      </c>
      <c r="I82" s="34"/>
      <c r="J82" s="9">
        <v>18241.38</v>
      </c>
      <c r="K82" s="9">
        <v>972.82</v>
      </c>
      <c r="L82" s="42">
        <v>1037.82</v>
      </c>
      <c r="M82" s="4">
        <v>7846.54</v>
      </c>
      <c r="N82" s="13">
        <f>SUM(Tabla111323[[#This Row],[ELECTRICIDAD]:[NO ENERGÉTICO]])</f>
        <v>20252.02</v>
      </c>
      <c r="O82" s="17">
        <v>-1455.9</v>
      </c>
    </row>
    <row r="83" spans="1:15" x14ac:dyDescent="0.35">
      <c r="A83" s="47" t="s">
        <v>16</v>
      </c>
      <c r="B83" s="1"/>
      <c r="C83" s="6">
        <v>-16598.82</v>
      </c>
      <c r="D83" s="6">
        <v>-403.83</v>
      </c>
      <c r="E83" s="6">
        <v>-2070.27</v>
      </c>
      <c r="F83" s="1">
        <v>-1955.92</v>
      </c>
      <c r="G83" s="1"/>
      <c r="H83" s="13">
        <f>SUM(Tabla111323[[#This Row],[PETRÓLEO]:[CAÑA DE AZÚCAR Y DERIVADOS]])</f>
        <v>-21028.840000000004</v>
      </c>
      <c r="I83" s="34">
        <v>14362.83</v>
      </c>
      <c r="J83" s="35">
        <v>3162.93</v>
      </c>
      <c r="K83" s="9"/>
      <c r="L83" s="43"/>
      <c r="M83" s="4">
        <v>787.31</v>
      </c>
      <c r="N83" s="13">
        <f>SUM(Tabla111323[[#This Row],[ELECTRICIDAD]:[NO ENERGÉTICO]])</f>
        <v>17525.759999999998</v>
      </c>
      <c r="O83" s="14">
        <v>-11349.62</v>
      </c>
    </row>
    <row r="84" spans="1:15" x14ac:dyDescent="0.35">
      <c r="A84" s="47" t="s">
        <v>17</v>
      </c>
      <c r="B84" s="1"/>
      <c r="C84" s="6">
        <v>-4237.82</v>
      </c>
      <c r="D84" s="1"/>
      <c r="E84" s="1"/>
      <c r="F84" s="1"/>
      <c r="G84" s="1"/>
      <c r="H84" s="13">
        <f>SUM(Tabla111323[[#This Row],[PETRÓLEO]:[CAÑA DE AZÚCAR Y DERIVADOS]])</f>
        <v>-4237.82</v>
      </c>
      <c r="I84" s="34"/>
      <c r="J84" s="9">
        <v>2712.17</v>
      </c>
      <c r="K84" s="9"/>
      <c r="L84" s="43">
        <v>738.38</v>
      </c>
      <c r="M84" s="4">
        <v>2261.5100000000002</v>
      </c>
      <c r="N84" s="13">
        <f>SUM(Tabla111323[[#This Row],[ELECTRICIDAD]:[NO ENERGÉTICO]])</f>
        <v>3450.55</v>
      </c>
      <c r="O84" s="14">
        <v>0.11</v>
      </c>
    </row>
    <row r="85" spans="1:15" x14ac:dyDescent="0.35">
      <c r="A85" s="49" t="s">
        <v>55</v>
      </c>
      <c r="B85" s="2"/>
      <c r="C85" s="2"/>
      <c r="D85" s="2"/>
      <c r="E85" s="2"/>
      <c r="F85" s="2"/>
      <c r="G85" s="1"/>
      <c r="H85" s="13">
        <f>SUM(Tabla111323[[#This Row],[PETRÓLEO]:[CAÑA DE AZÚCAR Y DERIVADOS]])</f>
        <v>0</v>
      </c>
      <c r="I85" s="8"/>
      <c r="J85" s="9"/>
      <c r="K85" s="9">
        <v>806.32</v>
      </c>
      <c r="L85" s="43"/>
      <c r="M85" s="4">
        <v>381.11</v>
      </c>
      <c r="N85" s="13">
        <f>SUM(Tabla111323[[#This Row],[ELECTRICIDAD]:[NO ENERGÉTICO]])</f>
        <v>806.32</v>
      </c>
      <c r="O85" s="14">
        <v>-1455.19</v>
      </c>
    </row>
    <row r="86" spans="1:15" x14ac:dyDescent="0.35">
      <c r="A86" s="47" t="s">
        <v>18</v>
      </c>
      <c r="B86" s="9"/>
      <c r="C86" s="5">
        <v>2263.73</v>
      </c>
      <c r="D86" s="1"/>
      <c r="E86" s="9"/>
      <c r="F86" s="9"/>
      <c r="G86" s="9"/>
      <c r="H86" s="13">
        <f>SUM(Tabla111323[[#This Row],[PETRÓLEO]:[CAÑA DE AZÚCAR Y DERIVADOS]])</f>
        <v>2263.73</v>
      </c>
      <c r="I86" s="5">
        <v>1104.83</v>
      </c>
      <c r="J86" s="9">
        <v>14239.24</v>
      </c>
      <c r="K86" s="9"/>
      <c r="L86" s="43"/>
      <c r="M86" s="46">
        <v>26.15</v>
      </c>
      <c r="N86" s="13">
        <f>SUM(Tabla111323[[#This Row],[ELECTRICIDAD]:[NO ENERGÉTICO]])</f>
        <v>15344.07</v>
      </c>
      <c r="O86" s="52" t="s">
        <v>71</v>
      </c>
    </row>
    <row r="87" spans="1:15" x14ac:dyDescent="0.35">
      <c r="A87" s="47" t="s">
        <v>19</v>
      </c>
      <c r="B87" s="9"/>
      <c r="C87" s="5">
        <v>8258.94</v>
      </c>
      <c r="D87" s="5">
        <v>62.92</v>
      </c>
      <c r="E87" s="1"/>
      <c r="F87" s="1"/>
      <c r="G87" s="1">
        <v>-679.5</v>
      </c>
      <c r="H87" s="13">
        <f>SUM(Tabla111323[[#This Row],[PETRÓLEO]:[CAÑA DE AZÚCAR Y DERIVADOS]])</f>
        <v>7642.3600000000006</v>
      </c>
      <c r="I87" s="5">
        <v>3602.51</v>
      </c>
      <c r="J87" s="9">
        <v>713.31</v>
      </c>
      <c r="L87" s="43"/>
      <c r="M87" s="4">
        <v>1228.3399999999999</v>
      </c>
      <c r="N87" s="13">
        <f>SUM(Tabla111323[[#This Row],[ELECTRICIDAD]:[NO ENERGÉTICO]])</f>
        <v>4315.82</v>
      </c>
      <c r="O87" s="52" t="s">
        <v>72</v>
      </c>
    </row>
    <row r="88" spans="1:15" x14ac:dyDescent="0.35">
      <c r="A88" s="47" t="s">
        <v>20</v>
      </c>
      <c r="B88" s="9"/>
      <c r="C88" s="5">
        <v>9126.2900000000009</v>
      </c>
      <c r="D88" s="1"/>
      <c r="E88" s="9"/>
      <c r="F88" s="9"/>
      <c r="G88" s="1"/>
      <c r="H88" s="13">
        <f>SUM(Tabla111323[[#This Row],[PETRÓLEO]:[CAÑA DE AZÚCAR Y DERIVADOS]])</f>
        <v>9126.2900000000009</v>
      </c>
      <c r="I88" s="5">
        <v>4454.58</v>
      </c>
      <c r="J88" s="1">
        <v>923.14</v>
      </c>
      <c r="K88" s="9">
        <v>152.72</v>
      </c>
      <c r="L88" s="43"/>
      <c r="M88" s="4">
        <v>108.71</v>
      </c>
      <c r="N88" s="13">
        <f>SUM(Tabla111323[[#This Row],[ELECTRICIDAD]:[NO ENERGÉTICO]])</f>
        <v>5530.4400000000005</v>
      </c>
      <c r="O88" s="52" t="s">
        <v>73</v>
      </c>
    </row>
    <row r="89" spans="1:15" x14ac:dyDescent="0.35">
      <c r="A89" s="47" t="s">
        <v>21</v>
      </c>
      <c r="B89" s="9"/>
      <c r="C89" s="5">
        <v>1118.2</v>
      </c>
      <c r="D89" s="1"/>
      <c r="E89" s="9"/>
      <c r="F89" s="9"/>
      <c r="G89" s="1"/>
      <c r="H89" s="13">
        <f>SUM(Tabla111323[[#This Row],[PETRÓLEO]:[CAÑA DE AZÚCAR Y DERIVADOS]])</f>
        <v>1118.2</v>
      </c>
      <c r="I89" s="5">
        <v>2801.79</v>
      </c>
      <c r="J89" s="35">
        <v>609.91999999999996</v>
      </c>
      <c r="K89" s="9">
        <v>103.18</v>
      </c>
      <c r="L89" s="43"/>
      <c r="M89" s="46">
        <v>12.62</v>
      </c>
      <c r="N89" s="13">
        <f>SUM(Tabla111323[[#This Row],[ELECTRICIDAD]:[NO ENERGÉTICO]])</f>
        <v>3514.89</v>
      </c>
      <c r="O89" s="52" t="s">
        <v>74</v>
      </c>
    </row>
    <row r="90" spans="1:15" x14ac:dyDescent="0.35">
      <c r="A90" s="47" t="s">
        <v>22</v>
      </c>
      <c r="B90" s="9"/>
      <c r="C90" s="1"/>
      <c r="D90" s="9"/>
      <c r="E90" s="9"/>
      <c r="F90" s="9"/>
      <c r="G90" s="1"/>
      <c r="H90" s="13">
        <f>SUM(Tabla111323[[#This Row],[PETRÓLEO]:[CAÑA DE AZÚCAR Y DERIVADOS]])</f>
        <v>0</v>
      </c>
      <c r="I90" s="5">
        <v>83.93</v>
      </c>
      <c r="J90" s="9">
        <v>3768.09</v>
      </c>
      <c r="K90" s="9"/>
      <c r="L90" s="43"/>
      <c r="M90" s="4">
        <v>511.66</v>
      </c>
      <c r="N90" s="13">
        <f>SUM(Tabla111323[[#This Row],[ELECTRICIDAD]:[NO ENERGÉTICO]])</f>
        <v>3852.02</v>
      </c>
      <c r="O90" s="52" t="s">
        <v>75</v>
      </c>
    </row>
    <row r="91" spans="1:15" x14ac:dyDescent="0.35">
      <c r="A91" s="48" t="s">
        <v>23</v>
      </c>
      <c r="B91" s="15"/>
      <c r="C91" s="11">
        <v>20767.16</v>
      </c>
      <c r="D91" s="11">
        <v>62.92</v>
      </c>
      <c r="E91" s="15"/>
      <c r="F91" s="15"/>
      <c r="G91" s="11">
        <v>679.5</v>
      </c>
      <c r="H91" s="13">
        <f>SUM(Tabla111323[[#This Row],[PETRÓLEO]:[CAÑA DE AZÚCAR Y DERIVADOS]])</f>
        <v>21509.579999999998</v>
      </c>
      <c r="I91" s="14">
        <v>12047.64</v>
      </c>
      <c r="J91" s="37">
        <f>SUM(1960.2,5353.07,1285.8,10389.5,1265.13)</f>
        <v>20253.7</v>
      </c>
      <c r="K91" s="16">
        <v>273.83</v>
      </c>
      <c r="L91" s="55"/>
      <c r="M91" s="45">
        <v>131.88999999999999</v>
      </c>
      <c r="N91" s="13">
        <f>SUM(Tabla111323[[#This Row],[ELECTRICIDAD]:[NO ENERGÉTICO]])</f>
        <v>32575.170000000002</v>
      </c>
      <c r="O91" s="25" t="s">
        <v>76</v>
      </c>
    </row>
    <row r="92" spans="1:15" x14ac:dyDescent="0.35">
      <c r="A92" s="48" t="s">
        <v>24</v>
      </c>
      <c r="B92" s="15"/>
      <c r="C92" s="11"/>
      <c r="D92" s="11"/>
      <c r="E92" s="15"/>
      <c r="F92" s="15"/>
      <c r="G92" s="15"/>
      <c r="H92" s="13">
        <f>SUM(Tabla111323[[#This Row],[PETRÓLEO]:[CAÑA DE AZÚCAR Y DERIVADOS]])</f>
        <v>0</v>
      </c>
      <c r="I92" s="14"/>
      <c r="J92" s="37">
        <v>132.12</v>
      </c>
      <c r="K92" s="14">
        <v>208.82</v>
      </c>
      <c r="L92" s="56">
        <v>2779.89</v>
      </c>
      <c r="M92" s="45">
        <v>498.18</v>
      </c>
      <c r="N92" s="13">
        <f>SUM(Tabla111323[[#This Row],[ELECTRICIDAD]:[NO ENERGÉTICO]])</f>
        <v>3120.83</v>
      </c>
      <c r="O92" s="25" t="s">
        <v>77</v>
      </c>
    </row>
    <row r="93" spans="1:15" x14ac:dyDescent="0.35">
      <c r="A93" s="50" t="s">
        <v>25</v>
      </c>
      <c r="B93" s="18"/>
      <c r="C93" s="11">
        <v>20767.16</v>
      </c>
      <c r="D93" s="19">
        <v>62.92</v>
      </c>
      <c r="E93" s="18"/>
      <c r="F93" s="18"/>
      <c r="G93" s="19">
        <v>679.5</v>
      </c>
      <c r="H93" s="13">
        <f>SUM(Tabla111323[[#This Row],[PETRÓLEO]:[CAÑA DE AZÚCAR Y DERIVADOS]])</f>
        <v>21509.579999999998</v>
      </c>
      <c r="I93" s="14">
        <v>12047.64</v>
      </c>
      <c r="J93" s="37">
        <f>SUM(J91:J92)</f>
        <v>20385.82</v>
      </c>
      <c r="K93" s="16">
        <v>523.83000000000004</v>
      </c>
      <c r="L93" s="56">
        <v>2779.89</v>
      </c>
      <c r="M93" s="45">
        <v>3129.34</v>
      </c>
      <c r="N93" s="13">
        <f>SUM(Tabla111323[[#This Row],[ELECTRICIDAD]:[NO ENERGÉTICO]])</f>
        <v>35737.18</v>
      </c>
      <c r="O93" s="25" t="s">
        <v>78</v>
      </c>
    </row>
    <row r="94" spans="1:15" x14ac:dyDescent="0.35">
      <c r="M94" s="35"/>
    </row>
    <row r="95" spans="1:15" x14ac:dyDescent="0.35">
      <c r="M95" s="35"/>
    </row>
    <row r="96" spans="1:15" x14ac:dyDescent="0.35">
      <c r="A96" s="22" t="s">
        <v>80</v>
      </c>
      <c r="B96" s="23" t="s">
        <v>0</v>
      </c>
      <c r="C96" s="23" t="s">
        <v>1</v>
      </c>
      <c r="D96" s="23" t="s">
        <v>52</v>
      </c>
      <c r="E96" s="23" t="s">
        <v>2</v>
      </c>
      <c r="F96" s="23" t="s">
        <v>3</v>
      </c>
      <c r="G96" s="23" t="s">
        <v>4</v>
      </c>
      <c r="H96" s="23" t="s">
        <v>5</v>
      </c>
      <c r="I96" s="23" t="s">
        <v>6</v>
      </c>
      <c r="J96" s="23" t="s">
        <v>45</v>
      </c>
      <c r="K96" s="23" t="s">
        <v>54</v>
      </c>
      <c r="L96" s="23" t="s">
        <v>7</v>
      </c>
      <c r="M96" s="23" t="s">
        <v>53</v>
      </c>
      <c r="N96" s="23" t="s">
        <v>8</v>
      </c>
      <c r="O96" s="23" t="s">
        <v>9</v>
      </c>
    </row>
    <row r="97" spans="1:15" x14ac:dyDescent="0.35">
      <c r="A97" s="29"/>
      <c r="B97" s="30" t="s">
        <v>10</v>
      </c>
      <c r="C97" s="30" t="s">
        <v>10</v>
      </c>
      <c r="D97" s="30" t="s">
        <v>10</v>
      </c>
      <c r="E97" s="30" t="s">
        <v>10</v>
      </c>
      <c r="F97" s="30" t="s">
        <v>10</v>
      </c>
      <c r="G97" s="30" t="s">
        <v>10</v>
      </c>
      <c r="H97" s="24" t="s">
        <v>10</v>
      </c>
      <c r="I97" s="30" t="s">
        <v>10</v>
      </c>
      <c r="J97" s="30" t="s">
        <v>10</v>
      </c>
      <c r="K97" s="30" t="s">
        <v>10</v>
      </c>
      <c r="L97" s="30" t="s">
        <v>10</v>
      </c>
      <c r="M97" s="44" t="s">
        <v>10</v>
      </c>
      <c r="N97" s="24" t="s">
        <v>10</v>
      </c>
      <c r="O97" s="24" t="s">
        <v>10</v>
      </c>
    </row>
    <row r="98" spans="1:15" x14ac:dyDescent="0.35">
      <c r="A98" s="47" t="s">
        <v>11</v>
      </c>
      <c r="B98" s="57">
        <v>28457.21</v>
      </c>
      <c r="C98" s="7">
        <v>43001.279999999999</v>
      </c>
      <c r="D98" s="7">
        <v>13.48</v>
      </c>
      <c r="E98" s="54">
        <v>1978.84</v>
      </c>
      <c r="F98" s="51"/>
      <c r="G98" s="9">
        <v>1257.74</v>
      </c>
      <c r="H98" s="13">
        <f>SUM(Tabla1113234[[#This Row],[PETRÓLEO]:[CAÑA DE AZÚCAR Y DERIVADOS]])</f>
        <v>74708.549999999988</v>
      </c>
      <c r="I98" s="54">
        <v>14605.83</v>
      </c>
      <c r="J98" s="9">
        <v>24682.92</v>
      </c>
      <c r="K98" s="1">
        <v>1132.42</v>
      </c>
      <c r="L98" s="7">
        <v>2422.37</v>
      </c>
      <c r="M98" s="3"/>
      <c r="N98" s="13">
        <f>SUM(Tabla1113234[[#This Row],[ELECTRICIDAD]:[NO ENERGÉTICO]])</f>
        <v>42843.54</v>
      </c>
      <c r="O98" s="52">
        <v>75712.320000000007</v>
      </c>
    </row>
    <row r="99" spans="1:15" x14ac:dyDescent="0.35">
      <c r="A99" s="47" t="s">
        <v>12</v>
      </c>
      <c r="B99" s="6"/>
      <c r="C99" s="7">
        <v>6925.41</v>
      </c>
      <c r="D99" s="7">
        <v>1018.27</v>
      </c>
      <c r="E99" s="9"/>
      <c r="F99" s="54">
        <v>2606.6799999999998</v>
      </c>
      <c r="G99" s="9"/>
      <c r="H99" s="13">
        <f>SUM(Tabla1113234[[#This Row],[PETRÓLEO]:[CAÑA DE AZÚCAR Y DERIVADOS]])</f>
        <v>10550.36</v>
      </c>
      <c r="I99" s="54">
        <v>1284.82</v>
      </c>
      <c r="J99" s="35">
        <v>2037.82</v>
      </c>
      <c r="K99" s="1"/>
      <c r="L99" s="7">
        <v>221.38</v>
      </c>
      <c r="M99" s="4">
        <v>3527.22</v>
      </c>
      <c r="N99" s="13">
        <f>SUM(Tabla1113234[[#This Row],[ELECTRICIDAD]:[NO ENERGÉTICO]])</f>
        <v>3544.02</v>
      </c>
      <c r="O99" s="52">
        <v>17621.599999999999</v>
      </c>
    </row>
    <row r="100" spans="1:15" x14ac:dyDescent="0.35">
      <c r="A100" s="47" t="s">
        <v>13</v>
      </c>
      <c r="B100" s="6">
        <v>-2343.5</v>
      </c>
      <c r="C100" s="7">
        <v>-536.51</v>
      </c>
      <c r="D100" s="9"/>
      <c r="E100" s="51"/>
      <c r="F100" s="9"/>
      <c r="G100" s="9"/>
      <c r="H100" s="13">
        <f>SUM(Tabla1113234[[#This Row],[PETRÓLEO]:[CAÑA DE AZÚCAR Y DERIVADOS]])</f>
        <v>-2880.01</v>
      </c>
      <c r="I100" s="54">
        <v>-918.95</v>
      </c>
      <c r="J100" s="9">
        <v>-2409.86</v>
      </c>
      <c r="K100" s="9"/>
      <c r="L100" s="7">
        <v>-88.68</v>
      </c>
      <c r="M100" s="4">
        <v>-629.24</v>
      </c>
      <c r="N100" s="13">
        <f>SUM(Tabla1113234[[#This Row],[ELECTRICIDAD]:[NO ENERGÉTICO]])</f>
        <v>-3417.4900000000002</v>
      </c>
      <c r="O100" s="52">
        <v>-6926.74</v>
      </c>
    </row>
    <row r="101" spans="1:15" x14ac:dyDescent="0.35">
      <c r="A101" s="48" t="s">
        <v>14</v>
      </c>
      <c r="B101" s="11">
        <v>26113.71</v>
      </c>
      <c r="C101" s="11">
        <v>50463.199999999997</v>
      </c>
      <c r="D101" s="11">
        <v>1031.75</v>
      </c>
      <c r="E101" s="11">
        <v>1978.84</v>
      </c>
      <c r="F101" s="11">
        <v>2606.6799999999998</v>
      </c>
      <c r="G101" s="11">
        <v>1257.74</v>
      </c>
      <c r="H101" s="13">
        <f>SUM(Tabla1113234[[#This Row],[PETRÓLEO]:[CAÑA DE AZÚCAR Y DERIVADOS]])</f>
        <v>83451.92</v>
      </c>
      <c r="I101" s="33">
        <v>14971.7</v>
      </c>
      <c r="J101" s="37">
        <f>SUM(1939.91,4892.05,1288.32,12799.9,3390.7)</f>
        <v>24310.880000000001</v>
      </c>
      <c r="K101" s="11">
        <v>1132.42</v>
      </c>
      <c r="L101" s="26">
        <v>2732.43</v>
      </c>
      <c r="M101" s="4"/>
      <c r="N101" s="13">
        <f>SUM(Tabla1113234[[#This Row],[ELECTRICIDAD]:[NO ENERGÉTICO]])</f>
        <v>43147.43</v>
      </c>
      <c r="O101" s="14">
        <v>86486.14</v>
      </c>
    </row>
    <row r="102" spans="1:15" x14ac:dyDescent="0.35">
      <c r="A102" s="47" t="s">
        <v>15</v>
      </c>
      <c r="B102" s="1">
        <v>-26113.71</v>
      </c>
      <c r="C102" s="1"/>
      <c r="D102" s="1"/>
      <c r="E102" s="1"/>
      <c r="F102" s="1"/>
      <c r="G102" s="1"/>
      <c r="H102" s="13">
        <f>SUM(Tabla1113234[[#This Row],[PETRÓLEO]:[CAÑA DE AZÚCAR Y DERIVADOS]])</f>
        <v>-26113.71</v>
      </c>
      <c r="I102" s="34"/>
      <c r="J102" s="9">
        <v>18923.84</v>
      </c>
      <c r="K102" s="9">
        <v>963.28</v>
      </c>
      <c r="L102" s="42">
        <v>1024.92</v>
      </c>
      <c r="M102" s="4">
        <v>3793.2</v>
      </c>
      <c r="N102" s="13">
        <f>SUM(Tabla1113234[[#This Row],[ELECTRICIDAD]:[NO ENERGÉTICO]])</f>
        <v>20912.04</v>
      </c>
      <c r="O102" s="17">
        <v>-1408.47</v>
      </c>
    </row>
    <row r="103" spans="1:15" x14ac:dyDescent="0.35">
      <c r="A103" s="47" t="s">
        <v>16</v>
      </c>
      <c r="B103" s="1"/>
      <c r="C103" s="6">
        <v>-16938.27</v>
      </c>
      <c r="D103" s="6">
        <v>-389.27</v>
      </c>
      <c r="E103" s="6">
        <v>-1978.84</v>
      </c>
      <c r="F103" s="1">
        <v>-2606.6799999999998</v>
      </c>
      <c r="G103" s="1"/>
      <c r="H103" s="13">
        <f>SUM(Tabla1113234[[#This Row],[PETRÓLEO]:[CAÑA DE AZÚCAR Y DERIVADOS]])</f>
        <v>-21913.06</v>
      </c>
      <c r="I103" s="34">
        <v>14873.28</v>
      </c>
      <c r="J103" s="35">
        <v>3284.12</v>
      </c>
      <c r="K103" s="9"/>
      <c r="L103" s="43"/>
      <c r="M103" s="4">
        <v>-8046.1</v>
      </c>
      <c r="N103" s="13">
        <f>SUM(Tabla1113234[[#This Row],[ELECTRICIDAD]:[NO ENERGÉTICO]])</f>
        <v>18157.400000000001</v>
      </c>
      <c r="O103" s="14">
        <v>-11801.76</v>
      </c>
    </row>
    <row r="104" spans="1:15" x14ac:dyDescent="0.35">
      <c r="A104" s="47" t="s">
        <v>17</v>
      </c>
      <c r="B104" s="1"/>
      <c r="C104" s="6">
        <v>-4582.29</v>
      </c>
      <c r="D104" s="1"/>
      <c r="E104" s="1"/>
      <c r="F104" s="1"/>
      <c r="G104" s="1"/>
      <c r="H104" s="13">
        <f>SUM(Tabla1113234[[#This Row],[PETRÓLEO]:[CAÑA DE AZÚCAR Y DERIVADOS]])</f>
        <v>-4582.29</v>
      </c>
      <c r="I104" s="34"/>
      <c r="J104" s="9">
        <v>2737.26</v>
      </c>
      <c r="K104" s="9"/>
      <c r="L104" s="43">
        <v>726.25</v>
      </c>
      <c r="M104" s="4">
        <v>-1118.81</v>
      </c>
      <c r="N104" s="13">
        <f>SUM(Tabla1113234[[#This Row],[ELECTRICIDAD]:[NO ENERGÉTICO]])</f>
        <v>3463.51</v>
      </c>
      <c r="O104" s="14">
        <v>0.11</v>
      </c>
    </row>
    <row r="105" spans="1:15" x14ac:dyDescent="0.35">
      <c r="A105" s="49" t="s">
        <v>55</v>
      </c>
      <c r="B105" s="2"/>
      <c r="C105" s="2"/>
      <c r="D105" s="2"/>
      <c r="E105" s="2"/>
      <c r="F105" s="2"/>
      <c r="G105" s="1"/>
      <c r="H105" s="13">
        <f>SUM(Tabla1113234[[#This Row],[PETRÓLEO]:[CAÑA DE AZÚCAR Y DERIVADOS]])</f>
        <v>0</v>
      </c>
      <c r="I105" s="8"/>
      <c r="J105" s="9"/>
      <c r="K105" s="9">
        <v>792.28</v>
      </c>
      <c r="L105" s="43"/>
      <c r="M105" s="4">
        <v>-1019.68</v>
      </c>
      <c r="N105" s="13">
        <f>SUM(Tabla1113234[[#This Row],[ELECTRICIDAD]:[NO ENERGÉTICO]])</f>
        <v>792.28</v>
      </c>
      <c r="O105" s="14">
        <v>-227.4</v>
      </c>
    </row>
    <row r="106" spans="1:15" x14ac:dyDescent="0.35">
      <c r="A106" s="47" t="s">
        <v>18</v>
      </c>
      <c r="B106" s="9"/>
      <c r="C106" s="5">
        <v>2319.4299999999998</v>
      </c>
      <c r="D106" s="1"/>
      <c r="E106" s="9"/>
      <c r="F106" s="9"/>
      <c r="G106" s="9"/>
      <c r="H106" s="13">
        <f>SUM(Tabla1113234[[#This Row],[PETRÓLEO]:[CAÑA DE AZÚCAR Y DERIVADOS]])</f>
        <v>2319.4299999999998</v>
      </c>
      <c r="I106" s="5">
        <v>1176.51</v>
      </c>
      <c r="J106" s="9">
        <v>14431.38</v>
      </c>
      <c r="K106" s="9"/>
      <c r="L106" s="43"/>
      <c r="M106" s="46">
        <v>436.49</v>
      </c>
      <c r="N106" s="13">
        <f>SUM(Tabla1113234[[#This Row],[ELECTRICIDAD]:[NO ENERGÉTICO]])</f>
        <v>15607.89</v>
      </c>
      <c r="O106" s="52">
        <v>18363.810000000001</v>
      </c>
    </row>
    <row r="107" spans="1:15" x14ac:dyDescent="0.35">
      <c r="A107" s="47" t="s">
        <v>19</v>
      </c>
      <c r="B107" s="9"/>
      <c r="C107" s="5">
        <v>8455.5400000000009</v>
      </c>
      <c r="D107" s="5">
        <v>58.29</v>
      </c>
      <c r="E107" s="1"/>
      <c r="F107" s="1"/>
      <c r="G107" s="1">
        <v>-650.38</v>
      </c>
      <c r="H107" s="13">
        <f>SUM(Tabla1113234[[#This Row],[PETRÓLEO]:[CAÑA DE AZÚCAR Y DERIVADOS]])</f>
        <v>7863.4500000000016</v>
      </c>
      <c r="I107" s="5">
        <v>3732.83</v>
      </c>
      <c r="J107" s="9">
        <v>752.31</v>
      </c>
      <c r="L107" s="43"/>
      <c r="M107" s="4">
        <v>965.03</v>
      </c>
      <c r="N107" s="13">
        <f>SUM(Tabla1113234[[#This Row],[ELECTRICIDAD]:[NO ENERGÉTICO]])</f>
        <v>4485.1399999999994</v>
      </c>
      <c r="O107" s="52">
        <v>13313.62</v>
      </c>
    </row>
    <row r="108" spans="1:15" x14ac:dyDescent="0.35">
      <c r="A108" s="47" t="s">
        <v>20</v>
      </c>
      <c r="B108" s="9"/>
      <c r="C108" s="5">
        <v>9412.82</v>
      </c>
      <c r="D108" s="1"/>
      <c r="E108" s="9"/>
      <c r="F108" s="9"/>
      <c r="G108" s="1"/>
      <c r="H108" s="13">
        <f>SUM(Tabla1113234[[#This Row],[PETRÓLEO]:[CAÑA DE AZÚCAR Y DERIVADOS]])</f>
        <v>9412.82</v>
      </c>
      <c r="I108" s="5">
        <v>4534.72</v>
      </c>
      <c r="J108" s="1">
        <v>972.87</v>
      </c>
      <c r="K108" s="9">
        <v>145.82</v>
      </c>
      <c r="L108" s="43"/>
      <c r="M108" s="4">
        <v>-39.83</v>
      </c>
      <c r="N108" s="13">
        <f>SUM(Tabla1113234[[#This Row],[ELECTRICIDAD]:[NO ENERGÉTICO]])</f>
        <v>5653.41</v>
      </c>
      <c r="O108" s="52">
        <v>15026.4</v>
      </c>
    </row>
    <row r="109" spans="1:15" x14ac:dyDescent="0.35">
      <c r="A109" s="47" t="s">
        <v>21</v>
      </c>
      <c r="B109" s="9"/>
      <c r="C109" s="5">
        <v>1258.25</v>
      </c>
      <c r="D109" s="1"/>
      <c r="E109" s="9"/>
      <c r="F109" s="9"/>
      <c r="G109" s="1"/>
      <c r="H109" s="13">
        <f>SUM(Tabla1113234[[#This Row],[PETRÓLEO]:[CAÑA DE AZÚCAR Y DERIVADOS]])</f>
        <v>1258.25</v>
      </c>
      <c r="I109" s="5">
        <v>2861.18</v>
      </c>
      <c r="J109" s="35">
        <v>657.23</v>
      </c>
      <c r="K109" s="9">
        <v>101.82</v>
      </c>
      <c r="L109" s="43"/>
      <c r="M109" s="46">
        <v>-146.30000000000001</v>
      </c>
      <c r="N109" s="13">
        <f>SUM(Tabla1113234[[#This Row],[ELECTRICIDAD]:[NO ENERGÉTICO]])</f>
        <v>3620.23</v>
      </c>
      <c r="O109" s="52">
        <v>4732.18</v>
      </c>
    </row>
    <row r="110" spans="1:15" x14ac:dyDescent="0.35">
      <c r="A110" s="47" t="s">
        <v>22</v>
      </c>
      <c r="B110" s="9"/>
      <c r="C110" s="1"/>
      <c r="D110" s="1"/>
      <c r="E110" s="9"/>
      <c r="F110" s="9"/>
      <c r="G110" s="1"/>
      <c r="H110" s="13">
        <f>SUM(Tabla1113234[[#This Row],[PETRÓLEO]:[CAÑA DE AZÚCAR Y DERIVADOS]])</f>
        <v>0</v>
      </c>
      <c r="I110" s="5">
        <v>77.37</v>
      </c>
      <c r="J110" s="9">
        <v>3805.3</v>
      </c>
      <c r="K110" s="9"/>
      <c r="L110" s="43"/>
      <c r="M110" s="4">
        <v>652.35</v>
      </c>
      <c r="N110" s="13">
        <f>SUM(Tabla1113234[[#This Row],[ELECTRICIDAD]:[NO ENERGÉTICO]])</f>
        <v>3882.67</v>
      </c>
      <c r="O110" s="52">
        <v>4535.0200000000004</v>
      </c>
    </row>
    <row r="111" spans="1:15" x14ac:dyDescent="0.35">
      <c r="A111" s="48" t="s">
        <v>23</v>
      </c>
      <c r="B111" s="15"/>
      <c r="C111" s="11">
        <v>21391.72</v>
      </c>
      <c r="D111" s="11">
        <v>58.29</v>
      </c>
      <c r="E111" s="15"/>
      <c r="F111" s="15"/>
      <c r="G111" s="11">
        <v>650.38</v>
      </c>
      <c r="H111" s="13">
        <f>SUM(Tabla1113234[[#This Row],[PETRÓLEO]:[CAÑA DE AZÚCAR Y DERIVADOS]])</f>
        <v>22100.390000000003</v>
      </c>
      <c r="I111" s="14">
        <v>12342.61</v>
      </c>
      <c r="J111" s="37">
        <f>SUM(1984.77,5359.49,1305.69,10706.34,1263.25)</f>
        <v>20619.54</v>
      </c>
      <c r="K111" s="16">
        <v>271.27999999999997</v>
      </c>
      <c r="L111" s="55"/>
      <c r="M111" s="45">
        <v>3146.83</v>
      </c>
      <c r="N111" s="13">
        <f>SUM(Tabla1113234[[#This Row],[ELECTRICIDAD]:[NO ENERGÉTICO]])</f>
        <v>33233.43</v>
      </c>
      <c r="O111" s="25">
        <f>SUM(O113-O112)</f>
        <v>58480.65</v>
      </c>
    </row>
    <row r="112" spans="1:15" x14ac:dyDescent="0.35">
      <c r="A112" s="48" t="s">
        <v>24</v>
      </c>
      <c r="B112" s="15"/>
      <c r="C112" s="11"/>
      <c r="D112" s="11"/>
      <c r="E112" s="15"/>
      <c r="F112" s="15"/>
      <c r="G112" s="15"/>
      <c r="H112" s="13">
        <f>SUM(Tabla1113234[[#This Row],[PETRÓLEO]:[CAÑA DE AZÚCAR Y DERIVADOS]])</f>
        <v>0</v>
      </c>
      <c r="I112" s="14"/>
      <c r="J112" s="37">
        <v>134.19999999999999</v>
      </c>
      <c r="K112" s="14">
        <v>205.2</v>
      </c>
      <c r="L112" s="56">
        <v>2732.43</v>
      </c>
      <c r="M112" s="45">
        <v>557.39</v>
      </c>
      <c r="N112" s="13">
        <f>SUM(Tabla1113234[[#This Row],[ELECTRICIDAD]:[NO ENERGÉTICO]])</f>
        <v>3071.83</v>
      </c>
      <c r="O112" s="25">
        <v>3495.02</v>
      </c>
    </row>
    <row r="113" spans="1:15" x14ac:dyDescent="0.35">
      <c r="A113" s="50" t="s">
        <v>25</v>
      </c>
      <c r="B113" s="18"/>
      <c r="C113" s="11">
        <v>21391.72</v>
      </c>
      <c r="D113" s="19">
        <v>58.29</v>
      </c>
      <c r="E113" s="18"/>
      <c r="F113" s="18"/>
      <c r="G113" s="19">
        <v>650.38</v>
      </c>
      <c r="H113" s="13">
        <f>SUM(Tabla1113234[[#This Row],[PETRÓLEO]:[CAÑA DE AZÚCAR Y DERIVADOS]])</f>
        <v>22100.390000000003</v>
      </c>
      <c r="I113" s="14">
        <v>12342.61</v>
      </c>
      <c r="J113" s="37">
        <f>SUM(J111:J112)</f>
        <v>20753.740000000002</v>
      </c>
      <c r="K113" s="16">
        <v>519.27</v>
      </c>
      <c r="L113" s="56">
        <v>2732.43</v>
      </c>
      <c r="M113" s="45">
        <v>3661.43</v>
      </c>
      <c r="N113" s="13">
        <f>SUM(Tabla1113234[[#This Row],[ELECTRICIDAD]:[NO ENERGÉTICO]])</f>
        <v>36348.050000000003</v>
      </c>
      <c r="O113" s="25">
        <v>61975.67</v>
      </c>
    </row>
    <row r="114" spans="1:15" x14ac:dyDescent="0.35">
      <c r="M114" s="35"/>
    </row>
    <row r="115" spans="1:15" x14ac:dyDescent="0.35">
      <c r="M115" s="35"/>
    </row>
    <row r="116" spans="1:15" x14ac:dyDescent="0.35">
      <c r="A116" s="22" t="s">
        <v>81</v>
      </c>
      <c r="B116" s="23" t="s">
        <v>0</v>
      </c>
      <c r="C116" s="23" t="s">
        <v>1</v>
      </c>
      <c r="D116" s="23" t="s">
        <v>52</v>
      </c>
      <c r="E116" s="23" t="s">
        <v>2</v>
      </c>
      <c r="F116" s="23" t="s">
        <v>3</v>
      </c>
      <c r="G116" s="23" t="s">
        <v>4</v>
      </c>
      <c r="H116" s="23" t="s">
        <v>5</v>
      </c>
      <c r="I116" s="23" t="s">
        <v>6</v>
      </c>
      <c r="J116" s="23" t="s">
        <v>45</v>
      </c>
      <c r="K116" s="23" t="s">
        <v>54</v>
      </c>
      <c r="L116" s="23" t="s">
        <v>7</v>
      </c>
      <c r="M116" s="23" t="s">
        <v>53</v>
      </c>
      <c r="N116" s="23" t="s">
        <v>8</v>
      </c>
      <c r="O116" s="23" t="s">
        <v>9</v>
      </c>
    </row>
    <row r="117" spans="1:15" x14ac:dyDescent="0.35">
      <c r="A117" s="29"/>
      <c r="B117" s="30" t="s">
        <v>10</v>
      </c>
      <c r="C117" s="30" t="s">
        <v>10</v>
      </c>
      <c r="D117" s="30" t="s">
        <v>10</v>
      </c>
      <c r="E117" s="30" t="s">
        <v>10</v>
      </c>
      <c r="F117" s="30" t="s">
        <v>10</v>
      </c>
      <c r="G117" s="30" t="s">
        <v>10</v>
      </c>
      <c r="H117" s="24" t="s">
        <v>10</v>
      </c>
      <c r="I117" s="30" t="s">
        <v>10</v>
      </c>
      <c r="J117" s="30" t="s">
        <v>10</v>
      </c>
      <c r="K117" s="30" t="s">
        <v>10</v>
      </c>
      <c r="L117" s="30" t="s">
        <v>10</v>
      </c>
      <c r="M117" s="44" t="s">
        <v>10</v>
      </c>
      <c r="N117" s="24" t="s">
        <v>10</v>
      </c>
      <c r="O117" s="24" t="s">
        <v>10</v>
      </c>
    </row>
    <row r="118" spans="1:15" x14ac:dyDescent="0.35">
      <c r="A118" s="47" t="s">
        <v>11</v>
      </c>
      <c r="B118" s="57">
        <v>28162.82</v>
      </c>
      <c r="C118" s="7">
        <v>44942.83</v>
      </c>
      <c r="D118" s="7">
        <v>14.71</v>
      </c>
      <c r="E118" s="54">
        <v>1959.41</v>
      </c>
      <c r="F118" s="51"/>
      <c r="G118" s="9">
        <v>1307.03</v>
      </c>
      <c r="H118" s="13">
        <f>SUM(Tabla11132345[[#This Row],[PETRÓLEO]:[CAÑA DE AZÚCAR Y DERIVADOS]])</f>
        <v>76386.8</v>
      </c>
      <c r="I118" s="54">
        <v>14932.1</v>
      </c>
      <c r="J118" s="9">
        <v>24699.24</v>
      </c>
      <c r="K118" s="1">
        <v>1129.82</v>
      </c>
      <c r="L118" s="7">
        <v>2581.1</v>
      </c>
      <c r="M118" s="3"/>
      <c r="N118" s="13">
        <f>SUM(Tabla11132345[[#This Row],[ELECTRICIDAD]:[NO ENERGÉTICO]])</f>
        <v>43342.26</v>
      </c>
      <c r="O118" s="52">
        <v>75438.34</v>
      </c>
    </row>
    <row r="119" spans="1:15" x14ac:dyDescent="0.35">
      <c r="A119" s="47" t="s">
        <v>12</v>
      </c>
      <c r="B119" s="6"/>
      <c r="C119" s="7">
        <v>7432.92</v>
      </c>
      <c r="D119" s="7">
        <v>1003.82</v>
      </c>
      <c r="E119" s="9"/>
      <c r="F119" s="54">
        <v>2613.37</v>
      </c>
      <c r="G119" s="9"/>
      <c r="H119" s="13">
        <f>SUM(Tabla11132345[[#This Row],[PETRÓLEO]:[CAÑA DE AZÚCAR Y DERIVADOS]])</f>
        <v>11050.11</v>
      </c>
      <c r="I119" s="54">
        <v>1274.3800000000001</v>
      </c>
      <c r="J119" s="35">
        <v>2087.8200000000002</v>
      </c>
      <c r="K119" s="1"/>
      <c r="L119" s="7">
        <v>238.82</v>
      </c>
      <c r="M119" s="4">
        <v>2401.7399999999998</v>
      </c>
      <c r="N119" s="13">
        <f>SUM(Tabla11132345[[#This Row],[ELECTRICIDAD]:[NO ENERGÉTICO]])</f>
        <v>3601.0200000000004</v>
      </c>
      <c r="O119" s="52">
        <v>17052.87</v>
      </c>
    </row>
    <row r="120" spans="1:15" x14ac:dyDescent="0.35">
      <c r="A120" s="47" t="s">
        <v>13</v>
      </c>
      <c r="B120" s="6">
        <v>-3039.02</v>
      </c>
      <c r="C120" s="7">
        <v>-458.53</v>
      </c>
      <c r="D120" s="9"/>
      <c r="E120" s="51"/>
      <c r="F120" s="9"/>
      <c r="G120" s="9"/>
      <c r="H120" s="13">
        <f>SUM(Tabla11132345[[#This Row],[PETRÓLEO]:[CAÑA DE AZÚCAR Y DERIVADOS]])</f>
        <v>-3497.55</v>
      </c>
      <c r="I120" s="54">
        <v>-889.14</v>
      </c>
      <c r="J120" s="9">
        <v>-2387.37</v>
      </c>
      <c r="K120" s="9"/>
      <c r="L120" s="58">
        <v>-105.36</v>
      </c>
      <c r="M120" s="4">
        <v>-1431.72</v>
      </c>
      <c r="N120" s="13">
        <f>SUM(Tabla11132345[[#This Row],[ELECTRICIDAD]:[NO ENERGÉTICO]])</f>
        <v>-3381.87</v>
      </c>
      <c r="O120" s="52">
        <v>-7394.08</v>
      </c>
    </row>
    <row r="121" spans="1:15" x14ac:dyDescent="0.35">
      <c r="A121" s="48" t="s">
        <v>14</v>
      </c>
      <c r="B121" s="11">
        <v>25123.88</v>
      </c>
      <c r="C121" s="11">
        <v>51917.22</v>
      </c>
      <c r="D121" s="11">
        <v>1018.53</v>
      </c>
      <c r="E121" s="11">
        <v>1959.41</v>
      </c>
      <c r="F121" s="11">
        <v>2613.37</v>
      </c>
      <c r="G121" s="11">
        <v>1307.03</v>
      </c>
      <c r="H121" s="13">
        <f>SUM(Tabla11132345[[#This Row],[PETRÓLEO]:[CAÑA DE AZÚCAR Y DERIVADOS]])</f>
        <v>83939.44</v>
      </c>
      <c r="I121" s="33">
        <v>15317.34</v>
      </c>
      <c r="J121" s="37">
        <f>SUM(2160.95,5066.85,1363.73,12841.34,2966.82)</f>
        <v>24399.690000000002</v>
      </c>
      <c r="K121" s="11">
        <v>1129.82</v>
      </c>
      <c r="L121" s="59">
        <v>2925.28</v>
      </c>
      <c r="M121" s="4"/>
      <c r="N121" s="13">
        <f>SUM(Tabla11132345[[#This Row],[ELECTRICIDAD]:[NO ENERGÉTICO]])</f>
        <v>43772.13</v>
      </c>
      <c r="O121" s="14">
        <v>85147.87</v>
      </c>
    </row>
    <row r="122" spans="1:15" x14ac:dyDescent="0.35">
      <c r="A122" s="47" t="s">
        <v>15</v>
      </c>
      <c r="B122" s="1">
        <v>-25123.88</v>
      </c>
      <c r="C122" s="1"/>
      <c r="D122" s="1"/>
      <c r="E122" s="1"/>
      <c r="F122" s="1"/>
      <c r="G122" s="1"/>
      <c r="H122" s="13">
        <f>SUM(Tabla11132345[[#This Row],[PETRÓLEO]:[CAÑA DE AZÚCAR Y DERIVADOS]])</f>
        <v>-25123.88</v>
      </c>
      <c r="I122" s="34"/>
      <c r="J122" s="9">
        <v>19173.099999999999</v>
      </c>
      <c r="K122" s="9">
        <v>952.1</v>
      </c>
      <c r="L122" s="42">
        <v>1073.6199999999999</v>
      </c>
      <c r="M122" s="4">
        <v>2471.7600000000002</v>
      </c>
      <c r="N122" s="13">
        <f>SUM(Tabla11132345[[#This Row],[ELECTRICIDAD]:[NO ENERGÉTICO]])</f>
        <v>21198.819999999996</v>
      </c>
      <c r="O122" s="17">
        <v>-1453.3</v>
      </c>
    </row>
    <row r="123" spans="1:15" x14ac:dyDescent="0.35">
      <c r="A123" s="47" t="s">
        <v>16</v>
      </c>
      <c r="B123" s="1"/>
      <c r="C123" s="6">
        <v>-17262.63</v>
      </c>
      <c r="D123" s="6">
        <v>-372.51</v>
      </c>
      <c r="E123" s="6">
        <v>-1959.41</v>
      </c>
      <c r="F123" s="1">
        <v>-2613.37</v>
      </c>
      <c r="G123" s="1"/>
      <c r="H123" s="13">
        <f>SUM(Tabla11132345[[#This Row],[PETRÓLEO]:[CAÑA DE AZÚCAR Y DERIVADOS]])</f>
        <v>-22207.919999999998</v>
      </c>
      <c r="I123" s="34">
        <v>15273.28</v>
      </c>
      <c r="J123" s="35">
        <v>3412.6</v>
      </c>
      <c r="K123" s="9"/>
      <c r="L123" s="42"/>
      <c r="M123" s="4">
        <v>-7922.87</v>
      </c>
      <c r="N123" s="13">
        <f>SUM(Tabla11132345[[#This Row],[ELECTRICIDAD]:[NO ENERGÉTICO]])</f>
        <v>18685.88</v>
      </c>
      <c r="O123" s="14">
        <v>-11444.91</v>
      </c>
    </row>
    <row r="124" spans="1:15" x14ac:dyDescent="0.35">
      <c r="A124" s="47" t="s">
        <v>17</v>
      </c>
      <c r="B124" s="1"/>
      <c r="C124" s="6">
        <v>-4928.3900000000003</v>
      </c>
      <c r="D124" s="1"/>
      <c r="E124" s="1"/>
      <c r="F124" s="1"/>
      <c r="G124" s="1"/>
      <c r="H124" s="13">
        <f>SUM(Tabla11132345[[#This Row],[PETRÓLEO]:[CAÑA DE AZÚCAR Y DERIVADOS]])</f>
        <v>-4928.3900000000003</v>
      </c>
      <c r="I124" s="34"/>
      <c r="J124" s="9">
        <v>2821.29</v>
      </c>
      <c r="K124" s="9"/>
      <c r="L124" s="42">
        <v>781.71</v>
      </c>
      <c r="M124" s="4">
        <v>-567.72</v>
      </c>
      <c r="N124" s="13">
        <f>SUM(Tabla11132345[[#This Row],[ELECTRICIDAD]:[NO ENERGÉTICO]])</f>
        <v>3603</v>
      </c>
      <c r="O124" s="14">
        <v>0.12</v>
      </c>
    </row>
    <row r="125" spans="1:15" x14ac:dyDescent="0.35">
      <c r="A125" s="49" t="s">
        <v>55</v>
      </c>
      <c r="B125" s="2"/>
      <c r="C125" s="2"/>
      <c r="D125" s="2"/>
      <c r="E125" s="2"/>
      <c r="F125" s="2"/>
      <c r="G125" s="1"/>
      <c r="H125" s="13">
        <f>SUM(Tabla11132345[[#This Row],[PETRÓLEO]:[CAÑA DE AZÚCAR Y DERIVADOS]])</f>
        <v>0</v>
      </c>
      <c r="I125" s="8"/>
      <c r="J125" s="9"/>
      <c r="K125" s="9">
        <v>758.39</v>
      </c>
      <c r="L125" s="42"/>
      <c r="M125" s="4">
        <v>-781.66</v>
      </c>
      <c r="N125" s="13">
        <f>SUM(Tabla11132345[[#This Row],[ELECTRICIDAD]:[NO ENERGÉTICO]])</f>
        <v>758.39</v>
      </c>
      <c r="O125" s="14">
        <v>-216.3</v>
      </c>
    </row>
    <row r="126" spans="1:15" x14ac:dyDescent="0.35">
      <c r="A126" s="47" t="s">
        <v>18</v>
      </c>
      <c r="B126" s="9"/>
      <c r="C126" s="5">
        <v>2342.3000000000002</v>
      </c>
      <c r="D126" s="1"/>
      <c r="E126" s="1"/>
      <c r="F126" s="9"/>
      <c r="G126" s="9"/>
      <c r="H126" s="13">
        <f>SUM(Tabla11132345[[#This Row],[PETRÓLEO]:[CAÑA DE AZÚCAR Y DERIVADOS]])</f>
        <v>2342.3000000000002</v>
      </c>
      <c r="I126" s="5">
        <v>1213.3</v>
      </c>
      <c r="J126" s="9">
        <v>14461.83</v>
      </c>
      <c r="K126" s="9"/>
      <c r="L126" s="42"/>
      <c r="M126" s="46">
        <v>-160.68</v>
      </c>
      <c r="N126" s="13">
        <f>SUM(Tabla11132345[[#This Row],[ELECTRICIDAD]:[NO ENERGÉTICO]])</f>
        <v>15675.13</v>
      </c>
      <c r="O126" s="52">
        <v>17856.75</v>
      </c>
    </row>
    <row r="127" spans="1:15" x14ac:dyDescent="0.35">
      <c r="A127" s="47" t="s">
        <v>19</v>
      </c>
      <c r="B127" s="9"/>
      <c r="C127" s="5">
        <v>8442.33</v>
      </c>
      <c r="D127" s="5">
        <v>82.38</v>
      </c>
      <c r="E127" s="1"/>
      <c r="F127" s="1"/>
      <c r="G127" s="1">
        <v>-698.54</v>
      </c>
      <c r="H127" s="13">
        <f>SUM(Tabla11132345[[#This Row],[PETRÓLEO]:[CAÑA DE AZÚCAR Y DERIVADOS]])</f>
        <v>7826.1699999999992</v>
      </c>
      <c r="I127" s="5">
        <v>3791.52</v>
      </c>
      <c r="J127" s="9">
        <v>841.31</v>
      </c>
      <c r="L127" s="42"/>
      <c r="M127" s="4">
        <v>751.27</v>
      </c>
      <c r="N127" s="13">
        <f>SUM(Tabla11132345[[#This Row],[ELECTRICIDAD]:[NO ENERGÉTICO]])</f>
        <v>4632.83</v>
      </c>
      <c r="O127" s="52">
        <v>13210.27</v>
      </c>
    </row>
    <row r="128" spans="1:15" x14ac:dyDescent="0.35">
      <c r="A128" s="47" t="s">
        <v>20</v>
      </c>
      <c r="B128" s="9"/>
      <c r="C128" s="5">
        <v>9483.23</v>
      </c>
      <c r="D128" s="1"/>
      <c r="E128" s="9"/>
      <c r="F128" s="9"/>
      <c r="G128" s="1"/>
      <c r="H128" s="13">
        <f>SUM(Tabla11132345[[#This Row],[PETRÓLEO]:[CAÑA DE AZÚCAR Y DERIVADOS]])</f>
        <v>9483.23</v>
      </c>
      <c r="I128" s="5">
        <v>4611.82</v>
      </c>
      <c r="J128" s="1">
        <v>991.87</v>
      </c>
      <c r="K128" s="9">
        <v>141.26</v>
      </c>
      <c r="L128" s="42"/>
      <c r="M128" s="4">
        <v>-380.39</v>
      </c>
      <c r="N128" s="13">
        <f>SUM(Tabla11132345[[#This Row],[ELECTRICIDAD]:[NO ENERGÉTICO]])</f>
        <v>5744.95</v>
      </c>
      <c r="O128" s="52">
        <v>14847.79</v>
      </c>
    </row>
    <row r="129" spans="1:15" x14ac:dyDescent="0.35">
      <c r="A129" s="47" t="s">
        <v>21</v>
      </c>
      <c r="B129" s="9"/>
      <c r="C129" s="5">
        <v>1132.45</v>
      </c>
      <c r="D129" s="1"/>
      <c r="E129" s="9"/>
      <c r="F129" s="9"/>
      <c r="G129" s="1"/>
      <c r="H129" s="13">
        <f>SUM(Tabla11132345[[#This Row],[PETRÓLEO]:[CAÑA DE AZÚCAR Y DERIVADOS]])</f>
        <v>1132.45</v>
      </c>
      <c r="I129" s="5">
        <v>2894.63</v>
      </c>
      <c r="J129" s="35">
        <v>661.42</v>
      </c>
      <c r="K129" s="9">
        <v>103.91</v>
      </c>
      <c r="L129" s="42"/>
      <c r="M129" s="46">
        <v>-118.4</v>
      </c>
      <c r="N129" s="13">
        <f>SUM(Tabla11132345[[#This Row],[ELECTRICIDAD]:[NO ENERGÉTICO]])</f>
        <v>3659.96</v>
      </c>
      <c r="O129" s="52">
        <v>4674.01</v>
      </c>
    </row>
    <row r="130" spans="1:15" x14ac:dyDescent="0.35">
      <c r="A130" s="47" t="s">
        <v>22</v>
      </c>
      <c r="B130" s="9"/>
      <c r="C130" s="1"/>
      <c r="D130" s="1"/>
      <c r="E130" s="9"/>
      <c r="F130" s="9"/>
      <c r="G130" s="1"/>
      <c r="H130" s="13">
        <f>SUM(Tabla11132345[[#This Row],[PETRÓLEO]:[CAÑA DE AZÚCAR Y DERIVADOS]])</f>
        <v>0</v>
      </c>
      <c r="I130" s="5">
        <v>77.41</v>
      </c>
      <c r="J130" s="9">
        <v>3773.15</v>
      </c>
      <c r="K130" s="9"/>
      <c r="L130" s="42"/>
      <c r="M130" s="4">
        <v>618.44000000000005</v>
      </c>
      <c r="N130" s="13">
        <f>SUM(Tabla11132345[[#This Row],[ELECTRICIDAD]:[NO ENERGÉTICO]])</f>
        <v>3850.56</v>
      </c>
      <c r="O130" s="52">
        <v>4469</v>
      </c>
    </row>
    <row r="131" spans="1:15" x14ac:dyDescent="0.35">
      <c r="A131" s="48" t="s">
        <v>23</v>
      </c>
      <c r="B131" s="15"/>
      <c r="C131" s="11">
        <v>21400.31</v>
      </c>
      <c r="D131" s="11">
        <v>82.38</v>
      </c>
      <c r="E131" s="15"/>
      <c r="F131" s="15"/>
      <c r="G131" s="11">
        <v>698.54</v>
      </c>
      <c r="H131" s="13">
        <f>SUM(Tabla11132345[[#This Row],[PETRÓLEO]:[CAÑA DE AZÚCAR Y DERIVADOS]])</f>
        <v>22181.230000000003</v>
      </c>
      <c r="I131" s="14">
        <v>12588.68</v>
      </c>
      <c r="J131" s="37">
        <f>SUM(2006.7,5444.15,1370.84,10843.37,1064.52)</f>
        <v>20729.579999999998</v>
      </c>
      <c r="K131" s="16">
        <v>270.72000000000003</v>
      </c>
      <c r="L131" s="60"/>
      <c r="M131" s="45">
        <v>2324.2800000000002</v>
      </c>
      <c r="N131" s="13">
        <f>SUM(Tabla11132345[[#This Row],[ELECTRICIDAD]:[NO ENERGÉTICO]])</f>
        <v>33588.979999999996</v>
      </c>
      <c r="O131" s="25">
        <f>SUM(O133-O132)</f>
        <v>58094.490000000005</v>
      </c>
    </row>
    <row r="132" spans="1:15" x14ac:dyDescent="0.35">
      <c r="A132" s="48" t="s">
        <v>24</v>
      </c>
      <c r="B132" s="15"/>
      <c r="C132" s="11"/>
      <c r="D132" s="11"/>
      <c r="E132" s="15"/>
      <c r="F132" s="15"/>
      <c r="G132" s="15"/>
      <c r="H132" s="13">
        <f>SUM(Tabla11132345[[#This Row],[PETRÓLEO]:[CAÑA DE AZÚCAR Y DERIVADOS]])</f>
        <v>0</v>
      </c>
      <c r="I132" s="14"/>
      <c r="J132" s="37">
        <v>135.38999999999999</v>
      </c>
      <c r="K132" s="14">
        <v>203.83</v>
      </c>
      <c r="L132" s="61">
        <v>2925.28</v>
      </c>
      <c r="M132" s="45">
        <v>338.52</v>
      </c>
      <c r="N132" s="13">
        <f>SUM(Tabla11132345[[#This Row],[ELECTRICIDAD]:[NO ENERGÉTICO]])</f>
        <v>3264.5</v>
      </c>
      <c r="O132" s="25">
        <v>3467.63</v>
      </c>
    </row>
    <row r="133" spans="1:15" x14ac:dyDescent="0.35">
      <c r="A133" s="50" t="s">
        <v>25</v>
      </c>
      <c r="B133" s="18"/>
      <c r="C133" s="11">
        <v>21400.31</v>
      </c>
      <c r="D133" s="19">
        <v>82.38</v>
      </c>
      <c r="E133" s="18"/>
      <c r="F133" s="18"/>
      <c r="G133" s="19">
        <v>698.94</v>
      </c>
      <c r="H133" s="13">
        <f>SUM(Tabla11132345[[#This Row],[PETRÓLEO]:[CAÑA DE AZÚCAR Y DERIVADOS]])</f>
        <v>22181.63</v>
      </c>
      <c r="I133" s="14">
        <v>12588.68</v>
      </c>
      <c r="J133" s="37">
        <f>SUM(J131:J132)</f>
        <v>20864.969999999998</v>
      </c>
      <c r="K133" s="16">
        <v>518.92999999999995</v>
      </c>
      <c r="L133" s="61">
        <v>2925.28</v>
      </c>
      <c r="M133" s="45">
        <v>2618.02</v>
      </c>
      <c r="N133" s="13">
        <f>SUM(Tabla11132345[[#This Row],[ELECTRICIDAD]:[NO ENERGÉTICO]])</f>
        <v>36897.859999999993</v>
      </c>
      <c r="O133" s="25">
        <v>61562.12</v>
      </c>
    </row>
    <row r="134" spans="1:15" x14ac:dyDescent="0.35">
      <c r="M134" s="35"/>
    </row>
    <row r="135" spans="1:15" x14ac:dyDescent="0.35">
      <c r="M135" s="35"/>
    </row>
    <row r="136" spans="1:15" x14ac:dyDescent="0.35">
      <c r="A136" s="22" t="s">
        <v>82</v>
      </c>
      <c r="B136" s="23" t="s">
        <v>0</v>
      </c>
      <c r="C136" s="23" t="s">
        <v>1</v>
      </c>
      <c r="D136" s="23" t="s">
        <v>52</v>
      </c>
      <c r="E136" s="23" t="s">
        <v>2</v>
      </c>
      <c r="F136" s="23" t="s">
        <v>3</v>
      </c>
      <c r="G136" s="23" t="s">
        <v>4</v>
      </c>
      <c r="H136" s="23" t="s">
        <v>5</v>
      </c>
      <c r="I136" s="23" t="s">
        <v>6</v>
      </c>
      <c r="J136" s="23" t="s">
        <v>45</v>
      </c>
      <c r="K136" s="23" t="s">
        <v>54</v>
      </c>
      <c r="L136" s="23" t="s">
        <v>7</v>
      </c>
      <c r="M136" s="23" t="s">
        <v>53</v>
      </c>
      <c r="N136" s="23" t="s">
        <v>8</v>
      </c>
      <c r="O136" s="23" t="s">
        <v>9</v>
      </c>
    </row>
    <row r="137" spans="1:15" x14ac:dyDescent="0.35">
      <c r="A137" s="29"/>
      <c r="B137" s="30" t="s">
        <v>10</v>
      </c>
      <c r="C137" s="30" t="s">
        <v>10</v>
      </c>
      <c r="D137" s="30" t="s">
        <v>10</v>
      </c>
      <c r="E137" s="30" t="s">
        <v>10</v>
      </c>
      <c r="F137" s="30" t="s">
        <v>10</v>
      </c>
      <c r="G137" s="30" t="s">
        <v>10</v>
      </c>
      <c r="H137" s="24" t="s">
        <v>10</v>
      </c>
      <c r="I137" s="30" t="s">
        <v>10</v>
      </c>
      <c r="J137" s="30" t="s">
        <v>10</v>
      </c>
      <c r="K137" s="30" t="s">
        <v>10</v>
      </c>
      <c r="L137" s="30" t="s">
        <v>10</v>
      </c>
      <c r="M137" s="44" t="s">
        <v>10</v>
      </c>
      <c r="N137" s="24" t="s">
        <v>10</v>
      </c>
      <c r="O137" s="24" t="s">
        <v>10</v>
      </c>
    </row>
    <row r="138" spans="1:15" x14ac:dyDescent="0.35">
      <c r="A138" s="47" t="s">
        <v>11</v>
      </c>
      <c r="B138" s="57">
        <v>28093.279999999999</v>
      </c>
      <c r="C138" s="7">
        <v>45212.1</v>
      </c>
      <c r="D138" s="7">
        <v>18.190000000000001</v>
      </c>
      <c r="E138" s="54">
        <v>2153.86</v>
      </c>
      <c r="F138" s="51"/>
      <c r="G138" s="9">
        <v>1412.96</v>
      </c>
      <c r="H138" s="13">
        <f>SUM(Tabla111323456[[#This Row],[PETRÓLEO]:[CAÑA DE AZÚCAR Y DERIVADOS]])</f>
        <v>76890.390000000014</v>
      </c>
      <c r="I138" s="54">
        <v>15216.23</v>
      </c>
      <c r="J138" s="9">
        <v>25352.720000000001</v>
      </c>
      <c r="K138" s="1">
        <v>1116.82</v>
      </c>
      <c r="L138" s="7">
        <v>2573.63</v>
      </c>
      <c r="M138" s="3"/>
      <c r="N138" s="13">
        <f>SUM(Tabla111323456[[#This Row],[ELECTRICIDAD]:[NO ENERGÉTICO]])</f>
        <v>44259.399999999994</v>
      </c>
      <c r="O138" s="52">
        <v>76070.7</v>
      </c>
    </row>
    <row r="139" spans="1:15" x14ac:dyDescent="0.35">
      <c r="A139" s="47" t="s">
        <v>12</v>
      </c>
      <c r="B139" s="6"/>
      <c r="C139" s="7">
        <v>7564.27</v>
      </c>
      <c r="D139" s="7">
        <v>978.42</v>
      </c>
      <c r="E139" s="9"/>
      <c r="F139" s="54">
        <v>2197.91</v>
      </c>
      <c r="G139" s="9"/>
      <c r="H139" s="13">
        <f>SUM(Tabla111323456[[#This Row],[PETRÓLEO]:[CAÑA DE AZÚCAR Y DERIVADOS]])</f>
        <v>10740.6</v>
      </c>
      <c r="I139" s="54">
        <v>1174.3800000000001</v>
      </c>
      <c r="J139" s="35">
        <v>2183.2600000000002</v>
      </c>
      <c r="K139" s="1"/>
      <c r="L139" s="7">
        <v>269.5</v>
      </c>
      <c r="M139" s="4">
        <v>3826.09</v>
      </c>
      <c r="N139" s="13">
        <f>SUM(Tabla111323456[[#This Row],[ELECTRICIDAD]:[NO ENERGÉTICO]])</f>
        <v>3627.1400000000003</v>
      </c>
      <c r="O139" s="52">
        <v>18193.97</v>
      </c>
    </row>
    <row r="140" spans="1:15" x14ac:dyDescent="0.35">
      <c r="A140" s="47" t="s">
        <v>13</v>
      </c>
      <c r="B140" s="6">
        <v>-3621.42</v>
      </c>
      <c r="C140" s="7">
        <v>-529.87</v>
      </c>
      <c r="D140" s="9"/>
      <c r="E140" s="51"/>
      <c r="F140" s="9"/>
      <c r="G140" s="9"/>
      <c r="H140" s="13">
        <f>SUM(Tabla111323456[[#This Row],[PETRÓLEO]:[CAÑA DE AZÚCAR Y DERIVADOS]])</f>
        <v>-4151.29</v>
      </c>
      <c r="I140" s="54">
        <v>-863.1</v>
      </c>
      <c r="J140" s="9">
        <v>-2652.16</v>
      </c>
      <c r="K140" s="9"/>
      <c r="L140" s="58">
        <v>-30.57</v>
      </c>
      <c r="M140" s="4">
        <v>660.58</v>
      </c>
      <c r="N140" s="13">
        <f>SUM(Tabla111323456[[#This Row],[ELECTRICIDAD]:[NO ENERGÉTICO]])</f>
        <v>-3545.83</v>
      </c>
      <c r="O140" s="52">
        <v>-7036.54</v>
      </c>
    </row>
    <row r="141" spans="1:15" x14ac:dyDescent="0.35">
      <c r="A141" s="48" t="s">
        <v>14</v>
      </c>
      <c r="B141" s="11">
        <v>24471.86</v>
      </c>
      <c r="C141" s="11">
        <v>52246.5</v>
      </c>
      <c r="D141" s="11">
        <v>960.23</v>
      </c>
      <c r="E141" s="11">
        <v>2153.86</v>
      </c>
      <c r="F141" s="11">
        <v>2197.91</v>
      </c>
      <c r="G141" s="11">
        <v>1412.96</v>
      </c>
      <c r="H141" s="13">
        <f>SUM(Tabla111323456[[#This Row],[PETRÓLEO]:[CAÑA DE AZÚCAR Y DERIVADOS]])</f>
        <v>83443.320000000007</v>
      </c>
      <c r="I141" s="33">
        <v>15527.51</v>
      </c>
      <c r="J141" s="37">
        <f>SUM(1972.94,5501.33,1407.65,12801.9,3200)</f>
        <v>24883.82</v>
      </c>
      <c r="K141" s="11">
        <v>1116.82</v>
      </c>
      <c r="L141" s="59">
        <v>2812.56</v>
      </c>
      <c r="M141" s="4"/>
      <c r="N141" s="13">
        <f>SUM(Tabla111323456[[#This Row],[ELECTRICIDAD]:[NO ENERGÉTICO]])</f>
        <v>44340.71</v>
      </c>
      <c r="O141" s="14">
        <v>86836.42</v>
      </c>
    </row>
    <row r="142" spans="1:15" x14ac:dyDescent="0.35">
      <c r="A142" s="47" t="s">
        <v>15</v>
      </c>
      <c r="B142" s="1">
        <v>-24471.86</v>
      </c>
      <c r="C142" s="1"/>
      <c r="D142" s="1"/>
      <c r="E142" s="1"/>
      <c r="F142" s="1"/>
      <c r="G142" s="1"/>
      <c r="H142" s="13">
        <f>SUM(Tabla111323456[[#This Row],[PETRÓLEO]:[CAÑA DE AZÚCAR Y DERIVADOS]])</f>
        <v>-24471.86</v>
      </c>
      <c r="I142" s="34"/>
      <c r="J142" s="9">
        <v>20172.82</v>
      </c>
      <c r="K142" s="9">
        <v>942.93</v>
      </c>
      <c r="L142" s="42">
        <v>1007.82</v>
      </c>
      <c r="M142" s="4">
        <v>916.07</v>
      </c>
      <c r="N142" s="13">
        <f>SUM(Tabla111323456[[#This Row],[ELECTRICIDAD]:[NO ENERGÉTICO]])</f>
        <v>22123.57</v>
      </c>
      <c r="O142" s="17">
        <v>-1432.22</v>
      </c>
    </row>
    <row r="143" spans="1:15" x14ac:dyDescent="0.35">
      <c r="A143" s="47" t="s">
        <v>16</v>
      </c>
      <c r="B143" s="1"/>
      <c r="C143" s="6">
        <v>-18192.2</v>
      </c>
      <c r="D143" s="6">
        <v>-323.5</v>
      </c>
      <c r="E143" s="6">
        <v>-2153.86</v>
      </c>
      <c r="F143" s="1">
        <v>-2197.91</v>
      </c>
      <c r="G143" s="1"/>
      <c r="H143" s="13">
        <f>SUM(Tabla111323456[[#This Row],[PETRÓLEO]:[CAÑA DE AZÚCAR Y DERIVADOS]])</f>
        <v>-22867.47</v>
      </c>
      <c r="I143" s="34">
        <v>15484.27</v>
      </c>
      <c r="J143" s="35">
        <v>3572.12</v>
      </c>
      <c r="K143" s="9"/>
      <c r="L143" s="42"/>
      <c r="M143" s="4">
        <v>-8064.17</v>
      </c>
      <c r="N143" s="13">
        <f>SUM(Tabla111323456[[#This Row],[ELECTRICIDAD]:[NO ENERGÉTICO]])</f>
        <v>19056.39</v>
      </c>
      <c r="O143" s="14">
        <v>-11875.25</v>
      </c>
    </row>
    <row r="144" spans="1:15" x14ac:dyDescent="0.35">
      <c r="A144" s="47" t="s">
        <v>17</v>
      </c>
      <c r="B144" s="1"/>
      <c r="C144" s="6">
        <v>-5102.33</v>
      </c>
      <c r="D144" s="1"/>
      <c r="E144" s="1"/>
      <c r="F144" s="1"/>
      <c r="G144" s="1"/>
      <c r="H144" s="13">
        <f>SUM(Tabla111323456[[#This Row],[PETRÓLEO]:[CAÑA DE AZÚCAR Y DERIVADOS]])</f>
        <v>-5102.33</v>
      </c>
      <c r="I144" s="34"/>
      <c r="J144" s="9">
        <v>2963.42</v>
      </c>
      <c r="K144" s="9"/>
      <c r="L144" s="42">
        <v>737.51</v>
      </c>
      <c r="M144" s="4">
        <v>1401.45</v>
      </c>
      <c r="N144" s="13">
        <f>SUM(Tabla111323456[[#This Row],[ELECTRICIDAD]:[NO ENERGÉTICO]])</f>
        <v>3700.9300000000003</v>
      </c>
      <c r="O144" s="14">
        <v>0.13</v>
      </c>
    </row>
    <row r="145" spans="1:15" x14ac:dyDescent="0.35">
      <c r="A145" s="49" t="s">
        <v>55</v>
      </c>
      <c r="B145" s="2"/>
      <c r="C145" s="2"/>
      <c r="D145" s="2"/>
      <c r="E145" s="2"/>
      <c r="F145" s="2"/>
      <c r="G145" s="1"/>
      <c r="H145" s="13">
        <f>SUM(Tabla111323456[[#This Row],[PETRÓLEO]:[CAÑA DE AZÚCAR Y DERIVADOS]])</f>
        <v>0</v>
      </c>
      <c r="I145" s="8"/>
      <c r="J145" s="9"/>
      <c r="K145" s="9">
        <v>746.81</v>
      </c>
      <c r="L145" s="42"/>
      <c r="M145" s="4">
        <v>1002.71</v>
      </c>
      <c r="N145" s="13">
        <f>SUM(Tabla111323456[[#This Row],[ELECTRICIDAD]:[NO ENERGÉTICO]])</f>
        <v>746.81</v>
      </c>
      <c r="O145" s="14">
        <v>-255.9</v>
      </c>
    </row>
    <row r="146" spans="1:15" x14ac:dyDescent="0.35">
      <c r="A146" s="47" t="s">
        <v>18</v>
      </c>
      <c r="B146" s="9"/>
      <c r="C146" s="5">
        <v>2352.23</v>
      </c>
      <c r="D146" s="1"/>
      <c r="E146" s="1"/>
      <c r="F146" s="9"/>
      <c r="G146" s="9"/>
      <c r="H146" s="13">
        <f>SUM(Tabla111323456[[#This Row],[PETRÓLEO]:[CAÑA DE AZÚCAR Y DERIVADOS]])</f>
        <v>2352.23</v>
      </c>
      <c r="I146" s="5">
        <v>1321.52</v>
      </c>
      <c r="J146" s="9">
        <v>14832.35</v>
      </c>
      <c r="K146" s="9"/>
      <c r="L146" s="42"/>
      <c r="M146" s="46">
        <v>248.45</v>
      </c>
      <c r="N146" s="13">
        <f>SUM(Tabla111323456[[#This Row],[ELECTRICIDAD]:[NO ENERGÉTICO]])</f>
        <v>16153.87</v>
      </c>
      <c r="O146" s="52">
        <v>18754.55</v>
      </c>
    </row>
    <row r="147" spans="1:15" x14ac:dyDescent="0.35">
      <c r="A147" s="47" t="s">
        <v>19</v>
      </c>
      <c r="B147" s="9"/>
      <c r="C147" s="5">
        <v>8491.31</v>
      </c>
      <c r="D147" s="5">
        <v>79.599999999999994</v>
      </c>
      <c r="E147" s="1"/>
      <c r="F147" s="1"/>
      <c r="G147" s="1">
        <v>-778.4</v>
      </c>
      <c r="H147" s="13">
        <f>SUM(Tabla111323456[[#This Row],[PETRÓLEO]:[CAÑA DE AZÚCAR Y DERIVADOS]])</f>
        <v>7792.51</v>
      </c>
      <c r="I147" s="5">
        <v>3801.34</v>
      </c>
      <c r="J147" s="9">
        <v>926.21</v>
      </c>
      <c r="L147" s="42"/>
      <c r="M147" s="4">
        <v>802.2</v>
      </c>
      <c r="N147" s="13">
        <f>SUM(Tabla111323456[[#This Row],[ELECTRICIDAD]:[NO ENERGÉTICO]])</f>
        <v>4727.55</v>
      </c>
      <c r="O147" s="52">
        <v>13322.26</v>
      </c>
    </row>
    <row r="148" spans="1:15" x14ac:dyDescent="0.35">
      <c r="A148" s="47" t="s">
        <v>20</v>
      </c>
      <c r="B148" s="9"/>
      <c r="C148" s="5">
        <v>9315.5400000000009</v>
      </c>
      <c r="D148" s="1"/>
      <c r="E148" s="9"/>
      <c r="F148" s="9"/>
      <c r="G148" s="1"/>
      <c r="H148" s="13">
        <f>SUM(Tabla111323456[[#This Row],[PETRÓLEO]:[CAÑA DE AZÚCAR Y DERIVADOS]])</f>
        <v>9315.5400000000009</v>
      </c>
      <c r="I148" s="5">
        <v>4661.33</v>
      </c>
      <c r="J148" s="1">
        <v>1003.42</v>
      </c>
      <c r="K148" s="9">
        <v>140.91999999999999</v>
      </c>
      <c r="L148" s="42"/>
      <c r="M148" s="4">
        <v>55.46</v>
      </c>
      <c r="N148" s="13">
        <f>SUM(Tabla111323456[[#This Row],[ELECTRICIDAD]:[NO ENERGÉTICO]])</f>
        <v>5805.67</v>
      </c>
      <c r="O148" s="52">
        <v>15176.67</v>
      </c>
    </row>
    <row r="149" spans="1:15" x14ac:dyDescent="0.35">
      <c r="A149" s="47" t="s">
        <v>21</v>
      </c>
      <c r="B149" s="9"/>
      <c r="C149" s="5">
        <v>1105.1300000000001</v>
      </c>
      <c r="D149" s="1"/>
      <c r="E149" s="9"/>
      <c r="F149" s="9"/>
      <c r="G149" s="1"/>
      <c r="H149" s="13">
        <f>SUM(Tabla111323456[[#This Row],[PETRÓLEO]:[CAÑA DE AZÚCAR Y DERIVADOS]])</f>
        <v>1105.1300000000001</v>
      </c>
      <c r="I149" s="5">
        <v>2901.58</v>
      </c>
      <c r="J149" s="35">
        <v>692.27</v>
      </c>
      <c r="K149" s="9">
        <v>101.25</v>
      </c>
      <c r="L149" s="42"/>
      <c r="M149" s="46">
        <v>-30.8</v>
      </c>
      <c r="N149" s="13">
        <f>SUM(Tabla111323456[[#This Row],[ELECTRICIDAD]:[NO ENERGÉTICO]])</f>
        <v>3695.1</v>
      </c>
      <c r="O149" s="52">
        <v>4769.43</v>
      </c>
    </row>
    <row r="150" spans="1:15" x14ac:dyDescent="0.35">
      <c r="A150" s="47" t="s">
        <v>22</v>
      </c>
      <c r="B150" s="9"/>
      <c r="C150" s="1"/>
      <c r="D150" s="1"/>
      <c r="E150" s="9"/>
      <c r="F150" s="9"/>
      <c r="G150" s="1"/>
      <c r="H150" s="13">
        <f>SUM(Tabla111323456[[#This Row],[PETRÓLEO]:[CAÑA DE AZÚCAR Y DERIVADOS]])</f>
        <v>0</v>
      </c>
      <c r="I150" s="5">
        <v>55.79</v>
      </c>
      <c r="J150" s="9">
        <v>3937.84</v>
      </c>
      <c r="K150" s="9"/>
      <c r="L150" s="42"/>
      <c r="M150" s="4">
        <v>693.75</v>
      </c>
      <c r="N150" s="13">
        <f>SUM(Tabla111323456[[#This Row],[ELECTRICIDAD]:[NO ENERGÉTICO]])</f>
        <v>3993.63</v>
      </c>
      <c r="O150" s="52">
        <v>4687.38</v>
      </c>
    </row>
    <row r="151" spans="1:15" x14ac:dyDescent="0.35">
      <c r="A151" s="48" t="s">
        <v>23</v>
      </c>
      <c r="B151" s="15"/>
      <c r="C151" s="11">
        <v>21264.21</v>
      </c>
      <c r="D151" s="11">
        <v>79.599999999999994</v>
      </c>
      <c r="E151" s="15"/>
      <c r="F151" s="15"/>
      <c r="G151" s="11">
        <v>778.4</v>
      </c>
      <c r="H151" s="13">
        <f>SUM(Tabla111323456[[#This Row],[PETRÓLEO]:[CAÑA DE AZÚCAR Y DERIVADOS]])</f>
        <v>22122.21</v>
      </c>
      <c r="I151" s="14">
        <v>12709.98</v>
      </c>
      <c r="J151" s="37">
        <f>SUM(1931.31,5570.82,1419.47,11230.37,1240.11)</f>
        <v>21392.080000000002</v>
      </c>
      <c r="K151" s="16">
        <v>262.83</v>
      </c>
      <c r="L151" s="60"/>
      <c r="M151" s="45">
        <v>3397.16</v>
      </c>
      <c r="N151" s="13">
        <f>SUM(Tabla111323456[[#This Row],[ELECTRICIDAD]:[NO ENERGÉTICO]])</f>
        <v>34364.89</v>
      </c>
      <c r="O151" s="25">
        <v>59884.26</v>
      </c>
    </row>
    <row r="152" spans="1:15" x14ac:dyDescent="0.35">
      <c r="A152" s="48" t="s">
        <v>24</v>
      </c>
      <c r="B152" s="15"/>
      <c r="C152" s="11"/>
      <c r="D152" s="11"/>
      <c r="E152" s="15"/>
      <c r="F152" s="15"/>
      <c r="G152" s="15"/>
      <c r="H152" s="13">
        <f>SUM(Tabla111323456[[#This Row],[PETRÓLEO]:[CAÑA DE AZÚCAR Y DERIVADOS]])</f>
        <v>0</v>
      </c>
      <c r="I152" s="14"/>
      <c r="J152" s="37">
        <v>138.99</v>
      </c>
      <c r="K152" s="14">
        <v>201.97</v>
      </c>
      <c r="L152" s="61">
        <v>2812.56</v>
      </c>
      <c r="M152" s="45">
        <v>403.2</v>
      </c>
      <c r="N152" s="13">
        <f>SUM(Tabla111323456[[#This Row],[ELECTRICIDAD]:[NO ENERGÉTICO]])</f>
        <v>3153.52</v>
      </c>
      <c r="O152" s="25">
        <v>3417.73</v>
      </c>
    </row>
    <row r="153" spans="1:15" x14ac:dyDescent="0.35">
      <c r="A153" s="50" t="s">
        <v>25</v>
      </c>
      <c r="B153" s="18"/>
      <c r="C153" s="11">
        <v>21264.21</v>
      </c>
      <c r="D153" s="19">
        <v>79.599999999999994</v>
      </c>
      <c r="E153" s="18"/>
      <c r="F153" s="18"/>
      <c r="G153" s="19">
        <v>778.4</v>
      </c>
      <c r="H153" s="13">
        <f>SUM(Tabla111323456[[#This Row],[PETRÓLEO]:[CAÑA DE AZÚCAR Y DERIVADOS]])</f>
        <v>22122.21</v>
      </c>
      <c r="I153" s="14">
        <v>12709.98</v>
      </c>
      <c r="J153" s="37">
        <f>SUM(J151:J152)</f>
        <v>21531.070000000003</v>
      </c>
      <c r="K153" s="16">
        <v>511.25</v>
      </c>
      <c r="L153" s="61">
        <v>2812.56</v>
      </c>
      <c r="M153" s="45">
        <v>3753.91</v>
      </c>
      <c r="N153" s="13">
        <f>SUM(Tabla111323456[[#This Row],[ELECTRICIDAD]:[NO ENERGÉTICO]])</f>
        <v>37564.86</v>
      </c>
      <c r="O153" s="25">
        <v>63301.99</v>
      </c>
    </row>
    <row r="154" spans="1:15" x14ac:dyDescent="0.35">
      <c r="M154" s="35"/>
    </row>
    <row r="155" spans="1:15" x14ac:dyDescent="0.35">
      <c r="M155" s="35"/>
    </row>
    <row r="156" spans="1:15" x14ac:dyDescent="0.35">
      <c r="A156" s="22" t="s">
        <v>83</v>
      </c>
      <c r="B156" s="23" t="s">
        <v>0</v>
      </c>
      <c r="C156" s="23" t="s">
        <v>1</v>
      </c>
      <c r="D156" s="23" t="s">
        <v>52</v>
      </c>
      <c r="E156" s="23" t="s">
        <v>2</v>
      </c>
      <c r="F156" s="23" t="s">
        <v>3</v>
      </c>
      <c r="G156" s="23" t="s">
        <v>4</v>
      </c>
      <c r="H156" s="23" t="s">
        <v>5</v>
      </c>
      <c r="I156" s="23" t="s">
        <v>6</v>
      </c>
      <c r="J156" s="23" t="s">
        <v>45</v>
      </c>
      <c r="K156" s="23" t="s">
        <v>54</v>
      </c>
      <c r="L156" s="23" t="s">
        <v>7</v>
      </c>
      <c r="M156" s="23" t="s">
        <v>53</v>
      </c>
      <c r="N156" s="23" t="s">
        <v>8</v>
      </c>
      <c r="O156" s="23" t="s">
        <v>9</v>
      </c>
    </row>
    <row r="157" spans="1:15" x14ac:dyDescent="0.35">
      <c r="A157" s="29"/>
      <c r="B157" s="30" t="s">
        <v>10</v>
      </c>
      <c r="C157" s="30" t="s">
        <v>10</v>
      </c>
      <c r="D157" s="30" t="s">
        <v>10</v>
      </c>
      <c r="E157" s="30" t="s">
        <v>10</v>
      </c>
      <c r="F157" s="30" t="s">
        <v>10</v>
      </c>
      <c r="G157" s="30" t="s">
        <v>10</v>
      </c>
      <c r="H157" s="13">
        <f>SUM(Tabla1113234567[[#This Row],[PETRÓLEO]:[CAÑA DE AZÚCAR Y DERIVADOS]])</f>
        <v>0</v>
      </c>
      <c r="I157" s="30" t="s">
        <v>10</v>
      </c>
      <c r="J157" s="30" t="s">
        <v>10</v>
      </c>
      <c r="K157" s="30" t="s">
        <v>10</v>
      </c>
      <c r="L157" s="30" t="s">
        <v>10</v>
      </c>
      <c r="M157" s="44" t="s">
        <v>10</v>
      </c>
      <c r="N157" s="24" t="s">
        <v>10</v>
      </c>
      <c r="O157" s="24" t="s">
        <v>10</v>
      </c>
    </row>
    <row r="158" spans="1:15" x14ac:dyDescent="0.35">
      <c r="A158" s="47" t="s">
        <v>11</v>
      </c>
      <c r="B158" s="57">
        <v>28283.279999999999</v>
      </c>
      <c r="C158" s="7">
        <v>46481.2</v>
      </c>
      <c r="D158" s="7">
        <v>12.77</v>
      </c>
      <c r="E158" s="54">
        <v>2382.0700000000002</v>
      </c>
      <c r="F158" s="51"/>
      <c r="G158" s="9">
        <v>1421.98</v>
      </c>
      <c r="H158" s="13">
        <f>SUM(Tabla1113234567[[#This Row],[PETRÓLEO]:[CAÑA DE AZÚCAR Y DERIVADOS]])</f>
        <v>78581.3</v>
      </c>
      <c r="I158" s="54">
        <v>15926.7</v>
      </c>
      <c r="J158" s="9">
        <v>25403.200000000001</v>
      </c>
      <c r="K158" s="1">
        <v>1114.0999999999999</v>
      </c>
      <c r="L158" s="62">
        <v>2673.46</v>
      </c>
      <c r="M158" s="3"/>
      <c r="N158" s="13">
        <f>SUM(Tabla1113234567[[#This Row],[ELECTRICIDAD]:[NO ENERGÉTICO]])</f>
        <v>45117.46</v>
      </c>
      <c r="O158" s="52">
        <v>75485.070000000007</v>
      </c>
    </row>
    <row r="159" spans="1:15" x14ac:dyDescent="0.35">
      <c r="A159" s="47" t="s">
        <v>12</v>
      </c>
      <c r="B159" s="6"/>
      <c r="C159" s="7">
        <v>7629.73</v>
      </c>
      <c r="D159" s="7">
        <v>1121.83</v>
      </c>
      <c r="E159" s="9"/>
      <c r="F159" s="54">
        <v>2352.9699999999998</v>
      </c>
      <c r="G159" s="9"/>
      <c r="H159" s="13">
        <f>SUM(Tabla1113234567[[#This Row],[PETRÓLEO]:[CAÑA DE AZÚCAR Y DERIVADOS]])</f>
        <v>11104.529999999999</v>
      </c>
      <c r="I159" s="54">
        <v>1284.01</v>
      </c>
      <c r="J159" s="35">
        <v>2213.8200000000002</v>
      </c>
      <c r="K159" s="1"/>
      <c r="L159" s="62">
        <v>284.72000000000003</v>
      </c>
      <c r="M159" s="3">
        <v>1624.1700000000019</v>
      </c>
      <c r="N159" s="13">
        <f>SUM(Tabla1113234567[[#This Row],[ELECTRICIDAD]:[NO ENERGÉTICO]])</f>
        <v>3782.55</v>
      </c>
      <c r="O159" s="52">
        <v>16511.25</v>
      </c>
    </row>
    <row r="160" spans="1:15" x14ac:dyDescent="0.35">
      <c r="A160" s="47" t="s">
        <v>13</v>
      </c>
      <c r="B160" s="6">
        <v>-4890.55</v>
      </c>
      <c r="C160" s="7">
        <v>-732.01</v>
      </c>
      <c r="D160" s="9"/>
      <c r="E160" s="51"/>
      <c r="F160" s="9"/>
      <c r="G160" s="9"/>
      <c r="H160" s="13">
        <f>SUM(Tabla1113234567[[#This Row],[PETRÓLEO]:[CAÑA DE AZÚCAR Y DERIVADOS]])</f>
        <v>-5622.56</v>
      </c>
      <c r="I160" s="54">
        <v>-1417.94</v>
      </c>
      <c r="J160" s="9">
        <v>-2718.24</v>
      </c>
      <c r="K160" s="9"/>
      <c r="L160" s="63">
        <v>-55.75</v>
      </c>
      <c r="M160" s="3">
        <v>1836.6300000000019</v>
      </c>
      <c r="N160" s="13">
        <f>SUM(Tabla1113234567[[#This Row],[ELECTRICIDAD]:[NO ENERGÉTICO]])</f>
        <v>-4191.93</v>
      </c>
      <c r="O160" s="52">
        <v>-7977.86</v>
      </c>
    </row>
    <row r="161" spans="1:15" x14ac:dyDescent="0.35">
      <c r="A161" s="48" t="s">
        <v>14</v>
      </c>
      <c r="B161" s="11">
        <v>23392.73</v>
      </c>
      <c r="C161" s="11">
        <v>53378.92</v>
      </c>
      <c r="D161" s="11">
        <v>1134.5999999999999</v>
      </c>
      <c r="E161" s="11">
        <v>2382.0700000000002</v>
      </c>
      <c r="F161" s="11">
        <v>2352.9699999999998</v>
      </c>
      <c r="G161" s="11">
        <v>1421.98</v>
      </c>
      <c r="H161" s="13">
        <f>SUM(Tabla1113234567[[#This Row],[PETRÓLEO]:[CAÑA DE AZÚCAR Y DERIVADOS]])</f>
        <v>84063.27</v>
      </c>
      <c r="I161" s="33">
        <v>15792.77</v>
      </c>
      <c r="J161" s="37">
        <f>SUM(1861.06,5523.37,1427.41,12465.08,3621.86)</f>
        <v>24898.78</v>
      </c>
      <c r="K161" s="11">
        <v>1114.0999999999999</v>
      </c>
      <c r="L161" s="59">
        <v>3013.93</v>
      </c>
      <c r="M161" s="3"/>
      <c r="N161" s="13">
        <f>SUM(Tabla1113234567[[#This Row],[ELECTRICIDAD]:[NO ENERGÉTICO]])</f>
        <v>44819.58</v>
      </c>
      <c r="O161" s="14">
        <v>83631.98</v>
      </c>
    </row>
    <row r="162" spans="1:15" x14ac:dyDescent="0.35">
      <c r="A162" s="47" t="s">
        <v>15</v>
      </c>
      <c r="B162" s="1">
        <v>-23392.73</v>
      </c>
      <c r="C162" s="1"/>
      <c r="D162" s="1"/>
      <c r="E162" s="1"/>
      <c r="F162" s="1"/>
      <c r="G162" s="1"/>
      <c r="H162" s="13">
        <f>SUM(Tabla1113234567[[#This Row],[PETRÓLEO]:[CAÑA DE AZÚCAR Y DERIVADOS]])</f>
        <v>-23392.73</v>
      </c>
      <c r="I162" s="34"/>
      <c r="J162" s="9">
        <v>20572.009999999998</v>
      </c>
      <c r="K162" s="9">
        <v>939.86</v>
      </c>
      <c r="L162" s="42">
        <v>1012.3</v>
      </c>
      <c r="M162" s="3">
        <v>-644.09999999999877</v>
      </c>
      <c r="N162" s="13">
        <f>SUM(Tabla1113234567[[#This Row],[ELECTRICIDAD]:[NO ENERGÉTICO]])</f>
        <v>22524.17</v>
      </c>
      <c r="O162" s="17">
        <v>-1512.66</v>
      </c>
    </row>
    <row r="163" spans="1:15" x14ac:dyDescent="0.35">
      <c r="A163" s="47" t="s">
        <v>16</v>
      </c>
      <c r="B163" s="1"/>
      <c r="C163" s="6">
        <v>-19283.830000000002</v>
      </c>
      <c r="D163" s="6">
        <v>-378.28</v>
      </c>
      <c r="E163" s="6">
        <v>-2382.0700000000002</v>
      </c>
      <c r="F163" s="1">
        <v>-2352.9699999999998</v>
      </c>
      <c r="G163" s="1"/>
      <c r="H163" s="13">
        <f>SUM(Tabla1113234567[[#This Row],[PETRÓLEO]:[CAÑA DE AZÚCAR Y DERIVADOS]])</f>
        <v>-24397.15</v>
      </c>
      <c r="I163" s="34">
        <v>15631.08</v>
      </c>
      <c r="J163" s="35">
        <v>3582.82</v>
      </c>
      <c r="K163" s="9"/>
      <c r="L163" s="42"/>
      <c r="M163" s="3">
        <v>-5852.65</v>
      </c>
      <c r="N163" s="13">
        <f>SUM(Tabla1113234567[[#This Row],[ELECTRICIDAD]:[NO ENERGÉTICO]])</f>
        <v>19213.900000000001</v>
      </c>
      <c r="O163" s="14">
        <v>-11035.9</v>
      </c>
    </row>
    <row r="164" spans="1:15" x14ac:dyDescent="0.35">
      <c r="A164" s="47" t="s">
        <v>17</v>
      </c>
      <c r="B164" s="1"/>
      <c r="C164" s="6">
        <v>-5738.24</v>
      </c>
      <c r="D164" s="1"/>
      <c r="E164" s="1"/>
      <c r="F164" s="1"/>
      <c r="G164" s="1"/>
      <c r="H164" s="13">
        <f>SUM(Tabla1113234567[[#This Row],[PETRÓLEO]:[CAÑA DE AZÚCAR Y DERIVADOS]])</f>
        <v>-5738.24</v>
      </c>
      <c r="I164" s="34"/>
      <c r="J164" s="9">
        <v>2992.31</v>
      </c>
      <c r="K164" s="9"/>
      <c r="L164" s="42">
        <v>742.51</v>
      </c>
      <c r="M164" s="3">
        <v>2003.49</v>
      </c>
      <c r="N164" s="13">
        <f>SUM(Tabla1113234567[[#This Row],[ELECTRICIDAD]:[NO ENERGÉTICO]])</f>
        <v>3734.8199999999997</v>
      </c>
      <c r="O164" s="14">
        <v>0.12</v>
      </c>
    </row>
    <row r="165" spans="1:15" x14ac:dyDescent="0.35">
      <c r="A165" s="49" t="s">
        <v>55</v>
      </c>
      <c r="B165" s="2"/>
      <c r="C165" s="2"/>
      <c r="D165" s="2"/>
      <c r="E165" s="2"/>
      <c r="F165" s="2"/>
      <c r="G165" s="1"/>
      <c r="H165" s="13">
        <f>SUM(Tabla1113234567[[#This Row],[PETRÓLEO]:[CAÑA DE AZÚCAR Y DERIVADOS]])</f>
        <v>0</v>
      </c>
      <c r="I165" s="8"/>
      <c r="J165" s="9"/>
      <c r="K165" s="9">
        <v>742.37</v>
      </c>
      <c r="L165" s="42"/>
      <c r="M165" s="3">
        <v>-1009.23</v>
      </c>
      <c r="N165" s="13">
        <f>SUM(Tabla1113234567[[#This Row],[ELECTRICIDAD]:[NO ENERGÉTICO]])</f>
        <v>742.37</v>
      </c>
      <c r="O165" s="14">
        <v>-266.86</v>
      </c>
    </row>
    <row r="166" spans="1:15" x14ac:dyDescent="0.35">
      <c r="A166" s="47" t="s">
        <v>18</v>
      </c>
      <c r="B166" s="9"/>
      <c r="C166" s="5">
        <v>2322.94</v>
      </c>
      <c r="D166" s="1"/>
      <c r="E166" s="1"/>
      <c r="F166" s="9"/>
      <c r="G166" s="9"/>
      <c r="H166" s="13">
        <f>SUM(Tabla1113234567[[#This Row],[PETRÓLEO]:[CAÑA DE AZÚCAR Y DERIVADOS]])</f>
        <v>2322.94</v>
      </c>
      <c r="I166" s="5">
        <v>1404.03</v>
      </c>
      <c r="J166" s="9">
        <v>15102.71</v>
      </c>
      <c r="K166" s="9"/>
      <c r="L166" s="42"/>
      <c r="M166" s="3">
        <v>-1484.7999999999956</v>
      </c>
      <c r="N166" s="13">
        <f>SUM(Tabla1113234567[[#This Row],[ELECTRICIDAD]:[NO ENERGÉTICO]])</f>
        <v>16506.739999999998</v>
      </c>
      <c r="O166" s="52">
        <v>17344.88</v>
      </c>
    </row>
    <row r="167" spans="1:15" x14ac:dyDescent="0.35">
      <c r="A167" s="47" t="s">
        <v>19</v>
      </c>
      <c r="B167" s="9"/>
      <c r="C167" s="5">
        <v>8424.41</v>
      </c>
      <c r="D167" s="5">
        <v>104.2</v>
      </c>
      <c r="E167" s="1"/>
      <c r="F167" s="1"/>
      <c r="G167" s="1">
        <v>-816.66</v>
      </c>
      <c r="H167" s="13">
        <f>SUM(Tabla1113234567[[#This Row],[PETRÓLEO]:[CAÑA DE AZÚCAR Y DERIVADOS]])</f>
        <v>7711.9500000000007</v>
      </c>
      <c r="I167" s="5">
        <v>3863.83</v>
      </c>
      <c r="J167" s="9">
        <v>949.32</v>
      </c>
      <c r="L167" s="42"/>
      <c r="M167" s="3">
        <v>563.63999999999942</v>
      </c>
      <c r="N167" s="13">
        <f>SUM(Tabla1113234567[[#This Row],[ELECTRICIDAD]:[NO ENERGÉTICO]])</f>
        <v>4813.1499999999996</v>
      </c>
      <c r="O167" s="52">
        <v>13088.74</v>
      </c>
    </row>
    <row r="168" spans="1:15" x14ac:dyDescent="0.35">
      <c r="A168" s="47" t="s">
        <v>20</v>
      </c>
      <c r="B168" s="9"/>
      <c r="C168" s="5">
        <v>9267.2000000000007</v>
      </c>
      <c r="D168" s="1"/>
      <c r="E168" s="9"/>
      <c r="F168" s="9"/>
      <c r="G168" s="1"/>
      <c r="H168" s="13">
        <f>SUM(Tabla1113234567[[#This Row],[PETRÓLEO]:[CAÑA DE AZÚCAR Y DERIVADOS]])</f>
        <v>9267.2000000000007</v>
      </c>
      <c r="I168" s="5">
        <v>4677.93</v>
      </c>
      <c r="J168" s="1">
        <v>1221.3</v>
      </c>
      <c r="K168" s="9">
        <v>138.9</v>
      </c>
      <c r="L168" s="42"/>
      <c r="M168" s="3">
        <v>-625.78000000000247</v>
      </c>
      <c r="N168" s="13">
        <f>SUM(Tabla1113234567[[#This Row],[ELECTRICIDAD]:[NO ENERGÉTICO]])</f>
        <v>6038.13</v>
      </c>
      <c r="O168" s="52">
        <v>14679.55</v>
      </c>
    </row>
    <row r="169" spans="1:15" x14ac:dyDescent="0.35">
      <c r="A169" s="47" t="s">
        <v>21</v>
      </c>
      <c r="B169" s="9"/>
      <c r="C169" s="5">
        <v>986.67</v>
      </c>
      <c r="D169" s="1"/>
      <c r="E169" s="9"/>
      <c r="F169" s="9"/>
      <c r="G169" s="1"/>
      <c r="H169" s="13">
        <f>SUM(Tabla1113234567[[#This Row],[PETRÓLEO]:[CAÑA DE AZÚCAR Y DERIVADOS]])</f>
        <v>986.67</v>
      </c>
      <c r="I169" s="5">
        <v>2981.5</v>
      </c>
      <c r="J169" s="35">
        <v>761.24</v>
      </c>
      <c r="K169" s="9">
        <v>101.1</v>
      </c>
      <c r="L169" s="42"/>
      <c r="M169" s="3">
        <v>-218.33999999999924</v>
      </c>
      <c r="N169" s="13">
        <f>SUM(Tabla1113234567[[#This Row],[ELECTRICIDAD]:[NO ENERGÉTICO]])</f>
        <v>3843.8399999999997</v>
      </c>
      <c r="O169" s="52">
        <v>4612.17</v>
      </c>
    </row>
    <row r="170" spans="1:15" x14ac:dyDescent="0.35">
      <c r="A170" s="47" t="s">
        <v>22</v>
      </c>
      <c r="B170" s="9"/>
      <c r="C170" s="1"/>
      <c r="D170" s="1"/>
      <c r="E170" s="9"/>
      <c r="F170" s="9"/>
      <c r="G170" s="1"/>
      <c r="H170" s="13">
        <f>SUM(Tabla1113234567[[#This Row],[PETRÓLEO]:[CAÑA DE AZÚCAR Y DERIVADOS]])</f>
        <v>0</v>
      </c>
      <c r="I170" s="5">
        <v>45.81</v>
      </c>
      <c r="J170" s="9">
        <v>4189.09</v>
      </c>
      <c r="K170" s="9"/>
      <c r="L170" s="42"/>
      <c r="M170" s="3">
        <v>201.06999999999971</v>
      </c>
      <c r="N170" s="13">
        <f>SUM(Tabla1113234567[[#This Row],[ELECTRICIDAD]:[NO ENERGÉTICO]])</f>
        <v>4234.9000000000005</v>
      </c>
      <c r="O170" s="52">
        <v>4435.97</v>
      </c>
    </row>
    <row r="171" spans="1:15" x14ac:dyDescent="0.35">
      <c r="A171" s="48" t="s">
        <v>23</v>
      </c>
      <c r="B171" s="15"/>
      <c r="C171" s="11">
        <v>21001.22</v>
      </c>
      <c r="D171" s="11">
        <v>104.2</v>
      </c>
      <c r="E171" s="15"/>
      <c r="F171" s="15"/>
      <c r="G171" s="11">
        <v>816.66</v>
      </c>
      <c r="H171" s="13">
        <f>SUM(Tabla1113234567[[#This Row],[PETRÓLEO]:[CAÑA DE AZÚCAR Y DERIVADOS]])</f>
        <v>21922.080000000002</v>
      </c>
      <c r="I171" s="14">
        <v>12953.1</v>
      </c>
      <c r="J171" s="37">
        <f>SUM(1897.62,5728.23,1441.9,11720.36,1435.55)</f>
        <v>22223.66</v>
      </c>
      <c r="K171" s="16">
        <v>261.62</v>
      </c>
      <c r="L171" s="64"/>
      <c r="M171" s="3">
        <v>794.24999999999272</v>
      </c>
      <c r="N171" s="13">
        <f>SUM(Tabla1113234567[[#This Row],[ELECTRICIDAD]:[NO ENERGÉTICO]])</f>
        <v>35438.380000000005</v>
      </c>
      <c r="O171" s="25">
        <v>58154.71</v>
      </c>
    </row>
    <row r="172" spans="1:15" x14ac:dyDescent="0.35">
      <c r="A172" s="48" t="s">
        <v>24</v>
      </c>
      <c r="B172" s="15"/>
      <c r="C172" s="11"/>
      <c r="D172" s="11"/>
      <c r="E172" s="15"/>
      <c r="F172" s="15"/>
      <c r="G172" s="15"/>
      <c r="H172" s="13">
        <f>SUM(Tabla1113234567[[#This Row],[PETRÓLEO]:[CAÑA DE AZÚCAR Y DERIVADOS]])</f>
        <v>0</v>
      </c>
      <c r="I172" s="14"/>
      <c r="J172" s="37">
        <v>141.29</v>
      </c>
      <c r="K172" s="14">
        <v>199.96</v>
      </c>
      <c r="L172" s="65">
        <v>3013.93</v>
      </c>
      <c r="M172" s="3">
        <v>186.26000000000022</v>
      </c>
      <c r="N172" s="13">
        <f>SUM(Tabla1113234567[[#This Row],[ELECTRICIDAD]:[NO ENERGÉTICO]])</f>
        <v>3355.18</v>
      </c>
      <c r="O172" s="25">
        <v>3400.15</v>
      </c>
    </row>
    <row r="173" spans="1:15" x14ac:dyDescent="0.35">
      <c r="A173" s="50" t="s">
        <v>25</v>
      </c>
      <c r="B173" s="18"/>
      <c r="C173" s="11">
        <v>21001.21</v>
      </c>
      <c r="D173" s="19">
        <v>104.2</v>
      </c>
      <c r="E173" s="18"/>
      <c r="F173" s="18"/>
      <c r="G173" s="19">
        <v>816.66</v>
      </c>
      <c r="H173" s="13">
        <f>SUM(Tabla1113234567[[#This Row],[PETRÓLEO]:[CAÑA DE AZÚCAR Y DERIVADOS]])</f>
        <v>21922.07</v>
      </c>
      <c r="I173" s="14">
        <v>12953.1</v>
      </c>
      <c r="J173" s="37">
        <f>SUM(J171:J172)</f>
        <v>22364.95</v>
      </c>
      <c r="K173" s="16">
        <v>510.29</v>
      </c>
      <c r="L173" s="65">
        <v>3013.93</v>
      </c>
      <c r="M173" s="3">
        <v>931.80999999999767</v>
      </c>
      <c r="N173" s="13">
        <f>SUM(Tabla1113234567[[#This Row],[ELECTRICIDAD]:[NO ENERGÉTICO]])</f>
        <v>38842.270000000004</v>
      </c>
      <c r="O173" s="25">
        <v>61554.86</v>
      </c>
    </row>
    <row r="174" spans="1:15" x14ac:dyDescent="0.35">
      <c r="M174" s="35"/>
    </row>
    <row r="175" spans="1:15" x14ac:dyDescent="0.35">
      <c r="M175" s="35"/>
    </row>
    <row r="176" spans="1:15" x14ac:dyDescent="0.35">
      <c r="A176" s="22" t="s">
        <v>84</v>
      </c>
      <c r="B176" s="23" t="s">
        <v>0</v>
      </c>
      <c r="C176" s="23" t="s">
        <v>1</v>
      </c>
      <c r="D176" s="23" t="s">
        <v>52</v>
      </c>
      <c r="E176" s="23" t="s">
        <v>2</v>
      </c>
      <c r="F176" s="23" t="s">
        <v>3</v>
      </c>
      <c r="G176" s="23" t="s">
        <v>4</v>
      </c>
      <c r="H176" s="23" t="s">
        <v>5</v>
      </c>
      <c r="I176" s="23" t="s">
        <v>6</v>
      </c>
      <c r="J176" s="23" t="s">
        <v>45</v>
      </c>
      <c r="K176" s="23" t="s">
        <v>54</v>
      </c>
      <c r="L176" s="23" t="s">
        <v>7</v>
      </c>
      <c r="M176" s="23" t="s">
        <v>53</v>
      </c>
      <c r="N176" s="23" t="s">
        <v>8</v>
      </c>
      <c r="O176" s="23" t="s">
        <v>9</v>
      </c>
    </row>
    <row r="177" spans="1:15" x14ac:dyDescent="0.35">
      <c r="A177" s="29"/>
      <c r="B177" s="30" t="s">
        <v>10</v>
      </c>
      <c r="C177" s="30" t="s">
        <v>10</v>
      </c>
      <c r="D177" s="30" t="s">
        <v>10</v>
      </c>
      <c r="E177" s="30" t="s">
        <v>10</v>
      </c>
      <c r="F177" s="30" t="s">
        <v>10</v>
      </c>
      <c r="G177" s="30" t="s">
        <v>10</v>
      </c>
      <c r="H177" s="66">
        <f>SUM(Tabla11132345678[[#This Row],[PETRÓLEO]:[CAÑA DE AZÚCAR Y DERIVADOS]])</f>
        <v>0</v>
      </c>
      <c r="I177" s="30" t="s">
        <v>10</v>
      </c>
      <c r="J177" s="30" t="s">
        <v>10</v>
      </c>
      <c r="K177" s="30" t="s">
        <v>10</v>
      </c>
      <c r="L177" s="30" t="s">
        <v>10</v>
      </c>
      <c r="M177" s="44" t="s">
        <v>10</v>
      </c>
      <c r="N177" s="13">
        <f>SUM(Tabla11132345678[[#This Row],[ELECTRICIDAD]:[NO ENERGÉTICO]])</f>
        <v>0</v>
      </c>
      <c r="O177" s="24" t="s">
        <v>10</v>
      </c>
    </row>
    <row r="178" spans="1:15" x14ac:dyDescent="0.35">
      <c r="A178" s="47" t="s">
        <v>11</v>
      </c>
      <c r="B178" s="57">
        <v>28263.7</v>
      </c>
      <c r="C178" s="7">
        <v>47563.73</v>
      </c>
      <c r="D178" s="7">
        <v>14</v>
      </c>
      <c r="E178" s="54">
        <v>2107.6999999999998</v>
      </c>
      <c r="F178" s="51"/>
      <c r="G178" s="9">
        <v>1442.56</v>
      </c>
      <c r="H178" s="13">
        <f>SUM(Tabla11132345678[[#This Row],[PETRÓLEO]:[CAÑA DE AZÚCAR Y DERIVADOS]])</f>
        <v>79391.69</v>
      </c>
      <c r="I178" s="54">
        <v>16003.29</v>
      </c>
      <c r="J178" s="9">
        <v>25387.73</v>
      </c>
      <c r="K178" s="1">
        <v>1103.83</v>
      </c>
      <c r="L178" s="62">
        <v>2696.27</v>
      </c>
      <c r="M178" s="3"/>
      <c r="N178" s="13">
        <f>SUM(Tabla11132345678[[#This Row],[ELECTRICIDAD]:[NO ENERGÉTICO]])</f>
        <v>45191.12</v>
      </c>
      <c r="O178" s="52">
        <v>75114.960000000006</v>
      </c>
    </row>
    <row r="179" spans="1:15" x14ac:dyDescent="0.35">
      <c r="A179" s="47" t="s">
        <v>12</v>
      </c>
      <c r="B179" s="6"/>
      <c r="C179" s="7">
        <v>7668.37</v>
      </c>
      <c r="D179" s="7">
        <v>951.2</v>
      </c>
      <c r="E179" s="9"/>
      <c r="F179" s="54">
        <v>2534</v>
      </c>
      <c r="G179" s="9"/>
      <c r="H179" s="13">
        <f>SUM(Tabla11132345678[[#This Row],[PETRÓLEO]:[CAÑA DE AZÚCAR Y DERIVADOS]])</f>
        <v>11153.57</v>
      </c>
      <c r="I179" s="54">
        <v>1302.1199999999999</v>
      </c>
      <c r="J179" s="67">
        <v>2211.1</v>
      </c>
      <c r="K179" s="1"/>
      <c r="L179" s="62">
        <v>269.8</v>
      </c>
      <c r="M179" s="3">
        <v>752.96000000000095</v>
      </c>
      <c r="N179" s="13">
        <f>SUM(Tabla11132345678[[#This Row],[ELECTRICIDAD]:[NO ENERGÉTICO]])</f>
        <v>3783.02</v>
      </c>
      <c r="O179" s="52">
        <v>15419.75</v>
      </c>
    </row>
    <row r="180" spans="1:15" x14ac:dyDescent="0.35">
      <c r="A180" s="47" t="s">
        <v>13</v>
      </c>
      <c r="B180" s="6">
        <v>-4302.49</v>
      </c>
      <c r="C180" s="7">
        <v>-690.26</v>
      </c>
      <c r="D180" s="9"/>
      <c r="E180" s="51"/>
      <c r="F180" s="9"/>
      <c r="G180" s="9"/>
      <c r="H180" s="13">
        <f>SUM(Tabla11132345678[[#This Row],[PETRÓLEO]:[CAÑA DE AZÚCAR Y DERIVADOS]])</f>
        <v>-4992.75</v>
      </c>
      <c r="I180" s="54">
        <v>-1449.99</v>
      </c>
      <c r="J180" s="9">
        <v>-2770.72</v>
      </c>
      <c r="K180" s="9"/>
      <c r="L180" s="63">
        <v>-70.099999999999994</v>
      </c>
      <c r="M180" s="3">
        <v>-767.05000000000018</v>
      </c>
      <c r="N180" s="13">
        <f>SUM(Tabla11132345678[[#This Row],[ELECTRICIDAD]:[NO ENERGÉTICO]])</f>
        <v>-4290.8100000000004</v>
      </c>
      <c r="O180" s="52">
        <v>-8599.99</v>
      </c>
    </row>
    <row r="181" spans="1:15" x14ac:dyDescent="0.35">
      <c r="A181" s="48" t="s">
        <v>14</v>
      </c>
      <c r="B181" s="11">
        <v>23961.21</v>
      </c>
      <c r="C181" s="11">
        <v>54541.84</v>
      </c>
      <c r="D181" s="11">
        <v>965.2</v>
      </c>
      <c r="E181" s="11">
        <v>2107.6999999999998</v>
      </c>
      <c r="F181" s="11">
        <v>2534</v>
      </c>
      <c r="G181" s="11">
        <v>1442.56</v>
      </c>
      <c r="H181" s="13">
        <f>SUM(Tabla11132345678[[#This Row],[PETRÓLEO]:[CAÑA DE AZÚCAR Y DERIVADOS]])</f>
        <v>85552.50999999998</v>
      </c>
      <c r="I181" s="33">
        <v>15855.42</v>
      </c>
      <c r="J181" s="37">
        <f>SUM(1873.96,5490.55,1441.72,12563.3,3458.58)</f>
        <v>24828.11</v>
      </c>
      <c r="K181" s="11">
        <v>1103.83</v>
      </c>
      <c r="L181" s="59">
        <v>2895.97</v>
      </c>
      <c r="M181" s="3"/>
      <c r="N181" s="13">
        <f>SUM(Tabla11132345678[[#This Row],[ELECTRICIDAD]:[NO ENERGÉTICO]])</f>
        <v>44683.33</v>
      </c>
      <c r="O181" s="14">
        <v>81533.37</v>
      </c>
    </row>
    <row r="182" spans="1:15" x14ac:dyDescent="0.35">
      <c r="A182" s="47" t="s">
        <v>15</v>
      </c>
      <c r="B182" s="1">
        <v>-23961.21</v>
      </c>
      <c r="C182" s="1"/>
      <c r="D182" s="1"/>
      <c r="E182" s="1"/>
      <c r="F182" s="1"/>
      <c r="G182" s="1"/>
      <c r="H182" s="13">
        <f>SUM(Tabla11132345678[[#This Row],[PETRÓLEO]:[CAÑA DE AZÚCAR Y DERIVADOS]])</f>
        <v>-23961.21</v>
      </c>
      <c r="I182" s="34"/>
      <c r="J182" s="9">
        <v>20403.2</v>
      </c>
      <c r="K182" s="9">
        <v>932.4</v>
      </c>
      <c r="L182" s="42">
        <v>989.28</v>
      </c>
      <c r="M182" s="3">
        <v>1059.3899999999969</v>
      </c>
      <c r="N182" s="13">
        <f>SUM(Tabla11132345678[[#This Row],[ELECTRICIDAD]:[NO ENERGÉTICO]])</f>
        <v>22324.880000000001</v>
      </c>
      <c r="O182" s="17">
        <v>-1566.22</v>
      </c>
    </row>
    <row r="183" spans="1:15" x14ac:dyDescent="0.35">
      <c r="A183" s="47" t="s">
        <v>16</v>
      </c>
      <c r="B183" s="1"/>
      <c r="C183" s="6">
        <v>-19462.73</v>
      </c>
      <c r="D183" s="6">
        <v>-327.39999999999998</v>
      </c>
      <c r="E183" s="6">
        <v>-2107.6999999999998</v>
      </c>
      <c r="F183" s="1">
        <v>-2534</v>
      </c>
      <c r="G183" s="1"/>
      <c r="H183" s="13">
        <f>SUM(Tabla11132345678[[#This Row],[PETRÓLEO]:[CAÑA DE AZÚCAR Y DERIVADOS]])</f>
        <v>-24431.83</v>
      </c>
      <c r="I183" s="34">
        <v>15745.83</v>
      </c>
      <c r="J183" s="35">
        <v>3577.21</v>
      </c>
      <c r="K183" s="9"/>
      <c r="L183" s="42"/>
      <c r="M183" s="3">
        <v>-5376.8799999999992</v>
      </c>
      <c r="N183" s="13">
        <f>SUM(Tabla11132345678[[#This Row],[ELECTRICIDAD]:[NO ENERGÉTICO]])</f>
        <v>19323.04</v>
      </c>
      <c r="O183" s="14">
        <v>-10485.67</v>
      </c>
    </row>
    <row r="184" spans="1:15" x14ac:dyDescent="0.35">
      <c r="A184" s="47" t="s">
        <v>17</v>
      </c>
      <c r="B184" s="1"/>
      <c r="C184" s="6">
        <v>-5787.6</v>
      </c>
      <c r="D184" s="1"/>
      <c r="E184" s="1"/>
      <c r="F184" s="1"/>
      <c r="G184" s="1"/>
      <c r="H184" s="13">
        <f>SUM(Tabla11132345678[[#This Row],[PETRÓLEO]:[CAÑA DE AZÚCAR Y DERIVADOS]])</f>
        <v>-5787.6</v>
      </c>
      <c r="I184" s="34"/>
      <c r="J184" s="9">
        <v>2932.95</v>
      </c>
      <c r="K184" s="9"/>
      <c r="L184" s="42">
        <v>721.37</v>
      </c>
      <c r="M184" s="3">
        <v>1014.1900000000005</v>
      </c>
      <c r="N184" s="13">
        <f>SUM(Tabla11132345678[[#This Row],[ELECTRICIDAD]:[NO ENERGÉTICO]])</f>
        <v>3654.3199999999997</v>
      </c>
      <c r="O184" s="14">
        <v>0.12</v>
      </c>
    </row>
    <row r="185" spans="1:15" x14ac:dyDescent="0.35">
      <c r="A185" s="49" t="s">
        <v>55</v>
      </c>
      <c r="B185" s="2"/>
      <c r="C185" s="2"/>
      <c r="D185" s="2"/>
      <c r="E185" s="2"/>
      <c r="F185" s="2"/>
      <c r="G185" s="1"/>
      <c r="H185" s="13">
        <f>SUM(Tabla11132345678[[#This Row],[PETRÓLEO]:[CAÑA DE AZÚCAR Y DERIVADOS]])</f>
        <v>0</v>
      </c>
      <c r="I185" s="8"/>
      <c r="J185" s="9"/>
      <c r="K185" s="9">
        <v>738.7</v>
      </c>
      <c r="L185" s="42"/>
      <c r="M185" s="3">
        <v>-738.63</v>
      </c>
      <c r="N185" s="13">
        <f>SUM(Tabla11132345678[[#This Row],[ELECTRICIDAD]:[NO ENERGÉTICO]])</f>
        <v>738.7</v>
      </c>
      <c r="O185" s="14">
        <v>-216.23</v>
      </c>
    </row>
    <row r="186" spans="1:15" x14ac:dyDescent="0.35">
      <c r="A186" s="47" t="s">
        <v>18</v>
      </c>
      <c r="B186" s="9"/>
      <c r="C186" s="5">
        <v>2591.4</v>
      </c>
      <c r="D186" s="1"/>
      <c r="E186" s="1"/>
      <c r="F186" s="9"/>
      <c r="G186" s="9"/>
      <c r="H186" s="13">
        <f>SUM(Tabla11132345678[[#This Row],[PETRÓLEO]:[CAÑA DE AZÚCAR Y DERIVADOS]])</f>
        <v>2591.4</v>
      </c>
      <c r="I186" s="5">
        <v>1484.28</v>
      </c>
      <c r="J186" s="9">
        <v>15122.35</v>
      </c>
      <c r="K186" s="9"/>
      <c r="L186" s="42"/>
      <c r="M186" s="3">
        <v>-2769.9500000000007</v>
      </c>
      <c r="N186" s="13">
        <f>SUM(Tabla11132345678[[#This Row],[ELECTRICIDAD]:[NO ENERGÉTICO]])</f>
        <v>16606.63</v>
      </c>
      <c r="O186" s="52">
        <v>16428.080000000002</v>
      </c>
    </row>
    <row r="187" spans="1:15" x14ac:dyDescent="0.35">
      <c r="A187" s="47" t="s">
        <v>19</v>
      </c>
      <c r="B187" s="9"/>
      <c r="C187" s="5">
        <v>8718.1299999999992</v>
      </c>
      <c r="D187" s="5">
        <v>101.58</v>
      </c>
      <c r="E187" s="1"/>
      <c r="F187" s="1"/>
      <c r="G187" s="1">
        <v>-810.6</v>
      </c>
      <c r="H187" s="13">
        <f>SUM(Tabla11132345678[[#This Row],[PETRÓLEO]:[CAÑA DE AZÚCAR Y DERIVADOS]])</f>
        <v>8009.1099999999988</v>
      </c>
      <c r="I187" s="5">
        <v>3872.3</v>
      </c>
      <c r="J187" s="9">
        <v>959.83</v>
      </c>
      <c r="L187" s="42"/>
      <c r="M187" s="3">
        <v>94.100000000002183</v>
      </c>
      <c r="N187" s="13">
        <f>SUM(Tabla11132345678[[#This Row],[ELECTRICIDAD]:[NO ENERGÉTICO]])</f>
        <v>4832.13</v>
      </c>
      <c r="O187" s="52">
        <v>12935.34</v>
      </c>
    </row>
    <row r="188" spans="1:15" x14ac:dyDescent="0.35">
      <c r="A188" s="47" t="s">
        <v>20</v>
      </c>
      <c r="B188" s="9"/>
      <c r="C188" s="5">
        <v>9512.4500000000007</v>
      </c>
      <c r="D188" s="1"/>
      <c r="E188" s="9"/>
      <c r="F188" s="9"/>
      <c r="G188" s="1"/>
      <c r="H188" s="13">
        <f>SUM(Tabla11132345678[[#This Row],[PETRÓLEO]:[CAÑA DE AZÚCAR Y DERIVADOS]])</f>
        <v>9512.4500000000007</v>
      </c>
      <c r="I188" s="5">
        <v>4687.3100000000004</v>
      </c>
      <c r="J188" s="1">
        <v>1231.9000000000001</v>
      </c>
      <c r="K188" s="9">
        <v>136.82</v>
      </c>
      <c r="L188" s="42"/>
      <c r="M188" s="3">
        <v>-1226.8300000000017</v>
      </c>
      <c r="N188" s="13">
        <f>SUM(Tabla11132345678[[#This Row],[ELECTRICIDAD]:[NO ENERGÉTICO]])</f>
        <v>6056.0300000000007</v>
      </c>
      <c r="O188" s="52">
        <v>14341.65</v>
      </c>
    </row>
    <row r="189" spans="1:15" x14ac:dyDescent="0.35">
      <c r="A189" s="47" t="s">
        <v>21</v>
      </c>
      <c r="B189" s="9"/>
      <c r="C189" s="5">
        <v>1084.49</v>
      </c>
      <c r="D189" s="1"/>
      <c r="E189" s="9"/>
      <c r="F189" s="9"/>
      <c r="G189" s="1"/>
      <c r="H189" s="13">
        <f>SUM(Tabla11132345678[[#This Row],[PETRÓLEO]:[CAÑA DE AZÚCAR Y DERIVADOS]])</f>
        <v>1084.49</v>
      </c>
      <c r="I189" s="5">
        <v>3000.56</v>
      </c>
      <c r="J189" s="35">
        <v>769.45</v>
      </c>
      <c r="K189" s="9">
        <v>100.2</v>
      </c>
      <c r="L189" s="42"/>
      <c r="M189" s="3">
        <v>-445.11999999999989</v>
      </c>
      <c r="N189" s="13">
        <f>SUM(Tabla11132345678[[#This Row],[ELECTRICIDAD]:[NO ENERGÉTICO]])</f>
        <v>3870.21</v>
      </c>
      <c r="O189" s="52">
        <v>4509.58</v>
      </c>
    </row>
    <row r="190" spans="1:15" x14ac:dyDescent="0.35">
      <c r="A190" s="47" t="s">
        <v>22</v>
      </c>
      <c r="B190" s="9"/>
      <c r="C190" s="1"/>
      <c r="D190" s="1"/>
      <c r="E190" s="9"/>
      <c r="F190" s="9"/>
      <c r="G190" s="1"/>
      <c r="H190" s="13">
        <f>SUM(Tabla11132345678[[#This Row],[PETRÓLEO]:[CAÑA DE AZÚCAR Y DERIVADOS]])</f>
        <v>0</v>
      </c>
      <c r="I190" s="5">
        <v>42.06</v>
      </c>
      <c r="J190" s="9">
        <v>4205.6499999999996</v>
      </c>
      <c r="K190" s="9"/>
      <c r="L190" s="42"/>
      <c r="M190" s="3">
        <v>35.159999999999854</v>
      </c>
      <c r="N190" s="13">
        <f>SUM(Tabla11132345678[[#This Row],[ELECTRICIDAD]:[NO ENERGÉTICO]])</f>
        <v>4247.71</v>
      </c>
      <c r="O190" s="52">
        <v>4282.87</v>
      </c>
    </row>
    <row r="191" spans="1:15" x14ac:dyDescent="0.35">
      <c r="A191" s="48" t="s">
        <v>23</v>
      </c>
      <c r="B191" s="15"/>
      <c r="C191" s="11">
        <v>21906.880000000001</v>
      </c>
      <c r="D191" s="11">
        <v>101.58</v>
      </c>
      <c r="E191" s="15"/>
      <c r="F191" s="15"/>
      <c r="G191" s="11">
        <v>810.6</v>
      </c>
      <c r="H191" s="13">
        <f>SUM(Tabla11132345678[[#This Row],[PETRÓLEO]:[CAÑA DE AZÚCAR Y DERIVADOS]])</f>
        <v>22819.06</v>
      </c>
      <c r="I191" s="14">
        <v>13086.51</v>
      </c>
      <c r="J191" s="37">
        <f>SUM(1841.13,5683.62,1462.52,11959.96,1311.95)</f>
        <v>22259.18</v>
      </c>
      <c r="K191" s="16">
        <v>260.2</v>
      </c>
      <c r="L191" s="64"/>
      <c r="M191" s="3">
        <v>1209.74</v>
      </c>
      <c r="N191" s="13">
        <f>SUM(Tabla11132345678[[#This Row],[ELECTRICIDAD]:[NO ENERGÉTICO]])</f>
        <v>35605.89</v>
      </c>
      <c r="O191" s="25">
        <v>57215.21</v>
      </c>
    </row>
    <row r="192" spans="1:15" x14ac:dyDescent="0.35">
      <c r="A192" s="48" t="s">
        <v>24</v>
      </c>
      <c r="B192" s="15"/>
      <c r="C192" s="11"/>
      <c r="D192" s="11"/>
      <c r="E192" s="15"/>
      <c r="F192" s="15"/>
      <c r="G192" s="15"/>
      <c r="H192" s="13">
        <f>SUM(Tabla11132345678[[#This Row],[PETRÓLEO]:[CAÑA DE AZÚCAR Y DERIVADOS]])</f>
        <v>0</v>
      </c>
      <c r="I192" s="14"/>
      <c r="J192" s="37">
        <v>142.24</v>
      </c>
      <c r="K192" s="14">
        <v>197.23</v>
      </c>
      <c r="L192" s="65">
        <v>2895.97</v>
      </c>
      <c r="M192" s="3">
        <v>282.69</v>
      </c>
      <c r="N192" s="13">
        <f>SUM(Tabla11132345678[[#This Row],[ELECTRICIDAD]:[NO ENERGÉTICO]])</f>
        <v>3235.4399999999996</v>
      </c>
      <c r="O192" s="25">
        <v>3375.89</v>
      </c>
    </row>
    <row r="193" spans="1:15" x14ac:dyDescent="0.35">
      <c r="A193" s="50" t="s">
        <v>25</v>
      </c>
      <c r="B193" s="18"/>
      <c r="C193" s="11">
        <v>21906.880000000001</v>
      </c>
      <c r="D193" s="19">
        <v>101.58</v>
      </c>
      <c r="E193" s="18"/>
      <c r="F193" s="18"/>
      <c r="G193" s="19">
        <v>810.6</v>
      </c>
      <c r="H193" s="13">
        <f>SUM(Tabla11132345678[[#This Row],[PETRÓLEO]:[CAÑA DE AZÚCAR Y DERIVADOS]])</f>
        <v>22819.06</v>
      </c>
      <c r="I193" s="14">
        <v>13086.51</v>
      </c>
      <c r="J193" s="37">
        <f>SUM(J191:J192)</f>
        <v>22401.420000000002</v>
      </c>
      <c r="K193" s="16">
        <v>508.43</v>
      </c>
      <c r="L193" s="65">
        <v>2895.97</v>
      </c>
      <c r="M193" s="3">
        <v>1514.38</v>
      </c>
      <c r="N193" s="13">
        <f>SUM(Tabla11132345678[[#This Row],[ELECTRICIDAD]:[NO ENERGÉTICO]])</f>
        <v>38892.33</v>
      </c>
      <c r="O193" s="25">
        <v>63083.53</v>
      </c>
    </row>
    <row r="194" spans="1:15" x14ac:dyDescent="0.35">
      <c r="M194" s="35"/>
    </row>
    <row r="195" spans="1:15" x14ac:dyDescent="0.35">
      <c r="M195" s="35"/>
    </row>
    <row r="196" spans="1:15" x14ac:dyDescent="0.35">
      <c r="A196" s="22" t="s">
        <v>85</v>
      </c>
      <c r="B196" s="23" t="s">
        <v>0</v>
      </c>
      <c r="C196" s="23" t="s">
        <v>1</v>
      </c>
      <c r="D196" s="23" t="s">
        <v>52</v>
      </c>
      <c r="E196" s="23" t="s">
        <v>2</v>
      </c>
      <c r="F196" s="23" t="s">
        <v>3</v>
      </c>
      <c r="G196" s="23" t="s">
        <v>4</v>
      </c>
      <c r="H196" s="23" t="s">
        <v>5</v>
      </c>
      <c r="I196" s="23" t="s">
        <v>6</v>
      </c>
      <c r="J196" s="23" t="s">
        <v>45</v>
      </c>
      <c r="K196" s="23" t="s">
        <v>54</v>
      </c>
      <c r="L196" s="23" t="s">
        <v>7</v>
      </c>
      <c r="M196" s="23" t="s">
        <v>53</v>
      </c>
      <c r="N196" s="23" t="s">
        <v>8</v>
      </c>
      <c r="O196" s="23" t="s">
        <v>9</v>
      </c>
    </row>
    <row r="197" spans="1:15" x14ac:dyDescent="0.35">
      <c r="A197" s="29"/>
      <c r="B197" s="30" t="s">
        <v>10</v>
      </c>
      <c r="C197" s="30" t="s">
        <v>10</v>
      </c>
      <c r="D197" s="30" t="s">
        <v>10</v>
      </c>
      <c r="E197" s="30" t="s">
        <v>10</v>
      </c>
      <c r="F197" s="30" t="s">
        <v>10</v>
      </c>
      <c r="G197" s="30" t="s">
        <v>10</v>
      </c>
      <c r="H197" s="66">
        <f>SUM(Tabla111323456789[[#This Row],[PETRÓLEO]:[CAÑA DE AZÚCAR Y DERIVADOS]])</f>
        <v>0</v>
      </c>
      <c r="I197" s="30" t="s">
        <v>10</v>
      </c>
      <c r="J197" s="30" t="s">
        <v>10</v>
      </c>
      <c r="K197" s="30" t="s">
        <v>10</v>
      </c>
      <c r="L197" s="30" t="s">
        <v>10</v>
      </c>
      <c r="M197" s="44" t="s">
        <v>10</v>
      </c>
      <c r="N197" s="13">
        <f>SUM(Tabla111323456789[[#This Row],[ELECTRICIDAD]:[NO ENERGÉTICO]])</f>
        <v>0</v>
      </c>
      <c r="O197" s="24" t="s">
        <v>10</v>
      </c>
    </row>
    <row r="198" spans="1:15" x14ac:dyDescent="0.35">
      <c r="A198" s="47" t="s">
        <v>11</v>
      </c>
      <c r="B198" s="57">
        <v>26413.83</v>
      </c>
      <c r="C198" s="7">
        <v>47618.92</v>
      </c>
      <c r="D198" s="7">
        <v>13.25</v>
      </c>
      <c r="E198" s="54">
        <v>1936.66</v>
      </c>
      <c r="F198" s="51"/>
      <c r="G198" s="9">
        <v>1438.46</v>
      </c>
      <c r="H198" s="13">
        <f>SUM(Tabla111323456789[[#This Row],[PETRÓLEO]:[CAÑA DE AZÚCAR Y DERIVADOS]])</f>
        <v>77421.12000000001</v>
      </c>
      <c r="I198" s="54">
        <v>16203.8</v>
      </c>
      <c r="J198" s="9">
        <v>24838.720000000001</v>
      </c>
      <c r="K198" s="1">
        <v>1097.3</v>
      </c>
      <c r="L198" s="62">
        <v>2671.28</v>
      </c>
      <c r="M198" s="3">
        <v>-47196.790000000023</v>
      </c>
      <c r="N198" s="13">
        <f>SUM(Tabla111323456789[[#This Row],[ELECTRICIDAD]:[NO ENERGÉTICO]])</f>
        <v>44811.100000000006</v>
      </c>
      <c r="O198" s="52">
        <v>75035.429999999993</v>
      </c>
    </row>
    <row r="199" spans="1:15" x14ac:dyDescent="0.35">
      <c r="A199" s="47" t="s">
        <v>12</v>
      </c>
      <c r="B199" s="6"/>
      <c r="C199" s="7">
        <v>7363.73</v>
      </c>
      <c r="D199" s="7">
        <v>961.1</v>
      </c>
      <c r="E199" s="9"/>
      <c r="F199" s="54">
        <v>2885.7</v>
      </c>
      <c r="G199" s="9"/>
      <c r="H199" s="13">
        <f>SUM(Tabla111323456789[[#This Row],[PETRÓLEO]:[CAÑA DE AZÚCAR Y DERIVADOS]])</f>
        <v>11210.529999999999</v>
      </c>
      <c r="I199" s="54">
        <v>1362.3</v>
      </c>
      <c r="J199" s="67">
        <v>2117.25</v>
      </c>
      <c r="K199" s="1"/>
      <c r="L199" s="62">
        <v>252.1</v>
      </c>
      <c r="M199" s="3">
        <v>-351.83999999999833</v>
      </c>
      <c r="N199" s="13">
        <f>SUM(Tabla111323456789[[#This Row],[ELECTRICIDAD]:[NO ENERGÉTICO]])</f>
        <v>3731.65</v>
      </c>
      <c r="O199" s="52">
        <v>14590.34</v>
      </c>
    </row>
    <row r="200" spans="1:15" x14ac:dyDescent="0.35">
      <c r="A200" s="47" t="s">
        <v>13</v>
      </c>
      <c r="B200" s="6">
        <v>-4699.51</v>
      </c>
      <c r="C200" s="7">
        <v>-629.80999999999995</v>
      </c>
      <c r="D200" s="9"/>
      <c r="E200" s="51"/>
      <c r="F200" s="9"/>
      <c r="G200" s="9"/>
      <c r="H200" s="13">
        <f>SUM(Tabla111323456789[[#This Row],[PETRÓLEO]:[CAÑA DE AZÚCAR Y DERIVADOS]])</f>
        <v>-5329.32</v>
      </c>
      <c r="I200" s="54">
        <v>-1525.59</v>
      </c>
      <c r="J200" s="9">
        <v>-3824.52</v>
      </c>
      <c r="K200" s="9"/>
      <c r="L200" s="63">
        <v>-67.88</v>
      </c>
      <c r="M200" s="3">
        <v>1434.8099999999995</v>
      </c>
      <c r="N200" s="13">
        <f>SUM(Tabla111323456789[[#This Row],[ELECTRICIDAD]:[NO ENERGÉTICO]])</f>
        <v>-5417.99</v>
      </c>
      <c r="O200" s="52">
        <v>-9312.5</v>
      </c>
    </row>
    <row r="201" spans="1:15" x14ac:dyDescent="0.35">
      <c r="A201" s="48" t="s">
        <v>14</v>
      </c>
      <c r="B201" s="11">
        <v>21714.32</v>
      </c>
      <c r="C201" s="11">
        <v>54352.480000000003</v>
      </c>
      <c r="D201" s="11">
        <v>974.35</v>
      </c>
      <c r="E201" s="11">
        <v>1936.66</v>
      </c>
      <c r="F201" s="11">
        <v>2885.7</v>
      </c>
      <c r="G201" s="11">
        <v>1438.46</v>
      </c>
      <c r="H201" s="13">
        <f>SUM(Tabla111323456789[[#This Row],[PETRÓLEO]:[CAÑA DE AZÚCAR Y DERIVADOS]])</f>
        <v>83301.970000000016</v>
      </c>
      <c r="I201" s="33">
        <v>16040.51</v>
      </c>
      <c r="J201" s="37">
        <f>SUM(1847.38,5081.38,875.31,11764.3,3563.08)</f>
        <v>23131.449999999997</v>
      </c>
      <c r="K201" s="11">
        <v>1097.3</v>
      </c>
      <c r="L201" s="59">
        <v>2855.55</v>
      </c>
      <c r="M201" s="3"/>
      <c r="N201" s="13">
        <f>SUM(Tabla111323456789[[#This Row],[ELECTRICIDAD]:[NO ENERGÉTICO]])</f>
        <v>43124.810000000005</v>
      </c>
      <c r="O201" s="14">
        <v>79523.13</v>
      </c>
    </row>
    <row r="202" spans="1:15" x14ac:dyDescent="0.35">
      <c r="A202" s="47" t="s">
        <v>15</v>
      </c>
      <c r="B202" s="1">
        <v>-21714.32</v>
      </c>
      <c r="C202" s="1"/>
      <c r="D202" s="1"/>
      <c r="E202" s="1"/>
      <c r="F202" s="1"/>
      <c r="G202" s="1"/>
      <c r="H202" s="13">
        <f>SUM(Tabla111323456789[[#This Row],[PETRÓLEO]:[CAÑA DE AZÚCAR Y DERIVADOS]])</f>
        <v>-21714.32</v>
      </c>
      <c r="I202" s="34"/>
      <c r="J202" s="9">
        <v>19372.8</v>
      </c>
      <c r="K202" s="9">
        <v>917.24</v>
      </c>
      <c r="L202" s="42">
        <v>982.63</v>
      </c>
      <c r="M202" s="3">
        <v>-1193.9700000000021</v>
      </c>
      <c r="N202" s="13">
        <f>SUM(Tabla111323456789[[#This Row],[ELECTRICIDAD]:[NO ENERGÉTICO]])</f>
        <v>21272.670000000002</v>
      </c>
      <c r="O202" s="17">
        <v>-1635.62</v>
      </c>
    </row>
    <row r="203" spans="1:15" x14ac:dyDescent="0.35">
      <c r="A203" s="47" t="s">
        <v>16</v>
      </c>
      <c r="B203" s="1"/>
      <c r="C203" s="6">
        <v>-19402.8</v>
      </c>
      <c r="D203" s="6"/>
      <c r="E203" s="6">
        <v>-1936.66</v>
      </c>
      <c r="F203" s="1">
        <v>-2885.7</v>
      </c>
      <c r="G203" s="1"/>
      <c r="H203" s="13">
        <f>SUM(Tabla111323456789[[#This Row],[PETRÓLEO]:[CAÑA DE AZÚCAR Y DERIVADOS]])</f>
        <v>-24225.16</v>
      </c>
      <c r="I203" s="34">
        <v>15899.23</v>
      </c>
      <c r="J203" s="35">
        <v>3283.2</v>
      </c>
      <c r="K203" s="9"/>
      <c r="L203" s="42"/>
      <c r="M203" s="3">
        <v>-4905.7700000000004</v>
      </c>
      <c r="N203" s="13">
        <f>SUM(Tabla111323456789[[#This Row],[ELECTRICIDAD]:[NO ENERGÉTICO]])</f>
        <v>19182.43</v>
      </c>
      <c r="O203" s="14">
        <v>-9948.5</v>
      </c>
    </row>
    <row r="204" spans="1:15" x14ac:dyDescent="0.35">
      <c r="A204" s="47" t="s">
        <v>17</v>
      </c>
      <c r="B204" s="1"/>
      <c r="C204" s="6">
        <v>-5672.71</v>
      </c>
      <c r="D204" s="1"/>
      <c r="E204" s="1"/>
      <c r="F204" s="1"/>
      <c r="G204" s="1"/>
      <c r="H204" s="13">
        <f>SUM(Tabla111323456789[[#This Row],[PETRÓLEO]:[CAÑA DE AZÚCAR Y DERIVADOS]])</f>
        <v>-5672.71</v>
      </c>
      <c r="I204" s="34"/>
      <c r="J204" s="9">
        <v>2836.25</v>
      </c>
      <c r="K204" s="9"/>
      <c r="L204" s="42">
        <v>717.27</v>
      </c>
      <c r="M204" s="3">
        <v>2119.34</v>
      </c>
      <c r="N204" s="13">
        <f>SUM(Tabla111323456789[[#This Row],[ELECTRICIDAD]:[NO ENERGÉTICO]])</f>
        <v>3553.52</v>
      </c>
      <c r="O204" s="14">
        <v>0.12</v>
      </c>
    </row>
    <row r="205" spans="1:15" x14ac:dyDescent="0.35">
      <c r="A205" s="49" t="s">
        <v>55</v>
      </c>
      <c r="B205" s="2"/>
      <c r="C205" s="2"/>
      <c r="D205" s="2"/>
      <c r="E205" s="2"/>
      <c r="F205" s="2"/>
      <c r="G205" s="1"/>
      <c r="H205" s="13">
        <f>SUM(Tabla111323456789[[#This Row],[PETRÓLEO]:[CAÑA DE AZÚCAR Y DERIVADOS]])</f>
        <v>0</v>
      </c>
      <c r="I205" s="8"/>
      <c r="J205" s="9"/>
      <c r="K205" s="9">
        <v>726.37</v>
      </c>
      <c r="L205" s="42"/>
      <c r="M205" s="3">
        <v>-933.49</v>
      </c>
      <c r="N205" s="13">
        <f>SUM(Tabla111323456789[[#This Row],[ELECTRICIDAD]:[NO ENERGÉTICO]])</f>
        <v>726.37</v>
      </c>
      <c r="O205" s="14">
        <v>-207.12</v>
      </c>
    </row>
    <row r="206" spans="1:15" x14ac:dyDescent="0.35">
      <c r="A206" s="47" t="s">
        <v>18</v>
      </c>
      <c r="B206" s="9"/>
      <c r="C206" s="5">
        <v>2411.37</v>
      </c>
      <c r="D206" s="1"/>
      <c r="E206" s="1"/>
      <c r="F206" s="9"/>
      <c r="G206" s="9"/>
      <c r="H206" s="13">
        <f>SUM(Tabla111323456789[[#This Row],[PETRÓLEO]:[CAÑA DE AZÚCAR Y DERIVADOS]])</f>
        <v>2411.37</v>
      </c>
      <c r="I206" s="5">
        <v>1524.86</v>
      </c>
      <c r="J206" s="9">
        <v>14726.51</v>
      </c>
      <c r="K206" s="9"/>
      <c r="L206" s="42"/>
      <c r="M206" s="3">
        <v>-2981.1500000000015</v>
      </c>
      <c r="N206" s="13">
        <f>SUM(Tabla111323456789[[#This Row],[ELECTRICIDAD]:[NO ENERGÉTICO]])</f>
        <v>16251.37</v>
      </c>
      <c r="O206" s="52">
        <v>15681.59</v>
      </c>
    </row>
    <row r="207" spans="1:15" x14ac:dyDescent="0.35">
      <c r="A207" s="47" t="s">
        <v>19</v>
      </c>
      <c r="B207" s="9"/>
      <c r="C207" s="5">
        <v>8510.73</v>
      </c>
      <c r="D207" s="5">
        <v>96.2</v>
      </c>
      <c r="E207" s="1"/>
      <c r="F207" s="1"/>
      <c r="G207" s="1">
        <v>-722.58</v>
      </c>
      <c r="H207" s="13">
        <f>SUM(Tabla111323456789[[#This Row],[PETRÓLEO]:[CAÑA DE AZÚCAR Y DERIVADOS]])</f>
        <v>7884.35</v>
      </c>
      <c r="I207" s="5">
        <v>3912.6</v>
      </c>
      <c r="J207" s="9">
        <v>892.32</v>
      </c>
      <c r="L207" s="42"/>
      <c r="M207" s="3">
        <v>89.760000000000218</v>
      </c>
      <c r="N207" s="13">
        <f>SUM(Tabla111323456789[[#This Row],[ELECTRICIDAD]:[NO ENERGÉTICO]])</f>
        <v>4804.92</v>
      </c>
      <c r="O207" s="52">
        <v>12779.03</v>
      </c>
    </row>
    <row r="208" spans="1:15" x14ac:dyDescent="0.35">
      <c r="A208" s="47" t="s">
        <v>20</v>
      </c>
      <c r="B208" s="9"/>
      <c r="C208" s="5">
        <v>9437.5499999999993</v>
      </c>
      <c r="D208" s="1"/>
      <c r="E208" s="9"/>
      <c r="F208" s="9"/>
      <c r="G208" s="1"/>
      <c r="H208" s="13">
        <f>SUM(Tabla111323456789[[#This Row],[PETRÓLEO]:[CAÑA DE AZÚCAR Y DERIVADOS]])</f>
        <v>9437.5499999999993</v>
      </c>
      <c r="I208" s="5">
        <v>4732.2299999999996</v>
      </c>
      <c r="J208" s="1">
        <v>1181.28</v>
      </c>
      <c r="K208" s="9">
        <v>128.19999999999999</v>
      </c>
      <c r="L208" s="42"/>
      <c r="M208" s="3">
        <v>-1399.8299999999981</v>
      </c>
      <c r="N208" s="13">
        <f>SUM(Tabla111323456789[[#This Row],[ELECTRICIDAD]:[NO ENERGÉTICO]])</f>
        <v>6041.7099999999991</v>
      </c>
      <c r="O208" s="52">
        <v>14079.43</v>
      </c>
    </row>
    <row r="209" spans="1:15" x14ac:dyDescent="0.35">
      <c r="A209" s="47" t="s">
        <v>21</v>
      </c>
      <c r="B209" s="9"/>
      <c r="C209" s="5">
        <v>1056.07</v>
      </c>
      <c r="D209" s="1"/>
      <c r="E209" s="9"/>
      <c r="F209" s="9"/>
      <c r="G209" s="1"/>
      <c r="H209" s="13">
        <f>SUM(Tabla111323456789[[#This Row],[PETRÓLEO]:[CAÑA DE AZÚCAR Y DERIVADOS]])</f>
        <v>1056.07</v>
      </c>
      <c r="I209" s="5">
        <v>3052.65</v>
      </c>
      <c r="J209" s="35">
        <v>682.58</v>
      </c>
      <c r="K209" s="9">
        <v>98.3</v>
      </c>
      <c r="L209" s="42"/>
      <c r="M209" s="3">
        <v>-469.28000000000065</v>
      </c>
      <c r="N209" s="13">
        <f>SUM(Tabla111323456789[[#This Row],[ELECTRICIDAD]:[NO ENERGÉTICO]])</f>
        <v>3833.53</v>
      </c>
      <c r="O209" s="52">
        <v>4420.32</v>
      </c>
    </row>
    <row r="210" spans="1:15" x14ac:dyDescent="0.35">
      <c r="A210" s="47" t="s">
        <v>22</v>
      </c>
      <c r="B210" s="9"/>
      <c r="C210" s="1"/>
      <c r="D210" s="1"/>
      <c r="E210" s="9"/>
      <c r="F210" s="9"/>
      <c r="G210" s="1"/>
      <c r="H210" s="13">
        <f>SUM(Tabla111323456789[[#This Row],[PETRÓLEO]:[CAÑA DE AZÚCAR Y DERIVADOS]])</f>
        <v>0</v>
      </c>
      <c r="I210" s="5">
        <v>39.06</v>
      </c>
      <c r="J210" s="9">
        <v>3031.26</v>
      </c>
      <c r="K210" s="9"/>
      <c r="L210" s="42"/>
      <c r="M210" s="3">
        <v>1103.2099999999996</v>
      </c>
      <c r="N210" s="13">
        <f>SUM(Tabla111323456789[[#This Row],[ELECTRICIDAD]:[NO ENERGÉTICO]])</f>
        <v>3070.32</v>
      </c>
      <c r="O210" s="52">
        <v>4173.53</v>
      </c>
    </row>
    <row r="211" spans="1:15" x14ac:dyDescent="0.35">
      <c r="A211" s="48" t="s">
        <v>23</v>
      </c>
      <c r="B211" s="15"/>
      <c r="C211" s="11">
        <v>21415.72</v>
      </c>
      <c r="D211" s="11">
        <v>96.2</v>
      </c>
      <c r="E211" s="15"/>
      <c r="F211" s="15"/>
      <c r="G211" s="11">
        <v>722.58</v>
      </c>
      <c r="H211" s="13">
        <f>SUM(Tabla111323456789[[#This Row],[PETRÓLEO]:[CAÑA DE AZÚCAR Y DERIVADOS]])</f>
        <v>22234.500000000004</v>
      </c>
      <c r="I211" s="14">
        <v>13261.4</v>
      </c>
      <c r="J211" s="37">
        <f>SUM(1794.67,5111.88,831,11547.1,1229.3)</f>
        <v>20513.95</v>
      </c>
      <c r="K211" s="16">
        <v>254.2</v>
      </c>
      <c r="L211" s="64"/>
      <c r="M211" s="3">
        <v>3130.23</v>
      </c>
      <c r="N211" s="13">
        <f>SUM(Tabla111323456789[[#This Row],[ELECTRICIDAD]:[NO ENERGÉTICO]])</f>
        <v>34029.549999999996</v>
      </c>
      <c r="O211" s="25">
        <v>59394.28</v>
      </c>
    </row>
    <row r="212" spans="1:15" x14ac:dyDescent="0.35">
      <c r="A212" s="48" t="s">
        <v>24</v>
      </c>
      <c r="B212" s="15"/>
      <c r="C212" s="11"/>
      <c r="D212" s="11"/>
      <c r="E212" s="15"/>
      <c r="F212" s="15"/>
      <c r="G212" s="15"/>
      <c r="H212" s="13">
        <f>SUM(Tabla111323456789[[#This Row],[PETRÓLEO]:[CAÑA DE AZÚCAR Y DERIVADOS]])</f>
        <v>0</v>
      </c>
      <c r="I212" s="14"/>
      <c r="J212" s="37">
        <v>139.38</v>
      </c>
      <c r="K212" s="14">
        <v>190.1</v>
      </c>
      <c r="L212" s="65">
        <v>2855.55</v>
      </c>
      <c r="M212" s="3">
        <v>271.36</v>
      </c>
      <c r="N212" s="13">
        <f>SUM(Tabla111323456789[[#This Row],[ELECTRICIDAD]:[NO ENERGÉTICO]])</f>
        <v>3185.03</v>
      </c>
      <c r="O212" s="25">
        <v>3317.01</v>
      </c>
    </row>
    <row r="213" spans="1:15" x14ac:dyDescent="0.35">
      <c r="A213" s="50" t="s">
        <v>25</v>
      </c>
      <c r="B213" s="18"/>
      <c r="C213" s="11">
        <v>21415.72</v>
      </c>
      <c r="D213" s="19">
        <v>96.2</v>
      </c>
      <c r="E213" s="18"/>
      <c r="F213" s="18"/>
      <c r="G213" s="19">
        <v>722.58</v>
      </c>
      <c r="H213" s="13">
        <f>SUM(Tabla111323456789[[#This Row],[PETRÓLEO]:[CAÑA DE AZÚCAR Y DERIVADOS]])</f>
        <v>22234.500000000004</v>
      </c>
      <c r="I213" s="14">
        <v>13261.4</v>
      </c>
      <c r="J213" s="37">
        <f>SUM(J211:J212)</f>
        <v>20653.330000000002</v>
      </c>
      <c r="K213" s="16">
        <v>502.46</v>
      </c>
      <c r="L213" s="65">
        <v>2855.55</v>
      </c>
      <c r="M213" s="3">
        <v>3343.43</v>
      </c>
      <c r="N213" s="13">
        <f>SUM(Tabla111323456789[[#This Row],[ELECTRICIDAD]:[NO ENERGÉTICO]])</f>
        <v>37272.740000000005</v>
      </c>
      <c r="O213" s="25">
        <v>62711.29</v>
      </c>
    </row>
    <row r="214" spans="1:15" x14ac:dyDescent="0.35">
      <c r="M214" s="35"/>
    </row>
    <row r="215" spans="1:15" x14ac:dyDescent="0.35">
      <c r="M215" s="35"/>
    </row>
    <row r="216" spans="1:15" x14ac:dyDescent="0.35">
      <c r="A216" s="22" t="s">
        <v>86</v>
      </c>
      <c r="B216" s="23" t="s">
        <v>0</v>
      </c>
      <c r="C216" s="23" t="s">
        <v>1</v>
      </c>
      <c r="D216" s="23" t="s">
        <v>52</v>
      </c>
      <c r="E216" s="23" t="s">
        <v>2</v>
      </c>
      <c r="F216" s="23" t="s">
        <v>3</v>
      </c>
      <c r="G216" s="23" t="s">
        <v>4</v>
      </c>
      <c r="H216" s="23" t="s">
        <v>5</v>
      </c>
      <c r="I216" s="23" t="s">
        <v>6</v>
      </c>
      <c r="J216" s="23" t="s">
        <v>45</v>
      </c>
      <c r="K216" s="23" t="s">
        <v>54</v>
      </c>
      <c r="L216" s="23" t="s">
        <v>7</v>
      </c>
      <c r="M216" s="23" t="s">
        <v>53</v>
      </c>
      <c r="N216" s="23" t="s">
        <v>8</v>
      </c>
      <c r="O216" s="23" t="s">
        <v>9</v>
      </c>
    </row>
    <row r="217" spans="1:15" x14ac:dyDescent="0.35">
      <c r="A217" s="29"/>
      <c r="B217" s="30" t="s">
        <v>10</v>
      </c>
      <c r="C217" s="30" t="s">
        <v>10</v>
      </c>
      <c r="D217" s="30" t="s">
        <v>10</v>
      </c>
      <c r="E217" s="30" t="s">
        <v>10</v>
      </c>
      <c r="F217" s="30" t="s">
        <v>10</v>
      </c>
      <c r="G217" s="30" t="s">
        <v>10</v>
      </c>
      <c r="H217" s="66">
        <f>SUM(Tabla11132345678910[[#This Row],[PETRÓLEO]:[CAÑA DE AZÚCAR Y DERIVADOS]])</f>
        <v>0</v>
      </c>
      <c r="I217" s="30" t="s">
        <v>10</v>
      </c>
      <c r="J217" s="30" t="s">
        <v>10</v>
      </c>
      <c r="K217" s="30" t="s">
        <v>10</v>
      </c>
      <c r="L217" s="30" t="s">
        <v>10</v>
      </c>
      <c r="M217" s="44" t="s">
        <v>10</v>
      </c>
      <c r="N217" s="13">
        <f>SUM(Tabla11132345678910[[#This Row],[ELECTRICIDAD]:[NO ENERGÉTICO]])</f>
        <v>0</v>
      </c>
      <c r="O217" s="24" t="s">
        <v>10</v>
      </c>
    </row>
    <row r="218" spans="1:15" x14ac:dyDescent="0.35">
      <c r="A218" s="47" t="s">
        <v>11</v>
      </c>
      <c r="B218" s="57">
        <v>28372.73</v>
      </c>
      <c r="C218" s="7">
        <v>47892.62</v>
      </c>
      <c r="D218" s="7">
        <v>16.82</v>
      </c>
      <c r="E218" s="54">
        <v>2051.5500000000002</v>
      </c>
      <c r="F218" s="51"/>
      <c r="G218" s="9">
        <v>1506.51</v>
      </c>
      <c r="H218" s="13">
        <f>SUM(Tabla11132345678910[[#This Row],[PETRÓLEO]:[CAÑA DE AZÚCAR Y DERIVADOS]])</f>
        <v>79840.23000000001</v>
      </c>
      <c r="I218" s="54">
        <v>16528.38</v>
      </c>
      <c r="J218" s="9">
        <v>25172.31</v>
      </c>
      <c r="K218" s="1">
        <v>1071.27</v>
      </c>
      <c r="L218" s="62">
        <v>2636.54</v>
      </c>
      <c r="M218" s="3"/>
      <c r="N218" s="13">
        <f>SUM(Tabla11132345678910[[#This Row],[ELECTRICIDAD]:[NO ENERGÉTICO]])</f>
        <v>45408.5</v>
      </c>
      <c r="O218" s="52">
        <v>75082.36</v>
      </c>
    </row>
    <row r="219" spans="1:15" x14ac:dyDescent="0.35">
      <c r="A219" s="47" t="s">
        <v>12</v>
      </c>
      <c r="B219" s="6"/>
      <c r="C219" s="7">
        <v>7363.1</v>
      </c>
      <c r="D219" s="7">
        <v>948.89</v>
      </c>
      <c r="E219" s="9"/>
      <c r="F219" s="54">
        <v>2967.62</v>
      </c>
      <c r="G219" s="9"/>
      <c r="H219" s="13">
        <f>SUM(Tabla11132345678910[[#This Row],[PETRÓLEO]:[CAÑA DE AZÚCAR Y DERIVADOS]])</f>
        <v>11279.61</v>
      </c>
      <c r="I219" s="54">
        <v>1302.5899999999999</v>
      </c>
      <c r="J219" s="67">
        <v>2100.83</v>
      </c>
      <c r="K219" s="1"/>
      <c r="L219" s="62">
        <v>242.23</v>
      </c>
      <c r="M219" s="3">
        <v>860.28000000000065</v>
      </c>
      <c r="N219" s="13">
        <f>SUM(Tabla11132345678910[[#This Row],[ELECTRICIDAD]:[NO ENERGÉTICO]])</f>
        <v>3645.65</v>
      </c>
      <c r="O219" s="52">
        <v>15785.54</v>
      </c>
    </row>
    <row r="220" spans="1:15" x14ac:dyDescent="0.35">
      <c r="A220" s="47" t="s">
        <v>13</v>
      </c>
      <c r="B220" s="6">
        <v>-4498.1899999999996</v>
      </c>
      <c r="C220" s="7">
        <v>-730.93</v>
      </c>
      <c r="D220" s="1"/>
      <c r="E220" s="51"/>
      <c r="F220" s="9"/>
      <c r="G220" s="9"/>
      <c r="H220" s="13">
        <f>SUM(Tabla11132345678910[[#This Row],[PETRÓLEO]:[CAÑA DE AZÚCAR Y DERIVADOS]])</f>
        <v>-5229.12</v>
      </c>
      <c r="I220" s="54">
        <v>-1543.82</v>
      </c>
      <c r="J220" s="9">
        <v>-3033.49</v>
      </c>
      <c r="K220" s="9"/>
      <c r="L220" s="63">
        <v>-108.91</v>
      </c>
      <c r="M220" s="3">
        <v>1709.9400000000005</v>
      </c>
      <c r="N220" s="13">
        <f>SUM(Tabla11132345678910[[#This Row],[ELECTRICIDAD]:[NO ENERGÉTICO]])</f>
        <v>-4686.2199999999993</v>
      </c>
      <c r="O220" s="52">
        <v>-8205.4</v>
      </c>
    </row>
    <row r="221" spans="1:15" x14ac:dyDescent="0.35">
      <c r="A221" s="48" t="s">
        <v>14</v>
      </c>
      <c r="B221" s="11">
        <v>23874.54</v>
      </c>
      <c r="C221" s="11">
        <v>54524.79</v>
      </c>
      <c r="D221" s="11">
        <v>965.71</v>
      </c>
      <c r="E221" s="11">
        <v>2051.5500000000002</v>
      </c>
      <c r="F221" s="11">
        <v>2967.62</v>
      </c>
      <c r="G221" s="11">
        <v>1506.51</v>
      </c>
      <c r="H221" s="13">
        <f>SUM(Tabla11132345678910[[#This Row],[PETRÓLEO]:[CAÑA DE AZÚCAR Y DERIVADOS]])</f>
        <v>85890.72</v>
      </c>
      <c r="I221" s="33">
        <v>16287.16</v>
      </c>
      <c r="J221" s="37">
        <f>SUM(1884.67,5343.77,849.46,12919.43,3242.32)</f>
        <v>24239.65</v>
      </c>
      <c r="K221" s="11">
        <v>1071.27</v>
      </c>
      <c r="L221" s="59">
        <v>2769.86</v>
      </c>
      <c r="M221" s="3"/>
      <c r="N221" s="13">
        <f>SUM(Tabla11132345678910[[#This Row],[ELECTRICIDAD]:[NO ENERGÉTICO]])</f>
        <v>44367.939999999995</v>
      </c>
      <c r="O221" s="14">
        <v>82559.179999999993</v>
      </c>
    </row>
    <row r="222" spans="1:15" x14ac:dyDescent="0.35">
      <c r="A222" s="47" t="s">
        <v>15</v>
      </c>
      <c r="B222" s="1">
        <v>-23874.54</v>
      </c>
      <c r="C222" s="1"/>
      <c r="D222" s="1"/>
      <c r="E222" s="1"/>
      <c r="F222" s="1"/>
      <c r="G222" s="1"/>
      <c r="H222" s="13">
        <f>SUM(Tabla11132345678910[[#This Row],[PETRÓLEO]:[CAÑA DE AZÚCAR Y DERIVADOS]])</f>
        <v>-23874.54</v>
      </c>
      <c r="I222" s="34"/>
      <c r="J222" s="9">
        <v>19583.2</v>
      </c>
      <c r="K222" s="9">
        <v>906.38</v>
      </c>
      <c r="L222" s="42">
        <v>978.26</v>
      </c>
      <c r="M222" s="3">
        <v>880.72000000000071</v>
      </c>
      <c r="N222" s="13">
        <f>SUM(Tabla11132345678910[[#This Row],[ELECTRICIDAD]:[NO ENERGÉTICO]])</f>
        <v>21467.84</v>
      </c>
      <c r="O222" s="17">
        <v>-1525.98</v>
      </c>
    </row>
    <row r="223" spans="1:15" x14ac:dyDescent="0.35">
      <c r="A223" s="47" t="s">
        <v>16</v>
      </c>
      <c r="B223" s="1"/>
      <c r="C223" s="6">
        <v>-19683.8</v>
      </c>
      <c r="D223" s="6"/>
      <c r="E223" s="6">
        <v>-2051.5500000000002</v>
      </c>
      <c r="F223" s="1">
        <v>-2967.62</v>
      </c>
      <c r="G223" s="1"/>
      <c r="H223" s="13">
        <f>SUM(Tabla11132345678910[[#This Row],[PETRÓLEO]:[CAÑA DE AZÚCAR Y DERIVADOS]])</f>
        <v>-24702.969999999998</v>
      </c>
      <c r="I223" s="34">
        <v>16020.4</v>
      </c>
      <c r="J223" s="35">
        <v>3337.93</v>
      </c>
      <c r="K223" s="9"/>
      <c r="L223" s="42"/>
      <c r="M223" s="3">
        <v>-5417.880000000001</v>
      </c>
      <c r="N223" s="13">
        <f>SUM(Tabla11132345678910[[#This Row],[ELECTRICIDAD]:[NO ENERGÉTICO]])</f>
        <v>19358.329999999998</v>
      </c>
      <c r="O223" s="14">
        <v>-10762.52</v>
      </c>
    </row>
    <row r="224" spans="1:15" x14ac:dyDescent="0.35">
      <c r="A224" s="47" t="s">
        <v>17</v>
      </c>
      <c r="B224" s="1"/>
      <c r="C224" s="6">
        <v>-5738.19</v>
      </c>
      <c r="D224" s="1"/>
      <c r="E224" s="1"/>
      <c r="F224" s="1"/>
      <c r="G224" s="1"/>
      <c r="H224" s="13">
        <f>SUM(Tabla11132345678910[[#This Row],[PETRÓLEO]:[CAÑA DE AZÚCAR Y DERIVADOS]])</f>
        <v>-5738.19</v>
      </c>
      <c r="I224" s="34"/>
      <c r="J224" s="9">
        <v>2891.21</v>
      </c>
      <c r="K224" s="9"/>
      <c r="L224" s="42"/>
      <c r="M224" s="3">
        <v>2847.0599999999995</v>
      </c>
      <c r="N224" s="13">
        <f>SUM(Tabla11132345678910[[#This Row],[ELECTRICIDAD]:[NO ENERGÉTICO]])</f>
        <v>2891.21</v>
      </c>
      <c r="O224" s="14">
        <v>0.12</v>
      </c>
    </row>
    <row r="225" spans="1:15" x14ac:dyDescent="0.35">
      <c r="A225" s="49" t="s">
        <v>55</v>
      </c>
      <c r="B225" s="2"/>
      <c r="C225" s="2"/>
      <c r="D225" s="2"/>
      <c r="E225" s="2"/>
      <c r="F225" s="2"/>
      <c r="G225" s="1"/>
      <c r="H225" s="13">
        <f>SUM(Tabla11132345678910[[#This Row],[PETRÓLEO]:[CAÑA DE AZÚCAR Y DERIVADOS]])</f>
        <v>0</v>
      </c>
      <c r="I225" s="8"/>
      <c r="J225" s="9"/>
      <c r="K225" s="9"/>
      <c r="L225" s="42">
        <v>703.57</v>
      </c>
      <c r="M225" s="3">
        <v>-919.47</v>
      </c>
      <c r="N225" s="13">
        <f>SUM(Tabla11132345678910[[#This Row],[ELECTRICIDAD]:[NO ENERGÉTICO]])</f>
        <v>703.57</v>
      </c>
      <c r="O225" s="14">
        <v>-215.9</v>
      </c>
    </row>
    <row r="226" spans="1:15" x14ac:dyDescent="0.35">
      <c r="A226" s="47" t="s">
        <v>18</v>
      </c>
      <c r="B226" s="9"/>
      <c r="C226" s="5">
        <v>2401.13</v>
      </c>
      <c r="D226" s="1"/>
      <c r="E226" s="1"/>
      <c r="F226" s="9"/>
      <c r="G226" s="9"/>
      <c r="H226" s="13">
        <f>SUM(Tabla11132345678910[[#This Row],[PETRÓLEO]:[CAÑA DE AZÚCAR Y DERIVADOS]])</f>
        <v>2401.13</v>
      </c>
      <c r="I226" s="5">
        <v>1582.62</v>
      </c>
      <c r="J226" s="9">
        <v>14831.14</v>
      </c>
      <c r="K226" s="9"/>
      <c r="L226" s="42"/>
      <c r="M226" s="3">
        <v>-2040.8600000000006</v>
      </c>
      <c r="N226" s="13">
        <f>SUM(Tabla11132345678910[[#This Row],[ELECTRICIDAD]:[NO ENERGÉTICO]])</f>
        <v>16413.759999999998</v>
      </c>
      <c r="O226" s="52">
        <v>16774.03</v>
      </c>
    </row>
    <row r="227" spans="1:15" x14ac:dyDescent="0.35">
      <c r="A227" s="47" t="s">
        <v>19</v>
      </c>
      <c r="B227" s="9"/>
      <c r="C227" s="5">
        <v>8480.32</v>
      </c>
      <c r="D227" s="5">
        <v>92.1</v>
      </c>
      <c r="E227" s="1"/>
      <c r="F227" s="1"/>
      <c r="G227" s="1">
        <v>-790.5</v>
      </c>
      <c r="H227" s="13">
        <f>SUM(Tabla11132345678910[[#This Row],[PETRÓLEO]:[CAÑA DE AZÚCAR Y DERIVADOS]])</f>
        <v>7781.92</v>
      </c>
      <c r="I227" s="5">
        <v>3962.62</v>
      </c>
      <c r="J227" s="9">
        <v>902.12</v>
      </c>
      <c r="L227" s="42"/>
      <c r="M227" s="3">
        <v>370.96000000000095</v>
      </c>
      <c r="N227" s="13">
        <f>SUM(Tabla11132345678910[[#This Row],[ELECTRICIDAD]:[NO ENERGÉTICO]])</f>
        <v>4864.74</v>
      </c>
      <c r="O227" s="52">
        <v>13017.62</v>
      </c>
    </row>
    <row r="228" spans="1:15" x14ac:dyDescent="0.35">
      <c r="A228" s="47" t="s">
        <v>20</v>
      </c>
      <c r="B228" s="9"/>
      <c r="C228" s="5">
        <v>9411.67</v>
      </c>
      <c r="D228" s="1"/>
      <c r="E228" s="9"/>
      <c r="F228" s="9"/>
      <c r="G228" s="1"/>
      <c r="H228" s="13">
        <f>SUM(Tabla11132345678910[[#This Row],[PETRÓLEO]:[CAÑA DE AZÚCAR Y DERIVADOS]])</f>
        <v>9411.67</v>
      </c>
      <c r="I228" s="5">
        <v>4772.91</v>
      </c>
      <c r="J228" s="1">
        <v>1245.8399999999999</v>
      </c>
      <c r="K228" s="9">
        <v>122.65</v>
      </c>
      <c r="L228" s="42"/>
      <c r="M228" s="3">
        <v>-1091.6599999999999</v>
      </c>
      <c r="N228" s="13">
        <f>SUM(Tabla11132345678910[[#This Row],[ELECTRICIDAD]:[NO ENERGÉTICO]])</f>
        <v>6141.4</v>
      </c>
      <c r="O228" s="52">
        <v>14461.41</v>
      </c>
    </row>
    <row r="229" spans="1:15" x14ac:dyDescent="0.35">
      <c r="A229" s="47" t="s">
        <v>21</v>
      </c>
      <c r="B229" s="9"/>
      <c r="C229" s="5">
        <v>1012.98</v>
      </c>
      <c r="D229" s="1"/>
      <c r="E229" s="9"/>
      <c r="F229" s="9"/>
      <c r="G229" s="1"/>
      <c r="H229" s="13">
        <f>SUM(Tabla11132345678910[[#This Row],[PETRÓLEO]:[CAÑA DE AZÚCAR Y DERIVADOS]])</f>
        <v>1012.98</v>
      </c>
      <c r="I229" s="5">
        <v>3089.51</v>
      </c>
      <c r="J229" s="35">
        <v>697.88</v>
      </c>
      <c r="K229" s="9">
        <v>97.71</v>
      </c>
      <c r="L229" s="42"/>
      <c r="M229" s="3">
        <v>-344.73999999999978</v>
      </c>
      <c r="N229" s="13">
        <f>SUM(Tabla11132345678910[[#This Row],[ELECTRICIDAD]:[NO ENERGÉTICO]])</f>
        <v>3885.1000000000004</v>
      </c>
      <c r="O229" s="52">
        <v>4553.34</v>
      </c>
    </row>
    <row r="230" spans="1:15" x14ac:dyDescent="0.35">
      <c r="A230" s="47" t="s">
        <v>22</v>
      </c>
      <c r="B230" s="9"/>
      <c r="C230" s="1"/>
      <c r="D230" s="1"/>
      <c r="E230" s="9"/>
      <c r="F230" s="9"/>
      <c r="G230" s="1"/>
      <c r="H230" s="13">
        <f>SUM(Tabla11132345678910[[#This Row],[PETRÓLEO]:[CAÑA DE AZÚCAR Y DERIVADOS]])</f>
        <v>0</v>
      </c>
      <c r="I230" s="5">
        <v>24.95</v>
      </c>
      <c r="J230" s="9">
        <v>3361.58</v>
      </c>
      <c r="K230" s="9"/>
      <c r="L230" s="42"/>
      <c r="M230" s="3">
        <v>1013.7700000000004</v>
      </c>
      <c r="N230" s="13">
        <f>SUM(Tabla11132345678910[[#This Row],[ELECTRICIDAD]:[NO ENERGÉTICO]])</f>
        <v>3386.5299999999997</v>
      </c>
      <c r="O230" s="52">
        <v>4400.3</v>
      </c>
    </row>
    <row r="231" spans="1:15" x14ac:dyDescent="0.35">
      <c r="A231" s="48" t="s">
        <v>23</v>
      </c>
      <c r="B231" s="15"/>
      <c r="C231" s="11">
        <v>21306.12</v>
      </c>
      <c r="D231" s="11">
        <v>92.1</v>
      </c>
      <c r="E231" s="15"/>
      <c r="F231" s="15"/>
      <c r="G231" s="11">
        <v>790.5</v>
      </c>
      <c r="H231" s="13">
        <f>SUM(Tabla11132345678910[[#This Row],[PETRÓLEO]:[CAÑA DE AZÚCAR Y DERIVADOS]])</f>
        <v>22188.719999999998</v>
      </c>
      <c r="I231" s="14">
        <v>13432.55</v>
      </c>
      <c r="J231" s="37">
        <f>SUM(1898.66,5408.4,824.43,11671.89,1235.18)</f>
        <v>21038.559999999998</v>
      </c>
      <c r="K231" s="16">
        <v>252.25</v>
      </c>
      <c r="L231" s="64"/>
      <c r="M231" s="3">
        <v>2006.51</v>
      </c>
      <c r="N231" s="13">
        <f>SUM(Tabla11132345678910[[#This Row],[ELECTRICIDAD]:[NO ENERGÉTICO]])</f>
        <v>34723.360000000001</v>
      </c>
      <c r="O231" s="25">
        <v>58918.59</v>
      </c>
    </row>
    <row r="232" spans="1:15" x14ac:dyDescent="0.35">
      <c r="A232" s="48" t="s">
        <v>24</v>
      </c>
      <c r="B232" s="15"/>
      <c r="C232" s="11"/>
      <c r="D232" s="11"/>
      <c r="E232" s="15"/>
      <c r="F232" s="15"/>
      <c r="G232" s="15"/>
      <c r="H232" s="13">
        <f>SUM(Tabla11132345678910[[#This Row],[PETRÓLEO]:[CAÑA DE AZÚCAR Y DERIVADOS]])</f>
        <v>0</v>
      </c>
      <c r="I232" s="14"/>
      <c r="J232" s="37">
        <v>140.85</v>
      </c>
      <c r="K232" s="14">
        <v>189.55</v>
      </c>
      <c r="L232" s="65">
        <v>2769.86</v>
      </c>
      <c r="M232" s="3">
        <v>462</v>
      </c>
      <c r="N232" s="13">
        <f>SUM(Tabla11132345678910[[#This Row],[ELECTRICIDAD]:[NO ENERGÉTICO]])</f>
        <v>3100.26</v>
      </c>
      <c r="O232" s="25">
        <v>3421.41</v>
      </c>
    </row>
    <row r="233" spans="1:15" x14ac:dyDescent="0.35">
      <c r="A233" s="50" t="s">
        <v>25</v>
      </c>
      <c r="B233" s="18"/>
      <c r="C233" s="11">
        <v>21304.12</v>
      </c>
      <c r="D233" s="19">
        <v>92.1</v>
      </c>
      <c r="E233" s="18"/>
      <c r="F233" s="18"/>
      <c r="G233" s="19">
        <v>790.5</v>
      </c>
      <c r="H233" s="13">
        <f>SUM(Tabla11132345678910[[#This Row],[PETRÓLEO]:[CAÑA DE AZÚCAR Y DERIVADOS]])</f>
        <v>22186.719999999998</v>
      </c>
      <c r="I233" s="14">
        <v>13432.55</v>
      </c>
      <c r="J233" s="37">
        <f>SUM(J231:J232)</f>
        <v>21179.409999999996</v>
      </c>
      <c r="K233" s="16">
        <v>500.36</v>
      </c>
      <c r="L233" s="65">
        <v>2769.86</v>
      </c>
      <c r="M233" s="3">
        <v>2411.9499999999998</v>
      </c>
      <c r="N233" s="13">
        <f>SUM(Tabla11132345678910[[#This Row],[ELECTRICIDAD]:[NO ENERGÉTICO]])</f>
        <v>37882.179999999993</v>
      </c>
      <c r="O233" s="25">
        <v>62340.004999999997</v>
      </c>
    </row>
    <row r="236" spans="1:15" x14ac:dyDescent="0.35">
      <c r="A236" t="s">
        <v>87</v>
      </c>
      <c r="B236" t="s">
        <v>37</v>
      </c>
      <c r="C236" t="s">
        <v>38</v>
      </c>
      <c r="D236" s="10" t="s">
        <v>39</v>
      </c>
      <c r="E236" s="10" t="s">
        <v>41</v>
      </c>
      <c r="F236" s="10" t="s">
        <v>44</v>
      </c>
      <c r="G236" s="10" t="s">
        <v>43</v>
      </c>
      <c r="H236" s="10" t="s">
        <v>40</v>
      </c>
      <c r="I236" s="12" t="s">
        <v>42</v>
      </c>
      <c r="J236" s="12" t="s">
        <v>46</v>
      </c>
      <c r="K236" s="12" t="s">
        <v>48</v>
      </c>
    </row>
    <row r="237" spans="1:15" x14ac:dyDescent="0.35">
      <c r="A237" t="s">
        <v>26</v>
      </c>
      <c r="B237" s="35">
        <v>23874.54</v>
      </c>
      <c r="C237" s="35">
        <v>54524.79</v>
      </c>
      <c r="D237" s="35">
        <v>2051.5500000000002</v>
      </c>
      <c r="E237" s="35">
        <v>2967.62</v>
      </c>
      <c r="F237" s="35">
        <v>1506.51</v>
      </c>
      <c r="G237" s="35">
        <v>16287.16</v>
      </c>
      <c r="H237" s="35">
        <v>965.71</v>
      </c>
      <c r="I237" s="35">
        <v>24239.65</v>
      </c>
      <c r="J237" s="35">
        <v>2636.54</v>
      </c>
      <c r="K237" s="35">
        <v>1071.27</v>
      </c>
    </row>
    <row r="238" spans="1:15" x14ac:dyDescent="0.35">
      <c r="A238" t="s">
        <v>27</v>
      </c>
      <c r="B238" s="35">
        <v>23874.54</v>
      </c>
      <c r="C238" s="35"/>
      <c r="D238" s="35"/>
      <c r="E238" s="35"/>
      <c r="F238" s="35"/>
      <c r="G238" s="35"/>
      <c r="H238" s="35"/>
      <c r="I238" s="35">
        <v>19583.2</v>
      </c>
      <c r="J238" s="35">
        <v>978.26</v>
      </c>
      <c r="K238" s="35">
        <v>906.38</v>
      </c>
    </row>
    <row r="239" spans="1:15" x14ac:dyDescent="0.35">
      <c r="A239" t="s">
        <v>28</v>
      </c>
      <c r="B239" s="35"/>
      <c r="C239" s="35">
        <v>19683.8</v>
      </c>
      <c r="D239" s="35">
        <v>2051.5500000000002</v>
      </c>
      <c r="E239" s="35">
        <v>2967.62</v>
      </c>
      <c r="F239" s="35"/>
      <c r="G239" s="35">
        <v>16020.4</v>
      </c>
      <c r="H239" s="35"/>
      <c r="I239" s="35">
        <v>3337.93</v>
      </c>
      <c r="J239" s="35"/>
      <c r="K239" s="35"/>
    </row>
    <row r="240" spans="1:15" x14ac:dyDescent="0.35">
      <c r="A240" t="s">
        <v>36</v>
      </c>
      <c r="B240" s="35"/>
      <c r="C240" s="35">
        <v>5738.19</v>
      </c>
      <c r="D240" s="35"/>
      <c r="E240" s="35"/>
      <c r="F240" s="35"/>
      <c r="G240" s="35"/>
      <c r="H240" s="35"/>
      <c r="I240" s="35">
        <v>2891.21</v>
      </c>
      <c r="J240" s="35">
        <v>703.57</v>
      </c>
      <c r="K240" s="35"/>
    </row>
    <row r="241" spans="1:11" x14ac:dyDescent="0.35">
      <c r="A241" t="s">
        <v>51</v>
      </c>
      <c r="B241" s="35"/>
      <c r="C241" s="35"/>
      <c r="D241" s="35"/>
      <c r="E241" s="35"/>
      <c r="F241" s="35"/>
      <c r="G241" s="35"/>
      <c r="H241" s="35"/>
      <c r="I241" s="35"/>
      <c r="J241" s="35"/>
      <c r="K241" s="35">
        <f>SUM(527.37,279.87)</f>
        <v>807.24</v>
      </c>
    </row>
    <row r="242" spans="1:11" x14ac:dyDescent="0.35">
      <c r="A242" t="s">
        <v>29</v>
      </c>
      <c r="B242" s="35"/>
      <c r="C242" s="35">
        <v>2401.13</v>
      </c>
      <c r="D242" s="35"/>
      <c r="E242" s="35"/>
      <c r="F242" s="35"/>
      <c r="G242" s="68">
        <v>1582.62</v>
      </c>
      <c r="H242" s="35"/>
      <c r="I242" s="35">
        <v>14831.14</v>
      </c>
      <c r="J242" s="35"/>
      <c r="K242" s="35"/>
    </row>
    <row r="243" spans="1:11" x14ac:dyDescent="0.35">
      <c r="A243" t="s">
        <v>30</v>
      </c>
      <c r="B243" s="35"/>
      <c r="C243" s="35" t="s">
        <v>88</v>
      </c>
      <c r="D243" s="35"/>
      <c r="E243" s="35"/>
      <c r="F243" s="35">
        <v>790.5</v>
      </c>
      <c r="G243" s="68">
        <v>3962.62</v>
      </c>
      <c r="H243" s="35">
        <v>92.1</v>
      </c>
      <c r="I243" s="35">
        <v>902.12</v>
      </c>
      <c r="J243" s="35"/>
      <c r="K243" s="35"/>
    </row>
    <row r="244" spans="1:11" x14ac:dyDescent="0.35">
      <c r="A244" t="s">
        <v>31</v>
      </c>
      <c r="B244" s="35"/>
      <c r="C244" s="35">
        <v>9411.67</v>
      </c>
      <c r="D244" s="35"/>
      <c r="E244" s="35"/>
      <c r="F244" s="35"/>
      <c r="G244" s="68">
        <v>4772.91</v>
      </c>
      <c r="H244" s="35"/>
      <c r="I244" s="67">
        <v>1245.8399999999999</v>
      </c>
      <c r="J244" s="35"/>
      <c r="K244" s="35">
        <v>122.65</v>
      </c>
    </row>
    <row r="245" spans="1:11" x14ac:dyDescent="0.35">
      <c r="A245" t="s">
        <v>32</v>
      </c>
      <c r="B245" s="35"/>
      <c r="C245" s="35">
        <v>1012.98</v>
      </c>
      <c r="D245" s="35"/>
      <c r="E245" s="35"/>
      <c r="F245" s="35"/>
      <c r="G245" s="68">
        <v>3089.51</v>
      </c>
      <c r="H245" s="35"/>
      <c r="I245" s="35">
        <v>697.88</v>
      </c>
      <c r="J245" s="35"/>
      <c r="K245" s="35">
        <v>97.71</v>
      </c>
    </row>
    <row r="246" spans="1:11" x14ac:dyDescent="0.35">
      <c r="A246" t="s">
        <v>50</v>
      </c>
      <c r="B246" s="35"/>
      <c r="C246" s="35"/>
      <c r="D246" s="35"/>
      <c r="E246" s="35"/>
      <c r="F246" s="35"/>
      <c r="G246" s="68">
        <v>24.95</v>
      </c>
      <c r="H246" s="35"/>
      <c r="I246" s="35">
        <v>3361.58</v>
      </c>
      <c r="J246" s="35"/>
      <c r="K246" s="35"/>
    </row>
    <row r="247" spans="1:11" x14ac:dyDescent="0.35">
      <c r="A247" t="s">
        <v>33</v>
      </c>
      <c r="B247" s="35"/>
      <c r="C247" s="35">
        <v>21306.12</v>
      </c>
      <c r="D247" s="35"/>
      <c r="E247" s="35"/>
      <c r="F247" s="35">
        <v>729.25</v>
      </c>
      <c r="G247" s="35">
        <v>13432.55</v>
      </c>
      <c r="H247" s="35">
        <v>92.1</v>
      </c>
      <c r="I247" s="35">
        <v>21038.560000000001</v>
      </c>
      <c r="J247" s="35"/>
      <c r="K247" s="35">
        <v>252.25</v>
      </c>
    </row>
    <row r="248" spans="1:11" x14ac:dyDescent="0.35">
      <c r="A248" t="s">
        <v>34</v>
      </c>
      <c r="B248" s="35"/>
      <c r="C248" s="35"/>
      <c r="D248" s="35"/>
      <c r="E248" s="35"/>
      <c r="F248" s="35"/>
      <c r="G248" s="35"/>
      <c r="H248" s="35"/>
      <c r="I248" s="35">
        <v>140.85</v>
      </c>
      <c r="J248" s="35">
        <v>2769.86</v>
      </c>
      <c r="K248" s="35">
        <v>189.55</v>
      </c>
    </row>
    <row r="249" spans="1:11" x14ac:dyDescent="0.35">
      <c r="A249" t="s">
        <v>35</v>
      </c>
      <c r="B249" s="35"/>
      <c r="C249" s="35">
        <v>21304.12</v>
      </c>
      <c r="D249" s="35"/>
      <c r="E249" s="35"/>
      <c r="F249" s="35">
        <v>729.25</v>
      </c>
      <c r="G249" s="35">
        <v>13432.55</v>
      </c>
      <c r="H249" s="35">
        <v>92.1</v>
      </c>
      <c r="I249" s="35">
        <v>21179.41</v>
      </c>
      <c r="J249" s="35">
        <v>2769.86</v>
      </c>
      <c r="K249" s="35">
        <v>500.36</v>
      </c>
    </row>
  </sheetData>
  <phoneticPr fontId="14" type="noConversion"/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matrices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rodriguez</dc:creator>
  <cp:lastModifiedBy>Moises Rodríguez</cp:lastModifiedBy>
  <cp:lastPrinted>2023-09-16T10:57:20Z</cp:lastPrinted>
  <dcterms:created xsi:type="dcterms:W3CDTF">2023-08-30T17:48:31Z</dcterms:created>
  <dcterms:modified xsi:type="dcterms:W3CDTF">2023-09-16T11:02:29Z</dcterms:modified>
</cp:coreProperties>
</file>