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0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jm4\OneDrive\Documents\"/>
    </mc:Choice>
  </mc:AlternateContent>
  <xr:revisionPtr revIDLastSave="0" documentId="13_ncr:1_{368334BA-6995-4D8A-A53C-EFA5DAB4FFD7}" xr6:coauthVersionLast="47" xr6:coauthVersionMax="47" xr10:uidLastSave="{00000000-0000-0000-0000-000000000000}"/>
  <bookViews>
    <workbookView xWindow="-108" yWindow="-108" windowWidth="23256" windowHeight="12456" firstSheet="1" activeTab="1" xr2:uid="{971E0754-AFAB-4083-9D01-4BDB6DDB55BC}"/>
  </bookViews>
  <sheets>
    <sheet name="Time Series Analysis" sheetId="1" state="hidden" r:id="rId1"/>
    <sheet name="Multiple Regression (1)" sheetId="4" r:id="rId2"/>
    <sheet name="Multiple Regression (2)" sheetId="3" r:id="rId3"/>
    <sheet name="Multiple Regression(3)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4" l="1"/>
  <c r="K39" i="5"/>
  <c r="G23" i="3"/>
  <c r="K3" i="1"/>
  <c r="J3" i="1"/>
  <c r="J51" i="1"/>
  <c r="I3" i="1" l="1"/>
  <c r="P19" i="1"/>
  <c r="G9" i="1"/>
  <c r="F44" i="1"/>
  <c r="G44" i="1" s="1"/>
  <c r="F9" i="1"/>
  <c r="E9" i="1"/>
  <c r="E45" i="1"/>
  <c r="P20" i="1"/>
  <c r="H52" i="1" s="1"/>
  <c r="G20" i="3"/>
  <c r="J62" i="1"/>
  <c r="J61" i="1"/>
  <c r="J60" i="1"/>
  <c r="J59" i="1"/>
  <c r="J58" i="1"/>
  <c r="J57" i="1"/>
  <c r="J56" i="1"/>
  <c r="J55" i="1"/>
  <c r="J54" i="1"/>
  <c r="J53" i="1"/>
  <c r="J5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K52" i="1" l="1"/>
  <c r="E10" i="1"/>
  <c r="E44" i="1"/>
  <c r="E43" i="1"/>
  <c r="E11" i="1"/>
  <c r="E12" i="1"/>
  <c r="F11" i="1" s="1"/>
  <c r="G11" i="1" s="1"/>
  <c r="E13" i="1"/>
  <c r="F13" i="1" s="1"/>
  <c r="G13" i="1" s="1"/>
  <c r="E14" i="1"/>
  <c r="E15" i="1"/>
  <c r="E16" i="1"/>
  <c r="E17" i="1"/>
  <c r="F17" i="1" s="1"/>
  <c r="G17" i="1" s="1"/>
  <c r="E18" i="1"/>
  <c r="E19" i="1"/>
  <c r="E20" i="1"/>
  <c r="F19" i="1" s="1"/>
  <c r="G19" i="1" s="1"/>
  <c r="E21" i="1"/>
  <c r="F20" i="1" s="1"/>
  <c r="G20" i="1" s="1"/>
  <c r="E22" i="1"/>
  <c r="E23" i="1"/>
  <c r="E24" i="1"/>
  <c r="E25" i="1"/>
  <c r="F25" i="1" s="1"/>
  <c r="G25" i="1" s="1"/>
  <c r="E26" i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E32" i="1"/>
  <c r="E33" i="1"/>
  <c r="F33" i="1" s="1"/>
  <c r="G33" i="1" s="1"/>
  <c r="E34" i="1"/>
  <c r="E35" i="1"/>
  <c r="E36" i="1"/>
  <c r="F35" i="1" s="1"/>
  <c r="G35" i="1" s="1"/>
  <c r="E37" i="1"/>
  <c r="F36" i="1" s="1"/>
  <c r="G36" i="1" s="1"/>
  <c r="E38" i="1"/>
  <c r="E39" i="1"/>
  <c r="E40" i="1"/>
  <c r="E41" i="1"/>
  <c r="F41" i="1" s="1"/>
  <c r="G41" i="1" s="1"/>
  <c r="E42" i="1"/>
  <c r="F42" i="1" s="1"/>
  <c r="G42" i="1" s="1"/>
  <c r="F12" i="1" l="1"/>
  <c r="G12" i="1" s="1"/>
  <c r="F34" i="1"/>
  <c r="G34" i="1" s="1"/>
  <c r="F26" i="1"/>
  <c r="G26" i="1" s="1"/>
  <c r="F18" i="1"/>
  <c r="G18" i="1" s="1"/>
  <c r="P22" i="1" s="1"/>
  <c r="H54" i="1" s="1"/>
  <c r="K54" i="1" s="1"/>
  <c r="F10" i="1"/>
  <c r="G10" i="1" s="1"/>
  <c r="F37" i="1"/>
  <c r="G37" i="1" s="1"/>
  <c r="P29" i="1" s="1"/>
  <c r="H61" i="1" s="1"/>
  <c r="K61" i="1" s="1"/>
  <c r="F21" i="1"/>
  <c r="G21" i="1" s="1"/>
  <c r="F14" i="1"/>
  <c r="G14" i="1" s="1"/>
  <c r="F39" i="1"/>
  <c r="G39" i="1" s="1"/>
  <c r="F23" i="1"/>
  <c r="G23" i="1" s="1"/>
  <c r="P27" i="1" s="1"/>
  <c r="F40" i="1"/>
  <c r="G40" i="1" s="1"/>
  <c r="F32" i="1"/>
  <c r="G32" i="1" s="1"/>
  <c r="P24" i="1" s="1"/>
  <c r="H56" i="1" s="1"/>
  <c r="K56" i="1" s="1"/>
  <c r="F24" i="1"/>
  <c r="G24" i="1" s="1"/>
  <c r="F16" i="1"/>
  <c r="G16" i="1" s="1"/>
  <c r="F31" i="1"/>
  <c r="G31" i="1" s="1"/>
  <c r="P23" i="1" s="1"/>
  <c r="H55" i="1" s="1"/>
  <c r="K55" i="1" s="1"/>
  <c r="F15" i="1"/>
  <c r="G15" i="1" s="1"/>
  <c r="F38" i="1"/>
  <c r="G38" i="1" s="1"/>
  <c r="F22" i="1"/>
  <c r="G22" i="1" s="1"/>
  <c r="P26" i="1" s="1"/>
  <c r="F43" i="1"/>
  <c r="G43" i="1" s="1"/>
  <c r="H51" i="1"/>
  <c r="K51" i="1" s="1"/>
  <c r="P28" i="1"/>
  <c r="H60" i="1" s="1"/>
  <c r="K60" i="1" s="1"/>
  <c r="P30" i="1"/>
  <c r="H62" i="1" s="1"/>
  <c r="K62" i="1" s="1"/>
  <c r="P21" i="1"/>
  <c r="H53" i="1" s="1"/>
  <c r="K53" i="1" s="1"/>
  <c r="H22" i="1" l="1"/>
  <c r="H58" i="1"/>
  <c r="K58" i="1" s="1"/>
  <c r="H35" i="1"/>
  <c r="I35" i="1" s="1"/>
  <c r="H59" i="1"/>
  <c r="K59" i="1" s="1"/>
  <c r="H30" i="1"/>
  <c r="H18" i="1"/>
  <c r="H6" i="1"/>
  <c r="H42" i="1"/>
  <c r="P25" i="1"/>
  <c r="H4" i="1"/>
  <c r="H8" i="1"/>
  <c r="H32" i="1"/>
  <c r="H20" i="1"/>
  <c r="H44" i="1"/>
  <c r="H19" i="1"/>
  <c r="H43" i="1"/>
  <c r="H31" i="1"/>
  <c r="H7" i="1"/>
  <c r="H46" i="1"/>
  <c r="H34" i="1"/>
  <c r="H10" i="1"/>
  <c r="H12" i="1"/>
  <c r="H24" i="1"/>
  <c r="H36" i="1"/>
  <c r="H48" i="1"/>
  <c r="H49" i="1"/>
  <c r="H37" i="1"/>
  <c r="H13" i="1"/>
  <c r="H25" i="1"/>
  <c r="H11" i="1"/>
  <c r="K11" i="1" s="1"/>
  <c r="H47" i="1"/>
  <c r="H23" i="1"/>
  <c r="H5" i="1"/>
  <c r="H41" i="1"/>
  <c r="H29" i="1"/>
  <c r="H17" i="1"/>
  <c r="H26" i="1"/>
  <c r="H50" i="1"/>
  <c r="H38" i="1"/>
  <c r="H14" i="1"/>
  <c r="H15" i="1"/>
  <c r="H27" i="1"/>
  <c r="H39" i="1"/>
  <c r="H3" i="1"/>
  <c r="K35" i="1" l="1"/>
  <c r="H33" i="1"/>
  <c r="K33" i="1" s="1"/>
  <c r="H57" i="1"/>
  <c r="K57" i="1" s="1"/>
  <c r="I6" i="1"/>
  <c r="K6" i="1"/>
  <c r="I15" i="1"/>
  <c r="K15" i="1"/>
  <c r="I5" i="1"/>
  <c r="K5" i="1"/>
  <c r="I48" i="1"/>
  <c r="K48" i="1"/>
  <c r="I7" i="1"/>
  <c r="K7" i="1"/>
  <c r="I4" i="1"/>
  <c r="K4" i="1"/>
  <c r="I14" i="1"/>
  <c r="K14" i="1"/>
  <c r="I23" i="1"/>
  <c r="K23" i="1"/>
  <c r="I36" i="1"/>
  <c r="K36" i="1"/>
  <c r="I31" i="1"/>
  <c r="K31" i="1"/>
  <c r="I33" i="1"/>
  <c r="I38" i="1"/>
  <c r="K38" i="1"/>
  <c r="I47" i="1"/>
  <c r="K47" i="1"/>
  <c r="I24" i="1"/>
  <c r="K24" i="1"/>
  <c r="I43" i="1"/>
  <c r="K43" i="1"/>
  <c r="I42" i="1"/>
  <c r="K42" i="1"/>
  <c r="I50" i="1"/>
  <c r="K50" i="1"/>
  <c r="I11" i="1"/>
  <c r="I12" i="1"/>
  <c r="K12" i="1"/>
  <c r="I19" i="1"/>
  <c r="K19" i="1"/>
  <c r="I26" i="1"/>
  <c r="K26" i="1"/>
  <c r="I25" i="1"/>
  <c r="K25" i="1"/>
  <c r="I10" i="1"/>
  <c r="K10" i="1"/>
  <c r="I44" i="1"/>
  <c r="K44" i="1"/>
  <c r="I18" i="1"/>
  <c r="K18" i="1"/>
  <c r="I17" i="1"/>
  <c r="K17" i="1"/>
  <c r="I13" i="1"/>
  <c r="K13" i="1"/>
  <c r="I22" i="1"/>
  <c r="K22" i="1"/>
  <c r="I20" i="1"/>
  <c r="K20" i="1"/>
  <c r="I30" i="1"/>
  <c r="K30" i="1"/>
  <c r="I39" i="1"/>
  <c r="K39" i="1"/>
  <c r="I29" i="1"/>
  <c r="K29" i="1"/>
  <c r="I37" i="1"/>
  <c r="K37" i="1"/>
  <c r="I34" i="1"/>
  <c r="K34" i="1"/>
  <c r="I32" i="1"/>
  <c r="K32" i="1"/>
  <c r="I27" i="1"/>
  <c r="K27" i="1"/>
  <c r="I41" i="1"/>
  <c r="K41" i="1"/>
  <c r="I49" i="1"/>
  <c r="K49" i="1"/>
  <c r="I46" i="1"/>
  <c r="K46" i="1"/>
  <c r="I8" i="1"/>
  <c r="K8" i="1"/>
  <c r="H40" i="1"/>
  <c r="H28" i="1"/>
  <c r="H16" i="1"/>
  <c r="H45" i="1"/>
  <c r="H21" i="1"/>
  <c r="H9" i="1"/>
  <c r="I21" i="1" l="1"/>
  <c r="K21" i="1"/>
  <c r="I45" i="1"/>
  <c r="K45" i="1"/>
  <c r="I16" i="1"/>
  <c r="K16" i="1"/>
  <c r="I9" i="1"/>
  <c r="K9" i="1"/>
  <c r="I28" i="1"/>
  <c r="K28" i="1"/>
  <c r="I40" i="1"/>
  <c r="K40" i="1"/>
</calcChain>
</file>

<file path=xl/sharedStrings.xml><?xml version="1.0" encoding="utf-8"?>
<sst xmlns="http://schemas.openxmlformats.org/spreadsheetml/2006/main" count="231" uniqueCount="65">
  <si>
    <t>Year</t>
  </si>
  <si>
    <t xml:space="preserve">Month </t>
  </si>
  <si>
    <t>Sales</t>
  </si>
  <si>
    <t>Monthly Sales Data From Clothing Company</t>
  </si>
  <si>
    <t>MA(12)</t>
  </si>
  <si>
    <t>CMA(12)</t>
  </si>
  <si>
    <r>
      <t>S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, I</t>
    </r>
    <r>
      <rPr>
        <b/>
        <sz val="8"/>
        <color theme="1"/>
        <rFont val="Aptos Narrow"/>
        <family val="2"/>
        <scheme val="minor"/>
      </rPr>
      <t>t</t>
    </r>
  </si>
  <si>
    <t>Baseline</t>
  </si>
  <si>
    <r>
      <t>S</t>
    </r>
    <r>
      <rPr>
        <b/>
        <sz val="9"/>
        <color theme="1"/>
        <rFont val="Aptos Narrow"/>
        <family val="2"/>
        <scheme val="minor"/>
      </rPr>
      <t>t</t>
    </r>
  </si>
  <si>
    <t>Month</t>
  </si>
  <si>
    <t>Deseasonalise</t>
  </si>
  <si>
    <r>
      <t>T</t>
    </r>
    <r>
      <rPr>
        <b/>
        <sz val="8"/>
        <color theme="1"/>
        <rFont val="Aptos Narrow"/>
        <family val="2"/>
        <scheme val="minor"/>
      </rPr>
      <t>t</t>
    </r>
  </si>
  <si>
    <t>t</t>
  </si>
  <si>
    <t>Year 1</t>
  </si>
  <si>
    <t>Year 2</t>
  </si>
  <si>
    <t>Year 3</t>
  </si>
  <si>
    <t>Year 4</t>
  </si>
  <si>
    <t>Year 5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</si>
  <si>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</si>
  <si>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</si>
  <si>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</si>
  <si>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</si>
  <si>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</si>
  <si>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</si>
  <si>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</si>
  <si>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</si>
  <si>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</si>
  <si>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</si>
  <si>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</si>
  <si>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</si>
  <si>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</si>
  <si>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</si>
  <si>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</si>
  <si>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</si>
  <si>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</si>
  <si>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</si>
  <si>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</si>
  <si>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</si>
  <si>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</si>
  <si>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</si>
  <si>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</si>
  <si>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</si>
  <si>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Forecast</t>
  </si>
  <si>
    <t>Cost To Produce</t>
  </si>
  <si>
    <t>Tables Produced</t>
  </si>
  <si>
    <t>Chairs Produced</t>
  </si>
  <si>
    <t>Doors Produced</t>
  </si>
  <si>
    <t>Fridges Produced</t>
  </si>
  <si>
    <t>Predicting Monthly Costs For 500 Tables, 80 Chairs, 200 Doors, 400 Fridges Based On Historic Data</t>
  </si>
  <si>
    <t>Predicted Monthly Cost to Produce 500 Tables, 80 Chairs, 200 Doors, 400 Fridges</t>
  </si>
  <si>
    <t>Distance(Miles)</t>
  </si>
  <si>
    <t>Duration(Minutes)</t>
  </si>
  <si>
    <t>Age Of Passengers</t>
  </si>
  <si>
    <t>Cost Of Taxi Ride</t>
  </si>
  <si>
    <t>Forecasting Cost Of Taxi Ride</t>
  </si>
  <si>
    <t>OR</t>
  </si>
  <si>
    <t>Tables</t>
  </si>
  <si>
    <t>Fridges</t>
  </si>
  <si>
    <t>Attractiveness</t>
  </si>
  <si>
    <t>Advertising Spent</t>
  </si>
  <si>
    <t>Airplays Per Week</t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</si>
  <si>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/CMA</t>
    </r>
  </si>
  <si>
    <r>
      <t>Y</t>
    </r>
    <r>
      <rPr>
        <b/>
        <sz val="8"/>
        <color theme="1"/>
        <rFont val="Aptos Narrow"/>
        <family val="2"/>
        <scheme val="minor"/>
      </rPr>
      <t>t</t>
    </r>
  </si>
  <si>
    <r>
      <t>Y</t>
    </r>
    <r>
      <rPr>
        <b/>
        <sz val="8"/>
        <color theme="1"/>
        <rFont val="Aptos Narrow"/>
        <family val="2"/>
        <scheme val="minor"/>
      </rPr>
      <t>t</t>
    </r>
    <r>
      <rPr>
        <b/>
        <sz val="11"/>
        <color theme="1"/>
        <rFont val="Aptos Narrow"/>
        <family val="2"/>
        <scheme val="minor"/>
      </rPr>
      <t>/S</t>
    </r>
    <r>
      <rPr>
        <b/>
        <sz val="8"/>
        <color theme="1"/>
        <rFont val="Aptos Narrow"/>
        <family val="2"/>
        <scheme val="minor"/>
      </rPr>
      <t>t</t>
    </r>
  </si>
  <si>
    <t>What sales should we expect if we had 50 air plays a week, an attractiveness level of 6 and £500 worth of advertising?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</si>
</sst>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&quot;£&quot;#,##0.00"/>
    <numFmt numFmtId="166" formatCode="&quot;£&quot;#,##0"/>
    <numFmt numFmtId="167" formatCode="_-* #,##0_-;\-* #,##0_-;_-* &quot;-&quot;??_-;_-@_-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u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2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0" borderId="3" xfId="0" applyBorder="1"/>
    <xf numFmtId="0" fontId="7" fillId="0" borderId="15" xfId="0" applyFont="1" applyBorder="1" applyAlignment="1">
      <alignment horizontal="center"/>
    </xf>
    <xf numFmtId="0" fontId="7" fillId="0" borderId="15" xfId="0" applyFont="1" applyBorder="1" applyAlignment="1">
      <alignment horizontal="centerContinuous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3" fillId="5" borderId="0" xfId="0" applyFont="1" applyFill="1" applyAlignment="1">
      <alignment horizontal="center"/>
    </xf>
    <xf numFmtId="0" fontId="3" fillId="5" borderId="0" xfId="0" applyFont="1" applyFill="1"/>
    <xf numFmtId="2" fontId="3" fillId="5" borderId="0" xfId="0" applyNumberFormat="1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3" xfId="0" applyFont="1" applyFill="1" applyBorder="1"/>
    <xf numFmtId="2" fontId="3" fillId="5" borderId="3" xfId="0" applyNumberFormat="1" applyFont="1" applyFill="1" applyBorder="1" applyAlignment="1">
      <alignment horizontal="center"/>
    </xf>
    <xf numFmtId="164" fontId="3" fillId="5" borderId="3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3" xfId="0" applyFill="1" applyBorder="1"/>
    <xf numFmtId="0" fontId="3" fillId="0" borderId="6" xfId="0" applyFon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5" fontId="2" fillId="3" borderId="1" xfId="0" applyNumberFormat="1" applyFont="1" applyFill="1" applyBorder="1"/>
    <xf numFmtId="0" fontId="3" fillId="5" borderId="1" xfId="0" applyFont="1" applyFill="1" applyBorder="1" applyAlignment="1">
      <alignment horizontal="center"/>
    </xf>
    <xf numFmtId="165" fontId="2" fillId="5" borderId="1" xfId="0" applyNumberFormat="1" applyFont="1" applyFill="1" applyBorder="1"/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166" fontId="0" fillId="0" borderId="0" xfId="0" applyNumberFormat="1" applyAlignment="1">
      <alignment horizontal="center"/>
    </xf>
    <xf numFmtId="165" fontId="2" fillId="0" borderId="0" xfId="0" applyNumberFormat="1" applyFont="1"/>
    <xf numFmtId="165" fontId="2" fillId="5" borderId="4" xfId="0" applyNumberFormat="1" applyFont="1" applyFill="1" applyBorder="1"/>
    <xf numFmtId="0" fontId="2" fillId="0" borderId="0" xfId="0" applyFont="1"/>
    <xf numFmtId="0" fontId="2" fillId="5" borderId="1" xfId="0" applyFont="1" applyFill="1" applyBorder="1" applyAlignment="1">
      <alignment horizontal="center"/>
    </xf>
    <xf numFmtId="0" fontId="2" fillId="5" borderId="6" xfId="0" applyFont="1" applyFill="1" applyBorder="1"/>
    <xf numFmtId="0" fontId="2" fillId="5" borderId="1" xfId="0" applyFont="1" applyFill="1" applyBorder="1"/>
    <xf numFmtId="0" fontId="7" fillId="0" borderId="14" xfId="0" applyFont="1" applyBorder="1" applyAlignment="1">
      <alignment horizontal="center"/>
    </xf>
    <xf numFmtId="0" fontId="2" fillId="6" borderId="1" xfId="0" applyFont="1" applyFill="1" applyBorder="1"/>
    <xf numFmtId="0" fontId="2" fillId="3" borderId="1" xfId="0" applyFont="1" applyFill="1" applyBorder="1"/>
    <xf numFmtId="0" fontId="2" fillId="3" borderId="4" xfId="0" applyFont="1" applyFill="1" applyBorder="1"/>
    <xf numFmtId="0" fontId="2" fillId="3" borderId="13" xfId="0" applyFont="1" applyFill="1" applyBorder="1"/>
    <xf numFmtId="0" fontId="2" fillId="3" borderId="6" xfId="0" applyFont="1" applyFill="1" applyBorder="1"/>
    <xf numFmtId="0" fontId="2" fillId="3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4" fillId="0" borderId="0" xfId="0" applyFont="1"/>
    <xf numFmtId="166" fontId="2" fillId="5" borderId="14" xfId="0" applyNumberFormat="1" applyFont="1" applyFill="1" applyBorder="1" applyAlignment="1">
      <alignment horizontal="center"/>
    </xf>
    <xf numFmtId="166" fontId="2" fillId="5" borderId="0" xfId="0" applyNumberFormat="1" applyFont="1" applyFill="1" applyAlignment="1">
      <alignment horizontal="center"/>
    </xf>
    <xf numFmtId="166" fontId="2" fillId="5" borderId="3" xfId="0" applyNumberFormat="1" applyFont="1" applyFill="1" applyBorder="1" applyAlignment="1">
      <alignment horizontal="center"/>
    </xf>
    <xf numFmtId="165" fontId="2" fillId="3" borderId="2" xfId="0" applyNumberFormat="1" applyFont="1" applyFill="1" applyBorder="1" applyAlignment="1">
      <alignment horizontal="center"/>
    </xf>
    <xf numFmtId="165" fontId="2" fillId="3" borderId="8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2" fillId="2" borderId="1" xfId="0" applyFont="1" applyFill="1" applyBorder="1"/>
    <xf numFmtId="167" fontId="4" fillId="0" borderId="0" xfId="1" applyNumberFormat="1" applyFont="1" applyFill="1" applyBorder="1"/>
    <xf numFmtId="0" fontId="2" fillId="2" borderId="1" xfId="0" applyFont="1" applyFill="1" applyBorder="1" applyAlignment="1">
      <alignment horizontal="center"/>
    </xf>
    <xf numFmtId="167" fontId="2" fillId="2" borderId="8" xfId="1" applyNumberFormat="1" applyFont="1" applyFill="1" applyBorder="1" applyAlignment="1">
      <alignment horizontal="center"/>
    </xf>
    <xf numFmtId="167" fontId="2" fillId="2" borderId="4" xfId="1" applyNumberFormat="1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165" fontId="11" fillId="2" borderId="1" xfId="1" applyNumberFormat="1" applyFont="1" applyFill="1" applyBorder="1" applyAlignment="1">
      <alignment horizontal="center"/>
    </xf>
    <xf numFmtId="0" fontId="0" fillId="0" borderId="14" xfId="0" applyBorder="1"/>
    <xf numFmtId="2" fontId="0" fillId="0" borderId="14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164" fontId="3" fillId="5" borderId="11" xfId="0" applyNumberFormat="1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164" fontId="3" fillId="5" borderId="13" xfId="0" applyNumberFormat="1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5" borderId="14" xfId="0" applyFont="1" applyFill="1" applyBorder="1"/>
    <xf numFmtId="2" fontId="3" fillId="5" borderId="14" xfId="0" applyNumberFormat="1" applyFont="1" applyFill="1" applyBorder="1" applyAlignment="1">
      <alignment horizontal="center"/>
    </xf>
    <xf numFmtId="164" fontId="3" fillId="5" borderId="14" xfId="0" applyNumberFormat="1" applyFont="1" applyFill="1" applyBorder="1"/>
    <xf numFmtId="164" fontId="3" fillId="5" borderId="14" xfId="0" applyNumberFormat="1" applyFont="1" applyFill="1" applyBorder="1" applyAlignment="1">
      <alignment horizontal="center"/>
    </xf>
    <xf numFmtId="164" fontId="3" fillId="5" borderId="16" xfId="0" applyNumberFormat="1" applyFont="1" applyFill="1" applyBorder="1" applyAlignment="1">
      <alignment horizontal="center"/>
    </xf>
    <xf numFmtId="167" fontId="3" fillId="2" borderId="8" xfId="1" applyNumberFormat="1" applyFont="1" applyFill="1" applyBorder="1" applyAlignment="1">
      <alignment horizontal="center"/>
    </xf>
    <xf numFmtId="167" fontId="3" fillId="2" borderId="4" xfId="1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6" fontId="3" fillId="0" borderId="4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Series Plot Of Clothing Sales</a:t>
            </a:r>
          </a:p>
        </c:rich>
      </c:tx>
      <c:layout>
        <c:manualLayout>
          <c:xMode val="edge"/>
          <c:yMode val="edge"/>
          <c:x val="0.37904892196316897"/>
          <c:y val="2.5649308047545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'Time Series Analysis'!$D$2</c:f>
              <c:strCache>
                <c:ptCount val="1"/>
                <c:pt idx="0">
                  <c:v>Sales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Analysis'!$D$3:$D$50</c:f>
              <c:numCache>
                <c:formatCode>General</c:formatCode>
                <c:ptCount val="48"/>
                <c:pt idx="0">
                  <c:v>236</c:v>
                </c:pt>
                <c:pt idx="1">
                  <c:v>274</c:v>
                </c:pt>
                <c:pt idx="2">
                  <c:v>303</c:v>
                </c:pt>
                <c:pt idx="3">
                  <c:v>305</c:v>
                </c:pt>
                <c:pt idx="4">
                  <c:v>288</c:v>
                </c:pt>
                <c:pt idx="5">
                  <c:v>281</c:v>
                </c:pt>
                <c:pt idx="6">
                  <c:v>256</c:v>
                </c:pt>
                <c:pt idx="7">
                  <c:v>270</c:v>
                </c:pt>
                <c:pt idx="8">
                  <c:v>256</c:v>
                </c:pt>
                <c:pt idx="9">
                  <c:v>299</c:v>
                </c:pt>
                <c:pt idx="10">
                  <c:v>224</c:v>
                </c:pt>
                <c:pt idx="11">
                  <c:v>196</c:v>
                </c:pt>
                <c:pt idx="12">
                  <c:v>257</c:v>
                </c:pt>
                <c:pt idx="13">
                  <c:v>296</c:v>
                </c:pt>
                <c:pt idx="14">
                  <c:v>311</c:v>
                </c:pt>
                <c:pt idx="15">
                  <c:v>286</c:v>
                </c:pt>
                <c:pt idx="16">
                  <c:v>285</c:v>
                </c:pt>
                <c:pt idx="17">
                  <c:v>268</c:v>
                </c:pt>
                <c:pt idx="18">
                  <c:v>256</c:v>
                </c:pt>
                <c:pt idx="19">
                  <c:v>293</c:v>
                </c:pt>
                <c:pt idx="20">
                  <c:v>265</c:v>
                </c:pt>
                <c:pt idx="21">
                  <c:v>325</c:v>
                </c:pt>
                <c:pt idx="22">
                  <c:v>208</c:v>
                </c:pt>
                <c:pt idx="23">
                  <c:v>199</c:v>
                </c:pt>
                <c:pt idx="24">
                  <c:v>264</c:v>
                </c:pt>
                <c:pt idx="25">
                  <c:v>321</c:v>
                </c:pt>
                <c:pt idx="26">
                  <c:v>330</c:v>
                </c:pt>
                <c:pt idx="27">
                  <c:v>327</c:v>
                </c:pt>
                <c:pt idx="28">
                  <c:v>317</c:v>
                </c:pt>
                <c:pt idx="29">
                  <c:v>302</c:v>
                </c:pt>
                <c:pt idx="30">
                  <c:v>305</c:v>
                </c:pt>
                <c:pt idx="31">
                  <c:v>317</c:v>
                </c:pt>
                <c:pt idx="32">
                  <c:v>307</c:v>
                </c:pt>
                <c:pt idx="33">
                  <c:v>366</c:v>
                </c:pt>
                <c:pt idx="34">
                  <c:v>243</c:v>
                </c:pt>
                <c:pt idx="35">
                  <c:v>218</c:v>
                </c:pt>
                <c:pt idx="36">
                  <c:v>277</c:v>
                </c:pt>
                <c:pt idx="37">
                  <c:v>334</c:v>
                </c:pt>
                <c:pt idx="38">
                  <c:v>374</c:v>
                </c:pt>
                <c:pt idx="39">
                  <c:v>360</c:v>
                </c:pt>
                <c:pt idx="40">
                  <c:v>348</c:v>
                </c:pt>
                <c:pt idx="41">
                  <c:v>337</c:v>
                </c:pt>
                <c:pt idx="42">
                  <c:v>286</c:v>
                </c:pt>
                <c:pt idx="43">
                  <c:v>300</c:v>
                </c:pt>
                <c:pt idx="44">
                  <c:v>254</c:v>
                </c:pt>
                <c:pt idx="45">
                  <c:v>288</c:v>
                </c:pt>
                <c:pt idx="46">
                  <c:v>256</c:v>
                </c:pt>
                <c:pt idx="47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C0-431F-AE56-BD2294E4886D}"/>
            </c:ext>
          </c:extLst>
        </c:ser>
        <c:ser>
          <c:idx val="1"/>
          <c:order val="1"/>
          <c:tx>
            <c:strRef>
              <c:f>'Time Series Analysis'!$F$2</c:f>
              <c:strCache>
                <c:ptCount val="1"/>
                <c:pt idx="0">
                  <c:v>CMA(12)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Analysis'!$F$3:$F$50</c:f>
              <c:numCache>
                <c:formatCode>General</c:formatCode>
                <c:ptCount val="48"/>
                <c:pt idx="6" formatCode="0.0">
                  <c:v>266.54166666666669</c:v>
                </c:pt>
                <c:pt idx="7" formatCode="0.0">
                  <c:v>268.33333333333337</c:v>
                </c:pt>
                <c:pt idx="8" formatCode="0.0">
                  <c:v>269.58333333333337</c:v>
                </c:pt>
                <c:pt idx="9" formatCode="0.0">
                  <c:v>269.125</c:v>
                </c:pt>
                <c:pt idx="10" formatCode="0.0">
                  <c:v>268.20833333333331</c:v>
                </c:pt>
                <c:pt idx="11" formatCode="0.0">
                  <c:v>267.54166666666663</c:v>
                </c:pt>
                <c:pt idx="12" formatCode="0.0">
                  <c:v>267</c:v>
                </c:pt>
                <c:pt idx="13" formatCode="0.0">
                  <c:v>267.95833333333337</c:v>
                </c:pt>
                <c:pt idx="14" formatCode="0.0">
                  <c:v>269.29166666666669</c:v>
                </c:pt>
                <c:pt idx="15" formatCode="0.0">
                  <c:v>270.75</c:v>
                </c:pt>
                <c:pt idx="16" formatCode="0.0">
                  <c:v>271.16666666666663</c:v>
                </c:pt>
                <c:pt idx="17" formatCode="0.0">
                  <c:v>270.625</c:v>
                </c:pt>
                <c:pt idx="18" formatCode="0.0">
                  <c:v>271.04166666666663</c:v>
                </c:pt>
                <c:pt idx="19" formatCode="0.0">
                  <c:v>272.375</c:v>
                </c:pt>
                <c:pt idx="20" formatCode="0.0">
                  <c:v>274.20833333333337</c:v>
                </c:pt>
                <c:pt idx="21" formatCode="0.0">
                  <c:v>276.70833333333337</c:v>
                </c:pt>
                <c:pt idx="22" formatCode="0.0">
                  <c:v>279.75</c:v>
                </c:pt>
                <c:pt idx="23" formatCode="0.0">
                  <c:v>282.5</c:v>
                </c:pt>
                <c:pt idx="24" formatCode="0.0">
                  <c:v>285.95833333333337</c:v>
                </c:pt>
                <c:pt idx="25" formatCode="0.0">
                  <c:v>289</c:v>
                </c:pt>
                <c:pt idx="26" formatCode="0.0">
                  <c:v>291.75</c:v>
                </c:pt>
                <c:pt idx="27" formatCode="0.0">
                  <c:v>295.20833333333337</c:v>
                </c:pt>
                <c:pt idx="28" formatCode="0.0">
                  <c:v>298.375</c:v>
                </c:pt>
                <c:pt idx="29" formatCode="0.0">
                  <c:v>300.625</c:v>
                </c:pt>
                <c:pt idx="30" formatCode="0.0">
                  <c:v>301.95833333333337</c:v>
                </c:pt>
                <c:pt idx="31" formatCode="0.0">
                  <c:v>303.04166666666663</c:v>
                </c:pt>
                <c:pt idx="32" formatCode="0.0">
                  <c:v>305.41666666666663</c:v>
                </c:pt>
                <c:pt idx="33" formatCode="0.0">
                  <c:v>308.625</c:v>
                </c:pt>
                <c:pt idx="34" formatCode="0.0">
                  <c:v>311.29166666666663</c:v>
                </c:pt>
                <c:pt idx="35" formatCode="0.0">
                  <c:v>314.04166666666663</c:v>
                </c:pt>
                <c:pt idx="36" formatCode="0.0">
                  <c:v>314.70833333333337</c:v>
                </c:pt>
                <c:pt idx="37" formatCode="0.0">
                  <c:v>313.20833333333337</c:v>
                </c:pt>
                <c:pt idx="38" formatCode="0.0">
                  <c:v>310.29166666666663</c:v>
                </c:pt>
                <c:pt idx="39" formatCode="0.0">
                  <c:v>304.83333333333331</c:v>
                </c:pt>
                <c:pt idx="40" formatCode="0.0">
                  <c:v>302.125</c:v>
                </c:pt>
                <c:pt idx="41" formatCode="0.0">
                  <c:v>303.83333333333337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C0-431F-AE56-BD2294E4886D}"/>
            </c:ext>
          </c:extLst>
        </c:ser>
        <c:ser>
          <c:idx val="2"/>
          <c:order val="2"/>
          <c:tx>
            <c:strRef>
              <c:f>'Time Series Analysis'!$K$2</c:f>
              <c:strCache>
                <c:ptCount val="1"/>
                <c:pt idx="0">
                  <c:v>Forecast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multiLvlStrRef>
              <c:f>'Time Series Analysis'!$B$3:$C$62</c:f>
              <c:multiLvlStrCache>
                <c:ptCount val="6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  <c:pt idx="48">
                    <c:v>1</c:v>
                  </c:pt>
                  <c:pt idx="49">
                    <c:v>2</c:v>
                  </c:pt>
                  <c:pt idx="50">
                    <c:v>3</c:v>
                  </c:pt>
                  <c:pt idx="51">
                    <c:v>4</c:v>
                  </c:pt>
                  <c:pt idx="52">
                    <c:v>5</c:v>
                  </c:pt>
                  <c:pt idx="53">
                    <c:v>6</c:v>
                  </c:pt>
                  <c:pt idx="54">
                    <c:v>7</c:v>
                  </c:pt>
                  <c:pt idx="55">
                    <c:v>8</c:v>
                  </c:pt>
                  <c:pt idx="56">
                    <c:v>9</c:v>
                  </c:pt>
                  <c:pt idx="57">
                    <c:v>10</c:v>
                  </c:pt>
                  <c:pt idx="58">
                    <c:v>11</c:v>
                  </c:pt>
                  <c:pt idx="59">
                    <c:v>12</c:v>
                  </c:pt>
                </c:lvl>
                <c:lvl>
                  <c:pt idx="0">
                    <c:v>Year 1</c:v>
                  </c:pt>
                  <c:pt idx="12">
                    <c:v>Year 2</c:v>
                  </c:pt>
                  <c:pt idx="24">
                    <c:v>Year 3</c:v>
                  </c:pt>
                  <c:pt idx="36">
                    <c:v>Year 4</c:v>
                  </c:pt>
                  <c:pt idx="48">
                    <c:v>Year 5</c:v>
                  </c:pt>
                </c:lvl>
              </c:multiLvlStrCache>
            </c:multiLvlStrRef>
          </c:cat>
          <c:val>
            <c:numRef>
              <c:f>'Time Series Analysis'!$K$3:$K$62</c:f>
              <c:numCache>
                <c:formatCode>0.0</c:formatCode>
                <c:ptCount val="60"/>
                <c:pt idx="0">
                  <c:v>235.99969544660524</c:v>
                </c:pt>
                <c:pt idx="1">
                  <c:v>281.36375779293974</c:v>
                </c:pt>
                <c:pt idx="2">
                  <c:v>300.76807135780405</c:v>
                </c:pt>
                <c:pt idx="3">
                  <c:v>289.54191679126887</c:v>
                </c:pt>
                <c:pt idx="4">
                  <c:v>283.98752345047779</c:v>
                </c:pt>
                <c:pt idx="5">
                  <c:v>271.24317109176667</c:v>
                </c:pt>
                <c:pt idx="6">
                  <c:v>255.92824150785424</c:v>
                </c:pt>
                <c:pt idx="7">
                  <c:v>275.91499453130609</c:v>
                </c:pt>
                <c:pt idx="8">
                  <c:v>258.87925771483992</c:v>
                </c:pt>
                <c:pt idx="9">
                  <c:v>309.07043060241381</c:v>
                </c:pt>
                <c:pt idx="10">
                  <c:v>211.02756272950697</c:v>
                </c:pt>
                <c:pt idx="11">
                  <c:v>191.50220955820782</c:v>
                </c:pt>
                <c:pt idx="12">
                  <c:v>249.67785506354343</c:v>
                </c:pt>
                <c:pt idx="13">
                  <c:v>297.59276100233757</c:v>
                </c:pt>
                <c:pt idx="14">
                  <c:v>318.03332333732959</c:v>
                </c:pt>
                <c:pt idx="15">
                  <c:v>306.08361423617851</c:v>
                </c:pt>
                <c:pt idx="16">
                  <c:v>300.13501887202824</c:v>
                </c:pt>
                <c:pt idx="17">
                  <c:v>286.59329039256687</c:v>
                </c:pt>
                <c:pt idx="18">
                  <c:v>270.34367962785683</c:v>
                </c:pt>
                <c:pt idx="19">
                  <c:v>291.3836011931233</c:v>
                </c:pt>
                <c:pt idx="20">
                  <c:v>273.32530019320666</c:v>
                </c:pt>
                <c:pt idx="21">
                  <c:v>326.23742323744744</c:v>
                </c:pt>
                <c:pt idx="22">
                  <c:v>222.6948631882326</c:v>
                </c:pt>
                <c:pt idx="23">
                  <c:v>202.04143374324397</c:v>
                </c:pt>
                <c:pt idx="24">
                  <c:v>263.35601468048162</c:v>
                </c:pt>
                <c:pt idx="25">
                  <c:v>313.8217642117354</c:v>
                </c:pt>
                <c:pt idx="26">
                  <c:v>335.29857531685514</c:v>
                </c:pt>
                <c:pt idx="27">
                  <c:v>322.62531168108819</c:v>
                </c:pt>
                <c:pt idx="28">
                  <c:v>316.28251429357869</c:v>
                </c:pt>
                <c:pt idx="29">
                  <c:v>301.94340969336707</c:v>
                </c:pt>
                <c:pt idx="30">
                  <c:v>284.75911774785936</c:v>
                </c:pt>
                <c:pt idx="31">
                  <c:v>306.85220785494045</c:v>
                </c:pt>
                <c:pt idx="32">
                  <c:v>287.77134267157339</c:v>
                </c:pt>
                <c:pt idx="33">
                  <c:v>343.40441587248091</c:v>
                </c:pt>
                <c:pt idx="34">
                  <c:v>234.36216364695818</c:v>
                </c:pt>
                <c:pt idx="35">
                  <c:v>212.58065792828012</c:v>
                </c:pt>
                <c:pt idx="36">
                  <c:v>277.03417429741978</c:v>
                </c:pt>
                <c:pt idx="37">
                  <c:v>330.05076742113323</c:v>
                </c:pt>
                <c:pt idx="38">
                  <c:v>352.56382729638068</c:v>
                </c:pt>
                <c:pt idx="39">
                  <c:v>339.16700912599782</c:v>
                </c:pt>
                <c:pt idx="40">
                  <c:v>332.43000971512913</c:v>
                </c:pt>
                <c:pt idx="41">
                  <c:v>317.29352899416733</c:v>
                </c:pt>
                <c:pt idx="42">
                  <c:v>299.1745558678619</c:v>
                </c:pt>
                <c:pt idx="43">
                  <c:v>322.32081451675765</c:v>
                </c:pt>
                <c:pt idx="44">
                  <c:v>302.21738514994018</c:v>
                </c:pt>
                <c:pt idx="45">
                  <c:v>360.57140850751455</c:v>
                </c:pt>
                <c:pt idx="46">
                  <c:v>246.02946410568379</c:v>
                </c:pt>
                <c:pt idx="47">
                  <c:v>223.11988211331627</c:v>
                </c:pt>
                <c:pt idx="48">
                  <c:v>290.712333914358</c:v>
                </c:pt>
                <c:pt idx="49">
                  <c:v>346.27977063053106</c:v>
                </c:pt>
                <c:pt idx="50">
                  <c:v>369.82907927590617</c:v>
                </c:pt>
                <c:pt idx="51">
                  <c:v>355.70870657090745</c:v>
                </c:pt>
                <c:pt idx="52">
                  <c:v>348.57750513667958</c:v>
                </c:pt>
                <c:pt idx="53">
                  <c:v>332.64364829496753</c:v>
                </c:pt>
                <c:pt idx="54">
                  <c:v>313.58999398786449</c:v>
                </c:pt>
                <c:pt idx="55">
                  <c:v>337.7894211785748</c:v>
                </c:pt>
                <c:pt idx="56">
                  <c:v>316.66342762830692</c:v>
                </c:pt>
                <c:pt idx="57">
                  <c:v>377.73840114254813</c:v>
                </c:pt>
                <c:pt idx="58">
                  <c:v>257.69676456440936</c:v>
                </c:pt>
                <c:pt idx="59">
                  <c:v>233.65910629835238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C0-431F-AE56-BD2294E48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586927"/>
        <c:axId val="571587407"/>
      </c:lineChart>
      <c:catAx>
        <c:axId val="571586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7407"/>
        <c:crosses val="autoZero"/>
        <c:auto val="1"/>
        <c:lblAlgn val="ctr"/>
        <c:lblOffset val="100"/>
        <c:noMultiLvlLbl val="0"/>
      </c:catAx>
      <c:valAx>
        <c:axId val="571587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58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</a:t>
            </a:r>
            <a:r>
              <a:rPr lang="en-US" sz="2000" baseline="0"/>
              <a:t> By Attractiveness Level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Regression(3)'!$G$42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964092269913633"/>
                  <c:y val="-0.1163267499881525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242798x + 552519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0.4202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Regression(3)'!$F$43:$F$56</c:f>
              <c:numCache>
                <c:formatCode>General</c:formatCode>
                <c:ptCount val="14"/>
                <c:pt idx="0">
                  <c:v>10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1</c:v>
                </c:pt>
                <c:pt idx="7">
                  <c:v>9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2</c:v>
                </c:pt>
                <c:pt idx="12">
                  <c:v>8</c:v>
                </c:pt>
                <c:pt idx="13">
                  <c:v>7</c:v>
                </c:pt>
              </c:numCache>
            </c:numRef>
          </c:xVal>
          <c:yVal>
            <c:numRef>
              <c:f>'Multiple Regression(3)'!$G$43:$G$56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5-4CB9-8125-119862A71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970879"/>
        <c:axId val="1176968959"/>
      </c:scatterChart>
      <c:valAx>
        <c:axId val="117697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Attractivenes Level</a:t>
                </a:r>
              </a:p>
            </c:rich>
          </c:tx>
          <c:layout>
            <c:manualLayout>
              <c:xMode val="edge"/>
              <c:yMode val="edge"/>
              <c:x val="0.43604540123973867"/>
              <c:y val="0.91328917209820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68959"/>
        <c:crosses val="autoZero"/>
        <c:crossBetween val="midCat"/>
      </c:valAx>
      <c:valAx>
        <c:axId val="117696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7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</a:t>
            </a:r>
            <a:r>
              <a:rPr lang="en-US" sz="2000" baseline="0"/>
              <a:t> Advertising Spent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Regression(3)'!$E$59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44035120663601"/>
                  <c:y val="-0.1025279459501744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514.08x + 2E+06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0.0811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Regression(3)'!$D$60:$D$73</c:f>
              <c:numCache>
                <c:formatCode>"£"#,##0</c:formatCode>
                <c:ptCount val="14"/>
                <c:pt idx="0">
                  <c:v>102.6</c:v>
                </c:pt>
                <c:pt idx="1">
                  <c:v>985.69</c:v>
                </c:pt>
                <c:pt idx="2">
                  <c:v>1445.56</c:v>
                </c:pt>
                <c:pt idx="3">
                  <c:v>1188.19</c:v>
                </c:pt>
                <c:pt idx="4">
                  <c:v>574.51</c:v>
                </c:pt>
                <c:pt idx="5">
                  <c:v>568.95000000000005</c:v>
                </c:pt>
                <c:pt idx="6">
                  <c:v>471.85</c:v>
                </c:pt>
                <c:pt idx="7">
                  <c:v>537.35</c:v>
                </c:pt>
                <c:pt idx="8">
                  <c:v>514.07000000000005</c:v>
                </c:pt>
                <c:pt idx="9">
                  <c:v>174.09</c:v>
                </c:pt>
                <c:pt idx="10">
                  <c:v>1720.81</c:v>
                </c:pt>
                <c:pt idx="11">
                  <c:v>611.48</c:v>
                </c:pt>
                <c:pt idx="12">
                  <c:v>251.19</c:v>
                </c:pt>
                <c:pt idx="13">
                  <c:v>97.97</c:v>
                </c:pt>
              </c:numCache>
            </c:numRef>
          </c:xVal>
          <c:yVal>
            <c:numRef>
              <c:f>'Multiple Regression(3)'!$E$60:$E$73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F5-428A-B609-E463D5FB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205599"/>
        <c:axId val="474207039"/>
      </c:scatterChart>
      <c:valAx>
        <c:axId val="47420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Advertising</a:t>
                </a:r>
                <a:r>
                  <a:rPr lang="en-GB" sz="1600" baseline="0"/>
                  <a:t> Spent</a:t>
                </a:r>
                <a:endParaRPr lang="en-GB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7039"/>
        <c:crosses val="autoZero"/>
        <c:crossBetween val="midCat"/>
      </c:valAx>
      <c:valAx>
        <c:axId val="4742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20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Of Essex Taxi Rides By Distance Of Ride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607646964486331"/>
          <c:y val="0.17394298662016797"/>
          <c:w val="0.80440733878275694"/>
          <c:h val="0.6794436242344706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0048234300830432E-2"/>
                  <c:y val="-2.596428675535399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9.7127x - 7.1504</a:t>
                    </a:r>
                    <a:br>
                      <a:rPr lang="en-US" b="1" baseline="0"/>
                    </a:br>
                    <a:r>
                      <a:rPr lang="en-US" b="1" baseline="0"/>
                      <a:t>R² = 0.665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(1)'!$AF$3:$AF$12</c:f>
              <c:numCache>
                <c:formatCode>General</c:formatCode>
                <c:ptCount val="10"/>
                <c:pt idx="0">
                  <c:v>6.3</c:v>
                </c:pt>
                <c:pt idx="1">
                  <c:v>1.3</c:v>
                </c:pt>
                <c:pt idx="2">
                  <c:v>4.2</c:v>
                </c:pt>
                <c:pt idx="3">
                  <c:v>5.5</c:v>
                </c:pt>
                <c:pt idx="4">
                  <c:v>6.1</c:v>
                </c:pt>
                <c:pt idx="5">
                  <c:v>3.6</c:v>
                </c:pt>
                <c:pt idx="6">
                  <c:v>2.2000000000000002</c:v>
                </c:pt>
                <c:pt idx="7">
                  <c:v>0.9</c:v>
                </c:pt>
                <c:pt idx="8">
                  <c:v>5.8</c:v>
                </c:pt>
                <c:pt idx="9">
                  <c:v>11</c:v>
                </c:pt>
              </c:numCache>
            </c:numRef>
          </c:xVal>
          <c:yVal>
            <c:numRef>
              <c:f>'Multiple Regression (1)'!$AG$3:$AG$12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C1-4300-AD03-93A235E2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14831"/>
        <c:axId val="1248303311"/>
      </c:scatterChart>
      <c:valAx>
        <c:axId val="124831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3311"/>
        <c:crosses val="autoZero"/>
        <c:crossBetween val="midCat"/>
      </c:valAx>
      <c:valAx>
        <c:axId val="12483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</a:t>
                </a:r>
                <a:r>
                  <a:rPr lang="en-GB" sz="1800" baseline="0"/>
                  <a:t> Of Taxi Ride</a:t>
                </a:r>
                <a:endParaRPr lang="en-GB" sz="1800"/>
              </a:p>
            </c:rich>
          </c:tx>
          <c:layout>
            <c:manualLayout>
              <c:xMode val="edge"/>
              <c:yMode val="edge"/>
              <c:x val="1.0291632053192147E-2"/>
              <c:y val="0.304076538463308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1483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 By Duration Of Ride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(1)'!$AG$14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3971476279299943E-2"/>
                  <c:y val="-8.969793675510737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0.6667x + 20.733</a:t>
                    </a:r>
                    <a:br>
                      <a:rPr lang="en-US" b="1" baseline="0"/>
                    </a:br>
                    <a:r>
                      <a:rPr lang="en-US" b="1" baseline="0"/>
                      <a:t>R² = 0.2381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(1)'!$AF$15:$AF$24</c:f>
              <c:numCache>
                <c:formatCode>General</c:formatCode>
                <c:ptCount val="10"/>
                <c:pt idx="0">
                  <c:v>12</c:v>
                </c:pt>
                <c:pt idx="1">
                  <c:v>5</c:v>
                </c:pt>
                <c:pt idx="2">
                  <c:v>50</c:v>
                </c:pt>
                <c:pt idx="3">
                  <c:v>22</c:v>
                </c:pt>
                <c:pt idx="4">
                  <c:v>18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80</c:v>
                </c:pt>
                <c:pt idx="9">
                  <c:v>55</c:v>
                </c:pt>
              </c:numCache>
            </c:numRef>
          </c:xVal>
          <c:yVal>
            <c:numRef>
              <c:f>'Multiple Regression (1)'!$AG$15:$AG$24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7-4D58-BF59-4C2F13D7C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883135"/>
        <c:axId val="1091884095"/>
      </c:scatterChart>
      <c:valAx>
        <c:axId val="1091883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Duration (Minutes)</a:t>
                </a:r>
              </a:p>
            </c:rich>
          </c:tx>
          <c:layout>
            <c:manualLayout>
              <c:xMode val="edge"/>
              <c:yMode val="edge"/>
              <c:x val="0.42182675933404312"/>
              <c:y val="0.8901763248815689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4095"/>
        <c:crosses val="autoZero"/>
        <c:crossBetween val="midCat"/>
      </c:valAx>
      <c:valAx>
        <c:axId val="109188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 Taxi Ride</a:t>
                </a:r>
              </a:p>
            </c:rich>
          </c:tx>
          <c:layout>
            <c:manualLayout>
              <c:xMode val="edge"/>
              <c:yMode val="edge"/>
              <c:x val="1.4555342473782783E-2"/>
              <c:y val="0.2666981070054544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88313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i="0" u="none" strike="noStrike" kern="1200" cap="none" spc="20" baseline="0">
                <a:solidFill>
                  <a:sysClr val="windowText" lastClr="000000">
                    <a:lumMod val="50000"/>
                    <a:lumOff val="50000"/>
                  </a:sysClr>
                </a:solidFill>
              </a:rPr>
              <a:t>Scatter Plot Of Costs Of Essex Taxi Rides By Age Of Passengers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41127466569845"/>
          <c:y val="0.14532688055027443"/>
          <c:w val="0.81118043370227255"/>
          <c:h val="0.6736322301392101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(1)'!$AG$26</c:f>
              <c:strCache>
                <c:ptCount val="1"/>
                <c:pt idx="0">
                  <c:v>Cost Of Taxi Ride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20288547122855"/>
                  <c:y val="-7.953136975377493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0.9956x + 0.2707</a:t>
                    </a:r>
                    <a:br>
                      <a:rPr lang="en-US" b="1" baseline="0"/>
                    </a:br>
                    <a:r>
                      <a:rPr lang="en-US" b="1" baseline="0"/>
                      <a:t>R² = 0.2715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 (1)'!$AF$27:$AF$36</c:f>
              <c:numCache>
                <c:formatCode>General</c:formatCode>
                <c:ptCount val="10"/>
                <c:pt idx="0">
                  <c:v>33</c:v>
                </c:pt>
                <c:pt idx="1">
                  <c:v>19</c:v>
                </c:pt>
                <c:pt idx="2">
                  <c:v>70</c:v>
                </c:pt>
                <c:pt idx="3">
                  <c:v>24</c:v>
                </c:pt>
                <c:pt idx="4">
                  <c:v>57</c:v>
                </c:pt>
                <c:pt idx="5">
                  <c:v>19</c:v>
                </c:pt>
                <c:pt idx="6">
                  <c:v>29</c:v>
                </c:pt>
                <c:pt idx="7">
                  <c:v>26</c:v>
                </c:pt>
                <c:pt idx="8">
                  <c:v>46</c:v>
                </c:pt>
                <c:pt idx="9">
                  <c:v>60</c:v>
                </c:pt>
              </c:numCache>
            </c:numRef>
          </c:xVal>
          <c:yVal>
            <c:numRef>
              <c:f>'Multiple Regression (1)'!$AG$27:$AG$36</c:f>
              <c:numCache>
                <c:formatCode>"£"#,##0.00</c:formatCode>
                <c:ptCount val="10"/>
                <c:pt idx="0">
                  <c:v>100.3</c:v>
                </c:pt>
                <c:pt idx="1">
                  <c:v>5.65</c:v>
                </c:pt>
                <c:pt idx="2">
                  <c:v>30.43</c:v>
                </c:pt>
                <c:pt idx="3">
                  <c:v>20.99</c:v>
                </c:pt>
                <c:pt idx="4">
                  <c:v>56.89</c:v>
                </c:pt>
                <c:pt idx="5">
                  <c:v>9.5399999999999991</c:v>
                </c:pt>
                <c:pt idx="6">
                  <c:v>4.99</c:v>
                </c:pt>
                <c:pt idx="7">
                  <c:v>6.56</c:v>
                </c:pt>
                <c:pt idx="8">
                  <c:v>65.44</c:v>
                </c:pt>
                <c:pt idx="9">
                  <c:v>83.23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A-411B-9FF9-D2AC7BFC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462399"/>
        <c:axId val="685463359"/>
      </c:scatterChart>
      <c:valAx>
        <c:axId val="685462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Age Of Passengers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3359"/>
        <c:crosses val="autoZero"/>
        <c:crossBetween val="midCat"/>
      </c:valAx>
      <c:valAx>
        <c:axId val="6854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Of</a:t>
                </a:r>
                <a:r>
                  <a:rPr lang="en-GB" sz="1800" baseline="0"/>
                  <a:t> Taxi Ride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£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462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(2)'!$AE$2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573144266208944E-2"/>
                  <c:y val="-5.1207400170159477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111.68x + 19327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0.5204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(2)'!$AD$3:$AD$17</c:f>
              <c:numCache>
                <c:formatCode>General</c:formatCode>
                <c:ptCount val="15"/>
                <c:pt idx="0">
                  <c:v>250</c:v>
                </c:pt>
                <c:pt idx="1">
                  <c:v>320</c:v>
                </c:pt>
                <c:pt idx="2">
                  <c:v>1000</c:v>
                </c:pt>
                <c:pt idx="3">
                  <c:v>450</c:v>
                </c:pt>
                <c:pt idx="4">
                  <c:v>234</c:v>
                </c:pt>
                <c:pt idx="5">
                  <c:v>500</c:v>
                </c:pt>
                <c:pt idx="6">
                  <c:v>565</c:v>
                </c:pt>
                <c:pt idx="7">
                  <c:v>200</c:v>
                </c:pt>
                <c:pt idx="8">
                  <c:v>620</c:v>
                </c:pt>
                <c:pt idx="9">
                  <c:v>1500</c:v>
                </c:pt>
                <c:pt idx="10">
                  <c:v>300</c:v>
                </c:pt>
                <c:pt idx="11">
                  <c:v>120</c:v>
                </c:pt>
                <c:pt idx="12">
                  <c:v>542</c:v>
                </c:pt>
                <c:pt idx="13">
                  <c:v>650</c:v>
                </c:pt>
                <c:pt idx="14">
                  <c:v>235</c:v>
                </c:pt>
              </c:numCache>
            </c:numRef>
          </c:xVal>
          <c:yVal>
            <c:numRef>
              <c:f>'Multiple Regression (2)'!$AE$3:$AE$17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9-4CCE-9ED2-B6BB405C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31775"/>
        <c:axId val="1015732735"/>
      </c:scatterChart>
      <c:valAx>
        <c:axId val="101573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Tables Produced</a:t>
                </a:r>
              </a:p>
            </c:rich>
          </c:tx>
          <c:layout>
            <c:manualLayout>
              <c:xMode val="edge"/>
              <c:yMode val="edge"/>
              <c:x val="0.42058400606854851"/>
              <c:y val="0.893904554164489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2735"/>
        <c:crosses val="autoZero"/>
        <c:crossBetween val="midCat"/>
      </c:valAx>
      <c:valAx>
        <c:axId val="101573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8.7682675116554348E-3"/>
              <c:y val="0.3118750615376458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17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Scatter Plot Of Costs To Produce Fridges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(2)'!$AE$19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620154122037822E-2"/>
                  <c:y val="-6.234236896108363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115.95x + 49221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0.3711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(2)'!$AD$20:$AD$34</c:f>
              <c:numCache>
                <c:formatCode>General</c:formatCode>
                <c:ptCount val="15"/>
                <c:pt idx="0">
                  <c:v>50</c:v>
                </c:pt>
                <c:pt idx="1">
                  <c:v>600</c:v>
                </c:pt>
                <c:pt idx="2">
                  <c:v>900</c:v>
                </c:pt>
                <c:pt idx="3">
                  <c:v>34</c:v>
                </c:pt>
                <c:pt idx="4">
                  <c:v>77</c:v>
                </c:pt>
                <c:pt idx="5">
                  <c:v>90</c:v>
                </c:pt>
                <c:pt idx="6">
                  <c:v>700</c:v>
                </c:pt>
                <c:pt idx="7">
                  <c:v>23</c:v>
                </c:pt>
                <c:pt idx="8">
                  <c:v>45</c:v>
                </c:pt>
                <c:pt idx="9">
                  <c:v>23</c:v>
                </c:pt>
                <c:pt idx="10">
                  <c:v>89</c:v>
                </c:pt>
                <c:pt idx="11">
                  <c:v>45</c:v>
                </c:pt>
                <c:pt idx="12">
                  <c:v>200</c:v>
                </c:pt>
                <c:pt idx="13">
                  <c:v>457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(2)'!$AE$20:$AE$34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2D-4B89-A515-DA99DA8A3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309071"/>
        <c:axId val="1248305711"/>
      </c:scatterChart>
      <c:valAx>
        <c:axId val="1248309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Fridges Produced</a:t>
                </a:r>
              </a:p>
            </c:rich>
          </c:tx>
          <c:layout>
            <c:manualLayout>
              <c:xMode val="edge"/>
              <c:yMode val="edge"/>
              <c:x val="0.43369260743971894"/>
              <c:y val="0.90920844576892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5711"/>
        <c:crosses val="autoZero"/>
        <c:crossBetween val="midCat"/>
      </c:valAx>
      <c:valAx>
        <c:axId val="124830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175240067563594E-2"/>
              <c:y val="0.3319121628952173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09071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13573747449879E-2"/>
          <c:y val="0.11175423903734054"/>
          <c:w val="0.89851553682176166"/>
          <c:h val="0.71020951413882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'Multiple Regression (2)'!$AE$36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528186054391622E-2"/>
                  <c:y val="-8.743437113729807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="1" baseline="0"/>
                      <a:t>y = -219.74x + 94619</a:t>
                    </a:r>
                    <a:br>
                      <a:rPr lang="en-US" sz="1200" b="1" baseline="0"/>
                    </a:br>
                    <a:r>
                      <a:rPr lang="en-US" sz="1200" b="1" baseline="0"/>
                      <a:t>R² = 0.0876</a:t>
                    </a:r>
                    <a:endParaRPr lang="en-US" sz="12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</c:trendlineLbl>
          </c:trendline>
          <c:xVal>
            <c:numRef>
              <c:f>'Multiple Regression (2)'!$AD$37:$AD$51</c:f>
              <c:numCache>
                <c:formatCode>General</c:formatCode>
                <c:ptCount val="15"/>
                <c:pt idx="0">
                  <c:v>160</c:v>
                </c:pt>
                <c:pt idx="1">
                  <c:v>55</c:v>
                </c:pt>
                <c:pt idx="2">
                  <c:v>98</c:v>
                </c:pt>
                <c:pt idx="3">
                  <c:v>55</c:v>
                </c:pt>
                <c:pt idx="4">
                  <c:v>23</c:v>
                </c:pt>
                <c:pt idx="5">
                  <c:v>18</c:v>
                </c:pt>
                <c:pt idx="6">
                  <c:v>100</c:v>
                </c:pt>
                <c:pt idx="7">
                  <c:v>200</c:v>
                </c:pt>
                <c:pt idx="8">
                  <c:v>96</c:v>
                </c:pt>
                <c:pt idx="9">
                  <c:v>44</c:v>
                </c:pt>
                <c:pt idx="10">
                  <c:v>23</c:v>
                </c:pt>
                <c:pt idx="11">
                  <c:v>200</c:v>
                </c:pt>
                <c:pt idx="12">
                  <c:v>23</c:v>
                </c:pt>
                <c:pt idx="13">
                  <c:v>10</c:v>
                </c:pt>
                <c:pt idx="14">
                  <c:v>230</c:v>
                </c:pt>
              </c:numCache>
            </c:numRef>
          </c:xVal>
          <c:yVal>
            <c:numRef>
              <c:f>'Multiple Regression (2)'!$AE$37:$AE$51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68-4EA0-8648-EEE2F1272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599967"/>
        <c:axId val="691600447"/>
      </c:scatterChart>
      <c:valAx>
        <c:axId val="6915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0"/>
                  <a:t>Chairs Produced</a:t>
                </a:r>
              </a:p>
            </c:rich>
          </c:tx>
          <c:layout>
            <c:manualLayout>
              <c:xMode val="edge"/>
              <c:yMode val="edge"/>
              <c:x val="0.45369958876463895"/>
              <c:y val="0.90065955079371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600447"/>
        <c:crosses val="autoZero"/>
        <c:crossBetween val="midCat"/>
      </c:valAx>
      <c:valAx>
        <c:axId val="6916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4941891337546346E-2"/>
              <c:y val="0.3136828319877390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599967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Scatter Plot Of Costs To Doors Tables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 (2)'!$AE$53</c:f>
              <c:strCache>
                <c:ptCount val="1"/>
                <c:pt idx="0">
                  <c:v>Cost To Produce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6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'Multiple Regression (2)'!$AD$54:$AD$68</c:f>
              <c:numCache>
                <c:formatCode>General</c:formatCode>
                <c:ptCount val="15"/>
                <c:pt idx="0">
                  <c:v>100</c:v>
                </c:pt>
                <c:pt idx="1">
                  <c:v>9</c:v>
                </c:pt>
                <c:pt idx="2">
                  <c:v>25</c:v>
                </c:pt>
                <c:pt idx="3">
                  <c:v>46</c:v>
                </c:pt>
                <c:pt idx="4">
                  <c:v>57</c:v>
                </c:pt>
                <c:pt idx="5">
                  <c:v>88</c:v>
                </c:pt>
                <c:pt idx="6">
                  <c:v>12</c:v>
                </c:pt>
                <c:pt idx="7">
                  <c:v>55</c:v>
                </c:pt>
                <c:pt idx="8">
                  <c:v>290</c:v>
                </c:pt>
                <c:pt idx="9">
                  <c:v>55</c:v>
                </c:pt>
                <c:pt idx="10">
                  <c:v>95</c:v>
                </c:pt>
                <c:pt idx="11">
                  <c:v>303</c:v>
                </c:pt>
                <c:pt idx="12">
                  <c:v>24</c:v>
                </c:pt>
                <c:pt idx="13">
                  <c:v>56</c:v>
                </c:pt>
                <c:pt idx="14">
                  <c:v>10</c:v>
                </c:pt>
              </c:numCache>
            </c:numRef>
          </c:xVal>
          <c:yVal>
            <c:numRef>
              <c:f>'Multiple Regression (2)'!$AE$54:$AE$68</c:f>
              <c:numCache>
                <c:formatCode>"£"#,##0</c:formatCode>
                <c:ptCount val="15"/>
                <c:pt idx="0">
                  <c:v>23378.23</c:v>
                </c:pt>
                <c:pt idx="1">
                  <c:v>34476</c:v>
                </c:pt>
                <c:pt idx="2">
                  <c:v>239476</c:v>
                </c:pt>
                <c:pt idx="3">
                  <c:v>66677</c:v>
                </c:pt>
                <c:pt idx="4">
                  <c:v>78000</c:v>
                </c:pt>
                <c:pt idx="5">
                  <c:v>99956</c:v>
                </c:pt>
                <c:pt idx="6">
                  <c:v>107747</c:v>
                </c:pt>
                <c:pt idx="7">
                  <c:v>23655</c:v>
                </c:pt>
                <c:pt idx="8">
                  <c:v>87586</c:v>
                </c:pt>
                <c:pt idx="9">
                  <c:v>123677</c:v>
                </c:pt>
                <c:pt idx="10">
                  <c:v>45545</c:v>
                </c:pt>
                <c:pt idx="11">
                  <c:v>36756</c:v>
                </c:pt>
                <c:pt idx="12">
                  <c:v>50335</c:v>
                </c:pt>
                <c:pt idx="13">
                  <c:v>78698</c:v>
                </c:pt>
                <c:pt idx="14">
                  <c:v>29967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E3-4E39-92EF-201A9A03F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375"/>
        <c:axId val="1015733215"/>
      </c:scatterChart>
      <c:valAx>
        <c:axId val="101572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Doors Produced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215"/>
        <c:crosses val="autoZero"/>
        <c:crossBetween val="midCat"/>
      </c:valAx>
      <c:valAx>
        <c:axId val="10157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 To Produce</a:t>
                </a:r>
              </a:p>
            </c:rich>
          </c:tx>
          <c:layout>
            <c:manualLayout>
              <c:xMode val="edge"/>
              <c:yMode val="edge"/>
              <c:x val="1.086693869951323E-2"/>
              <c:y val="0.2836675161314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&quot;£&quot;#,##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375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Scatter Plot Of Sales Sold By Airplay Per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'Multiple Regression(3)'!$C$42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2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8768509535564"/>
                  <c:y val="-0.1179790690974539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lt1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="1" baseline="0"/>
                      <a:t>y = 68198x + 72282</a:t>
                    </a:r>
                    <a:br>
                      <a:rPr lang="en-US" sz="1100" b="1" baseline="0"/>
                    </a:br>
                    <a:r>
                      <a:rPr lang="en-US" sz="1100" b="1" baseline="0"/>
                      <a:t>R² = 0.4716</a:t>
                    </a:r>
                    <a:endParaRPr lang="en-US" sz="11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'Multiple Regression(3)'!$B$43:$B$56</c:f>
              <c:numCache>
                <c:formatCode>General</c:formatCode>
                <c:ptCount val="14"/>
                <c:pt idx="0">
                  <c:v>43</c:v>
                </c:pt>
                <c:pt idx="1">
                  <c:v>28</c:v>
                </c:pt>
                <c:pt idx="2">
                  <c:v>35</c:v>
                </c:pt>
                <c:pt idx="3">
                  <c:v>33</c:v>
                </c:pt>
                <c:pt idx="4">
                  <c:v>44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21</c:v>
                </c:pt>
                <c:pt idx="9">
                  <c:v>40</c:v>
                </c:pt>
                <c:pt idx="10">
                  <c:v>32</c:v>
                </c:pt>
                <c:pt idx="11">
                  <c:v>20</c:v>
                </c:pt>
                <c:pt idx="12">
                  <c:v>24</c:v>
                </c:pt>
                <c:pt idx="13">
                  <c:v>38</c:v>
                </c:pt>
              </c:numCache>
            </c:numRef>
          </c:xVal>
          <c:yVal>
            <c:numRef>
              <c:f>'Multiple Regression(3)'!$C$43:$C$56</c:f>
              <c:numCache>
                <c:formatCode>_-* #,##0_-;\-* #,##0_-;_-* "-"??_-;_-@_-</c:formatCode>
                <c:ptCount val="14"/>
                <c:pt idx="0">
                  <c:v>3300000</c:v>
                </c:pt>
                <c:pt idx="1">
                  <c:v>1200000</c:v>
                </c:pt>
                <c:pt idx="2">
                  <c:v>3600000</c:v>
                </c:pt>
                <c:pt idx="3">
                  <c:v>2700000</c:v>
                </c:pt>
                <c:pt idx="4">
                  <c:v>2200000</c:v>
                </c:pt>
                <c:pt idx="5">
                  <c:v>1700000</c:v>
                </c:pt>
                <c:pt idx="6">
                  <c:v>700000</c:v>
                </c:pt>
                <c:pt idx="7">
                  <c:v>2100000</c:v>
                </c:pt>
                <c:pt idx="8">
                  <c:v>2000000</c:v>
                </c:pt>
                <c:pt idx="9">
                  <c:v>3000000</c:v>
                </c:pt>
                <c:pt idx="10">
                  <c:v>2900000</c:v>
                </c:pt>
                <c:pt idx="11">
                  <c:v>780000</c:v>
                </c:pt>
                <c:pt idx="12">
                  <c:v>1507008</c:v>
                </c:pt>
                <c:pt idx="13">
                  <c:v>1900098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1-41B9-A78E-34B0AB35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729855"/>
        <c:axId val="1015733695"/>
      </c:scatterChart>
      <c:valAx>
        <c:axId val="1015729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Airplays Per Week</a:t>
                </a:r>
              </a:p>
            </c:rich>
          </c:tx>
          <c:layout>
            <c:manualLayout>
              <c:xMode val="edge"/>
              <c:yMode val="edge"/>
              <c:x val="0.45074336632334111"/>
              <c:y val="0.92199115114445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33695"/>
        <c:crosses val="autoZero"/>
        <c:crossBetween val="midCat"/>
      </c:valAx>
      <c:valAx>
        <c:axId val="10157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/>
                  <a:t>Sales Sold</a:t>
                </a:r>
              </a:p>
            </c:rich>
          </c:tx>
          <c:layout>
            <c:manualLayout>
              <c:xMode val="edge"/>
              <c:yMode val="edge"/>
              <c:x val="7.3074757058798571E-3"/>
              <c:y val="0.406429793765942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5729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51660</xdr:colOff>
      <xdr:row>1</xdr:row>
      <xdr:rowOff>1227</xdr:rowOff>
    </xdr:from>
    <xdr:to>
      <xdr:col>35</xdr:col>
      <xdr:colOff>193729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40D2F-E9EA-956F-BF0B-9DCAE54D0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281353</xdr:colOff>
      <xdr:row>17</xdr:row>
      <xdr:rowOff>70339</xdr:rowOff>
    </xdr:from>
    <xdr:to>
      <xdr:col>7</xdr:col>
      <xdr:colOff>504092</xdr:colOff>
      <xdr:row>39</xdr:row>
      <xdr:rowOff>142067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3F2CEA-04D9-B6D7-610E-FAF12702B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128953</xdr:colOff>
      <xdr:row>1</xdr:row>
      <xdr:rowOff>11721</xdr:rowOff>
    </xdr:from>
    <xdr:to>
      <xdr:col>25</xdr:col>
      <xdr:colOff>279400</xdr:colOff>
      <xdr:row>22</xdr:row>
      <xdr:rowOff>12915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78B64C-800C-A75D-91AC-760D48CC5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147731</xdr:colOff>
      <xdr:row>22</xdr:row>
      <xdr:rowOff>90408</xdr:rowOff>
    </xdr:from>
    <xdr:to>
      <xdr:col>25</xdr:col>
      <xdr:colOff>304800</xdr:colOff>
      <xdr:row>39</xdr:row>
      <xdr:rowOff>161936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D167A1C-6B35-6928-091E-998A17C383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7054</xdr:colOff>
      <xdr:row>24</xdr:row>
      <xdr:rowOff>32454</xdr:rowOff>
    </xdr:from>
    <xdr:to>
      <xdr:col>6</xdr:col>
      <xdr:colOff>1030111</xdr:colOff>
      <xdr:row>44</xdr:row>
      <xdr:rowOff>169334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099CA-A3D1-ADC2-7C6B-B4DD9BA765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183445</xdr:colOff>
      <xdr:row>0</xdr:row>
      <xdr:rowOff>84667</xdr:rowOff>
    </xdr:from>
    <xdr:to>
      <xdr:col>28</xdr:col>
      <xdr:colOff>1255889</xdr:colOff>
      <xdr:row>22</xdr:row>
      <xdr:rowOff>183443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72004C-01A8-6B0E-21B5-9EB6BD9A07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218721</xdr:colOff>
      <xdr:row>23</xdr:row>
      <xdr:rowOff>145344</xdr:rowOff>
    </xdr:from>
    <xdr:to>
      <xdr:col>28</xdr:col>
      <xdr:colOff>1284111</xdr:colOff>
      <xdr:row>46</xdr:row>
      <xdr:rowOff>28223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6D405F-76BA-4B5C-260A-03AEB5D44C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219426</xdr:colOff>
      <xdr:row>46</xdr:row>
      <xdr:rowOff>155928</xdr:rowOff>
    </xdr:from>
    <xdr:to>
      <xdr:col>28</xdr:col>
      <xdr:colOff>1238250</xdr:colOff>
      <xdr:row>64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32237-98F2-C957-9113-8E8C308C6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328245</xdr:colOff>
      <xdr:row>0</xdr:row>
      <xdr:rowOff>164121</xdr:rowOff>
    </xdr:from>
    <xdr:to>
      <xdr:col>13</xdr:col>
      <xdr:colOff>187569</xdr:colOff>
      <xdr:row>24</xdr:row>
      <xdr:rowOff>11722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E737CD-4B76-38D2-E942-65D9E1FFA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328246</xdr:colOff>
      <xdr:row>0</xdr:row>
      <xdr:rowOff>175846</xdr:rowOff>
    </xdr:from>
    <xdr:to>
      <xdr:col>25</xdr:col>
      <xdr:colOff>175846</xdr:colOff>
      <xdr:row>24</xdr:row>
      <xdr:rowOff>-1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349F62-3733-1180-566F-E9E6ED93B6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246185</xdr:colOff>
      <xdr:row>24</xdr:row>
      <xdr:rowOff>152398</xdr:rowOff>
    </xdr:from>
    <xdr:to>
      <xdr:col>25</xdr:col>
      <xdr:colOff>152400</xdr:colOff>
      <xdr:row>50</xdr:row>
      <xdr:rowOff>175845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9C8B0BA-271C-7E47-EAA4-B70E86A343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962A-37D4-44AB-919F-941F85CA3EFB}">
  <dimension ref="A1:AI83"/>
  <sheetViews>
    <sheetView topLeftCell="J1" zoomScale="68" zoomScaleNormal="68" workbookViewId="0">
      <selection activeCell="AC20" sqref="AC20"/>
    </sheetView>
  </sheetViews>
  <sheetFormatPr defaultRowHeight="14.4" x14ac:dyDescent="0.3"/>
  <cols>
    <col min="1" max="1" width="18.44140625" customWidth="1"/>
    <col min="2" max="2" width="15.44140625" customWidth="1"/>
    <col min="3" max="3" width="18" customWidth="1"/>
    <col min="5" max="5" width="50.109375" customWidth="1"/>
    <col min="6" max="6" width="13.77734375" customWidth="1"/>
    <col min="7" max="7" width="16.44140625" customWidth="1"/>
    <col min="8" max="8" width="20.109375" customWidth="1"/>
    <col min="9" max="9" width="26.88671875" customWidth="1"/>
    <col min="10" max="10" width="20.109375" customWidth="1"/>
    <col min="11" max="11" width="12.109375" customWidth="1"/>
    <col min="15" max="15" width="43.77734375" customWidth="1"/>
    <col min="27" max="27" width="7.109375" customWidth="1"/>
  </cols>
  <sheetData>
    <row r="1" spans="1:35" ht="24" thickBot="1" x14ac:dyDescent="0.5">
      <c r="D1" s="2" t="s">
        <v>62</v>
      </c>
      <c r="E1" s="1"/>
      <c r="F1" s="2" t="s">
        <v>7</v>
      </c>
      <c r="G1" s="2" t="s">
        <v>61</v>
      </c>
      <c r="I1" s="2" t="s">
        <v>63</v>
      </c>
      <c r="J1" s="99" t="s">
        <v>3</v>
      </c>
      <c r="K1" s="99"/>
      <c r="L1" s="99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</row>
    <row r="2" spans="1:35" ht="15" thickBot="1" x14ac:dyDescent="0.35">
      <c r="A2" s="35" t="s">
        <v>12</v>
      </c>
      <c r="B2" s="76" t="s">
        <v>0</v>
      </c>
      <c r="C2" s="6" t="s">
        <v>1</v>
      </c>
      <c r="D2" s="6" t="s">
        <v>2</v>
      </c>
      <c r="E2" s="6" t="s">
        <v>4</v>
      </c>
      <c r="F2" s="6" t="s">
        <v>5</v>
      </c>
      <c r="G2" s="6" t="s">
        <v>6</v>
      </c>
      <c r="H2" s="6" t="s">
        <v>8</v>
      </c>
      <c r="I2" s="6" t="s">
        <v>10</v>
      </c>
      <c r="J2" s="6" t="s">
        <v>11</v>
      </c>
      <c r="K2" s="5" t="s">
        <v>42</v>
      </c>
    </row>
    <row r="3" spans="1:35" ht="15" thickBot="1" x14ac:dyDescent="0.35">
      <c r="A3" s="8">
        <v>1</v>
      </c>
      <c r="B3" s="3" t="s">
        <v>13</v>
      </c>
      <c r="C3" s="44">
        <v>1</v>
      </c>
      <c r="D3" s="44">
        <v>236</v>
      </c>
      <c r="E3" s="78"/>
      <c r="F3" s="78"/>
      <c r="G3" s="78"/>
      <c r="H3" s="79">
        <f t="shared" ref="H3:H34" si="0">VLOOKUP(C3,$O$19:$P$30,2,FALSE)</f>
        <v>0.92197943365268287</v>
      </c>
      <c r="I3" s="80">
        <f>D3/H3</f>
        <v>255.97100259060997</v>
      </c>
      <c r="J3" s="80">
        <f>$B$82+$B$83*A3</f>
        <v>255.97067226502608</v>
      </c>
      <c r="K3" s="81">
        <f>H3*J3</f>
        <v>235.99969544660524</v>
      </c>
    </row>
    <row r="4" spans="1:35" x14ac:dyDescent="0.3">
      <c r="A4" s="9">
        <v>2</v>
      </c>
      <c r="B4" s="1"/>
      <c r="C4" s="1">
        <v>2</v>
      </c>
      <c r="D4" s="1">
        <v>274</v>
      </c>
      <c r="H4" s="23">
        <f t="shared" si="0"/>
        <v>1.0939196212639002</v>
      </c>
      <c r="I4" s="24">
        <f t="shared" ref="I4:I50" si="1">D4/H4</f>
        <v>250.47544140713379</v>
      </c>
      <c r="J4" s="24">
        <f t="shared" ref="J4:J62" si="2">$B$82+$B$83*A4</f>
        <v>257.2069760188192</v>
      </c>
      <c r="K4" s="82">
        <f t="shared" ref="K4:K62" si="3">H4*J4</f>
        <v>281.36375779293974</v>
      </c>
    </row>
    <row r="5" spans="1:35" x14ac:dyDescent="0.3">
      <c r="A5" s="9">
        <v>3</v>
      </c>
      <c r="B5" s="1"/>
      <c r="C5" s="1">
        <v>3</v>
      </c>
      <c r="D5" s="1">
        <v>303</v>
      </c>
      <c r="H5" s="23">
        <f t="shared" si="0"/>
        <v>1.1637682033072425</v>
      </c>
      <c r="I5" s="24">
        <f t="shared" si="1"/>
        <v>260.36112615804643</v>
      </c>
      <c r="J5" s="24">
        <f t="shared" si="2"/>
        <v>258.4432797726123</v>
      </c>
      <c r="K5" s="82">
        <f t="shared" si="3"/>
        <v>300.76807135780405</v>
      </c>
    </row>
    <row r="6" spans="1:35" x14ac:dyDescent="0.3">
      <c r="A6" s="9">
        <v>4</v>
      </c>
      <c r="B6" s="1"/>
      <c r="C6" s="1">
        <v>4</v>
      </c>
      <c r="D6" s="1">
        <v>305</v>
      </c>
      <c r="H6" s="23">
        <f t="shared" si="0"/>
        <v>1.114996846726793</v>
      </c>
      <c r="I6" s="24">
        <f t="shared" si="1"/>
        <v>273.54337449057732</v>
      </c>
      <c r="J6" s="24">
        <f t="shared" si="2"/>
        <v>259.67958352640539</v>
      </c>
      <c r="K6" s="82">
        <f t="shared" si="3"/>
        <v>289.54191679126887</v>
      </c>
    </row>
    <row r="7" spans="1:35" x14ac:dyDescent="0.3">
      <c r="A7" s="9">
        <v>5</v>
      </c>
      <c r="B7" s="1"/>
      <c r="C7" s="1">
        <v>5</v>
      </c>
      <c r="D7" s="1">
        <v>288</v>
      </c>
      <c r="H7" s="23">
        <f t="shared" si="0"/>
        <v>1.088425570442564</v>
      </c>
      <c r="I7" s="24">
        <f t="shared" si="1"/>
        <v>264.60238331491649</v>
      </c>
      <c r="J7" s="24">
        <f t="shared" si="2"/>
        <v>260.91588728019849</v>
      </c>
      <c r="K7" s="82">
        <f t="shared" si="3"/>
        <v>283.98752345047779</v>
      </c>
    </row>
    <row r="8" spans="1:35" x14ac:dyDescent="0.3">
      <c r="A8" s="9">
        <v>6</v>
      </c>
      <c r="B8" s="1"/>
      <c r="C8" s="1">
        <v>6</v>
      </c>
      <c r="D8" s="1">
        <v>281</v>
      </c>
      <c r="H8" s="23">
        <f t="shared" si="0"/>
        <v>1.0346782532006238</v>
      </c>
      <c r="I8" s="24">
        <f t="shared" si="1"/>
        <v>271.58201028268269</v>
      </c>
      <c r="J8" s="24">
        <f t="shared" si="2"/>
        <v>262.15219103399158</v>
      </c>
      <c r="K8" s="82">
        <f t="shared" si="3"/>
        <v>271.24317109176667</v>
      </c>
    </row>
    <row r="9" spans="1:35" x14ac:dyDescent="0.3">
      <c r="A9" s="9">
        <v>7</v>
      </c>
      <c r="B9" s="1"/>
      <c r="C9" s="1">
        <v>7</v>
      </c>
      <c r="D9" s="1">
        <v>256</v>
      </c>
      <c r="E9" s="24">
        <f>AVERAGE(D3:D14)</f>
        <v>265.66666666666669</v>
      </c>
      <c r="F9" s="24">
        <f>AVERAGE(E9:E10)</f>
        <v>266.54166666666669</v>
      </c>
      <c r="G9" s="23">
        <f>D9/F9</f>
        <v>0.96045021103642325</v>
      </c>
      <c r="H9" s="23">
        <f t="shared" si="0"/>
        <v>0.97167585742140616</v>
      </c>
      <c r="I9" s="24">
        <f t="shared" si="1"/>
        <v>263.4623450245665</v>
      </c>
      <c r="J9" s="24">
        <f t="shared" si="2"/>
        <v>263.38849478778468</v>
      </c>
      <c r="K9" s="82">
        <f t="shared" si="3"/>
        <v>255.92824150785424</v>
      </c>
    </row>
    <row r="10" spans="1:35" x14ac:dyDescent="0.3">
      <c r="A10" s="9">
        <v>8</v>
      </c>
      <c r="B10" s="1"/>
      <c r="C10" s="1">
        <v>8</v>
      </c>
      <c r="D10" s="1">
        <v>270</v>
      </c>
      <c r="E10" s="24">
        <f>AVERAGE(D4:D15)</f>
        <v>267.41666666666669</v>
      </c>
      <c r="F10" s="24">
        <f t="shared" ref="F10:F43" si="4">AVERAGE(E10:E11)</f>
        <v>268.33333333333337</v>
      </c>
      <c r="G10" s="23">
        <f t="shared" ref="G10:G43" si="5">D10/F10</f>
        <v>1.0062111801242235</v>
      </c>
      <c r="H10" s="23">
        <f t="shared" si="0"/>
        <v>1.042664920491019</v>
      </c>
      <c r="I10" s="24">
        <f t="shared" si="1"/>
        <v>258.95184032167276</v>
      </c>
      <c r="J10" s="24">
        <f t="shared" si="2"/>
        <v>264.62479854157777</v>
      </c>
      <c r="K10" s="82">
        <f t="shared" si="3"/>
        <v>275.91499453130609</v>
      </c>
    </row>
    <row r="11" spans="1:35" x14ac:dyDescent="0.3">
      <c r="A11" s="9">
        <v>9</v>
      </c>
      <c r="B11" s="1"/>
      <c r="C11" s="1">
        <v>9</v>
      </c>
      <c r="D11" s="1">
        <v>256</v>
      </c>
      <c r="E11" s="24">
        <f t="shared" ref="E11:E42" si="6">AVERAGE(D5:D16)</f>
        <v>269.25</v>
      </c>
      <c r="F11" s="24">
        <f t="shared" si="4"/>
        <v>269.58333333333337</v>
      </c>
      <c r="G11" s="23">
        <f t="shared" si="5"/>
        <v>0.94961360123647587</v>
      </c>
      <c r="H11" s="23">
        <f t="shared" si="0"/>
        <v>0.97373875109878183</v>
      </c>
      <c r="I11" s="24">
        <f t="shared" si="1"/>
        <v>262.90419243470143</v>
      </c>
      <c r="J11" s="24">
        <f t="shared" si="2"/>
        <v>265.86110229537087</v>
      </c>
      <c r="K11" s="82">
        <f t="shared" si="3"/>
        <v>258.87925771483992</v>
      </c>
    </row>
    <row r="12" spans="1:35" x14ac:dyDescent="0.3">
      <c r="A12" s="9">
        <v>10</v>
      </c>
      <c r="B12" s="1"/>
      <c r="C12" s="1">
        <v>10</v>
      </c>
      <c r="D12" s="1">
        <v>299</v>
      </c>
      <c r="E12" s="24">
        <f t="shared" si="6"/>
        <v>269.91666666666669</v>
      </c>
      <c r="F12" s="24">
        <f t="shared" si="4"/>
        <v>269.125</v>
      </c>
      <c r="G12" s="23">
        <f t="shared" si="5"/>
        <v>1.1110078959591267</v>
      </c>
      <c r="H12" s="23">
        <f t="shared" si="0"/>
        <v>1.1571450100324971</v>
      </c>
      <c r="I12" s="24">
        <f t="shared" si="1"/>
        <v>258.39458097961545</v>
      </c>
      <c r="J12" s="24">
        <f t="shared" si="2"/>
        <v>267.09740604916396</v>
      </c>
      <c r="K12" s="82">
        <f t="shared" si="3"/>
        <v>309.07043060241381</v>
      </c>
    </row>
    <row r="13" spans="1:35" x14ac:dyDescent="0.3">
      <c r="A13" s="9">
        <v>11</v>
      </c>
      <c r="B13" s="1"/>
      <c r="C13" s="1">
        <v>11</v>
      </c>
      <c r="D13" s="1">
        <v>224</v>
      </c>
      <c r="E13" s="24">
        <f t="shared" si="6"/>
        <v>268.33333333333331</v>
      </c>
      <c r="F13" s="24">
        <f t="shared" si="4"/>
        <v>268.20833333333331</v>
      </c>
      <c r="G13" s="23">
        <f t="shared" si="5"/>
        <v>0.83517166381854913</v>
      </c>
      <c r="H13" s="23">
        <f t="shared" si="0"/>
        <v>0.78643701860816828</v>
      </c>
      <c r="I13" s="24">
        <f t="shared" si="1"/>
        <v>284.82891153373464</v>
      </c>
      <c r="J13" s="24">
        <f t="shared" si="2"/>
        <v>268.33370980295706</v>
      </c>
      <c r="K13" s="82">
        <f t="shared" si="3"/>
        <v>211.02756272950697</v>
      </c>
    </row>
    <row r="14" spans="1:35" ht="15" thickBot="1" x14ac:dyDescent="0.35">
      <c r="A14" s="9">
        <v>12</v>
      </c>
      <c r="B14" s="1"/>
      <c r="C14" s="1">
        <v>12</v>
      </c>
      <c r="D14" s="1">
        <v>196</v>
      </c>
      <c r="E14" s="24">
        <f t="shared" si="6"/>
        <v>268.08333333333331</v>
      </c>
      <c r="F14" s="24">
        <f t="shared" si="4"/>
        <v>267.54166666666663</v>
      </c>
      <c r="G14" s="23">
        <f t="shared" si="5"/>
        <v>0.73259616882105605</v>
      </c>
      <c r="H14" s="23">
        <f t="shared" si="0"/>
        <v>0.71039878297848047</v>
      </c>
      <c r="I14" s="24">
        <f t="shared" si="1"/>
        <v>275.90137356124563</v>
      </c>
      <c r="J14" s="24">
        <f t="shared" si="2"/>
        <v>269.57001355675021</v>
      </c>
      <c r="K14" s="82">
        <f t="shared" si="3"/>
        <v>191.50220955820782</v>
      </c>
    </row>
    <row r="15" spans="1:35" ht="15" thickBot="1" x14ac:dyDescent="0.35">
      <c r="A15" s="9">
        <v>13</v>
      </c>
      <c r="B15" s="3" t="s">
        <v>14</v>
      </c>
      <c r="C15" s="1">
        <v>1</v>
      </c>
      <c r="D15" s="1">
        <v>257</v>
      </c>
      <c r="E15" s="24">
        <f t="shared" si="6"/>
        <v>267</v>
      </c>
      <c r="F15" s="24">
        <f t="shared" si="4"/>
        <v>267</v>
      </c>
      <c r="G15" s="23">
        <f t="shared" si="5"/>
        <v>0.96254681647940077</v>
      </c>
      <c r="H15" s="23">
        <f t="shared" si="0"/>
        <v>0.92197943365268287</v>
      </c>
      <c r="I15" s="24">
        <f t="shared" si="1"/>
        <v>278.74808332960492</v>
      </c>
      <c r="J15" s="24">
        <f t="shared" si="2"/>
        <v>270.80631731054331</v>
      </c>
      <c r="K15" s="82">
        <f t="shared" si="3"/>
        <v>249.67785506354343</v>
      </c>
    </row>
    <row r="16" spans="1:35" x14ac:dyDescent="0.3">
      <c r="A16" s="9">
        <v>14</v>
      </c>
      <c r="B16" s="1"/>
      <c r="C16" s="1">
        <v>2</v>
      </c>
      <c r="D16" s="1">
        <v>296</v>
      </c>
      <c r="E16" s="24">
        <f t="shared" si="6"/>
        <v>267</v>
      </c>
      <c r="F16" s="24">
        <f t="shared" si="4"/>
        <v>267.95833333333337</v>
      </c>
      <c r="G16" s="23">
        <f t="shared" si="5"/>
        <v>1.1046493546882288</v>
      </c>
      <c r="H16" s="23">
        <f t="shared" si="0"/>
        <v>1.0939196212639002</v>
      </c>
      <c r="I16" s="24">
        <f t="shared" si="1"/>
        <v>270.5866082354438</v>
      </c>
      <c r="J16" s="24">
        <f t="shared" si="2"/>
        <v>272.0426210643364</v>
      </c>
      <c r="K16" s="82">
        <f t="shared" si="3"/>
        <v>297.59276100233757</v>
      </c>
    </row>
    <row r="17" spans="1:20" ht="15" thickBot="1" x14ac:dyDescent="0.35">
      <c r="A17" s="9">
        <v>15</v>
      </c>
      <c r="B17" s="1"/>
      <c r="C17" s="1">
        <v>3</v>
      </c>
      <c r="D17" s="1">
        <v>311</v>
      </c>
      <c r="E17" s="24">
        <f t="shared" si="6"/>
        <v>268.91666666666669</v>
      </c>
      <c r="F17" s="24">
        <f t="shared" si="4"/>
        <v>269.29166666666669</v>
      </c>
      <c r="G17" s="23">
        <f t="shared" si="5"/>
        <v>1.1548816339161379</v>
      </c>
      <c r="H17" s="23">
        <f t="shared" si="0"/>
        <v>1.1637682033072425</v>
      </c>
      <c r="I17" s="24">
        <f t="shared" si="1"/>
        <v>267.23534731073414</v>
      </c>
      <c r="J17" s="24">
        <f t="shared" si="2"/>
        <v>273.2789248181295</v>
      </c>
      <c r="K17" s="82">
        <f t="shared" si="3"/>
        <v>318.03332333732959</v>
      </c>
    </row>
    <row r="18" spans="1:20" ht="15" thickBot="1" x14ac:dyDescent="0.35">
      <c r="A18" s="9">
        <v>16</v>
      </c>
      <c r="B18" s="1"/>
      <c r="C18" s="1">
        <v>4</v>
      </c>
      <c r="D18" s="1">
        <v>286</v>
      </c>
      <c r="E18" s="24">
        <f t="shared" si="6"/>
        <v>269.66666666666669</v>
      </c>
      <c r="F18" s="24">
        <f t="shared" si="4"/>
        <v>270.75</v>
      </c>
      <c r="G18" s="23">
        <f t="shared" si="5"/>
        <v>1.0563250230840258</v>
      </c>
      <c r="H18" s="23">
        <f t="shared" si="0"/>
        <v>1.114996846726793</v>
      </c>
      <c r="I18" s="24">
        <f t="shared" si="1"/>
        <v>256.50296755509873</v>
      </c>
      <c r="J18" s="24">
        <f t="shared" si="2"/>
        <v>274.51522857192259</v>
      </c>
      <c r="K18" s="82">
        <f t="shared" si="3"/>
        <v>306.08361423617851</v>
      </c>
      <c r="O18" s="7" t="s">
        <v>9</v>
      </c>
      <c r="P18" s="7" t="s">
        <v>8</v>
      </c>
    </row>
    <row r="19" spans="1:20" x14ac:dyDescent="0.3">
      <c r="A19" s="9">
        <v>17</v>
      </c>
      <c r="B19" s="1"/>
      <c r="C19" s="1">
        <v>5</v>
      </c>
      <c r="D19" s="1">
        <v>285</v>
      </c>
      <c r="E19" s="24">
        <f t="shared" si="6"/>
        <v>271.83333333333331</v>
      </c>
      <c r="F19" s="24">
        <f t="shared" si="4"/>
        <v>271.16666666666663</v>
      </c>
      <c r="G19" s="23">
        <f t="shared" si="5"/>
        <v>1.0510141364474495</v>
      </c>
      <c r="H19" s="23">
        <f t="shared" si="0"/>
        <v>1.088425570442564</v>
      </c>
      <c r="I19" s="24">
        <f t="shared" si="1"/>
        <v>261.84610848871949</v>
      </c>
      <c r="J19" s="24">
        <f t="shared" si="2"/>
        <v>275.75153232571569</v>
      </c>
      <c r="K19" s="82">
        <f t="shared" si="3"/>
        <v>300.13501887202824</v>
      </c>
      <c r="O19" s="15">
        <v>1</v>
      </c>
      <c r="P19" s="16">
        <f>AVERAGEIF($C$9:$C$44,O19,$G$9:$G$44)</f>
        <v>0.92197943365268287</v>
      </c>
    </row>
    <row r="20" spans="1:20" x14ac:dyDescent="0.3">
      <c r="A20" s="9">
        <v>18</v>
      </c>
      <c r="B20" s="1"/>
      <c r="C20" s="1">
        <v>6</v>
      </c>
      <c r="D20" s="1">
        <v>268</v>
      </c>
      <c r="E20" s="24">
        <f t="shared" si="6"/>
        <v>270.5</v>
      </c>
      <c r="F20" s="24">
        <f t="shared" si="4"/>
        <v>270.625</v>
      </c>
      <c r="G20" s="23">
        <f t="shared" si="5"/>
        <v>0.99030023094688224</v>
      </c>
      <c r="H20" s="23">
        <f t="shared" si="0"/>
        <v>1.0346782532006238</v>
      </c>
      <c r="I20" s="24">
        <f t="shared" si="1"/>
        <v>259.01771799202481</v>
      </c>
      <c r="J20" s="24">
        <f t="shared" si="2"/>
        <v>276.98783607950878</v>
      </c>
      <c r="K20" s="82">
        <f t="shared" si="3"/>
        <v>286.59329039256687</v>
      </c>
      <c r="O20" s="17">
        <v>2</v>
      </c>
      <c r="P20" s="16">
        <f t="shared" ref="P19:P30" si="7">AVERAGEIF($C$9:$C$44,O20,$G$9:$G$44)</f>
        <v>1.0939196212639002</v>
      </c>
    </row>
    <row r="21" spans="1:20" x14ac:dyDescent="0.3">
      <c r="A21" s="9">
        <v>19</v>
      </c>
      <c r="B21" s="1"/>
      <c r="C21" s="1">
        <v>7</v>
      </c>
      <c r="D21" s="1">
        <v>256</v>
      </c>
      <c r="E21" s="24">
        <f t="shared" si="6"/>
        <v>270.75</v>
      </c>
      <c r="F21" s="24">
        <f t="shared" si="4"/>
        <v>271.04166666666663</v>
      </c>
      <c r="G21" s="23">
        <f t="shared" si="5"/>
        <v>0.94450422751729457</v>
      </c>
      <c r="H21" s="23">
        <f t="shared" si="0"/>
        <v>0.97167585742140616</v>
      </c>
      <c r="I21" s="24">
        <f t="shared" si="1"/>
        <v>263.4623450245665</v>
      </c>
      <c r="J21" s="24">
        <f t="shared" si="2"/>
        <v>278.22413983330188</v>
      </c>
      <c r="K21" s="82">
        <f t="shared" si="3"/>
        <v>270.34367962785683</v>
      </c>
      <c r="O21" s="17">
        <v>3</v>
      </c>
      <c r="P21" s="16">
        <f t="shared" si="7"/>
        <v>1.1637682033072425</v>
      </c>
    </row>
    <row r="22" spans="1:20" x14ac:dyDescent="0.3">
      <c r="A22" s="9">
        <v>20</v>
      </c>
      <c r="B22" s="1"/>
      <c r="C22" s="1">
        <v>8</v>
      </c>
      <c r="D22" s="1">
        <v>293</v>
      </c>
      <c r="E22" s="24">
        <f t="shared" si="6"/>
        <v>271.33333333333331</v>
      </c>
      <c r="F22" s="24">
        <f t="shared" si="4"/>
        <v>272.375</v>
      </c>
      <c r="G22" s="23">
        <f t="shared" si="5"/>
        <v>1.075722808627811</v>
      </c>
      <c r="H22" s="23">
        <f t="shared" si="0"/>
        <v>1.042664920491019</v>
      </c>
      <c r="I22" s="24">
        <f t="shared" si="1"/>
        <v>281.01070079351899</v>
      </c>
      <c r="J22" s="24">
        <f t="shared" si="2"/>
        <v>279.46044358709497</v>
      </c>
      <c r="K22" s="82">
        <f t="shared" si="3"/>
        <v>291.3836011931233</v>
      </c>
      <c r="O22" s="17">
        <v>4</v>
      </c>
      <c r="P22" s="16">
        <f t="shared" si="7"/>
        <v>1.114996846726793</v>
      </c>
    </row>
    <row r="23" spans="1:20" x14ac:dyDescent="0.3">
      <c r="A23" s="9">
        <v>21</v>
      </c>
      <c r="B23" s="1"/>
      <c r="C23" s="1">
        <v>9</v>
      </c>
      <c r="D23" s="1">
        <v>265</v>
      </c>
      <c r="E23" s="24">
        <f t="shared" si="6"/>
        <v>273.41666666666669</v>
      </c>
      <c r="F23" s="24">
        <f t="shared" si="4"/>
        <v>274.20833333333337</v>
      </c>
      <c r="G23" s="23">
        <f t="shared" si="5"/>
        <v>0.96641847743504017</v>
      </c>
      <c r="H23" s="23">
        <f t="shared" si="0"/>
        <v>0.97373875109878183</v>
      </c>
      <c r="I23" s="24">
        <f t="shared" si="1"/>
        <v>272.1469179499839</v>
      </c>
      <c r="J23" s="24">
        <f t="shared" si="2"/>
        <v>280.69674734088807</v>
      </c>
      <c r="K23" s="82">
        <f t="shared" si="3"/>
        <v>273.32530019320666</v>
      </c>
      <c r="O23" s="17">
        <v>5</v>
      </c>
      <c r="P23" s="16">
        <f t="shared" si="7"/>
        <v>1.088425570442564</v>
      </c>
    </row>
    <row r="24" spans="1:20" x14ac:dyDescent="0.3">
      <c r="A24" s="9">
        <v>22</v>
      </c>
      <c r="B24" s="1"/>
      <c r="C24" s="1">
        <v>10</v>
      </c>
      <c r="D24" s="1">
        <v>325</v>
      </c>
      <c r="E24" s="24">
        <f t="shared" si="6"/>
        <v>275</v>
      </c>
      <c r="F24" s="24">
        <f t="shared" si="4"/>
        <v>276.70833333333337</v>
      </c>
      <c r="G24" s="23">
        <f t="shared" si="5"/>
        <v>1.1745219093510011</v>
      </c>
      <c r="H24" s="23">
        <f t="shared" si="0"/>
        <v>1.1571450100324971</v>
      </c>
      <c r="I24" s="24">
        <f t="shared" si="1"/>
        <v>280.86367497784289</v>
      </c>
      <c r="J24" s="24">
        <f t="shared" si="2"/>
        <v>281.93305109468122</v>
      </c>
      <c r="K24" s="82">
        <f t="shared" si="3"/>
        <v>326.23742323744744</v>
      </c>
      <c r="O24" s="17">
        <v>6</v>
      </c>
      <c r="P24" s="16">
        <f t="shared" si="7"/>
        <v>1.0346782532006238</v>
      </c>
      <c r="T24" s="112"/>
    </row>
    <row r="25" spans="1:20" x14ac:dyDescent="0.3">
      <c r="A25" s="9">
        <v>23</v>
      </c>
      <c r="B25" s="1"/>
      <c r="C25" s="1">
        <v>11</v>
      </c>
      <c r="D25" s="1">
        <v>208</v>
      </c>
      <c r="E25" s="24">
        <f t="shared" si="6"/>
        <v>278.41666666666669</v>
      </c>
      <c r="F25" s="24">
        <f t="shared" si="4"/>
        <v>279.75</v>
      </c>
      <c r="G25" s="23">
        <f t="shared" si="5"/>
        <v>0.74352100089365503</v>
      </c>
      <c r="H25" s="23">
        <f t="shared" si="0"/>
        <v>0.78643701860816828</v>
      </c>
      <c r="I25" s="24">
        <f t="shared" si="1"/>
        <v>264.48398928132502</v>
      </c>
      <c r="J25" s="24">
        <f t="shared" si="2"/>
        <v>283.16935484847431</v>
      </c>
      <c r="K25" s="82">
        <f t="shared" si="3"/>
        <v>222.6948631882326</v>
      </c>
      <c r="O25" s="17">
        <v>7</v>
      </c>
      <c r="P25" s="16">
        <f t="shared" si="7"/>
        <v>0.97167585742140616</v>
      </c>
    </row>
    <row r="26" spans="1:20" ht="15" thickBot="1" x14ac:dyDescent="0.35">
      <c r="A26" s="9">
        <v>24</v>
      </c>
      <c r="B26" s="1"/>
      <c r="C26" s="1">
        <v>12</v>
      </c>
      <c r="D26" s="1">
        <v>199</v>
      </c>
      <c r="E26" s="24">
        <f t="shared" si="6"/>
        <v>281.08333333333331</v>
      </c>
      <c r="F26" s="24">
        <f t="shared" si="4"/>
        <v>282.5</v>
      </c>
      <c r="G26" s="23">
        <f t="shared" si="5"/>
        <v>0.70442477876106191</v>
      </c>
      <c r="H26" s="23">
        <f t="shared" si="0"/>
        <v>0.71039878297848047</v>
      </c>
      <c r="I26" s="24">
        <f t="shared" si="1"/>
        <v>280.12435376881569</v>
      </c>
      <c r="J26" s="24">
        <f t="shared" si="2"/>
        <v>284.40565860226741</v>
      </c>
      <c r="K26" s="82">
        <f t="shared" si="3"/>
        <v>202.04143374324397</v>
      </c>
      <c r="O26" s="17">
        <v>8</v>
      </c>
      <c r="P26" s="16">
        <f t="shared" si="7"/>
        <v>1.042664920491019</v>
      </c>
    </row>
    <row r="27" spans="1:20" ht="15" thickBot="1" x14ac:dyDescent="0.35">
      <c r="A27" s="9">
        <v>25</v>
      </c>
      <c r="B27" s="3" t="s">
        <v>15</v>
      </c>
      <c r="C27" s="1">
        <v>1</v>
      </c>
      <c r="D27" s="1">
        <v>264</v>
      </c>
      <c r="E27" s="24">
        <f t="shared" si="6"/>
        <v>283.91666666666669</v>
      </c>
      <c r="F27" s="24">
        <f t="shared" si="4"/>
        <v>285.95833333333337</v>
      </c>
      <c r="G27" s="23">
        <f t="shared" si="5"/>
        <v>0.92321142357569563</v>
      </c>
      <c r="H27" s="23">
        <f t="shared" si="0"/>
        <v>0.92197943365268287</v>
      </c>
      <c r="I27" s="24">
        <f t="shared" si="1"/>
        <v>286.3404435759366</v>
      </c>
      <c r="J27" s="24">
        <f t="shared" si="2"/>
        <v>285.6419623560605</v>
      </c>
      <c r="K27" s="82">
        <f t="shared" si="3"/>
        <v>263.35601468048162</v>
      </c>
      <c r="O27" s="17">
        <v>9</v>
      </c>
      <c r="P27" s="16">
        <f t="shared" si="7"/>
        <v>0.97373875109878183</v>
      </c>
    </row>
    <row r="28" spans="1:20" x14ac:dyDescent="0.3">
      <c r="A28" s="9">
        <v>26</v>
      </c>
      <c r="B28" s="1"/>
      <c r="C28" s="1">
        <v>2</v>
      </c>
      <c r="D28" s="1">
        <v>321</v>
      </c>
      <c r="E28" s="24">
        <f t="shared" si="6"/>
        <v>288</v>
      </c>
      <c r="F28" s="24">
        <f t="shared" si="4"/>
        <v>289</v>
      </c>
      <c r="G28" s="23">
        <f t="shared" si="5"/>
        <v>1.1107266435986158</v>
      </c>
      <c r="H28" s="23">
        <f t="shared" si="0"/>
        <v>1.0939196212639002</v>
      </c>
      <c r="I28" s="24">
        <f t="shared" si="1"/>
        <v>293.44020690397787</v>
      </c>
      <c r="J28" s="24">
        <f t="shared" si="2"/>
        <v>286.8782661098536</v>
      </c>
      <c r="K28" s="82">
        <f t="shared" si="3"/>
        <v>313.8217642117354</v>
      </c>
      <c r="O28" s="17">
        <v>10</v>
      </c>
      <c r="P28" s="16">
        <f t="shared" si="7"/>
        <v>1.1571450100324971</v>
      </c>
    </row>
    <row r="29" spans="1:20" x14ac:dyDescent="0.3">
      <c r="A29" s="9">
        <v>27</v>
      </c>
      <c r="B29" s="1"/>
      <c r="C29" s="1">
        <v>3</v>
      </c>
      <c r="D29" s="1">
        <v>330</v>
      </c>
      <c r="E29" s="24">
        <f t="shared" si="6"/>
        <v>290</v>
      </c>
      <c r="F29" s="24">
        <f t="shared" si="4"/>
        <v>291.75</v>
      </c>
      <c r="G29" s="23">
        <f t="shared" si="5"/>
        <v>1.1311053984575836</v>
      </c>
      <c r="H29" s="23">
        <f t="shared" si="0"/>
        <v>1.1637682033072425</v>
      </c>
      <c r="I29" s="24">
        <f t="shared" si="1"/>
        <v>283.56162254836738</v>
      </c>
      <c r="J29" s="24">
        <f t="shared" si="2"/>
        <v>288.11456986364669</v>
      </c>
      <c r="K29" s="82">
        <f t="shared" si="3"/>
        <v>335.29857531685514</v>
      </c>
      <c r="O29" s="17">
        <v>11</v>
      </c>
      <c r="P29" s="16">
        <f t="shared" si="7"/>
        <v>0.78643701860816828</v>
      </c>
    </row>
    <row r="30" spans="1:20" ht="15" thickBot="1" x14ac:dyDescent="0.35">
      <c r="A30" s="9">
        <v>28</v>
      </c>
      <c r="B30" s="1"/>
      <c r="C30" s="1">
        <v>4</v>
      </c>
      <c r="D30" s="1">
        <v>327</v>
      </c>
      <c r="E30" s="24">
        <f t="shared" si="6"/>
        <v>293.5</v>
      </c>
      <c r="F30" s="24">
        <f t="shared" si="4"/>
        <v>295.20833333333337</v>
      </c>
      <c r="G30" s="23">
        <f t="shared" si="5"/>
        <v>1.1076923076923075</v>
      </c>
      <c r="H30" s="23">
        <f t="shared" si="0"/>
        <v>1.114996846726793</v>
      </c>
      <c r="I30" s="24">
        <f t="shared" si="1"/>
        <v>293.27437199481568</v>
      </c>
      <c r="J30" s="24">
        <f t="shared" si="2"/>
        <v>289.35087361743979</v>
      </c>
      <c r="K30" s="82">
        <f t="shared" si="3"/>
        <v>322.62531168108819</v>
      </c>
      <c r="O30" s="18">
        <v>12</v>
      </c>
      <c r="P30" s="19">
        <f t="shared" si="7"/>
        <v>0.71039878297848047</v>
      </c>
    </row>
    <row r="31" spans="1:20" x14ac:dyDescent="0.3">
      <c r="A31" s="9">
        <v>29</v>
      </c>
      <c r="B31" s="1"/>
      <c r="C31" s="1">
        <v>5</v>
      </c>
      <c r="D31" s="1">
        <v>317</v>
      </c>
      <c r="E31" s="24">
        <f t="shared" si="6"/>
        <v>296.91666666666669</v>
      </c>
      <c r="F31" s="24">
        <f t="shared" si="4"/>
        <v>298.375</v>
      </c>
      <c r="G31" s="23">
        <f t="shared" si="5"/>
        <v>1.0624214495182238</v>
      </c>
      <c r="H31" s="23">
        <f t="shared" si="0"/>
        <v>1.088425570442564</v>
      </c>
      <c r="I31" s="24">
        <f t="shared" si="1"/>
        <v>291.24637330148795</v>
      </c>
      <c r="J31" s="24">
        <f t="shared" si="2"/>
        <v>290.58717737123288</v>
      </c>
      <c r="K31" s="82">
        <f t="shared" si="3"/>
        <v>316.28251429357869</v>
      </c>
    </row>
    <row r="32" spans="1:20" x14ac:dyDescent="0.3">
      <c r="A32" s="9">
        <v>30</v>
      </c>
      <c r="B32" s="1"/>
      <c r="C32" s="1">
        <v>6</v>
      </c>
      <c r="D32" s="1">
        <v>302</v>
      </c>
      <c r="E32" s="24">
        <f t="shared" si="6"/>
        <v>299.83333333333331</v>
      </c>
      <c r="F32" s="24">
        <f t="shared" si="4"/>
        <v>300.625</v>
      </c>
      <c r="G32" s="23">
        <f t="shared" si="5"/>
        <v>1.0045738045738046</v>
      </c>
      <c r="H32" s="23">
        <f t="shared" si="0"/>
        <v>1.0346782532006238</v>
      </c>
      <c r="I32" s="24">
        <f t="shared" si="1"/>
        <v>291.87817475220703</v>
      </c>
      <c r="J32" s="24">
        <f t="shared" si="2"/>
        <v>291.82348112502598</v>
      </c>
      <c r="K32" s="82">
        <f t="shared" si="3"/>
        <v>301.94340969336707</v>
      </c>
    </row>
    <row r="33" spans="1:11" x14ac:dyDescent="0.3">
      <c r="A33" s="9">
        <v>31</v>
      </c>
      <c r="B33" s="1"/>
      <c r="C33" s="1">
        <v>7</v>
      </c>
      <c r="D33" s="1">
        <v>305</v>
      </c>
      <c r="E33" s="24">
        <f t="shared" si="6"/>
        <v>301.41666666666669</v>
      </c>
      <c r="F33" s="24">
        <f t="shared" si="4"/>
        <v>301.95833333333337</v>
      </c>
      <c r="G33" s="23">
        <f t="shared" si="5"/>
        <v>1.0100731337105007</v>
      </c>
      <c r="H33" s="23">
        <f t="shared" si="0"/>
        <v>0.97167585742140616</v>
      </c>
      <c r="I33" s="24">
        <f t="shared" si="1"/>
        <v>313.89068450192491</v>
      </c>
      <c r="J33" s="24">
        <f t="shared" si="2"/>
        <v>293.05978487881907</v>
      </c>
      <c r="K33" s="82">
        <f t="shared" si="3"/>
        <v>284.75911774785936</v>
      </c>
    </row>
    <row r="34" spans="1:11" x14ac:dyDescent="0.3">
      <c r="A34" s="9">
        <v>32</v>
      </c>
      <c r="B34" s="1"/>
      <c r="C34" s="1">
        <v>8</v>
      </c>
      <c r="D34" s="1">
        <v>317</v>
      </c>
      <c r="E34" s="24">
        <f t="shared" si="6"/>
        <v>302.5</v>
      </c>
      <c r="F34" s="24">
        <f t="shared" si="4"/>
        <v>303.04166666666663</v>
      </c>
      <c r="G34" s="23">
        <f t="shared" si="5"/>
        <v>1.0460607727210232</v>
      </c>
      <c r="H34" s="23">
        <f t="shared" si="0"/>
        <v>1.042664920491019</v>
      </c>
      <c r="I34" s="24">
        <f t="shared" si="1"/>
        <v>304.02864215544543</v>
      </c>
      <c r="J34" s="24">
        <f t="shared" si="2"/>
        <v>294.29608863261217</v>
      </c>
      <c r="K34" s="82">
        <f t="shared" si="3"/>
        <v>306.85220785494045</v>
      </c>
    </row>
    <row r="35" spans="1:11" x14ac:dyDescent="0.3">
      <c r="A35" s="9">
        <v>33</v>
      </c>
      <c r="B35" s="1"/>
      <c r="C35" s="1">
        <v>9</v>
      </c>
      <c r="D35" s="1">
        <v>307</v>
      </c>
      <c r="E35" s="24">
        <f t="shared" si="6"/>
        <v>303.58333333333331</v>
      </c>
      <c r="F35" s="24">
        <f t="shared" si="4"/>
        <v>305.41666666666663</v>
      </c>
      <c r="G35" s="23">
        <f t="shared" si="5"/>
        <v>1.0051841746248296</v>
      </c>
      <c r="H35" s="23">
        <f t="shared" ref="H35:H62" si="8">VLOOKUP(C35,$O$19:$P$30,2,FALSE)</f>
        <v>0.97373875109878183</v>
      </c>
      <c r="I35" s="24">
        <f t="shared" si="1"/>
        <v>315.27963702130211</v>
      </c>
      <c r="J35" s="24">
        <f t="shared" si="2"/>
        <v>295.53239238640526</v>
      </c>
      <c r="K35" s="82">
        <f t="shared" si="3"/>
        <v>287.77134267157339</v>
      </c>
    </row>
    <row r="36" spans="1:11" x14ac:dyDescent="0.3">
      <c r="A36" s="9">
        <v>34</v>
      </c>
      <c r="B36" s="1"/>
      <c r="C36" s="1">
        <v>10</v>
      </c>
      <c r="D36" s="1">
        <v>366</v>
      </c>
      <c r="E36" s="24">
        <f t="shared" si="6"/>
        <v>307.25</v>
      </c>
      <c r="F36" s="24">
        <f t="shared" si="4"/>
        <v>308.625</v>
      </c>
      <c r="G36" s="23">
        <f t="shared" si="5"/>
        <v>1.1859052247873634</v>
      </c>
      <c r="H36" s="23">
        <f t="shared" si="8"/>
        <v>1.1571450100324971</v>
      </c>
      <c r="I36" s="24">
        <f t="shared" si="1"/>
        <v>316.29570782120152</v>
      </c>
      <c r="J36" s="24">
        <f t="shared" si="2"/>
        <v>296.76869614019836</v>
      </c>
      <c r="K36" s="82">
        <f t="shared" si="3"/>
        <v>343.40441587248091</v>
      </c>
    </row>
    <row r="37" spans="1:11" x14ac:dyDescent="0.3">
      <c r="A37" s="9">
        <v>35</v>
      </c>
      <c r="B37" s="1"/>
      <c r="C37" s="1">
        <v>11</v>
      </c>
      <c r="D37" s="1">
        <v>243</v>
      </c>
      <c r="E37" s="24">
        <f t="shared" si="6"/>
        <v>310</v>
      </c>
      <c r="F37" s="24">
        <f t="shared" si="4"/>
        <v>311.29166666666663</v>
      </c>
      <c r="G37" s="23">
        <f t="shared" si="5"/>
        <v>0.78061839111230102</v>
      </c>
      <c r="H37" s="23">
        <f t="shared" si="8"/>
        <v>0.78643701860816828</v>
      </c>
      <c r="I37" s="24">
        <f t="shared" si="1"/>
        <v>308.98850670847111</v>
      </c>
      <c r="J37" s="24">
        <f t="shared" si="2"/>
        <v>298.00499989399151</v>
      </c>
      <c r="K37" s="82">
        <f t="shared" si="3"/>
        <v>234.36216364695818</v>
      </c>
    </row>
    <row r="38" spans="1:11" ht="15" thickBot="1" x14ac:dyDescent="0.35">
      <c r="A38" s="9">
        <v>36</v>
      </c>
      <c r="B38" s="1"/>
      <c r="C38" s="1">
        <v>12</v>
      </c>
      <c r="D38" s="1">
        <v>218</v>
      </c>
      <c r="E38" s="24">
        <f t="shared" si="6"/>
        <v>312.58333333333331</v>
      </c>
      <c r="F38" s="24">
        <f t="shared" si="4"/>
        <v>314.04166666666663</v>
      </c>
      <c r="G38" s="23">
        <f t="shared" si="5"/>
        <v>0.69417540135332367</v>
      </c>
      <c r="H38" s="23">
        <f t="shared" si="8"/>
        <v>0.71039878297848047</v>
      </c>
      <c r="I38" s="24">
        <f t="shared" si="1"/>
        <v>306.86989508342623</v>
      </c>
      <c r="J38" s="24">
        <f t="shared" si="2"/>
        <v>299.2413036477846</v>
      </c>
      <c r="K38" s="82">
        <f t="shared" si="3"/>
        <v>212.58065792828012</v>
      </c>
    </row>
    <row r="39" spans="1:11" ht="15" thickBot="1" x14ac:dyDescent="0.35">
      <c r="A39" s="9">
        <v>37</v>
      </c>
      <c r="B39" s="3" t="s">
        <v>16</v>
      </c>
      <c r="C39" s="1">
        <v>1</v>
      </c>
      <c r="D39" s="1">
        <v>277</v>
      </c>
      <c r="E39" s="24">
        <f t="shared" si="6"/>
        <v>315.5</v>
      </c>
      <c r="F39" s="24">
        <f t="shared" si="4"/>
        <v>314.70833333333337</v>
      </c>
      <c r="G39" s="23">
        <f t="shared" si="5"/>
        <v>0.88018006090295231</v>
      </c>
      <c r="H39" s="23">
        <f t="shared" si="8"/>
        <v>0.92197943365268287</v>
      </c>
      <c r="I39" s="24">
        <f t="shared" si="1"/>
        <v>300.44054117626678</v>
      </c>
      <c r="J39" s="24">
        <f t="shared" si="2"/>
        <v>300.4776074015777</v>
      </c>
      <c r="K39" s="82">
        <f t="shared" si="3"/>
        <v>277.03417429741978</v>
      </c>
    </row>
    <row r="40" spans="1:11" x14ac:dyDescent="0.3">
      <c r="A40" s="9">
        <v>38</v>
      </c>
      <c r="B40" s="1"/>
      <c r="C40" s="1">
        <v>2</v>
      </c>
      <c r="D40" s="1">
        <v>334</v>
      </c>
      <c r="E40" s="24">
        <f t="shared" si="6"/>
        <v>313.91666666666669</v>
      </c>
      <c r="F40" s="24">
        <f t="shared" si="4"/>
        <v>313.20833333333337</v>
      </c>
      <c r="G40" s="23">
        <f t="shared" si="5"/>
        <v>1.0663828655048555</v>
      </c>
      <c r="H40" s="23">
        <f t="shared" si="8"/>
        <v>1.0939196212639002</v>
      </c>
      <c r="I40" s="24">
        <f t="shared" si="1"/>
        <v>305.32407821161564</v>
      </c>
      <c r="J40" s="24">
        <f t="shared" si="2"/>
        <v>301.71391115537079</v>
      </c>
      <c r="K40" s="82">
        <f t="shared" si="3"/>
        <v>330.05076742113323</v>
      </c>
    </row>
    <row r="41" spans="1:11" x14ac:dyDescent="0.3">
      <c r="A41" s="9">
        <v>39</v>
      </c>
      <c r="B41" s="1"/>
      <c r="C41" s="1">
        <v>3</v>
      </c>
      <c r="D41" s="1">
        <v>374</v>
      </c>
      <c r="E41" s="24">
        <f t="shared" si="6"/>
        <v>312.5</v>
      </c>
      <c r="F41" s="24">
        <f t="shared" si="4"/>
        <v>310.29166666666663</v>
      </c>
      <c r="G41" s="23">
        <f t="shared" si="5"/>
        <v>1.2053175775480061</v>
      </c>
      <c r="H41" s="23">
        <f t="shared" si="8"/>
        <v>1.1637682033072425</v>
      </c>
      <c r="I41" s="24">
        <f t="shared" si="1"/>
        <v>321.36983888814973</v>
      </c>
      <c r="J41" s="24">
        <f t="shared" si="2"/>
        <v>302.95021490916389</v>
      </c>
      <c r="K41" s="82">
        <f t="shared" si="3"/>
        <v>352.56382729638068</v>
      </c>
    </row>
    <row r="42" spans="1:11" x14ac:dyDescent="0.3">
      <c r="A42" s="9">
        <v>40</v>
      </c>
      <c r="B42" s="1"/>
      <c r="C42" s="1">
        <v>4</v>
      </c>
      <c r="D42" s="1">
        <v>360</v>
      </c>
      <c r="E42" s="24">
        <f t="shared" si="6"/>
        <v>308.08333333333331</v>
      </c>
      <c r="F42" s="24">
        <f t="shared" si="4"/>
        <v>304.83333333333331</v>
      </c>
      <c r="G42" s="23">
        <f t="shared" si="5"/>
        <v>1.1809732094040459</v>
      </c>
      <c r="H42" s="23">
        <f t="shared" si="8"/>
        <v>1.114996846726793</v>
      </c>
      <c r="I42" s="24">
        <f t="shared" si="1"/>
        <v>322.87086825117325</v>
      </c>
      <c r="J42" s="24">
        <f t="shared" si="2"/>
        <v>304.18651866295698</v>
      </c>
      <c r="K42" s="82">
        <f t="shared" si="3"/>
        <v>339.16700912599782</v>
      </c>
    </row>
    <row r="43" spans="1:11" x14ac:dyDescent="0.3">
      <c r="A43" s="9">
        <v>41</v>
      </c>
      <c r="B43" s="1"/>
      <c r="C43" s="1">
        <v>5</v>
      </c>
      <c r="D43" s="1">
        <v>348</v>
      </c>
      <c r="E43" s="24">
        <f>AVERAGE(D37:D48)</f>
        <v>301.58333333333331</v>
      </c>
      <c r="F43" s="24">
        <f t="shared" si="4"/>
        <v>302.125</v>
      </c>
      <c r="G43" s="23">
        <f t="shared" si="5"/>
        <v>1.1518411253620191</v>
      </c>
      <c r="H43" s="23">
        <f t="shared" si="8"/>
        <v>1.088425570442564</v>
      </c>
      <c r="I43" s="24">
        <f t="shared" si="1"/>
        <v>319.72787983885746</v>
      </c>
      <c r="J43" s="24">
        <f t="shared" si="2"/>
        <v>305.42282241675008</v>
      </c>
      <c r="K43" s="82">
        <f t="shared" si="3"/>
        <v>332.43000971512913</v>
      </c>
    </row>
    <row r="44" spans="1:11" x14ac:dyDescent="0.3">
      <c r="A44" s="9">
        <v>42</v>
      </c>
      <c r="B44" s="1"/>
      <c r="C44" s="1">
        <v>6</v>
      </c>
      <c r="D44" s="1">
        <v>337</v>
      </c>
      <c r="E44" s="24">
        <f>AVERAGE(D38:D49)</f>
        <v>302.66666666666669</v>
      </c>
      <c r="F44" s="24">
        <f>AVERAGE(E44:E45)</f>
        <v>303.83333333333337</v>
      </c>
      <c r="G44" s="23">
        <f>D44/F44</f>
        <v>1.1091607240811847</v>
      </c>
      <c r="H44" s="23">
        <f t="shared" si="8"/>
        <v>1.0346782532006238</v>
      </c>
      <c r="I44" s="24">
        <f t="shared" si="1"/>
        <v>325.70511553474762</v>
      </c>
      <c r="J44" s="24">
        <f t="shared" si="2"/>
        <v>306.65912617054317</v>
      </c>
      <c r="K44" s="82">
        <f t="shared" si="3"/>
        <v>317.29352899416733</v>
      </c>
    </row>
    <row r="45" spans="1:11" x14ac:dyDescent="0.3">
      <c r="A45" s="9">
        <v>43</v>
      </c>
      <c r="B45" s="1"/>
      <c r="C45" s="1">
        <v>7</v>
      </c>
      <c r="D45" s="1">
        <v>286</v>
      </c>
      <c r="E45" s="24">
        <f>AVERAGE(D39:D50)</f>
        <v>305</v>
      </c>
      <c r="F45" s="24"/>
      <c r="G45" s="1"/>
      <c r="H45" s="23">
        <f t="shared" si="8"/>
        <v>0.97167585742140616</v>
      </c>
      <c r="I45" s="24">
        <f t="shared" si="1"/>
        <v>294.33683858213288</v>
      </c>
      <c r="J45" s="24">
        <f t="shared" si="2"/>
        <v>307.89542992433627</v>
      </c>
      <c r="K45" s="82">
        <f t="shared" si="3"/>
        <v>299.1745558678619</v>
      </c>
    </row>
    <row r="46" spans="1:11" x14ac:dyDescent="0.3">
      <c r="A46" s="9">
        <v>44</v>
      </c>
      <c r="B46" s="1"/>
      <c r="C46" s="1">
        <v>8</v>
      </c>
      <c r="D46" s="1">
        <v>300</v>
      </c>
      <c r="H46" s="23">
        <f t="shared" si="8"/>
        <v>1.042664920491019</v>
      </c>
      <c r="I46" s="24">
        <f t="shared" si="1"/>
        <v>287.72426702408086</v>
      </c>
      <c r="J46" s="24">
        <f t="shared" si="2"/>
        <v>309.13173367812942</v>
      </c>
      <c r="K46" s="82">
        <f t="shared" si="3"/>
        <v>322.32081451675765</v>
      </c>
    </row>
    <row r="47" spans="1:11" x14ac:dyDescent="0.3">
      <c r="A47" s="9">
        <v>45</v>
      </c>
      <c r="B47" s="1"/>
      <c r="C47" s="1">
        <v>9</v>
      </c>
      <c r="D47" s="1">
        <v>254</v>
      </c>
      <c r="H47" s="23">
        <f t="shared" si="8"/>
        <v>0.97373875109878183</v>
      </c>
      <c r="I47" s="24">
        <f t="shared" si="1"/>
        <v>260.85025343130536</v>
      </c>
      <c r="J47" s="24">
        <f t="shared" si="2"/>
        <v>310.36803743192252</v>
      </c>
      <c r="K47" s="82">
        <f t="shared" si="3"/>
        <v>302.21738514994018</v>
      </c>
    </row>
    <row r="48" spans="1:11" x14ac:dyDescent="0.3">
      <c r="A48" s="9">
        <v>46</v>
      </c>
      <c r="B48" s="1"/>
      <c r="C48" s="1">
        <v>10</v>
      </c>
      <c r="D48" s="1">
        <v>288</v>
      </c>
      <c r="H48" s="23">
        <f t="shared" si="8"/>
        <v>1.1571450100324971</v>
      </c>
      <c r="I48" s="24">
        <f t="shared" si="1"/>
        <v>248.88842582651921</v>
      </c>
      <c r="J48" s="24">
        <f t="shared" si="2"/>
        <v>311.60434118571561</v>
      </c>
      <c r="K48" s="82">
        <f t="shared" si="3"/>
        <v>360.57140850751455</v>
      </c>
    </row>
    <row r="49" spans="1:11" x14ac:dyDescent="0.3">
      <c r="A49" s="9">
        <v>47</v>
      </c>
      <c r="B49" s="1"/>
      <c r="C49" s="1">
        <v>11</v>
      </c>
      <c r="D49" s="1">
        <v>256</v>
      </c>
      <c r="H49" s="23">
        <f t="shared" si="8"/>
        <v>0.78643701860816828</v>
      </c>
      <c r="I49" s="24">
        <f t="shared" si="1"/>
        <v>325.51875603855387</v>
      </c>
      <c r="J49" s="24">
        <f t="shared" si="2"/>
        <v>312.84064493950871</v>
      </c>
      <c r="K49" s="82">
        <f t="shared" si="3"/>
        <v>246.02946410568379</v>
      </c>
    </row>
    <row r="50" spans="1:11" ht="15" thickBot="1" x14ac:dyDescent="0.35">
      <c r="A50" s="9">
        <v>48</v>
      </c>
      <c r="B50" s="1"/>
      <c r="C50" s="1">
        <v>12</v>
      </c>
      <c r="D50" s="1">
        <v>246</v>
      </c>
      <c r="H50" s="23">
        <f t="shared" si="8"/>
        <v>0.71039878297848047</v>
      </c>
      <c r="I50" s="24">
        <f t="shared" si="1"/>
        <v>346.28437702074706</v>
      </c>
      <c r="J50" s="24">
        <f t="shared" si="2"/>
        <v>314.0769486933018</v>
      </c>
      <c r="K50" s="82">
        <f t="shared" si="3"/>
        <v>223.11988211331627</v>
      </c>
    </row>
    <row r="51" spans="1:11" ht="15" thickBot="1" x14ac:dyDescent="0.35">
      <c r="A51" s="87">
        <v>49</v>
      </c>
      <c r="B51" s="42" t="s">
        <v>17</v>
      </c>
      <c r="C51" s="88">
        <v>1</v>
      </c>
      <c r="D51" s="89"/>
      <c r="E51" s="89"/>
      <c r="F51" s="89"/>
      <c r="G51" s="89"/>
      <c r="H51" s="90">
        <f t="shared" si="8"/>
        <v>0.92197943365268287</v>
      </c>
      <c r="I51" s="91"/>
      <c r="J51" s="92">
        <f>$B$82+$B$83*A51</f>
        <v>315.3132524470949</v>
      </c>
      <c r="K51" s="93">
        <f>H51*J51</f>
        <v>290.712333914358</v>
      </c>
    </row>
    <row r="52" spans="1:11" x14ac:dyDescent="0.3">
      <c r="A52" s="83">
        <v>50</v>
      </c>
      <c r="B52" s="26"/>
      <c r="C52" s="25">
        <v>2</v>
      </c>
      <c r="D52" s="26"/>
      <c r="E52" s="26"/>
      <c r="F52" s="26"/>
      <c r="G52" s="26"/>
      <c r="H52" s="27">
        <f t="shared" si="8"/>
        <v>1.0939196212639002</v>
      </c>
      <c r="I52" s="26"/>
      <c r="J52" s="28">
        <f t="shared" si="2"/>
        <v>316.54955620088799</v>
      </c>
      <c r="K52" s="84">
        <f t="shared" si="3"/>
        <v>346.27977063053106</v>
      </c>
    </row>
    <row r="53" spans="1:11" x14ac:dyDescent="0.3">
      <c r="A53" s="83">
        <v>51</v>
      </c>
      <c r="B53" s="26"/>
      <c r="C53" s="25">
        <v>3</v>
      </c>
      <c r="D53" s="26"/>
      <c r="E53" s="26"/>
      <c r="F53" s="26"/>
      <c r="G53" s="26"/>
      <c r="H53" s="27">
        <f t="shared" si="8"/>
        <v>1.1637682033072425</v>
      </c>
      <c r="I53" s="26"/>
      <c r="J53" s="28">
        <f t="shared" si="2"/>
        <v>317.78585995468109</v>
      </c>
      <c r="K53" s="84">
        <f t="shared" si="3"/>
        <v>369.82907927590617</v>
      </c>
    </row>
    <row r="54" spans="1:11" x14ac:dyDescent="0.3">
      <c r="A54" s="83">
        <v>52</v>
      </c>
      <c r="B54" s="26"/>
      <c r="C54" s="25">
        <v>4</v>
      </c>
      <c r="D54" s="26"/>
      <c r="E54" s="26"/>
      <c r="F54" s="26"/>
      <c r="G54" s="26"/>
      <c r="H54" s="27">
        <f t="shared" si="8"/>
        <v>1.114996846726793</v>
      </c>
      <c r="I54" s="26"/>
      <c r="J54" s="28">
        <f t="shared" si="2"/>
        <v>319.02216370847418</v>
      </c>
      <c r="K54" s="84">
        <f t="shared" si="3"/>
        <v>355.70870657090745</v>
      </c>
    </row>
    <row r="55" spans="1:11" x14ac:dyDescent="0.3">
      <c r="A55" s="83">
        <v>53</v>
      </c>
      <c r="B55" s="26"/>
      <c r="C55" s="25">
        <v>5</v>
      </c>
      <c r="D55" s="26"/>
      <c r="E55" s="26"/>
      <c r="F55" s="26"/>
      <c r="G55" s="26"/>
      <c r="H55" s="27">
        <f t="shared" si="8"/>
        <v>1.088425570442564</v>
      </c>
      <c r="I55" s="26"/>
      <c r="J55" s="28">
        <f t="shared" si="2"/>
        <v>320.25846746226728</v>
      </c>
      <c r="K55" s="84">
        <f t="shared" si="3"/>
        <v>348.57750513667958</v>
      </c>
    </row>
    <row r="56" spans="1:11" x14ac:dyDescent="0.3">
      <c r="A56" s="83">
        <v>54</v>
      </c>
      <c r="B56" s="26"/>
      <c r="C56" s="25">
        <v>6</v>
      </c>
      <c r="D56" s="26"/>
      <c r="E56" s="26"/>
      <c r="F56" s="26"/>
      <c r="G56" s="26"/>
      <c r="H56" s="27">
        <f t="shared" si="8"/>
        <v>1.0346782532006238</v>
      </c>
      <c r="I56" s="26"/>
      <c r="J56" s="28">
        <f t="shared" si="2"/>
        <v>321.49477121606037</v>
      </c>
      <c r="K56" s="84">
        <f t="shared" si="3"/>
        <v>332.64364829496753</v>
      </c>
    </row>
    <row r="57" spans="1:11" x14ac:dyDescent="0.3">
      <c r="A57" s="83">
        <v>55</v>
      </c>
      <c r="B57" s="26"/>
      <c r="C57" s="25">
        <v>7</v>
      </c>
      <c r="D57" s="26"/>
      <c r="E57" s="26"/>
      <c r="F57" s="26"/>
      <c r="G57" s="26"/>
      <c r="H57" s="27">
        <f t="shared" si="8"/>
        <v>0.97167585742140616</v>
      </c>
      <c r="I57" s="26"/>
      <c r="J57" s="28">
        <f t="shared" si="2"/>
        <v>322.73107496985347</v>
      </c>
      <c r="K57" s="84">
        <f t="shared" si="3"/>
        <v>313.58999398786449</v>
      </c>
    </row>
    <row r="58" spans="1:11" x14ac:dyDescent="0.3">
      <c r="A58" s="83">
        <v>56</v>
      </c>
      <c r="B58" s="26"/>
      <c r="C58" s="25">
        <v>8</v>
      </c>
      <c r="D58" s="26"/>
      <c r="E58" s="26"/>
      <c r="F58" s="26"/>
      <c r="G58" s="26"/>
      <c r="H58" s="27">
        <f t="shared" si="8"/>
        <v>1.042664920491019</v>
      </c>
      <c r="I58" s="26"/>
      <c r="J58" s="28">
        <f t="shared" si="2"/>
        <v>323.96737872364656</v>
      </c>
      <c r="K58" s="84">
        <f t="shared" si="3"/>
        <v>337.7894211785748</v>
      </c>
    </row>
    <row r="59" spans="1:11" x14ac:dyDescent="0.3">
      <c r="A59" s="83">
        <v>57</v>
      </c>
      <c r="B59" s="26"/>
      <c r="C59" s="25">
        <v>9</v>
      </c>
      <c r="D59" s="26"/>
      <c r="E59" s="26"/>
      <c r="F59" s="26"/>
      <c r="G59" s="26"/>
      <c r="H59" s="27">
        <f t="shared" si="8"/>
        <v>0.97373875109878183</v>
      </c>
      <c r="I59" s="26"/>
      <c r="J59" s="28">
        <f t="shared" si="2"/>
        <v>325.20368247743966</v>
      </c>
      <c r="K59" s="84">
        <f t="shared" si="3"/>
        <v>316.66342762830692</v>
      </c>
    </row>
    <row r="60" spans="1:11" x14ac:dyDescent="0.3">
      <c r="A60" s="83">
        <v>58</v>
      </c>
      <c r="B60" s="26"/>
      <c r="C60" s="25">
        <v>10</v>
      </c>
      <c r="D60" s="26"/>
      <c r="E60" s="26"/>
      <c r="F60" s="26"/>
      <c r="G60" s="26"/>
      <c r="H60" s="27">
        <f t="shared" si="8"/>
        <v>1.1571450100324971</v>
      </c>
      <c r="I60" s="26"/>
      <c r="J60" s="28">
        <f t="shared" si="2"/>
        <v>326.43998623123281</v>
      </c>
      <c r="K60" s="84">
        <f t="shared" si="3"/>
        <v>377.73840114254813</v>
      </c>
    </row>
    <row r="61" spans="1:11" x14ac:dyDescent="0.3">
      <c r="A61" s="83">
        <v>59</v>
      </c>
      <c r="B61" s="26"/>
      <c r="C61" s="25">
        <v>11</v>
      </c>
      <c r="D61" s="26"/>
      <c r="E61" s="26"/>
      <c r="F61" s="26"/>
      <c r="G61" s="26"/>
      <c r="H61" s="27">
        <f t="shared" si="8"/>
        <v>0.78643701860816828</v>
      </c>
      <c r="I61" s="26"/>
      <c r="J61" s="28">
        <f t="shared" si="2"/>
        <v>327.6762899850259</v>
      </c>
      <c r="K61" s="84">
        <f t="shared" si="3"/>
        <v>257.69676456440936</v>
      </c>
    </row>
    <row r="62" spans="1:11" ht="15" thickBot="1" x14ac:dyDescent="0.35">
      <c r="A62" s="85">
        <v>60</v>
      </c>
      <c r="B62" s="30"/>
      <c r="C62" s="29">
        <v>12</v>
      </c>
      <c r="D62" s="30"/>
      <c r="E62" s="30"/>
      <c r="F62" s="30"/>
      <c r="G62" s="30"/>
      <c r="H62" s="31">
        <f t="shared" si="8"/>
        <v>0.71039878297848047</v>
      </c>
      <c r="I62" s="30"/>
      <c r="J62" s="32">
        <f t="shared" si="2"/>
        <v>328.912593738819</v>
      </c>
      <c r="K62" s="86">
        <f t="shared" si="3"/>
        <v>233.65910629835238</v>
      </c>
    </row>
    <row r="66" spans="1:6" x14ac:dyDescent="0.3">
      <c r="A66" t="s">
        <v>18</v>
      </c>
    </row>
    <row r="67" spans="1:6" ht="15" thickBot="1" x14ac:dyDescent="0.35"/>
    <row r="68" spans="1:6" x14ac:dyDescent="0.3">
      <c r="A68" s="22" t="s">
        <v>19</v>
      </c>
      <c r="B68" s="22"/>
    </row>
    <row r="69" spans="1:6" x14ac:dyDescent="0.3">
      <c r="A69" t="s">
        <v>20</v>
      </c>
      <c r="B69">
        <v>0.71541042194336768</v>
      </c>
    </row>
    <row r="70" spans="1:6" x14ac:dyDescent="0.3">
      <c r="A70" t="s">
        <v>21</v>
      </c>
      <c r="B70">
        <v>0.5118120718251874</v>
      </c>
    </row>
    <row r="71" spans="1:6" x14ac:dyDescent="0.3">
      <c r="A71" t="s">
        <v>22</v>
      </c>
      <c r="B71">
        <v>0.50119929077790881</v>
      </c>
    </row>
    <row r="72" spans="1:6" x14ac:dyDescent="0.3">
      <c r="A72" t="s">
        <v>23</v>
      </c>
      <c r="B72">
        <v>17.086829747622247</v>
      </c>
    </row>
    <row r="73" spans="1:6" ht="15" thickBot="1" x14ac:dyDescent="0.35">
      <c r="A73" s="20" t="s">
        <v>24</v>
      </c>
      <c r="B73" s="20">
        <v>48</v>
      </c>
    </row>
    <row r="75" spans="1:6" ht="15" thickBot="1" x14ac:dyDescent="0.35">
      <c r="A75" t="s">
        <v>25</v>
      </c>
    </row>
    <row r="76" spans="1:6" x14ac:dyDescent="0.3">
      <c r="A76" s="21"/>
      <c r="B76" s="21" t="s">
        <v>30</v>
      </c>
      <c r="C76" s="21" t="s">
        <v>31</v>
      </c>
      <c r="D76" s="21" t="s">
        <v>32</v>
      </c>
      <c r="E76" s="21" t="s">
        <v>33</v>
      </c>
      <c r="F76" s="21" t="s">
        <v>34</v>
      </c>
    </row>
    <row r="77" spans="1:6" x14ac:dyDescent="0.3">
      <c r="A77" t="s">
        <v>26</v>
      </c>
      <c r="B77">
        <v>1</v>
      </c>
      <c r="C77">
        <v>14080.053502774581</v>
      </c>
      <c r="D77">
        <v>14080.053502774581</v>
      </c>
      <c r="E77">
        <v>48.226008766706137</v>
      </c>
      <c r="F77">
        <v>1.1038065220090371E-8</v>
      </c>
    </row>
    <row r="78" spans="1:6" x14ac:dyDescent="0.3">
      <c r="A78" t="s">
        <v>27</v>
      </c>
      <c r="B78">
        <v>46</v>
      </c>
      <c r="C78">
        <v>13430.148537914511</v>
      </c>
      <c r="D78">
        <v>291.95975082422848</v>
      </c>
    </row>
    <row r="79" spans="1:6" ht="15" thickBot="1" x14ac:dyDescent="0.35">
      <c r="A79" s="20" t="s">
        <v>28</v>
      </c>
      <c r="B79" s="20">
        <v>47</v>
      </c>
      <c r="C79" s="20">
        <v>27510.202040689092</v>
      </c>
      <c r="D79" s="20"/>
      <c r="E79" s="20"/>
      <c r="F79" s="20"/>
    </row>
    <row r="80" spans="1:6" ht="15" thickBot="1" x14ac:dyDescent="0.35"/>
    <row r="81" spans="1:9" x14ac:dyDescent="0.3">
      <c r="A81" s="21"/>
      <c r="B81" s="21" t="s">
        <v>35</v>
      </c>
      <c r="C81" s="21" t="s">
        <v>23</v>
      </c>
      <c r="D81" s="21" t="s">
        <v>36</v>
      </c>
      <c r="E81" s="21" t="s">
        <v>37</v>
      </c>
      <c r="F81" s="21" t="s">
        <v>38</v>
      </c>
      <c r="G81" s="21" t="s">
        <v>39</v>
      </c>
      <c r="H81" s="21" t="s">
        <v>40</v>
      </c>
      <c r="I81" s="21" t="s">
        <v>41</v>
      </c>
    </row>
    <row r="82" spans="1:9" x14ac:dyDescent="0.3">
      <c r="A82" t="s">
        <v>29</v>
      </c>
      <c r="B82" s="33">
        <v>254.73436851123299</v>
      </c>
      <c r="C82">
        <v>5.010635482087376</v>
      </c>
      <c r="D82">
        <v>50.838734811560045</v>
      </c>
      <c r="E82" s="33">
        <v>4.5094936542547577E-42</v>
      </c>
      <c r="F82">
        <v>244.64848240155021</v>
      </c>
      <c r="G82">
        <v>264.82025462091661</v>
      </c>
      <c r="H82">
        <v>244.64848240155021</v>
      </c>
      <c r="I82">
        <v>264.82025462091661</v>
      </c>
    </row>
    <row r="83" spans="1:9" ht="15" thickBot="1" x14ac:dyDescent="0.35">
      <c r="A83" s="20" t="s">
        <v>12</v>
      </c>
      <c r="B83" s="34">
        <v>1.2363037537931001</v>
      </c>
      <c r="C83" s="20">
        <v>0.17802644827592076</v>
      </c>
      <c r="D83" s="20">
        <v>6.9444948532421051</v>
      </c>
      <c r="E83" s="34">
        <v>1.1038065220090489E-8</v>
      </c>
      <c r="F83" s="20">
        <v>0.87795509956724516</v>
      </c>
      <c r="G83" s="20">
        <v>1.5946524080189621</v>
      </c>
      <c r="H83" s="20">
        <v>0.87795509956724516</v>
      </c>
      <c r="I83" s="20">
        <v>1.5946524080189621</v>
      </c>
    </row>
  </sheetData>
  <mergeCells count="1">
    <mergeCell ref="J1:AI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034F8-1294-4387-83C2-6433F240E3CD}">
  <dimension ref="B1:AJ40"/>
  <sheetViews>
    <sheetView tabSelected="1" topLeftCell="F4" zoomScale="60" zoomScaleNormal="60" workbookViewId="0">
      <selection activeCell="AC18" sqref="AC18"/>
    </sheetView>
  </sheetViews>
  <sheetFormatPr defaultRowHeight="14.4" x14ac:dyDescent="0.3"/>
  <cols>
    <col min="1" max="1" width="8.6640625" customWidth="1"/>
    <col min="2" max="2" width="24.6640625" customWidth="1"/>
    <col min="3" max="3" width="23.21875" customWidth="1"/>
    <col min="4" max="4" width="28.6640625" customWidth="1"/>
    <col min="5" max="5" width="26.21875" customWidth="1"/>
    <col min="8" max="8" width="12.5546875" customWidth="1"/>
    <col min="9" max="9" width="15.77734375" customWidth="1"/>
    <col min="10" max="10" width="14.44140625" customWidth="1"/>
    <col min="11" max="11" width="15.21875" customWidth="1"/>
    <col min="14" max="14" width="14.21875" customWidth="1"/>
    <col min="15" max="15" width="11.77734375" customWidth="1"/>
    <col min="16" max="16" width="13.88671875" customWidth="1"/>
    <col min="17" max="17" width="11.77734375" customWidth="1"/>
    <col min="18" max="18" width="16.109375" customWidth="1"/>
    <col min="19" max="19" width="26.6640625" customWidth="1"/>
    <col min="20" max="20" width="20.5546875" customWidth="1"/>
    <col min="21" max="21" width="22.77734375" customWidth="1"/>
    <col min="30" max="30" width="0.33203125" customWidth="1"/>
    <col min="31" max="31" width="17.21875" customWidth="1"/>
    <col min="32" max="32" width="25.33203125" customWidth="1"/>
    <col min="33" max="33" width="26.77734375" customWidth="1"/>
    <col min="34" max="34" width="18.109375" customWidth="1"/>
  </cols>
  <sheetData>
    <row r="1" spans="2:35" ht="15" thickBot="1" x14ac:dyDescent="0.35"/>
    <row r="2" spans="2:35" ht="15" thickBot="1" x14ac:dyDescent="0.35">
      <c r="B2" s="39" t="s">
        <v>53</v>
      </c>
      <c r="C2" s="39" t="s">
        <v>50</v>
      </c>
      <c r="D2" s="39" t="s">
        <v>51</v>
      </c>
      <c r="E2" s="39" t="s">
        <v>52</v>
      </c>
      <c r="I2" t="s">
        <v>18</v>
      </c>
      <c r="AF2" s="40" t="s">
        <v>50</v>
      </c>
      <c r="AG2" s="59" t="s">
        <v>53</v>
      </c>
      <c r="AH2" s="60"/>
    </row>
    <row r="3" spans="2:35" ht="15" thickBot="1" x14ac:dyDescent="0.35">
      <c r="B3" s="68">
        <v>100.3</v>
      </c>
      <c r="C3" s="15">
        <v>6.3</v>
      </c>
      <c r="D3" s="15">
        <v>12</v>
      </c>
      <c r="E3" s="15">
        <v>33</v>
      </c>
      <c r="AF3" s="8">
        <v>6.3</v>
      </c>
      <c r="AG3" s="37">
        <v>100.3</v>
      </c>
      <c r="AH3" s="1"/>
    </row>
    <row r="4" spans="2:35" x14ac:dyDescent="0.3">
      <c r="B4" s="69">
        <v>5.65</v>
      </c>
      <c r="C4" s="17">
        <v>1.3</v>
      </c>
      <c r="D4" s="17">
        <v>5</v>
      </c>
      <c r="E4" s="17">
        <v>19</v>
      </c>
      <c r="I4" s="22" t="s">
        <v>19</v>
      </c>
      <c r="J4" s="22"/>
      <c r="AF4" s="9">
        <v>1.3</v>
      </c>
      <c r="AG4" s="37">
        <v>5.65</v>
      </c>
      <c r="AH4" s="1"/>
    </row>
    <row r="5" spans="2:35" x14ac:dyDescent="0.3">
      <c r="B5" s="69">
        <v>30.43</v>
      </c>
      <c r="C5" s="17">
        <v>4.2</v>
      </c>
      <c r="D5" s="17">
        <v>50</v>
      </c>
      <c r="E5" s="17">
        <v>70</v>
      </c>
      <c r="I5" t="s">
        <v>20</v>
      </c>
      <c r="J5">
        <v>0.81707537693949639</v>
      </c>
      <c r="AF5" s="9">
        <v>4.2</v>
      </c>
      <c r="AG5" s="37">
        <v>30.43</v>
      </c>
      <c r="AH5" s="1"/>
    </row>
    <row r="6" spans="2:35" ht="15" thickBot="1" x14ac:dyDescent="0.35">
      <c r="B6" s="69">
        <v>20.99</v>
      </c>
      <c r="C6" s="17">
        <v>5.5</v>
      </c>
      <c r="D6" s="17">
        <v>22</v>
      </c>
      <c r="E6" s="17">
        <v>24</v>
      </c>
      <c r="I6" t="s">
        <v>21</v>
      </c>
      <c r="J6">
        <v>0.66761217160082009</v>
      </c>
      <c r="AF6" s="9">
        <v>5.5</v>
      </c>
      <c r="AG6" s="37">
        <v>20.99</v>
      </c>
      <c r="AH6" s="1"/>
    </row>
    <row r="7" spans="2:35" ht="15" thickBot="1" x14ac:dyDescent="0.35">
      <c r="B7" s="69">
        <v>56.89</v>
      </c>
      <c r="C7" s="17">
        <v>6.1</v>
      </c>
      <c r="D7" s="17">
        <v>18</v>
      </c>
      <c r="E7" s="17">
        <v>57</v>
      </c>
      <c r="I7" t="s">
        <v>22</v>
      </c>
      <c r="J7" s="54">
        <v>0.50141825740123014</v>
      </c>
      <c r="AF7" s="9">
        <v>6.1</v>
      </c>
      <c r="AG7" s="37">
        <v>56.89</v>
      </c>
      <c r="AH7" s="1"/>
    </row>
    <row r="8" spans="2:35" x14ac:dyDescent="0.3">
      <c r="B8" s="69">
        <v>9.5399999999999991</v>
      </c>
      <c r="C8" s="17">
        <v>3.6</v>
      </c>
      <c r="D8" s="17">
        <v>8</v>
      </c>
      <c r="E8" s="17">
        <v>19</v>
      </c>
      <c r="I8" t="s">
        <v>23</v>
      </c>
      <c r="J8">
        <v>25.038177495981053</v>
      </c>
      <c r="AF8" s="9">
        <v>3.6</v>
      </c>
      <c r="AG8" s="37">
        <v>9.5399999999999991</v>
      </c>
      <c r="AH8" s="1"/>
    </row>
    <row r="9" spans="2:35" ht="15" thickBot="1" x14ac:dyDescent="0.35">
      <c r="B9" s="69">
        <v>4.99</v>
      </c>
      <c r="C9" s="17">
        <v>2.2000000000000002</v>
      </c>
      <c r="D9" s="17">
        <v>6</v>
      </c>
      <c r="E9" s="17">
        <v>29</v>
      </c>
      <c r="I9" s="20" t="s">
        <v>24</v>
      </c>
      <c r="J9" s="20">
        <v>10</v>
      </c>
      <c r="AF9" s="9">
        <v>2.2000000000000002</v>
      </c>
      <c r="AG9" s="37">
        <v>4.99</v>
      </c>
      <c r="AH9" s="1"/>
    </row>
    <row r="10" spans="2:35" x14ac:dyDescent="0.3">
      <c r="B10" s="69">
        <v>6.56</v>
      </c>
      <c r="C10" s="17">
        <v>0.9</v>
      </c>
      <c r="D10" s="17">
        <v>9</v>
      </c>
      <c r="E10" s="17">
        <v>26</v>
      </c>
      <c r="AF10" s="9">
        <v>0.9</v>
      </c>
      <c r="AG10" s="37">
        <v>6.56</v>
      </c>
      <c r="AH10" s="1"/>
    </row>
    <row r="11" spans="2:35" ht="15" thickBot="1" x14ac:dyDescent="0.35">
      <c r="B11" s="69">
        <v>65.44</v>
      </c>
      <c r="C11" s="17">
        <v>5.8</v>
      </c>
      <c r="D11" s="17">
        <v>80</v>
      </c>
      <c r="E11" s="17">
        <v>46</v>
      </c>
      <c r="I11" t="s">
        <v>25</v>
      </c>
      <c r="AF11" s="9">
        <v>5.8</v>
      </c>
      <c r="AG11" s="37">
        <v>65.44</v>
      </c>
      <c r="AH11" s="1"/>
    </row>
    <row r="12" spans="2:35" ht="15" thickBot="1" x14ac:dyDescent="0.35">
      <c r="B12" s="70">
        <v>83.23</v>
      </c>
      <c r="C12" s="18">
        <v>11</v>
      </c>
      <c r="D12" s="18">
        <v>55</v>
      </c>
      <c r="E12" s="18">
        <v>60</v>
      </c>
      <c r="I12" s="21"/>
      <c r="J12" s="21" t="s">
        <v>30</v>
      </c>
      <c r="K12" s="21" t="s">
        <v>31</v>
      </c>
      <c r="L12" s="21" t="s">
        <v>32</v>
      </c>
      <c r="M12" s="21" t="s">
        <v>33</v>
      </c>
      <c r="N12" s="53" t="s">
        <v>34</v>
      </c>
      <c r="AF12" s="11">
        <v>11</v>
      </c>
      <c r="AG12" s="38">
        <v>83.23</v>
      </c>
      <c r="AH12" s="1"/>
    </row>
    <row r="13" spans="2:35" ht="15" thickBot="1" x14ac:dyDescent="0.35">
      <c r="I13" t="s">
        <v>26</v>
      </c>
      <c r="J13">
        <v>3</v>
      </c>
      <c r="K13">
        <v>7555.0233660784888</v>
      </c>
      <c r="L13">
        <v>2518.3411220261628</v>
      </c>
      <c r="M13">
        <v>4.0170675010340853</v>
      </c>
      <c r="N13" s="54">
        <v>6.9539594797064605E-2</v>
      </c>
    </row>
    <row r="14" spans="2:35" ht="15" thickBot="1" x14ac:dyDescent="0.35">
      <c r="B14" s="49"/>
      <c r="C14" s="100" t="s">
        <v>54</v>
      </c>
      <c r="D14" s="101"/>
      <c r="E14" s="49"/>
      <c r="I14" t="s">
        <v>27</v>
      </c>
      <c r="J14">
        <v>6</v>
      </c>
      <c r="K14">
        <v>3761.4619939215117</v>
      </c>
      <c r="L14">
        <v>626.910332320252</v>
      </c>
      <c r="AF14" s="39" t="s">
        <v>51</v>
      </c>
      <c r="AG14" s="39" t="s">
        <v>53</v>
      </c>
      <c r="AH14" s="60"/>
      <c r="AI14" s="60"/>
    </row>
    <row r="15" spans="2:35" ht="15" thickBot="1" x14ac:dyDescent="0.35">
      <c r="B15" s="1"/>
      <c r="C15" s="56" t="s">
        <v>50</v>
      </c>
      <c r="D15" s="57" t="s">
        <v>53</v>
      </c>
      <c r="E15" s="1"/>
      <c r="I15" s="20" t="s">
        <v>28</v>
      </c>
      <c r="J15" s="20">
        <v>9</v>
      </c>
      <c r="K15" s="20">
        <v>11316.485360000001</v>
      </c>
      <c r="L15" s="20"/>
      <c r="M15" s="20"/>
      <c r="N15" s="20"/>
      <c r="AF15" s="15">
        <v>12</v>
      </c>
      <c r="AG15" s="36">
        <v>100.3</v>
      </c>
      <c r="AH15" s="1"/>
      <c r="AI15" s="1"/>
    </row>
    <row r="16" spans="2:35" ht="15" thickBot="1" x14ac:dyDescent="0.35">
      <c r="C16" s="58">
        <v>20</v>
      </c>
      <c r="D16" s="41">
        <f>J40*C16+J39</f>
        <v>187.10282929458813</v>
      </c>
      <c r="AF16" s="17">
        <v>5</v>
      </c>
      <c r="AG16" s="37">
        <v>5.65</v>
      </c>
      <c r="AH16" s="1"/>
      <c r="AI16" s="1"/>
    </row>
    <row r="17" spans="9:36" x14ac:dyDescent="0.3">
      <c r="I17" s="21"/>
      <c r="J17" s="21" t="s">
        <v>35</v>
      </c>
      <c r="K17" s="21" t="s">
        <v>23</v>
      </c>
      <c r="L17" s="21" t="s">
        <v>36</v>
      </c>
      <c r="M17" s="21" t="s">
        <v>37</v>
      </c>
      <c r="N17" s="21" t="s">
        <v>38</v>
      </c>
      <c r="O17" s="21" t="s">
        <v>39</v>
      </c>
      <c r="P17" s="21" t="s">
        <v>40</v>
      </c>
      <c r="Q17" s="21" t="s">
        <v>41</v>
      </c>
      <c r="AF17" s="17">
        <v>50</v>
      </c>
      <c r="AG17" s="37">
        <v>30.43</v>
      </c>
      <c r="AH17" s="1"/>
      <c r="AI17" s="1"/>
    </row>
    <row r="18" spans="9:36" ht="15" thickBot="1" x14ac:dyDescent="0.35">
      <c r="I18" t="s">
        <v>29</v>
      </c>
      <c r="J18">
        <v>-9.7728475635595906</v>
      </c>
      <c r="K18">
        <v>20.121883217189581</v>
      </c>
      <c r="L18">
        <v>-0.48568255058805387</v>
      </c>
      <c r="M18">
        <v>0.64441822304623742</v>
      </c>
      <c r="N18">
        <v>-59.009322075055849</v>
      </c>
      <c r="O18">
        <v>39.46362694793666</v>
      </c>
      <c r="P18">
        <v>-59.009322075055849</v>
      </c>
      <c r="Q18">
        <v>39.46362694793666</v>
      </c>
      <c r="AF18" s="17">
        <v>22</v>
      </c>
      <c r="AG18" s="37">
        <v>20.99</v>
      </c>
      <c r="AH18" s="1"/>
      <c r="AI18" s="1"/>
    </row>
    <row r="19" spans="9:36" ht="15" thickBot="1" x14ac:dyDescent="0.35">
      <c r="I19" t="s">
        <v>50</v>
      </c>
      <c r="J19">
        <v>9.2792099881225454</v>
      </c>
      <c r="K19">
        <v>3.6279847497558162</v>
      </c>
      <c r="L19">
        <v>2.5576761282546978</v>
      </c>
      <c r="M19" s="55">
        <v>4.3043179032411887E-2</v>
      </c>
      <c r="N19">
        <v>0.40185110817182235</v>
      </c>
      <c r="O19">
        <v>18.156568868073268</v>
      </c>
      <c r="P19">
        <v>0.40185110817182235</v>
      </c>
      <c r="Q19">
        <v>18.156568868073268</v>
      </c>
      <c r="AF19" s="17">
        <v>18</v>
      </c>
      <c r="AG19" s="37">
        <v>56.89</v>
      </c>
      <c r="AH19" s="1"/>
      <c r="AI19" s="1"/>
    </row>
    <row r="20" spans="9:36" ht="15" thickBot="1" x14ac:dyDescent="0.35">
      <c r="I20" t="s">
        <v>51</v>
      </c>
      <c r="J20">
        <v>-4.9227432524575013E-3</v>
      </c>
      <c r="K20">
        <v>0.45755312900491052</v>
      </c>
      <c r="L20">
        <v>-1.0758845127260991E-2</v>
      </c>
      <c r="M20" s="54">
        <v>0.99176466011126463</v>
      </c>
      <c r="N20">
        <v>-1.1245149171430362</v>
      </c>
      <c r="O20">
        <v>1.1146694306381213</v>
      </c>
      <c r="P20">
        <v>-1.1245149171430362</v>
      </c>
      <c r="Q20">
        <v>1.1146694306381213</v>
      </c>
      <c r="AF20" s="17">
        <v>8</v>
      </c>
      <c r="AG20" s="37">
        <v>9.5399999999999991</v>
      </c>
      <c r="AH20" s="1"/>
      <c r="AI20" s="1"/>
    </row>
    <row r="21" spans="9:36" ht="15" thickBot="1" x14ac:dyDescent="0.35">
      <c r="I21" s="20" t="s">
        <v>52</v>
      </c>
      <c r="J21" s="20">
        <v>0.12495575497271492</v>
      </c>
      <c r="K21" s="20">
        <v>0.64764372621555633</v>
      </c>
      <c r="L21" s="20">
        <v>0.19293903409345417</v>
      </c>
      <c r="M21" s="54">
        <v>0.85337194494093627</v>
      </c>
      <c r="N21" s="20">
        <v>-1.459771354023818</v>
      </c>
      <c r="O21" s="20">
        <v>1.7096828639692478</v>
      </c>
      <c r="P21" s="20">
        <v>-1.459771354023818</v>
      </c>
      <c r="Q21" s="20">
        <v>1.7096828639692478</v>
      </c>
      <c r="AF21" s="17">
        <v>6</v>
      </c>
      <c r="AG21" s="37">
        <v>4.99</v>
      </c>
      <c r="AH21" s="1"/>
      <c r="AI21" s="1"/>
    </row>
    <row r="22" spans="9:36" x14ac:dyDescent="0.3">
      <c r="AF22" s="17">
        <v>9</v>
      </c>
      <c r="AG22" s="37">
        <v>6.56</v>
      </c>
      <c r="AH22" s="1"/>
      <c r="AI22" s="1"/>
    </row>
    <row r="23" spans="9:36" x14ac:dyDescent="0.3">
      <c r="I23" t="s">
        <v>18</v>
      </c>
      <c r="AF23" s="17">
        <v>80</v>
      </c>
      <c r="AG23" s="37">
        <v>65.44</v>
      </c>
      <c r="AH23" s="1"/>
      <c r="AI23" s="1"/>
    </row>
    <row r="24" spans="9:36" ht="15" thickBot="1" x14ac:dyDescent="0.35">
      <c r="AF24" s="18">
        <v>55</v>
      </c>
      <c r="AG24" s="38">
        <v>83.23</v>
      </c>
      <c r="AH24" s="1"/>
      <c r="AI24" s="1"/>
    </row>
    <row r="25" spans="9:36" ht="15" thickBot="1" x14ac:dyDescent="0.35">
      <c r="I25" s="22" t="s">
        <v>19</v>
      </c>
      <c r="J25" s="22"/>
    </row>
    <row r="26" spans="9:36" ht="15" thickBot="1" x14ac:dyDescent="0.35">
      <c r="I26" t="s">
        <v>20</v>
      </c>
      <c r="J26">
        <v>0.81545404385492093</v>
      </c>
      <c r="AF26" s="39" t="s">
        <v>52</v>
      </c>
      <c r="AG26" s="39" t="s">
        <v>53</v>
      </c>
      <c r="AH26" s="60"/>
      <c r="AI26" s="60"/>
      <c r="AJ26" s="60"/>
    </row>
    <row r="27" spans="9:36" x14ac:dyDescent="0.3">
      <c r="I27" t="s">
        <v>21</v>
      </c>
      <c r="J27">
        <v>0.66496529763934331</v>
      </c>
      <c r="AF27" s="15">
        <v>33</v>
      </c>
      <c r="AG27" s="36">
        <v>100.3</v>
      </c>
      <c r="AH27" s="1"/>
      <c r="AI27" s="1"/>
      <c r="AJ27" s="1"/>
    </row>
    <row r="28" spans="9:36" x14ac:dyDescent="0.3">
      <c r="I28" t="s">
        <v>22</v>
      </c>
      <c r="J28">
        <v>0.62308595984426118</v>
      </c>
      <c r="AF28" s="17">
        <v>19</v>
      </c>
      <c r="AG28" s="37">
        <v>5.65</v>
      </c>
      <c r="AH28" s="1"/>
      <c r="AI28" s="1"/>
      <c r="AJ28" s="1"/>
    </row>
    <row r="29" spans="9:36" x14ac:dyDescent="0.3">
      <c r="I29" t="s">
        <v>23</v>
      </c>
      <c r="J29">
        <v>21.769862494846887</v>
      </c>
      <c r="AF29" s="17">
        <v>70</v>
      </c>
      <c r="AG29" s="37">
        <v>30.43</v>
      </c>
      <c r="AH29" s="1"/>
      <c r="AI29" s="1"/>
      <c r="AJ29" s="1"/>
    </row>
    <row r="30" spans="9:36" ht="15" thickBot="1" x14ac:dyDescent="0.35">
      <c r="I30" s="20" t="s">
        <v>24</v>
      </c>
      <c r="J30" s="20">
        <v>10</v>
      </c>
      <c r="AF30" s="17">
        <v>24</v>
      </c>
      <c r="AG30" s="37">
        <v>20.99</v>
      </c>
      <c r="AH30" s="1"/>
      <c r="AI30" s="1"/>
      <c r="AJ30" s="1"/>
    </row>
    <row r="31" spans="9:36" x14ac:dyDescent="0.3">
      <c r="AF31" s="17">
        <v>57</v>
      </c>
      <c r="AG31" s="37">
        <v>56.89</v>
      </c>
      <c r="AH31" s="1"/>
      <c r="AI31" s="1"/>
      <c r="AJ31" s="1"/>
    </row>
    <row r="32" spans="9:36" ht="15" thickBot="1" x14ac:dyDescent="0.35">
      <c r="I32" t="s">
        <v>25</v>
      </c>
      <c r="AF32" s="17">
        <v>19</v>
      </c>
      <c r="AG32" s="37">
        <v>9.5399999999999991</v>
      </c>
      <c r="AH32" s="1"/>
      <c r="AI32" s="1"/>
      <c r="AJ32" s="1"/>
    </row>
    <row r="33" spans="9:36" x14ac:dyDescent="0.3">
      <c r="I33" s="21"/>
      <c r="J33" s="21" t="s">
        <v>30</v>
      </c>
      <c r="K33" s="21" t="s">
        <v>31</v>
      </c>
      <c r="L33" s="21" t="s">
        <v>32</v>
      </c>
      <c r="M33" s="21" t="s">
        <v>33</v>
      </c>
      <c r="N33" s="21" t="s">
        <v>34</v>
      </c>
      <c r="AF33" s="17">
        <v>29</v>
      </c>
      <c r="AG33" s="37">
        <v>4.99</v>
      </c>
      <c r="AH33" s="1"/>
      <c r="AI33" s="1"/>
      <c r="AJ33" s="1"/>
    </row>
    <row r="34" spans="9:36" x14ac:dyDescent="0.3">
      <c r="I34" t="s">
        <v>26</v>
      </c>
      <c r="J34">
        <v>1</v>
      </c>
      <c r="K34">
        <v>7525.0700556436714</v>
      </c>
      <c r="L34">
        <v>7525.0700556436714</v>
      </c>
      <c r="M34">
        <v>15.878123500735738</v>
      </c>
      <c r="N34">
        <v>4.0348866304169197E-3</v>
      </c>
      <c r="AF34" s="17">
        <v>26</v>
      </c>
      <c r="AG34" s="37">
        <v>6.56</v>
      </c>
      <c r="AH34" s="1"/>
      <c r="AI34" s="1"/>
      <c r="AJ34" s="1"/>
    </row>
    <row r="35" spans="9:36" x14ac:dyDescent="0.3">
      <c r="I35" t="s">
        <v>27</v>
      </c>
      <c r="J35">
        <v>8</v>
      </c>
      <c r="K35">
        <v>3791.4153043563292</v>
      </c>
      <c r="L35">
        <v>473.92691304454115</v>
      </c>
      <c r="AF35" s="17">
        <v>46</v>
      </c>
      <c r="AG35" s="37">
        <v>65.44</v>
      </c>
      <c r="AH35" s="1"/>
      <c r="AI35" s="1"/>
      <c r="AJ35" s="1"/>
    </row>
    <row r="36" spans="9:36" ht="15" thickBot="1" x14ac:dyDescent="0.35">
      <c r="I36" s="20" t="s">
        <v>28</v>
      </c>
      <c r="J36" s="20">
        <v>9</v>
      </c>
      <c r="K36" s="20">
        <v>11316.485360000001</v>
      </c>
      <c r="L36" s="20"/>
      <c r="M36" s="20"/>
      <c r="N36" s="20"/>
      <c r="AF36" s="18">
        <v>60</v>
      </c>
      <c r="AG36" s="38">
        <v>83.23</v>
      </c>
      <c r="AH36" s="1"/>
      <c r="AI36" s="1"/>
      <c r="AJ36" s="1"/>
    </row>
    <row r="37" spans="9:36" ht="15" thickBot="1" x14ac:dyDescent="0.35"/>
    <row r="38" spans="9:36" x14ac:dyDescent="0.3">
      <c r="I38" s="21"/>
      <c r="J38" s="21" t="s">
        <v>35</v>
      </c>
      <c r="K38" s="21" t="s">
        <v>23</v>
      </c>
      <c r="L38" s="21" t="s">
        <v>36</v>
      </c>
      <c r="M38" s="21" t="s">
        <v>37</v>
      </c>
      <c r="N38" s="21" t="s">
        <v>38</v>
      </c>
      <c r="O38" s="21" t="s">
        <v>39</v>
      </c>
      <c r="P38" s="21" t="s">
        <v>40</v>
      </c>
      <c r="Q38" s="21" t="s">
        <v>41</v>
      </c>
    </row>
    <row r="39" spans="9:36" x14ac:dyDescent="0.3">
      <c r="I39" t="s">
        <v>29</v>
      </c>
      <c r="J39">
        <v>-7.1503768381200743</v>
      </c>
      <c r="K39">
        <v>13.344543414106141</v>
      </c>
      <c r="L39">
        <v>-0.53582776242172603</v>
      </c>
      <c r="M39">
        <v>0.60664950333889511</v>
      </c>
      <c r="N39">
        <v>-37.922949133460371</v>
      </c>
      <c r="O39">
        <v>23.622195457220222</v>
      </c>
      <c r="P39">
        <v>-37.922949133460371</v>
      </c>
      <c r="Q39">
        <v>23.622195457220222</v>
      </c>
    </row>
    <row r="40" spans="9:36" ht="15" thickBot="1" x14ac:dyDescent="0.35">
      <c r="I40" s="20" t="s">
        <v>50</v>
      </c>
      <c r="J40" s="20">
        <v>9.71266030663541</v>
      </c>
      <c r="K40" s="20">
        <v>2.4374662558907074</v>
      </c>
      <c r="L40" s="20">
        <v>3.9847363150823099</v>
      </c>
      <c r="M40" s="20">
        <v>4.0348866304169128E-3</v>
      </c>
      <c r="N40" s="20">
        <v>4.0918530411308218</v>
      </c>
      <c r="O40" s="20">
        <v>15.333467572140002</v>
      </c>
      <c r="P40" s="20">
        <v>4.0918530411308218</v>
      </c>
      <c r="Q40" s="20">
        <v>15.333467572140002</v>
      </c>
    </row>
  </sheetData>
  <mergeCells count="1">
    <mergeCell ref="C14:D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41D4-7666-486F-ACF2-3CF72C84DECF}">
  <dimension ref="A1:AI68"/>
  <sheetViews>
    <sheetView zoomScale="55" zoomScaleNormal="55" workbookViewId="0">
      <selection activeCell="G24" sqref="G24"/>
    </sheetView>
  </sheetViews>
  <sheetFormatPr defaultRowHeight="14.4" x14ac:dyDescent="0.3"/>
  <cols>
    <col min="2" max="2" width="22.6640625" customWidth="1"/>
    <col min="3" max="3" width="25.6640625" customWidth="1"/>
    <col min="4" max="5" width="25.109375" customWidth="1"/>
    <col min="6" max="6" width="26.44140625" customWidth="1"/>
    <col min="7" max="7" width="15.44140625" customWidth="1"/>
    <col min="8" max="8" width="20.88671875" customWidth="1"/>
    <col min="9" max="9" width="23.21875" customWidth="1"/>
    <col min="10" max="10" width="25.21875" customWidth="1"/>
    <col min="11" max="11" width="17" customWidth="1"/>
    <col min="12" max="12" width="20.5546875" customWidth="1"/>
    <col min="13" max="13" width="16.5546875" customWidth="1"/>
    <col min="14" max="14" width="14.5546875" customWidth="1"/>
    <col min="15" max="15" width="17.44140625" customWidth="1"/>
    <col min="16" max="16" width="15.44140625" customWidth="1"/>
    <col min="17" max="17" width="28.33203125" customWidth="1"/>
    <col min="18" max="18" width="20.5546875" customWidth="1"/>
    <col min="20" max="20" width="17.77734375" customWidth="1"/>
    <col min="21" max="21" width="15.21875" customWidth="1"/>
    <col min="22" max="22" width="18.77734375" customWidth="1"/>
    <col min="23" max="23" width="20.77734375" customWidth="1"/>
    <col min="24" max="24" width="16.33203125" customWidth="1"/>
    <col min="25" max="25" width="15.88671875" customWidth="1"/>
    <col min="26" max="26" width="17.88671875" customWidth="1"/>
    <col min="27" max="27" width="21.44140625" customWidth="1"/>
    <col min="28" max="28" width="26.5546875" customWidth="1"/>
    <col min="29" max="29" width="25.77734375" customWidth="1"/>
    <col min="30" max="30" width="24.33203125" customWidth="1"/>
    <col min="31" max="31" width="22.88671875" customWidth="1"/>
  </cols>
  <sheetData>
    <row r="1" spans="1:32" ht="18.600000000000001" thickBot="1" x14ac:dyDescent="0.4">
      <c r="A1" s="102"/>
      <c r="B1" s="102"/>
      <c r="C1" s="102"/>
      <c r="D1" s="102"/>
      <c r="E1" s="102"/>
      <c r="F1" s="102"/>
      <c r="G1" s="103" t="s">
        <v>48</v>
      </c>
      <c r="H1" s="104"/>
      <c r="I1" s="104"/>
      <c r="J1" s="104"/>
      <c r="K1" s="104"/>
      <c r="L1" s="104"/>
      <c r="M1" s="104"/>
      <c r="N1" s="104"/>
      <c r="O1" s="105"/>
    </row>
    <row r="2" spans="1:32" ht="15" thickBot="1" x14ac:dyDescent="0.35">
      <c r="A2" s="50" t="s">
        <v>9</v>
      </c>
      <c r="B2" s="50" t="s">
        <v>43</v>
      </c>
      <c r="C2" s="50" t="s">
        <v>44</v>
      </c>
      <c r="D2" s="50" t="s">
        <v>47</v>
      </c>
      <c r="E2" s="50" t="s">
        <v>45</v>
      </c>
      <c r="F2" s="50" t="s">
        <v>46</v>
      </c>
      <c r="G2" s="2"/>
      <c r="J2" t="s">
        <v>18</v>
      </c>
      <c r="AD2" s="50" t="s">
        <v>44</v>
      </c>
      <c r="AE2" s="50" t="s">
        <v>43</v>
      </c>
      <c r="AF2" s="60"/>
    </row>
    <row r="3" spans="1:32" ht="15" thickBot="1" x14ac:dyDescent="0.35">
      <c r="A3" s="8">
        <v>1</v>
      </c>
      <c r="B3" s="65">
        <v>23378.23</v>
      </c>
      <c r="C3" s="44">
        <v>250</v>
      </c>
      <c r="D3" s="44">
        <v>50</v>
      </c>
      <c r="E3" s="44">
        <v>160</v>
      </c>
      <c r="F3" s="45">
        <v>100</v>
      </c>
      <c r="G3" s="1"/>
      <c r="AD3" s="8">
        <v>250</v>
      </c>
      <c r="AE3" s="61">
        <v>23378.23</v>
      </c>
      <c r="AF3" s="1"/>
    </row>
    <row r="4" spans="1:32" x14ac:dyDescent="0.3">
      <c r="A4" s="9">
        <v>2</v>
      </c>
      <c r="B4" s="66">
        <v>34476</v>
      </c>
      <c r="C4" s="1">
        <v>320</v>
      </c>
      <c r="D4" s="1">
        <v>600</v>
      </c>
      <c r="E4" s="1">
        <v>55</v>
      </c>
      <c r="F4" s="10">
        <v>9</v>
      </c>
      <c r="G4" s="1"/>
      <c r="J4" s="22" t="s">
        <v>19</v>
      </c>
      <c r="K4" s="22"/>
      <c r="AD4" s="9">
        <v>320</v>
      </c>
      <c r="AE4" s="62">
        <v>34476</v>
      </c>
      <c r="AF4" s="1"/>
    </row>
    <row r="5" spans="1:32" x14ac:dyDescent="0.3">
      <c r="A5" s="9">
        <v>3</v>
      </c>
      <c r="B5" s="66">
        <v>239476</v>
      </c>
      <c r="C5" s="1">
        <v>1000</v>
      </c>
      <c r="D5" s="1">
        <v>900</v>
      </c>
      <c r="E5" s="1">
        <v>98</v>
      </c>
      <c r="F5" s="10">
        <v>25</v>
      </c>
      <c r="G5" s="1"/>
      <c r="J5" t="s">
        <v>20</v>
      </c>
      <c r="K5">
        <v>0.84792051635371235</v>
      </c>
      <c r="AD5" s="9">
        <v>1000</v>
      </c>
      <c r="AE5" s="62">
        <v>239476</v>
      </c>
      <c r="AF5" s="1"/>
    </row>
    <row r="6" spans="1:32" ht="15" thickBot="1" x14ac:dyDescent="0.35">
      <c r="A6" s="9">
        <v>4</v>
      </c>
      <c r="B6" s="66">
        <v>66677</v>
      </c>
      <c r="C6" s="1">
        <v>450</v>
      </c>
      <c r="D6" s="1">
        <v>34</v>
      </c>
      <c r="E6" s="1">
        <v>55</v>
      </c>
      <c r="F6" s="10">
        <v>46</v>
      </c>
      <c r="G6" s="1"/>
      <c r="J6" t="s">
        <v>21</v>
      </c>
      <c r="K6">
        <v>0.7189692020535462</v>
      </c>
      <c r="AD6" s="9">
        <v>450</v>
      </c>
      <c r="AE6" s="62">
        <v>66677</v>
      </c>
      <c r="AF6" s="1"/>
    </row>
    <row r="7" spans="1:32" ht="15" thickBot="1" x14ac:dyDescent="0.35">
      <c r="A7" s="9">
        <v>5</v>
      </c>
      <c r="B7" s="66">
        <v>78000</v>
      </c>
      <c r="C7" s="1">
        <v>234</v>
      </c>
      <c r="D7" s="1">
        <v>77</v>
      </c>
      <c r="E7" s="1">
        <v>23</v>
      </c>
      <c r="F7" s="10">
        <v>57</v>
      </c>
      <c r="G7" s="1"/>
      <c r="J7" t="s">
        <v>22</v>
      </c>
      <c r="K7" s="54">
        <v>0.60655688287496479</v>
      </c>
      <c r="AD7" s="9">
        <v>234</v>
      </c>
      <c r="AE7" s="62">
        <v>78000</v>
      </c>
      <c r="AF7" s="1"/>
    </row>
    <row r="8" spans="1:32" x14ac:dyDescent="0.3">
      <c r="A8" s="9">
        <v>6</v>
      </c>
      <c r="B8" s="66">
        <v>99956</v>
      </c>
      <c r="C8" s="1">
        <v>500</v>
      </c>
      <c r="D8" s="1">
        <v>90</v>
      </c>
      <c r="E8" s="1">
        <v>18</v>
      </c>
      <c r="F8" s="10">
        <v>88</v>
      </c>
      <c r="G8" s="1"/>
      <c r="J8" t="s">
        <v>23</v>
      </c>
      <c r="K8">
        <v>34874.348901503632</v>
      </c>
      <c r="AD8" s="9">
        <v>500</v>
      </c>
      <c r="AE8" s="62">
        <v>99956</v>
      </c>
      <c r="AF8" s="1"/>
    </row>
    <row r="9" spans="1:32" ht="15" thickBot="1" x14ac:dyDescent="0.35">
      <c r="A9" s="9">
        <v>7</v>
      </c>
      <c r="B9" s="66">
        <v>107747</v>
      </c>
      <c r="C9" s="1">
        <v>565</v>
      </c>
      <c r="D9" s="1">
        <v>700</v>
      </c>
      <c r="E9" s="1">
        <v>100</v>
      </c>
      <c r="F9" s="10">
        <v>12</v>
      </c>
      <c r="G9" s="1"/>
      <c r="J9" s="20" t="s">
        <v>24</v>
      </c>
      <c r="K9" s="20">
        <v>15</v>
      </c>
      <c r="AD9" s="9">
        <v>565</v>
      </c>
      <c r="AE9" s="62">
        <v>107747</v>
      </c>
      <c r="AF9" s="1"/>
    </row>
    <row r="10" spans="1:32" x14ac:dyDescent="0.3">
      <c r="A10" s="9">
        <v>8</v>
      </c>
      <c r="B10" s="66">
        <v>23655</v>
      </c>
      <c r="C10" s="1">
        <v>200</v>
      </c>
      <c r="D10" s="1">
        <v>23</v>
      </c>
      <c r="E10" s="1">
        <v>200</v>
      </c>
      <c r="F10" s="10">
        <v>55</v>
      </c>
      <c r="G10" s="1"/>
      <c r="AD10" s="9">
        <v>200</v>
      </c>
      <c r="AE10" s="62">
        <v>23655</v>
      </c>
      <c r="AF10" s="1"/>
    </row>
    <row r="11" spans="1:32" ht="15" thickBot="1" x14ac:dyDescent="0.35">
      <c r="A11" s="9">
        <v>9</v>
      </c>
      <c r="B11" s="66">
        <v>87586</v>
      </c>
      <c r="C11" s="1">
        <v>620</v>
      </c>
      <c r="D11" s="1">
        <v>45</v>
      </c>
      <c r="E11" s="1">
        <v>96</v>
      </c>
      <c r="F11" s="10">
        <v>290</v>
      </c>
      <c r="G11" s="1"/>
      <c r="J11" t="s">
        <v>25</v>
      </c>
      <c r="AD11" s="9">
        <v>620</v>
      </c>
      <c r="AE11" s="62">
        <v>87586</v>
      </c>
      <c r="AF11" s="1"/>
    </row>
    <row r="12" spans="1:32" ht="15" thickBot="1" x14ac:dyDescent="0.35">
      <c r="A12" s="9">
        <v>10</v>
      </c>
      <c r="B12" s="66">
        <v>123677</v>
      </c>
      <c r="C12" s="1">
        <v>1500</v>
      </c>
      <c r="D12" s="1">
        <v>23</v>
      </c>
      <c r="E12" s="1">
        <v>44</v>
      </c>
      <c r="F12" s="10">
        <v>55</v>
      </c>
      <c r="G12" s="1"/>
      <c r="J12" s="21"/>
      <c r="K12" s="21" t="s">
        <v>30</v>
      </c>
      <c r="L12" s="21" t="s">
        <v>31</v>
      </c>
      <c r="M12" s="21" t="s">
        <v>32</v>
      </c>
      <c r="N12" s="21" t="s">
        <v>33</v>
      </c>
      <c r="O12" s="53" t="s">
        <v>34</v>
      </c>
      <c r="AD12" s="9">
        <v>1500</v>
      </c>
      <c r="AE12" s="62">
        <v>123677</v>
      </c>
      <c r="AF12" s="1"/>
    </row>
    <row r="13" spans="1:32" ht="15" thickBot="1" x14ac:dyDescent="0.35">
      <c r="A13" s="9">
        <v>11</v>
      </c>
      <c r="B13" s="66">
        <v>45545</v>
      </c>
      <c r="C13" s="1">
        <v>300</v>
      </c>
      <c r="D13" s="1">
        <v>89</v>
      </c>
      <c r="E13" s="1">
        <v>23</v>
      </c>
      <c r="F13" s="10">
        <v>95</v>
      </c>
      <c r="G13" s="1"/>
      <c r="J13" t="s">
        <v>26</v>
      </c>
      <c r="K13">
        <v>4</v>
      </c>
      <c r="L13">
        <v>31114912715.335304</v>
      </c>
      <c r="M13">
        <v>7778728178.8338261</v>
      </c>
      <c r="N13">
        <v>6.3958221599482412</v>
      </c>
      <c r="O13" s="52">
        <v>8.0545363114659981E-3</v>
      </c>
      <c r="AD13" s="9">
        <v>300</v>
      </c>
      <c r="AE13" s="62">
        <v>45545</v>
      </c>
      <c r="AF13" s="1"/>
    </row>
    <row r="14" spans="1:32" x14ac:dyDescent="0.3">
      <c r="A14" s="9">
        <v>12</v>
      </c>
      <c r="B14" s="66">
        <v>36756</v>
      </c>
      <c r="C14" s="1">
        <v>120</v>
      </c>
      <c r="D14" s="1">
        <v>45</v>
      </c>
      <c r="E14" s="1">
        <v>200</v>
      </c>
      <c r="F14" s="10">
        <v>303</v>
      </c>
      <c r="G14" s="1"/>
      <c r="J14" t="s">
        <v>27</v>
      </c>
      <c r="K14">
        <v>10</v>
      </c>
      <c r="L14">
        <v>12162202113.038076</v>
      </c>
      <c r="M14">
        <v>1216220211.3038077</v>
      </c>
      <c r="AD14" s="9">
        <v>120</v>
      </c>
      <c r="AE14" s="62">
        <v>36756</v>
      </c>
      <c r="AF14" s="1"/>
    </row>
    <row r="15" spans="1:32" ht="15" thickBot="1" x14ac:dyDescent="0.35">
      <c r="A15" s="9">
        <v>13</v>
      </c>
      <c r="B15" s="66">
        <v>50335</v>
      </c>
      <c r="C15" s="1">
        <v>542</v>
      </c>
      <c r="D15" s="1">
        <v>200</v>
      </c>
      <c r="E15" s="1">
        <v>23</v>
      </c>
      <c r="F15" s="10">
        <v>24</v>
      </c>
      <c r="G15" s="1"/>
      <c r="J15" s="20" t="s">
        <v>28</v>
      </c>
      <c r="K15" s="20">
        <v>14</v>
      </c>
      <c r="L15" s="20">
        <v>43277114828.373383</v>
      </c>
      <c r="M15" s="20"/>
      <c r="N15" s="20"/>
      <c r="O15" s="20"/>
      <c r="AD15" s="9">
        <v>542</v>
      </c>
      <c r="AE15" s="62">
        <v>50335</v>
      </c>
      <c r="AF15" s="1"/>
    </row>
    <row r="16" spans="1:32" ht="15" thickBot="1" x14ac:dyDescent="0.35">
      <c r="A16" s="9">
        <v>14</v>
      </c>
      <c r="B16" s="66">
        <v>78698</v>
      </c>
      <c r="C16" s="1">
        <v>650</v>
      </c>
      <c r="D16" s="1">
        <v>457</v>
      </c>
      <c r="E16" s="1">
        <v>10</v>
      </c>
      <c r="F16" s="10">
        <v>56</v>
      </c>
      <c r="G16" s="1"/>
      <c r="AD16" s="9">
        <v>650</v>
      </c>
      <c r="AE16" s="62">
        <v>78698</v>
      </c>
      <c r="AF16" s="1"/>
    </row>
    <row r="17" spans="1:33" ht="15" thickBot="1" x14ac:dyDescent="0.35">
      <c r="A17" s="11">
        <v>15</v>
      </c>
      <c r="B17" s="67">
        <v>29967</v>
      </c>
      <c r="C17" s="4">
        <v>235</v>
      </c>
      <c r="D17" s="4">
        <v>10</v>
      </c>
      <c r="E17" s="4">
        <v>230</v>
      </c>
      <c r="F17" s="12">
        <v>10</v>
      </c>
      <c r="G17" s="1"/>
      <c r="J17" s="21"/>
      <c r="K17" s="21" t="s">
        <v>35</v>
      </c>
      <c r="L17" s="21" t="s">
        <v>23</v>
      </c>
      <c r="M17" s="21" t="s">
        <v>36</v>
      </c>
      <c r="N17" s="21" t="s">
        <v>37</v>
      </c>
      <c r="O17" s="21" t="s">
        <v>38</v>
      </c>
      <c r="P17" s="21" t="s">
        <v>39</v>
      </c>
      <c r="Q17" s="21" t="s">
        <v>40</v>
      </c>
      <c r="R17" s="21" t="s">
        <v>41</v>
      </c>
      <c r="AD17" s="11">
        <v>235</v>
      </c>
      <c r="AE17" s="63">
        <v>29967</v>
      </c>
      <c r="AF17" s="1"/>
    </row>
    <row r="18" spans="1:33" ht="15" thickBot="1" x14ac:dyDescent="0.35">
      <c r="I18" t="s">
        <v>29</v>
      </c>
      <c r="J18">
        <v>-734.83174975366273</v>
      </c>
      <c r="K18">
        <v>26133.27742430658</v>
      </c>
      <c r="L18">
        <v>-2.8118622009124475E-2</v>
      </c>
      <c r="M18">
        <v>0.97812078830622007</v>
      </c>
      <c r="N18">
        <v>-58963.402508586943</v>
      </c>
      <c r="O18">
        <v>57493.739009079618</v>
      </c>
      <c r="P18">
        <v>-58963.402508586943</v>
      </c>
      <c r="Q18">
        <v>57493.739009079618</v>
      </c>
    </row>
    <row r="19" spans="1:33" ht="15" thickBot="1" x14ac:dyDescent="0.35">
      <c r="C19" s="106" t="s">
        <v>49</v>
      </c>
      <c r="D19" s="107"/>
      <c r="E19" s="107"/>
      <c r="F19" s="107"/>
      <c r="G19" s="108"/>
      <c r="I19" t="s">
        <v>44</v>
      </c>
      <c r="J19">
        <v>94.080874882253923</v>
      </c>
      <c r="K19">
        <v>28.914575442731614</v>
      </c>
      <c r="L19">
        <v>3.2537525950741033</v>
      </c>
      <c r="M19" s="52">
        <v>8.6652724149521732E-3</v>
      </c>
      <c r="N19">
        <v>29.655185949615387</v>
      </c>
      <c r="O19">
        <v>158.50656381489244</v>
      </c>
      <c r="P19">
        <v>29.655185949615387</v>
      </c>
      <c r="Q19">
        <v>158.50656381489244</v>
      </c>
      <c r="AD19" s="50" t="s">
        <v>47</v>
      </c>
      <c r="AE19" s="50" t="s">
        <v>43</v>
      </c>
      <c r="AF19" s="60"/>
      <c r="AG19" s="60"/>
    </row>
    <row r="20" spans="1:33" ht="15" thickBot="1" x14ac:dyDescent="0.35">
      <c r="C20" s="47"/>
      <c r="D20" s="47"/>
      <c r="E20" s="47"/>
      <c r="F20" s="47"/>
      <c r="G20" s="48">
        <f>J41+(500*J42)+(400*J43)</f>
        <v>89978.208001281484</v>
      </c>
      <c r="I20" t="s">
        <v>45</v>
      </c>
      <c r="J20">
        <v>-0.9943673757050806</v>
      </c>
      <c r="K20">
        <v>137.73003535025822</v>
      </c>
      <c r="L20">
        <v>-7.219684313420285E-3</v>
      </c>
      <c r="M20" s="54">
        <v>0.99438157429797502</v>
      </c>
      <c r="N20">
        <v>-307.87601022505839</v>
      </c>
      <c r="O20">
        <v>305.88727547364829</v>
      </c>
      <c r="P20">
        <v>-307.87601022505839</v>
      </c>
      <c r="Q20">
        <v>305.88727547364829</v>
      </c>
      <c r="AD20" s="8">
        <v>50</v>
      </c>
      <c r="AE20" s="61">
        <v>23378.23</v>
      </c>
      <c r="AF20" s="1"/>
      <c r="AG20" s="1"/>
    </row>
    <row r="21" spans="1:33" ht="15" thickBot="1" x14ac:dyDescent="0.35">
      <c r="G21" s="42" t="s">
        <v>55</v>
      </c>
      <c r="K21" t="s">
        <v>46</v>
      </c>
      <c r="L21">
        <v>95.076664172188771</v>
      </c>
      <c r="M21">
        <v>112.33586730200074</v>
      </c>
      <c r="N21">
        <v>0.84636070789917184</v>
      </c>
      <c r="O21" s="54">
        <v>0.41714492948744319</v>
      </c>
      <c r="P21">
        <v>-155.2232462349736</v>
      </c>
      <c r="Q21">
        <v>345.37657457935114</v>
      </c>
      <c r="R21">
        <v>-155.2232462349736</v>
      </c>
      <c r="S21">
        <v>345.37657457935114</v>
      </c>
      <c r="AD21" s="9">
        <v>600</v>
      </c>
      <c r="AE21" s="62">
        <v>34476</v>
      </c>
      <c r="AF21" s="1"/>
      <c r="AG21" s="1"/>
    </row>
    <row r="22" spans="1:33" ht="15" thickBot="1" x14ac:dyDescent="0.35">
      <c r="E22" s="51" t="s">
        <v>56</v>
      </c>
      <c r="F22" s="52" t="s">
        <v>57</v>
      </c>
      <c r="G22" s="52" t="s">
        <v>42</v>
      </c>
      <c r="AD22" s="9">
        <v>900</v>
      </c>
      <c r="AE22" s="62">
        <v>239476</v>
      </c>
      <c r="AF22" s="1"/>
      <c r="AG22" s="1"/>
    </row>
    <row r="23" spans="1:33" ht="15" thickBot="1" x14ac:dyDescent="0.35">
      <c r="E23" s="52">
        <v>500</v>
      </c>
      <c r="F23" s="52">
        <v>400</v>
      </c>
      <c r="G23" s="43">
        <f>(J42*E23)+(J43*F23)+J41</f>
        <v>89978.208001281484</v>
      </c>
      <c r="K23" s="20" t="s">
        <v>47</v>
      </c>
      <c r="L23" s="20">
        <v>94.98080876858721</v>
      </c>
      <c r="M23" s="20">
        <v>35.788318701535616</v>
      </c>
      <c r="N23" s="20">
        <v>2.6539611866290813</v>
      </c>
      <c r="O23" s="52">
        <v>2.4148306079342992E-2</v>
      </c>
      <c r="P23" s="20">
        <v>15.239465422428736</v>
      </c>
      <c r="Q23" s="20">
        <v>174.72215211474568</v>
      </c>
      <c r="R23" s="20">
        <v>15.239465422428736</v>
      </c>
      <c r="S23" s="20">
        <v>174.72215211474568</v>
      </c>
      <c r="AD23" s="9">
        <v>34</v>
      </c>
      <c r="AE23" s="62">
        <v>66677</v>
      </c>
      <c r="AF23" s="1"/>
      <c r="AG23" s="1"/>
    </row>
    <row r="24" spans="1:33" x14ac:dyDescent="0.3">
      <c r="AD24" s="9">
        <v>77</v>
      </c>
      <c r="AE24" s="62">
        <v>78000</v>
      </c>
      <c r="AF24" s="1"/>
      <c r="AG24" s="1"/>
    </row>
    <row r="25" spans="1:33" x14ac:dyDescent="0.3">
      <c r="I25" t="s">
        <v>18</v>
      </c>
      <c r="AD25" s="9">
        <v>90</v>
      </c>
      <c r="AE25" s="62">
        <v>99956</v>
      </c>
      <c r="AF25" s="1"/>
      <c r="AG25" s="1"/>
    </row>
    <row r="26" spans="1:33" ht="15" thickBot="1" x14ac:dyDescent="0.35">
      <c r="AD26" s="9">
        <v>700</v>
      </c>
      <c r="AE26" s="62">
        <v>107747</v>
      </c>
      <c r="AF26" s="1"/>
      <c r="AG26" s="1"/>
    </row>
    <row r="27" spans="1:33" x14ac:dyDescent="0.3">
      <c r="I27" s="22" t="s">
        <v>19</v>
      </c>
      <c r="J27" s="22"/>
      <c r="AD27" s="9">
        <v>23</v>
      </c>
      <c r="AE27" s="62">
        <v>23655</v>
      </c>
      <c r="AF27" s="1"/>
      <c r="AG27" s="1"/>
    </row>
    <row r="28" spans="1:33" x14ac:dyDescent="0.3">
      <c r="I28" t="s">
        <v>20</v>
      </c>
      <c r="J28">
        <v>0.83562833375575762</v>
      </c>
      <c r="AD28" s="9">
        <v>45</v>
      </c>
      <c r="AE28" s="62">
        <v>87586</v>
      </c>
      <c r="AF28" s="1"/>
      <c r="AG28" s="1"/>
    </row>
    <row r="29" spans="1:33" x14ac:dyDescent="0.3">
      <c r="I29" t="s">
        <v>21</v>
      </c>
      <c r="J29">
        <v>0.69827471217542392</v>
      </c>
      <c r="AD29" s="9">
        <v>23</v>
      </c>
      <c r="AE29" s="62">
        <v>123677</v>
      </c>
      <c r="AF29" s="1"/>
      <c r="AG29" s="1"/>
    </row>
    <row r="30" spans="1:33" x14ac:dyDescent="0.3">
      <c r="I30" t="s">
        <v>22</v>
      </c>
      <c r="J30">
        <v>0.64798716420466118</v>
      </c>
      <c r="AD30" s="9">
        <v>89</v>
      </c>
      <c r="AE30" s="62">
        <v>45545</v>
      </c>
      <c r="AF30" s="1"/>
      <c r="AG30" s="1"/>
    </row>
    <row r="31" spans="1:33" x14ac:dyDescent="0.3">
      <c r="I31" t="s">
        <v>23</v>
      </c>
      <c r="J31">
        <v>32987.118606874647</v>
      </c>
      <c r="AD31" s="9">
        <v>45</v>
      </c>
      <c r="AE31" s="62">
        <v>36756</v>
      </c>
      <c r="AF31" s="1"/>
      <c r="AG31" s="1"/>
    </row>
    <row r="32" spans="1:33" ht="15" thickBot="1" x14ac:dyDescent="0.35">
      <c r="I32" s="20" t="s">
        <v>24</v>
      </c>
      <c r="J32" s="20">
        <v>15</v>
      </c>
      <c r="AD32" s="9">
        <v>200</v>
      </c>
      <c r="AE32" s="62">
        <v>50335</v>
      </c>
      <c r="AF32" s="1"/>
      <c r="AG32" s="1"/>
    </row>
    <row r="33" spans="9:34" x14ac:dyDescent="0.3">
      <c r="AD33" s="9">
        <v>457</v>
      </c>
      <c r="AE33" s="62">
        <v>78698</v>
      </c>
      <c r="AF33" s="1"/>
      <c r="AG33" s="1"/>
    </row>
    <row r="34" spans="9:34" ht="15" thickBot="1" x14ac:dyDescent="0.35">
      <c r="I34" t="s">
        <v>25</v>
      </c>
      <c r="AD34" s="11">
        <v>10</v>
      </c>
      <c r="AE34" s="63">
        <v>29967</v>
      </c>
      <c r="AF34" s="1"/>
      <c r="AG34" s="1"/>
    </row>
    <row r="35" spans="9:34" ht="15" thickBot="1" x14ac:dyDescent="0.35">
      <c r="I35" s="21"/>
      <c r="J35" s="21" t="s">
        <v>30</v>
      </c>
      <c r="K35" s="21" t="s">
        <v>31</v>
      </c>
      <c r="L35" s="21" t="s">
        <v>32</v>
      </c>
      <c r="M35" s="21" t="s">
        <v>33</v>
      </c>
      <c r="N35" s="21" t="s">
        <v>34</v>
      </c>
    </row>
    <row r="36" spans="9:34" ht="15" thickBot="1" x14ac:dyDescent="0.35">
      <c r="I36" t="s">
        <v>26</v>
      </c>
      <c r="J36">
        <v>2</v>
      </c>
      <c r="K36">
        <v>30219314900.565193</v>
      </c>
      <c r="L36">
        <v>15109657450.282597</v>
      </c>
      <c r="M36">
        <v>13.885638500039866</v>
      </c>
      <c r="N36">
        <v>7.54519140750019E-4</v>
      </c>
      <c r="AD36" s="50" t="s">
        <v>45</v>
      </c>
      <c r="AE36" s="50" t="s">
        <v>43</v>
      </c>
      <c r="AF36" s="60"/>
      <c r="AG36" s="60"/>
      <c r="AH36" s="60"/>
    </row>
    <row r="37" spans="9:34" x14ac:dyDescent="0.3">
      <c r="I37" t="s">
        <v>27</v>
      </c>
      <c r="J37">
        <v>12</v>
      </c>
      <c r="K37">
        <v>13057799927.808189</v>
      </c>
      <c r="L37">
        <v>1088149993.9840157</v>
      </c>
      <c r="AD37" s="8">
        <v>160</v>
      </c>
      <c r="AE37" s="61">
        <v>23378.23</v>
      </c>
      <c r="AF37" s="1"/>
      <c r="AG37" s="1"/>
      <c r="AH37" s="1"/>
    </row>
    <row r="38" spans="9:34" ht="15" thickBot="1" x14ac:dyDescent="0.35">
      <c r="I38" s="20" t="s">
        <v>28</v>
      </c>
      <c r="J38" s="20">
        <v>14</v>
      </c>
      <c r="K38" s="20">
        <v>43277114828.373383</v>
      </c>
      <c r="L38" s="20"/>
      <c r="M38" s="20"/>
      <c r="N38" s="20"/>
      <c r="AD38" s="9">
        <v>55</v>
      </c>
      <c r="AE38" s="62">
        <v>34476</v>
      </c>
      <c r="AF38" s="1"/>
      <c r="AG38" s="1"/>
      <c r="AH38" s="1"/>
    </row>
    <row r="39" spans="9:34" ht="15" thickBot="1" x14ac:dyDescent="0.35">
      <c r="AD39" s="9">
        <v>98</v>
      </c>
      <c r="AE39" s="62">
        <v>239476</v>
      </c>
      <c r="AF39" s="1"/>
      <c r="AG39" s="1"/>
      <c r="AH39" s="1"/>
    </row>
    <row r="40" spans="9:34" x14ac:dyDescent="0.3">
      <c r="I40" s="21"/>
      <c r="J40" s="21" t="s">
        <v>35</v>
      </c>
      <c r="K40" s="21" t="s">
        <v>23</v>
      </c>
      <c r="L40" s="21" t="s">
        <v>36</v>
      </c>
      <c r="M40" s="21" t="s">
        <v>37</v>
      </c>
      <c r="N40" s="21" t="s">
        <v>38</v>
      </c>
      <c r="O40" s="21" t="s">
        <v>39</v>
      </c>
      <c r="P40" s="21" t="s">
        <v>40</v>
      </c>
      <c r="Q40" s="21" t="s">
        <v>41</v>
      </c>
      <c r="AD40" s="9">
        <v>55</v>
      </c>
      <c r="AE40" s="62">
        <v>66677</v>
      </c>
      <c r="AF40" s="1"/>
      <c r="AG40" s="1"/>
      <c r="AH40" s="1"/>
    </row>
    <row r="41" spans="9:34" x14ac:dyDescent="0.3">
      <c r="I41" t="s">
        <v>29</v>
      </c>
      <c r="J41">
        <v>10313.832312152779</v>
      </c>
      <c r="K41">
        <v>15301.036394894743</v>
      </c>
      <c r="L41">
        <v>0.67406102736897178</v>
      </c>
      <c r="M41">
        <v>0.51304811951129425</v>
      </c>
      <c r="N41">
        <v>-23024.262092249082</v>
      </c>
      <c r="O41">
        <v>43651.926716554641</v>
      </c>
      <c r="P41">
        <v>-23024.262092249082</v>
      </c>
      <c r="Q41">
        <v>43651.926716554641</v>
      </c>
      <c r="AD41" s="9">
        <v>23</v>
      </c>
      <c r="AE41" s="62">
        <v>78000</v>
      </c>
      <c r="AF41" s="1"/>
      <c r="AG41" s="1"/>
      <c r="AH41" s="1"/>
    </row>
    <row r="42" spans="9:34" x14ac:dyDescent="0.3">
      <c r="I42" t="s">
        <v>44</v>
      </c>
      <c r="J42">
        <v>92.350661575573426</v>
      </c>
      <c r="K42">
        <v>25.601351767856372</v>
      </c>
      <c r="L42">
        <v>3.6072572422337386</v>
      </c>
      <c r="M42">
        <v>3.5976795332595931E-3</v>
      </c>
      <c r="N42">
        <v>36.570107886944186</v>
      </c>
      <c r="O42">
        <v>148.13121526420267</v>
      </c>
      <c r="P42">
        <v>36.570107886944186</v>
      </c>
      <c r="Q42">
        <v>148.13121526420267</v>
      </c>
      <c r="AD42" s="9">
        <v>18</v>
      </c>
      <c r="AE42" s="62">
        <v>99956</v>
      </c>
      <c r="AF42" s="1"/>
      <c r="AG42" s="1"/>
      <c r="AH42" s="1"/>
    </row>
    <row r="43" spans="9:34" ht="15" thickBot="1" x14ac:dyDescent="0.35">
      <c r="I43" s="20" t="s">
        <v>47</v>
      </c>
      <c r="J43" s="20">
        <v>83.722612253354967</v>
      </c>
      <c r="K43" s="20">
        <v>31.474995354021456</v>
      </c>
      <c r="L43" s="20">
        <v>2.659972187816638</v>
      </c>
      <c r="M43" s="20">
        <v>2.0792485058792717E-2</v>
      </c>
      <c r="N43" s="20">
        <v>15.144488562296615</v>
      </c>
      <c r="O43" s="20">
        <v>152.3007359444133</v>
      </c>
      <c r="P43" s="20">
        <v>15.144488562296615</v>
      </c>
      <c r="Q43" s="20">
        <v>152.3007359444133</v>
      </c>
      <c r="AD43" s="9">
        <v>100</v>
      </c>
      <c r="AE43" s="62">
        <v>107747</v>
      </c>
      <c r="AF43" s="1"/>
      <c r="AG43" s="1"/>
      <c r="AH43" s="1"/>
    </row>
    <row r="44" spans="9:34" x14ac:dyDescent="0.3">
      <c r="AD44" s="9">
        <v>200</v>
      </c>
      <c r="AE44" s="62">
        <v>23655</v>
      </c>
      <c r="AF44" s="1"/>
      <c r="AG44" s="1"/>
      <c r="AH44" s="1"/>
    </row>
    <row r="45" spans="9:34" x14ac:dyDescent="0.3">
      <c r="AD45" s="9">
        <v>96</v>
      </c>
      <c r="AE45" s="62">
        <v>87586</v>
      </c>
      <c r="AF45" s="1"/>
      <c r="AG45" s="1"/>
      <c r="AH45" s="1"/>
    </row>
    <row r="46" spans="9:34" x14ac:dyDescent="0.3">
      <c r="AD46" s="9">
        <v>44</v>
      </c>
      <c r="AE46" s="62">
        <v>123677</v>
      </c>
      <c r="AF46" s="1"/>
      <c r="AG46" s="1"/>
      <c r="AH46" s="1"/>
    </row>
    <row r="47" spans="9:34" x14ac:dyDescent="0.3">
      <c r="AD47" s="9">
        <v>23</v>
      </c>
      <c r="AE47" s="62">
        <v>45545</v>
      </c>
      <c r="AF47" s="1"/>
      <c r="AG47" s="1"/>
      <c r="AH47" s="1"/>
    </row>
    <row r="48" spans="9:34" x14ac:dyDescent="0.3">
      <c r="AD48" s="9">
        <v>200</v>
      </c>
      <c r="AE48" s="62">
        <v>36756</v>
      </c>
      <c r="AF48" s="1"/>
      <c r="AG48" s="1"/>
      <c r="AH48" s="1"/>
    </row>
    <row r="49" spans="30:35" x14ac:dyDescent="0.3">
      <c r="AD49" s="9">
        <v>23</v>
      </c>
      <c r="AE49" s="62">
        <v>50335</v>
      </c>
      <c r="AF49" s="1"/>
      <c r="AG49" s="1"/>
      <c r="AH49" s="1"/>
    </row>
    <row r="50" spans="30:35" x14ac:dyDescent="0.3">
      <c r="AD50" s="9">
        <v>10</v>
      </c>
      <c r="AE50" s="62">
        <v>78698</v>
      </c>
      <c r="AF50" s="1"/>
      <c r="AG50" s="1"/>
      <c r="AH50" s="1"/>
    </row>
    <row r="51" spans="30:35" ht="15" thickBot="1" x14ac:dyDescent="0.35">
      <c r="AD51" s="11">
        <v>230</v>
      </c>
      <c r="AE51" s="63">
        <v>29967</v>
      </c>
      <c r="AF51" s="1"/>
      <c r="AG51" s="1"/>
      <c r="AH51" s="1"/>
    </row>
    <row r="52" spans="30:35" ht="15" thickBot="1" x14ac:dyDescent="0.35"/>
    <row r="53" spans="30:35" ht="15" thickBot="1" x14ac:dyDescent="0.35">
      <c r="AD53" s="50" t="s">
        <v>46</v>
      </c>
      <c r="AE53" s="50" t="s">
        <v>43</v>
      </c>
      <c r="AF53" s="60"/>
      <c r="AG53" s="60"/>
      <c r="AH53" s="60"/>
      <c r="AI53" s="60"/>
    </row>
    <row r="54" spans="30:35" x14ac:dyDescent="0.3">
      <c r="AD54" s="15">
        <v>100</v>
      </c>
      <c r="AE54" s="61">
        <v>23378.23</v>
      </c>
      <c r="AF54" s="1"/>
      <c r="AG54" s="1"/>
      <c r="AH54" s="1"/>
      <c r="AI54" s="1"/>
    </row>
    <row r="55" spans="30:35" x14ac:dyDescent="0.3">
      <c r="AD55" s="17">
        <v>9</v>
      </c>
      <c r="AE55" s="62">
        <v>34476</v>
      </c>
      <c r="AF55" s="1"/>
      <c r="AG55" s="1"/>
      <c r="AH55" s="1"/>
      <c r="AI55" s="1"/>
    </row>
    <row r="56" spans="30:35" x14ac:dyDescent="0.3">
      <c r="AD56" s="17">
        <v>25</v>
      </c>
      <c r="AE56" s="62">
        <v>239476</v>
      </c>
      <c r="AF56" s="1"/>
      <c r="AG56" s="1"/>
      <c r="AH56" s="1"/>
      <c r="AI56" s="1"/>
    </row>
    <row r="57" spans="30:35" x14ac:dyDescent="0.3">
      <c r="AD57" s="17">
        <v>46</v>
      </c>
      <c r="AE57" s="62">
        <v>66677</v>
      </c>
      <c r="AF57" s="1"/>
      <c r="AG57" s="1"/>
      <c r="AH57" s="1"/>
      <c r="AI57" s="1"/>
    </row>
    <row r="58" spans="30:35" x14ac:dyDescent="0.3">
      <c r="AD58" s="17">
        <v>57</v>
      </c>
      <c r="AE58" s="62">
        <v>78000</v>
      </c>
      <c r="AF58" s="1"/>
      <c r="AG58" s="1"/>
      <c r="AH58" s="1"/>
      <c r="AI58" s="1"/>
    </row>
    <row r="59" spans="30:35" x14ac:dyDescent="0.3">
      <c r="AD59" s="17">
        <v>88</v>
      </c>
      <c r="AE59" s="62">
        <v>99956</v>
      </c>
      <c r="AF59" s="1"/>
      <c r="AG59" s="1"/>
      <c r="AH59" s="1"/>
      <c r="AI59" s="1"/>
    </row>
    <row r="60" spans="30:35" x14ac:dyDescent="0.3">
      <c r="AD60" s="17">
        <v>12</v>
      </c>
      <c r="AE60" s="62">
        <v>107747</v>
      </c>
      <c r="AF60" s="1"/>
      <c r="AG60" s="1"/>
      <c r="AH60" s="1"/>
      <c r="AI60" s="1"/>
    </row>
    <row r="61" spans="30:35" x14ac:dyDescent="0.3">
      <c r="AD61" s="17">
        <v>55</v>
      </c>
      <c r="AE61" s="62">
        <v>23655</v>
      </c>
      <c r="AF61" s="1"/>
      <c r="AG61" s="1"/>
      <c r="AH61" s="1"/>
      <c r="AI61" s="1"/>
    </row>
    <row r="62" spans="30:35" x14ac:dyDescent="0.3">
      <c r="AD62" s="17">
        <v>290</v>
      </c>
      <c r="AE62" s="62">
        <v>87586</v>
      </c>
      <c r="AF62" s="1"/>
      <c r="AG62" s="1"/>
      <c r="AH62" s="1"/>
      <c r="AI62" s="1"/>
    </row>
    <row r="63" spans="30:35" x14ac:dyDescent="0.3">
      <c r="AD63" s="17">
        <v>55</v>
      </c>
      <c r="AE63" s="62">
        <v>123677</v>
      </c>
      <c r="AF63" s="1"/>
      <c r="AG63" s="1"/>
      <c r="AH63" s="1"/>
      <c r="AI63" s="1"/>
    </row>
    <row r="64" spans="30:35" x14ac:dyDescent="0.3">
      <c r="AD64" s="17">
        <v>95</v>
      </c>
      <c r="AE64" s="62">
        <v>45545</v>
      </c>
      <c r="AF64" s="1"/>
      <c r="AG64" s="1"/>
      <c r="AH64" s="1"/>
      <c r="AI64" s="1"/>
    </row>
    <row r="65" spans="30:35" x14ac:dyDescent="0.3">
      <c r="AD65" s="17">
        <v>303</v>
      </c>
      <c r="AE65" s="62">
        <v>36756</v>
      </c>
      <c r="AF65" s="1"/>
      <c r="AG65" s="1"/>
      <c r="AH65" s="1"/>
      <c r="AI65" s="1"/>
    </row>
    <row r="66" spans="30:35" x14ac:dyDescent="0.3">
      <c r="AD66" s="17">
        <v>24</v>
      </c>
      <c r="AE66" s="62">
        <v>50335</v>
      </c>
      <c r="AF66" s="1"/>
      <c r="AG66" s="1"/>
      <c r="AH66" s="1"/>
      <c r="AI66" s="1"/>
    </row>
    <row r="67" spans="30:35" x14ac:dyDescent="0.3">
      <c r="AD67" s="17">
        <v>56</v>
      </c>
      <c r="AE67" s="62">
        <v>78698</v>
      </c>
      <c r="AF67" s="1"/>
      <c r="AG67" s="1"/>
      <c r="AH67" s="1"/>
      <c r="AI67" s="1"/>
    </row>
    <row r="68" spans="30:35" ht="15" thickBot="1" x14ac:dyDescent="0.35">
      <c r="AD68" s="18">
        <v>10</v>
      </c>
      <c r="AE68" s="63">
        <v>29967</v>
      </c>
      <c r="AF68" s="1"/>
      <c r="AG68" s="1"/>
      <c r="AH68" s="1"/>
      <c r="AI68" s="1"/>
    </row>
  </sheetData>
  <mergeCells count="3">
    <mergeCell ref="A1:F1"/>
    <mergeCell ref="G1:O1"/>
    <mergeCell ref="C19:G1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ED80-7023-4977-B60B-730CDCB81283}">
  <dimension ref="B1:K73"/>
  <sheetViews>
    <sheetView zoomScale="65" zoomScaleNormal="65" workbookViewId="0">
      <selection activeCell="K40" sqref="K40"/>
    </sheetView>
  </sheetViews>
  <sheetFormatPr defaultRowHeight="14.4" x14ac:dyDescent="0.3"/>
  <cols>
    <col min="2" max="2" width="20.5546875" customWidth="1"/>
    <col min="3" max="3" width="22.33203125" customWidth="1"/>
    <col min="4" max="4" width="19.109375" customWidth="1"/>
    <col min="5" max="5" width="22" customWidth="1"/>
    <col min="6" max="6" width="18.77734375" customWidth="1"/>
    <col min="7" max="7" width="20.77734375" customWidth="1"/>
    <col min="8" max="8" width="17.109375" customWidth="1"/>
    <col min="9" max="9" width="12.109375" customWidth="1"/>
    <col min="10" max="10" width="11.88671875" customWidth="1"/>
    <col min="11" max="11" width="27" customWidth="1"/>
  </cols>
  <sheetData>
    <row r="1" spans="2:11" ht="15" thickBot="1" x14ac:dyDescent="0.35">
      <c r="B1" s="64"/>
      <c r="C1" s="64"/>
      <c r="D1" s="64"/>
      <c r="E1" s="64"/>
      <c r="F1" s="64"/>
      <c r="G1" s="64"/>
      <c r="H1" s="64"/>
      <c r="I1" s="64"/>
      <c r="J1" s="64"/>
      <c r="K1" s="72"/>
    </row>
    <row r="2" spans="2:11" ht="15" thickBot="1" x14ac:dyDescent="0.35">
      <c r="B2" s="73" t="s">
        <v>2</v>
      </c>
      <c r="C2" s="6" t="s">
        <v>60</v>
      </c>
      <c r="D2" s="6" t="s">
        <v>58</v>
      </c>
      <c r="E2" s="5" t="s">
        <v>59</v>
      </c>
    </row>
    <row r="3" spans="2:11" x14ac:dyDescent="0.3">
      <c r="B3" s="74">
        <v>3300000</v>
      </c>
      <c r="C3" s="1">
        <v>43</v>
      </c>
      <c r="D3" s="1">
        <v>10</v>
      </c>
      <c r="E3" s="62">
        <v>102.6</v>
      </c>
    </row>
    <row r="4" spans="2:11" x14ac:dyDescent="0.3">
      <c r="B4" s="74">
        <v>1200000</v>
      </c>
      <c r="C4" s="1">
        <v>28</v>
      </c>
      <c r="D4" s="1">
        <v>7</v>
      </c>
      <c r="E4" s="62">
        <v>985.69</v>
      </c>
    </row>
    <row r="5" spans="2:11" x14ac:dyDescent="0.3">
      <c r="B5" s="74">
        <v>3600000</v>
      </c>
      <c r="C5" s="1">
        <v>35</v>
      </c>
      <c r="D5" s="1">
        <v>7</v>
      </c>
      <c r="E5" s="62">
        <v>1445.56</v>
      </c>
    </row>
    <row r="6" spans="2:11" x14ac:dyDescent="0.3">
      <c r="B6" s="74">
        <v>2700000</v>
      </c>
      <c r="C6" s="1">
        <v>33</v>
      </c>
      <c r="D6" s="1">
        <v>7</v>
      </c>
      <c r="E6" s="62">
        <v>1188.19</v>
      </c>
    </row>
    <row r="7" spans="2:11" x14ac:dyDescent="0.3">
      <c r="B7" s="74">
        <v>2200000</v>
      </c>
      <c r="C7" s="1">
        <v>44</v>
      </c>
      <c r="D7" s="1">
        <v>5</v>
      </c>
      <c r="E7" s="62">
        <v>574.51</v>
      </c>
    </row>
    <row r="8" spans="2:11" x14ac:dyDescent="0.3">
      <c r="B8" s="74">
        <v>1700000</v>
      </c>
      <c r="C8" s="1">
        <v>19</v>
      </c>
      <c r="D8" s="1">
        <v>6</v>
      </c>
      <c r="E8" s="62">
        <v>568.95000000000005</v>
      </c>
    </row>
    <row r="9" spans="2:11" x14ac:dyDescent="0.3">
      <c r="B9" s="74">
        <v>700000</v>
      </c>
      <c r="C9" s="1">
        <v>20</v>
      </c>
      <c r="D9" s="1">
        <v>1</v>
      </c>
      <c r="E9" s="62">
        <v>471.85</v>
      </c>
    </row>
    <row r="10" spans="2:11" x14ac:dyDescent="0.3">
      <c r="B10" s="74">
        <v>2100000</v>
      </c>
      <c r="C10" s="1">
        <v>22</v>
      </c>
      <c r="D10" s="1">
        <v>9</v>
      </c>
      <c r="E10" s="62">
        <v>537.35</v>
      </c>
    </row>
    <row r="11" spans="2:11" x14ac:dyDescent="0.3">
      <c r="B11" s="74">
        <v>2000000</v>
      </c>
      <c r="C11" s="1">
        <v>21</v>
      </c>
      <c r="D11" s="1">
        <v>7</v>
      </c>
      <c r="E11" s="62">
        <v>514.07000000000005</v>
      </c>
    </row>
    <row r="12" spans="2:11" x14ac:dyDescent="0.3">
      <c r="B12" s="74">
        <v>3000000</v>
      </c>
      <c r="C12" s="1">
        <v>40</v>
      </c>
      <c r="D12" s="1">
        <v>7</v>
      </c>
      <c r="E12" s="62">
        <v>174.09</v>
      </c>
    </row>
    <row r="13" spans="2:11" x14ac:dyDescent="0.3">
      <c r="B13" s="74">
        <v>2900000</v>
      </c>
      <c r="C13" s="1">
        <v>32</v>
      </c>
      <c r="D13" s="1">
        <v>7</v>
      </c>
      <c r="E13" s="62">
        <v>1720.81</v>
      </c>
    </row>
    <row r="14" spans="2:11" x14ac:dyDescent="0.3">
      <c r="B14" s="74">
        <v>780000</v>
      </c>
      <c r="C14" s="1">
        <v>20</v>
      </c>
      <c r="D14" s="1">
        <v>2</v>
      </c>
      <c r="E14" s="62">
        <v>611.48</v>
      </c>
    </row>
    <row r="15" spans="2:11" x14ac:dyDescent="0.3">
      <c r="B15" s="74">
        <v>1507008</v>
      </c>
      <c r="C15" s="1">
        <v>24</v>
      </c>
      <c r="D15" s="1">
        <v>8</v>
      </c>
      <c r="E15" s="62">
        <v>251.19</v>
      </c>
    </row>
    <row r="16" spans="2:11" ht="15" thickBot="1" x14ac:dyDescent="0.35">
      <c r="B16" s="75">
        <v>1900098</v>
      </c>
      <c r="C16" s="4">
        <v>38</v>
      </c>
      <c r="D16" s="4">
        <v>7</v>
      </c>
      <c r="E16" s="63">
        <v>97.97</v>
      </c>
    </row>
    <row r="18" spans="2:7" x14ac:dyDescent="0.3">
      <c r="B18" t="s">
        <v>18</v>
      </c>
    </row>
    <row r="19" spans="2:7" ht="15" thickBot="1" x14ac:dyDescent="0.35"/>
    <row r="20" spans="2:7" x14ac:dyDescent="0.3">
      <c r="B20" s="22" t="s">
        <v>19</v>
      </c>
      <c r="C20" s="22"/>
    </row>
    <row r="21" spans="2:7" ht="15" thickBot="1" x14ac:dyDescent="0.35">
      <c r="B21" t="s">
        <v>20</v>
      </c>
      <c r="C21">
        <v>0.86760083815183975</v>
      </c>
    </row>
    <row r="22" spans="2:7" ht="15" thickBot="1" x14ac:dyDescent="0.35">
      <c r="B22" t="s">
        <v>21</v>
      </c>
      <c r="C22" s="71">
        <v>0.75273121436177493</v>
      </c>
    </row>
    <row r="23" spans="2:7" x14ac:dyDescent="0.3">
      <c r="B23" t="s">
        <v>22</v>
      </c>
      <c r="C23">
        <v>0.67855057867030744</v>
      </c>
    </row>
    <row r="24" spans="2:7" x14ac:dyDescent="0.3">
      <c r="B24" t="s">
        <v>23</v>
      </c>
      <c r="C24">
        <v>511514.86604986078</v>
      </c>
    </row>
    <row r="25" spans="2:7" ht="15" thickBot="1" x14ac:dyDescent="0.35">
      <c r="B25" s="20" t="s">
        <v>24</v>
      </c>
      <c r="C25" s="20">
        <v>14</v>
      </c>
    </row>
    <row r="27" spans="2:7" ht="15" thickBot="1" x14ac:dyDescent="0.35">
      <c r="B27" t="s">
        <v>25</v>
      </c>
    </row>
    <row r="28" spans="2:7" ht="15" thickBot="1" x14ac:dyDescent="0.35">
      <c r="B28" s="21"/>
      <c r="C28" s="21" t="s">
        <v>30</v>
      </c>
      <c r="D28" s="21" t="s">
        <v>31</v>
      </c>
      <c r="E28" s="21" t="s">
        <v>32</v>
      </c>
      <c r="F28" s="21" t="s">
        <v>33</v>
      </c>
      <c r="G28" s="53" t="s">
        <v>34</v>
      </c>
    </row>
    <row r="29" spans="2:7" ht="15" thickBot="1" x14ac:dyDescent="0.35">
      <c r="B29" t="s">
        <v>26</v>
      </c>
      <c r="C29">
        <v>3</v>
      </c>
      <c r="D29">
        <v>7965025121536.7871</v>
      </c>
      <c r="E29">
        <v>2655008373845.5957</v>
      </c>
      <c r="F29">
        <v>10.147273710251534</v>
      </c>
      <c r="G29" s="71">
        <v>2.2291141093061413E-3</v>
      </c>
    </row>
    <row r="30" spans="2:7" x14ac:dyDescent="0.3">
      <c r="B30" t="s">
        <v>27</v>
      </c>
      <c r="C30">
        <v>10</v>
      </c>
      <c r="D30">
        <v>2616474581900.0703</v>
      </c>
      <c r="E30">
        <v>261647458190.00702</v>
      </c>
    </row>
    <row r="31" spans="2:7" ht="15" thickBot="1" x14ac:dyDescent="0.35">
      <c r="B31" s="20" t="s">
        <v>28</v>
      </c>
      <c r="C31" s="20">
        <v>13</v>
      </c>
      <c r="D31" s="20">
        <v>10581499703436.857</v>
      </c>
      <c r="E31" s="20"/>
      <c r="F31" s="20"/>
      <c r="G31" s="20"/>
    </row>
    <row r="32" spans="2:7" ht="15" thickBot="1" x14ac:dyDescent="0.35"/>
    <row r="33" spans="2:11" x14ac:dyDescent="0.3">
      <c r="B33" s="21"/>
      <c r="C33" s="21" t="s">
        <v>35</v>
      </c>
      <c r="D33" s="21" t="s">
        <v>23</v>
      </c>
      <c r="E33" s="21" t="s">
        <v>36</v>
      </c>
      <c r="F33" s="21" t="s">
        <v>37</v>
      </c>
      <c r="G33" s="21" t="s">
        <v>38</v>
      </c>
      <c r="H33" s="21" t="s">
        <v>39</v>
      </c>
      <c r="I33" s="21" t="s">
        <v>40</v>
      </c>
      <c r="J33" s="21" t="s">
        <v>41</v>
      </c>
    </row>
    <row r="34" spans="2:11" ht="15" thickBot="1" x14ac:dyDescent="0.35">
      <c r="B34" t="s">
        <v>29</v>
      </c>
      <c r="C34">
        <v>-947730.50813566544</v>
      </c>
      <c r="D34">
        <v>574360.53096670634</v>
      </c>
      <c r="E34">
        <v>-1.6500620377596977</v>
      </c>
      <c r="F34">
        <v>0.12994357557268671</v>
      </c>
      <c r="G34">
        <v>-2227485.5222300496</v>
      </c>
      <c r="H34">
        <v>332024.50595871871</v>
      </c>
      <c r="I34">
        <v>-2227485.5222300496</v>
      </c>
      <c r="J34">
        <v>332024.50595871871</v>
      </c>
    </row>
    <row r="35" spans="2:11" ht="15" thickBot="1" x14ac:dyDescent="0.35">
      <c r="B35" t="s">
        <v>60</v>
      </c>
      <c r="C35">
        <v>52081.981276213446</v>
      </c>
      <c r="D35">
        <v>16926.036971918835</v>
      </c>
      <c r="E35">
        <v>3.0770334108699</v>
      </c>
      <c r="F35" s="71">
        <v>1.1699682582826856E-2</v>
      </c>
      <c r="G35">
        <v>14368.420688924976</v>
      </c>
      <c r="H35">
        <v>89795.541863501916</v>
      </c>
      <c r="I35">
        <v>14368.420688924976</v>
      </c>
      <c r="J35">
        <v>89795.541863501916</v>
      </c>
    </row>
    <row r="36" spans="2:11" ht="15" thickBot="1" x14ac:dyDescent="0.35">
      <c r="B36" t="s">
        <v>58</v>
      </c>
      <c r="C36">
        <v>172677.09152170937</v>
      </c>
      <c r="D36">
        <v>63832.355053056279</v>
      </c>
      <c r="E36">
        <v>2.7051656072877672</v>
      </c>
      <c r="F36" s="71">
        <v>2.2116384344768765E-2</v>
      </c>
      <c r="G36">
        <v>30449.741214212292</v>
      </c>
      <c r="H36">
        <v>314904.44182920642</v>
      </c>
      <c r="I36">
        <v>30449.741214212292</v>
      </c>
      <c r="J36">
        <v>314904.44182920642</v>
      </c>
    </row>
    <row r="37" spans="2:11" ht="15" thickBot="1" x14ac:dyDescent="0.35">
      <c r="B37" s="20" t="s">
        <v>59</v>
      </c>
      <c r="C37" s="20">
        <v>594.1000163573093</v>
      </c>
      <c r="D37" s="20">
        <v>284.28438946255608</v>
      </c>
      <c r="E37" s="20">
        <v>2.0898087914023851</v>
      </c>
      <c r="F37" s="71">
        <v>6.3149317584113754E-2</v>
      </c>
      <c r="G37" s="20">
        <v>-39.325076817409354</v>
      </c>
      <c r="H37" s="20">
        <v>1227.525109532028</v>
      </c>
      <c r="I37" s="20">
        <v>-39.325076817409354</v>
      </c>
      <c r="J37" s="20">
        <v>1227.525109532028</v>
      </c>
    </row>
    <row r="38" spans="2:11" ht="15" thickBot="1" x14ac:dyDescent="0.35"/>
    <row r="39" spans="2:11" ht="18.600000000000001" thickBot="1" x14ac:dyDescent="0.4">
      <c r="B39" s="109" t="s">
        <v>64</v>
      </c>
      <c r="C39" s="110"/>
      <c r="D39" s="110"/>
      <c r="E39" s="110"/>
      <c r="F39" s="110"/>
      <c r="G39" s="110"/>
      <c r="H39" s="110"/>
      <c r="I39" s="110"/>
      <c r="J39" s="111"/>
      <c r="K39" s="77">
        <f>C34+(C35*50)+(C36*5)+(C37*500)</f>
        <v>2816804.0214622081</v>
      </c>
    </row>
    <row r="41" spans="2:11" ht="15" thickBot="1" x14ac:dyDescent="0.35"/>
    <row r="42" spans="2:11" ht="15" thickBot="1" x14ac:dyDescent="0.35">
      <c r="B42" s="35" t="s">
        <v>60</v>
      </c>
      <c r="C42" s="96" t="s">
        <v>2</v>
      </c>
      <c r="D42" s="2"/>
      <c r="E42" s="2"/>
      <c r="F42" s="35" t="s">
        <v>58</v>
      </c>
      <c r="G42" s="96" t="s">
        <v>2</v>
      </c>
      <c r="H42" s="2"/>
      <c r="I42" s="2"/>
    </row>
    <row r="43" spans="2:11" x14ac:dyDescent="0.3">
      <c r="B43" s="13">
        <v>43</v>
      </c>
      <c r="C43" s="94">
        <v>3300000</v>
      </c>
      <c r="D43" s="1"/>
      <c r="E43" s="1"/>
      <c r="F43" s="13">
        <v>10</v>
      </c>
      <c r="G43" s="94">
        <v>3300000</v>
      </c>
      <c r="H43" s="1"/>
      <c r="I43" s="1"/>
    </row>
    <row r="44" spans="2:11" x14ac:dyDescent="0.3">
      <c r="B44" s="13">
        <v>28</v>
      </c>
      <c r="C44" s="94">
        <v>1200000</v>
      </c>
      <c r="D44" s="1"/>
      <c r="E44" s="1"/>
      <c r="F44" s="13">
        <v>7</v>
      </c>
      <c r="G44" s="94">
        <v>1200000</v>
      </c>
      <c r="H44" s="1"/>
      <c r="I44" s="1"/>
    </row>
    <row r="45" spans="2:11" x14ac:dyDescent="0.3">
      <c r="B45" s="13">
        <v>35</v>
      </c>
      <c r="C45" s="94">
        <v>3600000</v>
      </c>
      <c r="D45" s="1"/>
      <c r="E45" s="1"/>
      <c r="F45" s="13">
        <v>7</v>
      </c>
      <c r="G45" s="94">
        <v>3600000</v>
      </c>
      <c r="H45" s="1"/>
      <c r="I45" s="1"/>
    </row>
    <row r="46" spans="2:11" x14ac:dyDescent="0.3">
      <c r="B46" s="13">
        <v>33</v>
      </c>
      <c r="C46" s="94">
        <v>2700000</v>
      </c>
      <c r="D46" s="1"/>
      <c r="E46" s="1"/>
      <c r="F46" s="13">
        <v>7</v>
      </c>
      <c r="G46" s="94">
        <v>2700000</v>
      </c>
      <c r="H46" s="1"/>
      <c r="I46" s="1"/>
    </row>
    <row r="47" spans="2:11" x14ac:dyDescent="0.3">
      <c r="B47" s="13">
        <v>44</v>
      </c>
      <c r="C47" s="94">
        <v>2200000</v>
      </c>
      <c r="D47" s="1"/>
      <c r="E47" s="1"/>
      <c r="F47" s="13">
        <v>5</v>
      </c>
      <c r="G47" s="94">
        <v>2200000</v>
      </c>
      <c r="H47" s="1"/>
      <c r="I47" s="1"/>
    </row>
    <row r="48" spans="2:11" x14ac:dyDescent="0.3">
      <c r="B48" s="13">
        <v>19</v>
      </c>
      <c r="C48" s="94">
        <v>1700000</v>
      </c>
      <c r="D48" s="1"/>
      <c r="E48" s="1"/>
      <c r="F48" s="13">
        <v>6</v>
      </c>
      <c r="G48" s="94">
        <v>1700000</v>
      </c>
      <c r="H48" s="1"/>
      <c r="I48" s="1"/>
    </row>
    <row r="49" spans="2:9" x14ac:dyDescent="0.3">
      <c r="B49" s="13">
        <v>20</v>
      </c>
      <c r="C49" s="94">
        <v>700000</v>
      </c>
      <c r="D49" s="1"/>
      <c r="E49" s="1"/>
      <c r="F49" s="13">
        <v>1</v>
      </c>
      <c r="G49" s="94">
        <v>700000</v>
      </c>
      <c r="H49" s="1"/>
      <c r="I49" s="1"/>
    </row>
    <row r="50" spans="2:9" x14ac:dyDescent="0.3">
      <c r="B50" s="13">
        <v>22</v>
      </c>
      <c r="C50" s="94">
        <v>2100000</v>
      </c>
      <c r="D50" s="1"/>
      <c r="E50" s="1"/>
      <c r="F50" s="13">
        <v>9</v>
      </c>
      <c r="G50" s="94">
        <v>2100000</v>
      </c>
      <c r="H50" s="1"/>
      <c r="I50" s="1"/>
    </row>
    <row r="51" spans="2:9" x14ac:dyDescent="0.3">
      <c r="B51" s="13">
        <v>21</v>
      </c>
      <c r="C51" s="94">
        <v>2000000</v>
      </c>
      <c r="D51" s="1"/>
      <c r="E51" s="1"/>
      <c r="F51" s="13">
        <v>7</v>
      </c>
      <c r="G51" s="94">
        <v>2000000</v>
      </c>
      <c r="H51" s="1"/>
      <c r="I51" s="1"/>
    </row>
    <row r="52" spans="2:9" x14ac:dyDescent="0.3">
      <c r="B52" s="13">
        <v>40</v>
      </c>
      <c r="C52" s="94">
        <v>3000000</v>
      </c>
      <c r="D52" s="1"/>
      <c r="E52" s="1"/>
      <c r="F52" s="13">
        <v>7</v>
      </c>
      <c r="G52" s="94">
        <v>3000000</v>
      </c>
      <c r="H52" s="1"/>
      <c r="I52" s="1"/>
    </row>
    <row r="53" spans="2:9" x14ac:dyDescent="0.3">
      <c r="B53" s="13">
        <v>32</v>
      </c>
      <c r="C53" s="94">
        <v>2900000</v>
      </c>
      <c r="D53" s="1"/>
      <c r="E53" s="1"/>
      <c r="F53" s="13">
        <v>7</v>
      </c>
      <c r="G53" s="94">
        <v>2900000</v>
      </c>
      <c r="H53" s="1"/>
      <c r="I53" s="1"/>
    </row>
    <row r="54" spans="2:9" x14ac:dyDescent="0.3">
      <c r="B54" s="13">
        <v>20</v>
      </c>
      <c r="C54" s="94">
        <v>780000</v>
      </c>
      <c r="D54" s="1"/>
      <c r="E54" s="1"/>
      <c r="F54" s="13">
        <v>2</v>
      </c>
      <c r="G54" s="94">
        <v>780000</v>
      </c>
      <c r="H54" s="1"/>
      <c r="I54" s="1"/>
    </row>
    <row r="55" spans="2:9" x14ac:dyDescent="0.3">
      <c r="B55" s="13">
        <v>24</v>
      </c>
      <c r="C55" s="94">
        <v>1507008</v>
      </c>
      <c r="D55" s="1"/>
      <c r="E55" s="1"/>
      <c r="F55" s="13">
        <v>8</v>
      </c>
      <c r="G55" s="94">
        <v>1507008</v>
      </c>
      <c r="H55" s="1"/>
      <c r="I55" s="1"/>
    </row>
    <row r="56" spans="2:9" ht="15" thickBot="1" x14ac:dyDescent="0.35">
      <c r="B56" s="14">
        <v>38</v>
      </c>
      <c r="C56" s="95">
        <v>1900098</v>
      </c>
      <c r="D56" s="1"/>
      <c r="E56" s="1"/>
      <c r="F56" s="14">
        <v>7</v>
      </c>
      <c r="G56" s="95">
        <v>1900098</v>
      </c>
      <c r="H56" s="1"/>
      <c r="I56" s="1"/>
    </row>
    <row r="58" spans="2:9" ht="15" thickBot="1" x14ac:dyDescent="0.35"/>
    <row r="59" spans="2:9" ht="15" thickBot="1" x14ac:dyDescent="0.35">
      <c r="D59" s="7" t="s">
        <v>59</v>
      </c>
      <c r="E59" s="96" t="s">
        <v>2</v>
      </c>
      <c r="F59" s="2"/>
      <c r="G59" s="2"/>
      <c r="H59" s="2"/>
    </row>
    <row r="60" spans="2:9" x14ac:dyDescent="0.3">
      <c r="D60" s="97">
        <v>102.6</v>
      </c>
      <c r="E60" s="94">
        <v>3300000</v>
      </c>
      <c r="F60" s="1"/>
      <c r="G60" s="1"/>
      <c r="H60" s="46"/>
    </row>
    <row r="61" spans="2:9" x14ac:dyDescent="0.3">
      <c r="D61" s="97">
        <v>985.69</v>
      </c>
      <c r="E61" s="94">
        <v>1200000</v>
      </c>
      <c r="F61" s="1"/>
      <c r="G61" s="1"/>
      <c r="H61" s="46"/>
    </row>
    <row r="62" spans="2:9" x14ac:dyDescent="0.3">
      <c r="D62" s="97">
        <v>1445.56</v>
      </c>
      <c r="E62" s="94">
        <v>3600000</v>
      </c>
      <c r="F62" s="1"/>
      <c r="G62" s="1"/>
      <c r="H62" s="46"/>
    </row>
    <row r="63" spans="2:9" x14ac:dyDescent="0.3">
      <c r="D63" s="97">
        <v>1188.19</v>
      </c>
      <c r="E63" s="94">
        <v>2700000</v>
      </c>
      <c r="F63" s="1"/>
      <c r="G63" s="1"/>
      <c r="H63" s="46"/>
    </row>
    <row r="64" spans="2:9" x14ac:dyDescent="0.3">
      <c r="D64" s="97">
        <v>574.51</v>
      </c>
      <c r="E64" s="94">
        <v>2200000</v>
      </c>
      <c r="F64" s="1"/>
      <c r="G64" s="1"/>
      <c r="H64" s="46"/>
    </row>
    <row r="65" spans="4:8" x14ac:dyDescent="0.3">
      <c r="D65" s="97">
        <v>568.95000000000005</v>
      </c>
      <c r="E65" s="94">
        <v>1700000</v>
      </c>
      <c r="F65" s="1"/>
      <c r="G65" s="1"/>
      <c r="H65" s="46"/>
    </row>
    <row r="66" spans="4:8" x14ac:dyDescent="0.3">
      <c r="D66" s="97">
        <v>471.85</v>
      </c>
      <c r="E66" s="94">
        <v>700000</v>
      </c>
      <c r="F66" s="1"/>
      <c r="G66" s="1"/>
      <c r="H66" s="46"/>
    </row>
    <row r="67" spans="4:8" x14ac:dyDescent="0.3">
      <c r="D67" s="97">
        <v>537.35</v>
      </c>
      <c r="E67" s="94">
        <v>2100000</v>
      </c>
      <c r="F67" s="1"/>
      <c r="G67" s="1"/>
      <c r="H67" s="46"/>
    </row>
    <row r="68" spans="4:8" x14ac:dyDescent="0.3">
      <c r="D68" s="97">
        <v>514.07000000000005</v>
      </c>
      <c r="E68" s="94">
        <v>2000000</v>
      </c>
      <c r="F68" s="1"/>
      <c r="G68" s="1"/>
      <c r="H68" s="46"/>
    </row>
    <row r="69" spans="4:8" x14ac:dyDescent="0.3">
      <c r="D69" s="97">
        <v>174.09</v>
      </c>
      <c r="E69" s="94">
        <v>3000000</v>
      </c>
      <c r="F69" s="1"/>
      <c r="G69" s="1"/>
      <c r="H69" s="46"/>
    </row>
    <row r="70" spans="4:8" x14ac:dyDescent="0.3">
      <c r="D70" s="97">
        <v>1720.81</v>
      </c>
      <c r="E70" s="94">
        <v>2900000</v>
      </c>
      <c r="F70" s="1"/>
      <c r="G70" s="1"/>
      <c r="H70" s="46"/>
    </row>
    <row r="71" spans="4:8" x14ac:dyDescent="0.3">
      <c r="D71" s="97">
        <v>611.48</v>
      </c>
      <c r="E71" s="94">
        <v>780000</v>
      </c>
      <c r="F71" s="1"/>
      <c r="G71" s="1"/>
      <c r="H71" s="46"/>
    </row>
    <row r="72" spans="4:8" x14ac:dyDescent="0.3">
      <c r="D72" s="97">
        <v>251.19</v>
      </c>
      <c r="E72" s="94">
        <v>1507008</v>
      </c>
      <c r="F72" s="1"/>
      <c r="G72" s="1"/>
      <c r="H72" s="46"/>
    </row>
    <row r="73" spans="4:8" ht="15" thickBot="1" x14ac:dyDescent="0.35">
      <c r="D73" s="98">
        <v>97.97</v>
      </c>
      <c r="E73" s="95">
        <v>1900098</v>
      </c>
      <c r="F73" s="1"/>
      <c r="G73" s="1"/>
      <c r="H73" s="46"/>
    </row>
  </sheetData>
  <mergeCells count="1">
    <mergeCell ref="B39:J3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 Series Analysis</vt:lpstr>
      <vt:lpstr>Multiple Regression (1)</vt:lpstr>
      <vt:lpstr>Multiple Regression (2)</vt:lpstr>
      <vt:lpstr>Multiple Regression(3)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Jolly Mogbejuloritshe Madamedon</dc:creator>
  <cp:lastModifiedBy>Jolly Mogbejuloritshe Madamedon</cp:lastModifiedBy>
  <dcterms:created xsi:type="dcterms:W3CDTF">2024-08-27T17:28:52Z</dcterms:created>
  <dcterms:modified xsi:type="dcterms:W3CDTF">2024-09-12T21:51:30Z</dcterms:modified>
</cp:coreProperties>
</file>