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UI/images/ThreeAcross.png" ContentType="image/.png"/>
  <Override PartName="/customUI/images/OneAcross.png" ContentType="image/.png"/>
  <Override PartName="/customUI/images/TwoAcross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copacific.sharepoint.com/Projects/19. LAN/5. Eng/3. Design/"/>
    </mc:Choice>
  </mc:AlternateContent>
  <xr:revisionPtr revIDLastSave="126" documentId="8_{265ED8CB-36AE-40BF-B0EF-827DC378EEB9}" xr6:coauthVersionLast="47" xr6:coauthVersionMax="47" xr10:uidLastSave="{3583AF1D-AE08-44D5-95A2-010560A86979}"/>
  <bookViews>
    <workbookView xWindow="36000" yWindow="-18120" windowWidth="29040" windowHeight="17640" xr2:uid="{00000000-000D-0000-FFFF-FFFF00000000}"/>
  </bookViews>
  <sheets>
    <sheet name="Cable_SCH" sheetId="22" r:id="rId1"/>
    <sheet name="33kV Cable Data" sheetId="23" r:id="rId2"/>
    <sheet name="Derating" sheetId="24" state="hidden" r:id="rId3"/>
    <sheet name="Trench" sheetId="25" state="hidden" r:id="rId4"/>
  </sheets>
  <definedNames>
    <definedName name="Locatio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2" l="1"/>
  <c r="J29" i="22" l="1"/>
  <c r="N32" i="22"/>
  <c r="M6" i="22"/>
  <c r="E6" i="22"/>
  <c r="G39" i="22" l="1"/>
  <c r="J39" i="22"/>
  <c r="J40" i="22"/>
  <c r="G41" i="22"/>
  <c r="J41" i="22"/>
  <c r="J42" i="22"/>
  <c r="J43" i="22"/>
  <c r="J44" i="22"/>
  <c r="G45" i="22"/>
  <c r="J45" i="22"/>
  <c r="J46" i="22"/>
  <c r="J47" i="22"/>
  <c r="M52" i="22"/>
  <c r="M53" i="22"/>
  <c r="M54" i="22"/>
  <c r="F55" i="22"/>
  <c r="G55" i="22"/>
  <c r="H55" i="22"/>
  <c r="I55" i="22"/>
  <c r="J55" i="22"/>
  <c r="K55" i="22"/>
  <c r="L55" i="22"/>
  <c r="M55" i="22" l="1"/>
  <c r="M29" i="22" l="1"/>
  <c r="H29" i="22"/>
  <c r="N29" i="22" l="1"/>
  <c r="O29" i="22" s="1"/>
  <c r="E23" i="22" l="1"/>
  <c r="E11" i="22" l="1"/>
  <c r="H11" i="22" s="1"/>
  <c r="E12" i="22"/>
  <c r="H12" i="22" s="1"/>
  <c r="E13" i="22"/>
  <c r="H13" i="22" s="1"/>
  <c r="E14" i="22"/>
  <c r="H14" i="22" s="1"/>
  <c r="E16" i="22"/>
  <c r="H16" i="22" s="1"/>
  <c r="E17" i="22"/>
  <c r="H17" i="22" s="1"/>
  <c r="E18" i="22"/>
  <c r="H18" i="22" s="1"/>
  <c r="E19" i="22"/>
  <c r="H19" i="22" s="1"/>
  <c r="E21" i="22"/>
  <c r="H21" i="22" s="1"/>
  <c r="E22" i="22"/>
  <c r="H22" i="22" s="1"/>
  <c r="H23" i="22"/>
  <c r="E25" i="22"/>
  <c r="H25" i="22" s="1"/>
  <c r="E26" i="22"/>
  <c r="H26" i="22" s="1"/>
  <c r="E27" i="22"/>
  <c r="H27" i="22" s="1"/>
  <c r="E7" i="22"/>
  <c r="H7" i="22" s="1"/>
  <c r="E8" i="22"/>
  <c r="H8" i="22" s="1"/>
  <c r="E9" i="22"/>
  <c r="H9" i="22" s="1"/>
  <c r="H6" i="22"/>
  <c r="M8" i="22"/>
  <c r="M9" i="22"/>
  <c r="M11" i="22"/>
  <c r="M12" i="22"/>
  <c r="M13" i="22"/>
  <c r="M14" i="22"/>
  <c r="M16" i="22"/>
  <c r="M17" i="22"/>
  <c r="M18" i="22"/>
  <c r="M19" i="22"/>
  <c r="M21" i="22"/>
  <c r="M22" i="22"/>
  <c r="M23" i="22"/>
  <c r="M25" i="22"/>
  <c r="M26" i="22"/>
  <c r="M27" i="22"/>
  <c r="M7" i="22"/>
  <c r="J27" i="22" l="1"/>
  <c r="J22" i="22"/>
  <c r="N22" i="22" s="1"/>
  <c r="O22" i="22" s="1"/>
  <c r="J19" i="22"/>
  <c r="J11" i="22"/>
  <c r="J12" i="22"/>
  <c r="N12" i="22" s="1"/>
  <c r="J13" i="22"/>
  <c r="N13" i="22" s="1"/>
  <c r="O13" i="22" s="1"/>
  <c r="J14" i="22"/>
  <c r="J16" i="22"/>
  <c r="J17" i="22"/>
  <c r="N17" i="22" s="1"/>
  <c r="J18" i="22"/>
  <c r="N18" i="22" s="1"/>
  <c r="O18" i="22" s="1"/>
  <c r="J21" i="22"/>
  <c r="J23" i="22"/>
  <c r="J25" i="22"/>
  <c r="J26" i="22"/>
  <c r="N26" i="22" s="1"/>
  <c r="N16" i="22" l="1"/>
  <c r="O16" i="22" s="1"/>
  <c r="J20" i="22"/>
  <c r="N21" i="22"/>
  <c r="O21" i="22" s="1"/>
  <c r="N25" i="22"/>
  <c r="O25" i="22" s="1"/>
  <c r="J28" i="22"/>
  <c r="N11" i="22"/>
  <c r="O11" i="22" s="1"/>
  <c r="J15" i="22"/>
  <c r="O26" i="22"/>
  <c r="O17" i="22"/>
  <c r="O12" i="22"/>
  <c r="N19" i="22"/>
  <c r="O19" i="22" s="1"/>
  <c r="N23" i="22"/>
  <c r="N27" i="22"/>
  <c r="O27" i="22" s="1"/>
  <c r="N14" i="22"/>
  <c r="O14" i="22" s="1"/>
  <c r="J9" i="22"/>
  <c r="G47" i="22" s="1"/>
  <c r="J8" i="22"/>
  <c r="J6" i="22"/>
  <c r="N6" i="22" s="1"/>
  <c r="J7" i="22"/>
  <c r="N7" i="22" s="1"/>
  <c r="G42" i="22" l="1"/>
  <c r="G43" i="22"/>
  <c r="G46" i="22"/>
  <c r="G44" i="22"/>
  <c r="G40" i="22"/>
  <c r="J10" i="22"/>
  <c r="N20" i="22"/>
  <c r="O20" i="22" s="1"/>
  <c r="N8" i="22"/>
  <c r="O8" i="22" s="1"/>
  <c r="N9" i="22"/>
  <c r="O9" i="22" s="1"/>
  <c r="J24" i="22"/>
  <c r="N28" i="22"/>
  <c r="N15" i="22"/>
  <c r="O15" i="22" s="1"/>
  <c r="O7" i="22"/>
  <c r="O23" i="22"/>
  <c r="N24" i="22"/>
  <c r="O24" i="22" s="1"/>
  <c r="O28" i="22" l="1"/>
  <c r="N10" i="22"/>
  <c r="O10" i="22" s="1"/>
  <c r="O6" i="22"/>
  <c r="G48" i="22"/>
  <c r="N31" i="22" l="1"/>
  <c r="N33" i="22" s="1"/>
</calcChain>
</file>

<file path=xl/sharedStrings.xml><?xml version="1.0" encoding="utf-8"?>
<sst xmlns="http://schemas.openxmlformats.org/spreadsheetml/2006/main" count="431" uniqueCount="128">
  <si>
    <t>Inverter Power (MW)</t>
  </si>
  <si>
    <t>Losses</t>
  </si>
  <si>
    <t>Start</t>
  </si>
  <si>
    <t>Finish</t>
  </si>
  <si>
    <t>Number of inverter</t>
  </si>
  <si>
    <t>P(MW)</t>
  </si>
  <si>
    <t>Distance (mm)</t>
  </si>
  <si>
    <t>Distance (m)</t>
  </si>
  <si>
    <t xml:space="preserve">FLA (A) </t>
  </si>
  <si>
    <t>Conductor construction</t>
  </si>
  <si>
    <t>Cable length (10% margin)</t>
  </si>
  <si>
    <r>
      <t>Cable size (mm</t>
    </r>
    <r>
      <rPr>
        <vertAlign val="superscript"/>
        <sz val="9"/>
        <color theme="1"/>
        <rFont val="Arial"/>
        <family val="2"/>
        <scheme val="minor"/>
      </rPr>
      <t>2</t>
    </r>
    <r>
      <rPr>
        <sz val="9"/>
        <color theme="1"/>
        <rFont val="Arial"/>
        <family val="2"/>
        <scheme val="minor"/>
      </rPr>
      <t>)</t>
    </r>
  </si>
  <si>
    <t>Type</t>
  </si>
  <si>
    <t>Resistance (ohms/km)</t>
  </si>
  <si>
    <t>P loss (kW)</t>
  </si>
  <si>
    <t>P loss (%)</t>
  </si>
  <si>
    <t>Feeder 1</t>
  </si>
  <si>
    <t>PCU1</t>
  </si>
  <si>
    <t>PCU2</t>
  </si>
  <si>
    <t>3C</t>
  </si>
  <si>
    <t>Al</t>
  </si>
  <si>
    <t>PCU3</t>
  </si>
  <si>
    <t>PCU4</t>
  </si>
  <si>
    <t>Sub</t>
  </si>
  <si>
    <t>Feeder 2</t>
  </si>
  <si>
    <t>PCU5</t>
  </si>
  <si>
    <t>PCU6</t>
  </si>
  <si>
    <t>PCU7</t>
  </si>
  <si>
    <t>PCU8</t>
  </si>
  <si>
    <t>Feeder 3</t>
  </si>
  <si>
    <t>PCU9</t>
  </si>
  <si>
    <t>PCU10</t>
  </si>
  <si>
    <t>PCU11</t>
  </si>
  <si>
    <t>PCU12</t>
  </si>
  <si>
    <t>Feeder 4</t>
  </si>
  <si>
    <t>PCU13</t>
  </si>
  <si>
    <t>PCU14</t>
  </si>
  <si>
    <t>PCU15</t>
  </si>
  <si>
    <t>Feeder 5</t>
  </si>
  <si>
    <t>PCU16</t>
  </si>
  <si>
    <t>PCU17</t>
  </si>
  <si>
    <t>PCU18</t>
  </si>
  <si>
    <t>Outgoing Feeder</t>
  </si>
  <si>
    <t>Tx</t>
  </si>
  <si>
    <t>6 x 3C</t>
  </si>
  <si>
    <t>losses (kW)</t>
  </si>
  <si>
    <t>Total Power (MWac)</t>
  </si>
  <si>
    <t>losses (%)</t>
  </si>
  <si>
    <r>
      <t>Conductor AC resistance @ 50Hz and 90</t>
    </r>
    <r>
      <rPr>
        <b/>
        <sz val="9"/>
        <color theme="1"/>
        <rFont val="Calibri"/>
        <family val="2"/>
      </rPr>
      <t>°</t>
    </r>
    <r>
      <rPr>
        <b/>
        <sz val="9"/>
        <color theme="1"/>
        <rFont val="Arial"/>
        <family val="2"/>
        <scheme val="minor"/>
      </rPr>
      <t>C</t>
    </r>
  </si>
  <si>
    <t>Amp</t>
  </si>
  <si>
    <t>Ω/km</t>
  </si>
  <si>
    <t>size</t>
  </si>
  <si>
    <t>length</t>
  </si>
  <si>
    <t>termination</t>
  </si>
  <si>
    <t>F1</t>
  </si>
  <si>
    <t>F2</t>
  </si>
  <si>
    <t>F3</t>
  </si>
  <si>
    <t>F4</t>
  </si>
  <si>
    <t>F5</t>
  </si>
  <si>
    <t>F6</t>
  </si>
  <si>
    <t>F7</t>
  </si>
  <si>
    <t>Trench 1</t>
  </si>
  <si>
    <t>Trench 2</t>
  </si>
  <si>
    <t>Trench 3</t>
  </si>
  <si>
    <t>19/33kV Three Core Ind. Screened &amp; PVC Sheathed</t>
  </si>
  <si>
    <t>Cu</t>
  </si>
  <si>
    <t>Nominal Conductor area</t>
  </si>
  <si>
    <t>Nominal Conductor Diameter</t>
  </si>
  <si>
    <t>Nominal Insulation Thickness</t>
  </si>
  <si>
    <t>Nominal Diameter Over Insulation</t>
  </si>
  <si>
    <t>Nominal Screen Area</t>
  </si>
  <si>
    <t xml:space="preserve">Number and nominal diameter of screen wires on each core </t>
  </si>
  <si>
    <t>Nominal diameter over wire screen</t>
  </si>
  <si>
    <t>Nominal overall diameter</t>
  </si>
  <si>
    <t>Approximate mass</t>
  </si>
  <si>
    <t>Product Code</t>
  </si>
  <si>
    <t>Fault Current Carrying Capacity for 1 second</t>
  </si>
  <si>
    <t>Max pulling Tension</t>
  </si>
  <si>
    <t>Min. Bending Radius During Pulling</t>
  </si>
  <si>
    <t>Min. Bending Radius Set in Position</t>
  </si>
  <si>
    <t xml:space="preserve">Nominal duct diameter
</t>
  </si>
  <si>
    <t>Maximum Conductor DC resistance @ 20oC</t>
  </si>
  <si>
    <t>Conductor AC resistance @ 50Hz and 90oC</t>
  </si>
  <si>
    <t>Inductive reactance at 50Hz</t>
  </si>
  <si>
    <t>Insulation resistance at 20oC</t>
  </si>
  <si>
    <t>Conductor to Screen Capacitance</t>
  </si>
  <si>
    <t>Charging current per phase</t>
  </si>
  <si>
    <t>Dielectric loos per phase</t>
  </si>
  <si>
    <t>Maximum dielectric stress</t>
  </si>
  <si>
    <t>DC resistance of screens @ 20oC</t>
  </si>
  <si>
    <t>Zero Sequence resistance @ 20oC</t>
  </si>
  <si>
    <t>Zero seq. react @ 50Hz</t>
  </si>
  <si>
    <t>mm2</t>
  </si>
  <si>
    <t>mm</t>
  </si>
  <si>
    <t>No/mm</t>
  </si>
  <si>
    <t>kg/100m</t>
  </si>
  <si>
    <t>A</t>
  </si>
  <si>
    <t>Cond kA</t>
  </si>
  <si>
    <t>Screen kA</t>
  </si>
  <si>
    <t>kN</t>
  </si>
  <si>
    <t>MΩ.km</t>
  </si>
  <si>
    <t>μF/km</t>
  </si>
  <si>
    <t>A/km</t>
  </si>
  <si>
    <t>W/km</t>
  </si>
  <si>
    <t>kV/mm</t>
  </si>
  <si>
    <t>29/0.85</t>
  </si>
  <si>
    <t>40/0.85</t>
  </si>
  <si>
    <t>19/33kV Single Core Ind. Screened &amp; PVC Sheathed</t>
  </si>
  <si>
    <t>Nominal Screen Area on Each Core</t>
  </si>
  <si>
    <t>Number and nominal diameter of screen wires</t>
  </si>
  <si>
    <t>Nominal diameter over over wire screen</t>
  </si>
  <si>
    <t>Conductor AC resistance @ 50Hz &amp; 90oC
Trefoil or Flat Touching</t>
  </si>
  <si>
    <t>Conductor AC resistance @ 50Hz &amp; 90oC
Flat Spaced</t>
  </si>
  <si>
    <t>Inductive reactance at 50Hz &amp; 90oC
Trefoil</t>
  </si>
  <si>
    <t>Inductive reactance at 50Hz &amp; 90oC
Flat Touching</t>
  </si>
  <si>
    <t>Inductive reactance at 50Hz &amp; 90oC
Flat Spaced</t>
  </si>
  <si>
    <t>34/1.35</t>
  </si>
  <si>
    <t>48/1.35</t>
  </si>
  <si>
    <t>Nominal insulation thickness</t>
  </si>
  <si>
    <t>Nominal diameter over insulation</t>
  </si>
  <si>
    <t>Nominal screen area</t>
  </si>
  <si>
    <t>19/0.85</t>
  </si>
  <si>
    <t>27/0.85</t>
  </si>
  <si>
    <t>36/0.85</t>
  </si>
  <si>
    <t>Screen DC resistance @ 20oC</t>
  </si>
  <si>
    <t>23/1.35</t>
  </si>
  <si>
    <t>32/1.35</t>
  </si>
  <si>
    <t>43/1.35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</si>
</sst>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0.000%"/>
    <numFmt numFmtId="167" formatCode="0.0000"/>
  </numFmts>
  <fonts count="10">
    <font>
      <sz val="9"/>
      <color theme="1"/>
      <name val="Arial"/>
      <family val="2"/>
      <scheme val="minor"/>
    </font>
    <font>
      <sz val="10"/>
      <name val="Tahoma"/>
      <family val="2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color theme="1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9"/>
      <color theme="1"/>
      <name val="Calibri"/>
      <family val="2"/>
    </font>
    <font>
      <vertAlign val="superscript"/>
      <sz val="9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7D9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24" applyNumberFormat="0" applyFill="0" applyBorder="0" applyAlignment="0" applyProtection="0">
      <protection locked="0"/>
    </xf>
    <xf numFmtId="0" fontId="6" fillId="0" borderId="0"/>
    <xf numFmtId="0" fontId="1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5" borderId="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0" xfId="0" applyFont="1" applyFill="1"/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0" xfId="0" applyFont="1" applyFill="1" applyBorder="1"/>
    <xf numFmtId="0" fontId="3" fillId="5" borderId="14" xfId="0" applyFont="1" applyFill="1" applyBorder="1"/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5" xfId="0" applyFill="1" applyBorder="1"/>
    <xf numFmtId="0" fontId="0" fillId="5" borderId="19" xfId="0" applyFill="1" applyBorder="1"/>
    <xf numFmtId="0" fontId="0" fillId="5" borderId="20" xfId="0" applyFill="1" applyBorder="1"/>
    <xf numFmtId="164" fontId="0" fillId="5" borderId="15" xfId="0" applyNumberFormat="1" applyFill="1" applyBorder="1"/>
    <xf numFmtId="2" fontId="0" fillId="5" borderId="15" xfId="0" applyNumberFormat="1" applyFill="1" applyBorder="1"/>
    <xf numFmtId="0" fontId="0" fillId="2" borderId="0" xfId="0" applyFill="1"/>
    <xf numFmtId="0" fontId="3" fillId="5" borderId="2" xfId="0" applyFont="1" applyFill="1" applyBorder="1" applyAlignment="1">
      <alignment horizontal="center" vertical="top"/>
    </xf>
    <xf numFmtId="0" fontId="3" fillId="5" borderId="14" xfId="0" applyFont="1" applyFill="1" applyBorder="1" applyAlignment="1">
      <alignment horizontal="center"/>
    </xf>
    <xf numFmtId="0" fontId="3" fillId="5" borderId="11" xfId="0" applyFon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15" xfId="0" applyNumberFormat="1" applyFill="1" applyBorder="1"/>
    <xf numFmtId="0" fontId="3" fillId="5" borderId="23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10" fontId="3" fillId="0" borderId="36" xfId="2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10" fontId="3" fillId="0" borderId="37" xfId="2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quotePrefix="1" applyNumberFormat="1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12">
    <cellStyle name="FORM" xfId="3" xr:uid="{00000000-0005-0000-0000-000000000000}"/>
    <cellStyle name="Normal" xfId="0" builtinId="0" customBuiltin="1"/>
    <cellStyle name="Normal 2" xfId="1" xr:uid="{00000000-0005-0000-0000-000002000000}"/>
    <cellStyle name="Normal 2 2" xfId="4" xr:uid="{00000000-0005-0000-0000-000003000000}"/>
    <cellStyle name="Normal 2 3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Percent 2" xfId="8" xr:uid="{00000000-0005-0000-0000-000008000000}"/>
    <cellStyle name="Percent 2 2" xfId="9" xr:uid="{00000000-0005-0000-0000-000009000000}"/>
    <cellStyle name="Percent 3" xfId="10" xr:uid="{00000000-0005-0000-0000-00000A000000}"/>
    <cellStyle name="Percent 4" xfId="11" xr:uid="{00000000-0005-0000-0000-00000B000000}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DAECBF"/>
      <color rgb="FFC0DF8B"/>
      <color rgb="FFECED98"/>
      <color rgb="FFE4E668"/>
      <color rgb="FF9BC1CE"/>
      <color rgb="FF69A2B5"/>
      <color rgb="FF9BDEE7"/>
      <color rgb="FF6ACFDB"/>
      <color rgb="FFC6E6F5"/>
      <color rgb="FFA7D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</xdr:colOff>
      <xdr:row>21</xdr:row>
      <xdr:rowOff>0</xdr:rowOff>
    </xdr:from>
    <xdr:to>
      <xdr:col>16</xdr:col>
      <xdr:colOff>540434</xdr:colOff>
      <xdr:row>21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6980" y="4023360"/>
          <a:ext cx="525194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30479</xdr:colOff>
      <xdr:row>21</xdr:row>
      <xdr:rowOff>22860</xdr:rowOff>
    </xdr:from>
    <xdr:to>
      <xdr:col>17</xdr:col>
      <xdr:colOff>541084</xdr:colOff>
      <xdr:row>21</xdr:row>
      <xdr:rowOff>632460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59" y="4046220"/>
          <a:ext cx="51060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22860</xdr:colOff>
      <xdr:row>21</xdr:row>
      <xdr:rowOff>53340</xdr:rowOff>
    </xdr:from>
    <xdr:to>
      <xdr:col>18</xdr:col>
      <xdr:colOff>464820</xdr:colOff>
      <xdr:row>21</xdr:row>
      <xdr:rowOff>838200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1880" y="4076700"/>
          <a:ext cx="44196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</xdr:colOff>
      <xdr:row>21</xdr:row>
      <xdr:rowOff>30480</xdr:rowOff>
    </xdr:from>
    <xdr:to>
      <xdr:col>19</xdr:col>
      <xdr:colOff>502920</xdr:colOff>
      <xdr:row>21</xdr:row>
      <xdr:rowOff>906780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0520" y="4053840"/>
          <a:ext cx="48768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91440</xdr:colOff>
      <xdr:row>21</xdr:row>
      <xdr:rowOff>38100</xdr:rowOff>
    </xdr:from>
    <xdr:to>
      <xdr:col>20</xdr:col>
      <xdr:colOff>518160</xdr:colOff>
      <xdr:row>21</xdr:row>
      <xdr:rowOff>877993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60" y="4061460"/>
          <a:ext cx="426720" cy="83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15240</xdr:colOff>
      <xdr:row>21</xdr:row>
      <xdr:rowOff>38100</xdr:rowOff>
    </xdr:from>
    <xdr:to>
      <xdr:col>21</xdr:col>
      <xdr:colOff>525780</xdr:colOff>
      <xdr:row>21</xdr:row>
      <xdr:rowOff>764638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4061460"/>
          <a:ext cx="510540" cy="72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15240</xdr:colOff>
      <xdr:row>21</xdr:row>
      <xdr:rowOff>53340</xdr:rowOff>
    </xdr:from>
    <xdr:to>
      <xdr:col>22</xdr:col>
      <xdr:colOff>521208</xdr:colOff>
      <xdr:row>21</xdr:row>
      <xdr:rowOff>685800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6440" y="4076700"/>
          <a:ext cx="505968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</xdr:colOff>
      <xdr:row>21</xdr:row>
      <xdr:rowOff>7620</xdr:rowOff>
    </xdr:from>
    <xdr:to>
      <xdr:col>23</xdr:col>
      <xdr:colOff>519286</xdr:colOff>
      <xdr:row>21</xdr:row>
      <xdr:rowOff>762000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7460" y="4030980"/>
          <a:ext cx="511666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22860</xdr:colOff>
      <xdr:row>21</xdr:row>
      <xdr:rowOff>38100</xdr:rowOff>
    </xdr:from>
    <xdr:to>
      <xdr:col>24</xdr:col>
      <xdr:colOff>601980</xdr:colOff>
      <xdr:row>21</xdr:row>
      <xdr:rowOff>883920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3720" y="4061460"/>
          <a:ext cx="5791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22860</xdr:colOff>
      <xdr:row>21</xdr:row>
      <xdr:rowOff>76200</xdr:rowOff>
    </xdr:from>
    <xdr:to>
      <xdr:col>25</xdr:col>
      <xdr:colOff>640080</xdr:colOff>
      <xdr:row>21</xdr:row>
      <xdr:rowOff>799608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1420" y="4099560"/>
          <a:ext cx="617220" cy="72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45720</xdr:colOff>
      <xdr:row>21</xdr:row>
      <xdr:rowOff>30480</xdr:rowOff>
    </xdr:from>
    <xdr:to>
      <xdr:col>26</xdr:col>
      <xdr:colOff>579120</xdr:colOff>
      <xdr:row>21</xdr:row>
      <xdr:rowOff>883920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1980" y="4053840"/>
          <a:ext cx="53340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22860</xdr:colOff>
      <xdr:row>21</xdr:row>
      <xdr:rowOff>60960</xdr:rowOff>
    </xdr:from>
    <xdr:to>
      <xdr:col>27</xdr:col>
      <xdr:colOff>609600</xdr:colOff>
      <xdr:row>21</xdr:row>
      <xdr:rowOff>876300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6820" y="4084320"/>
          <a:ext cx="58674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45720</xdr:colOff>
      <xdr:row>42</xdr:row>
      <xdr:rowOff>99060</xdr:rowOff>
    </xdr:from>
    <xdr:to>
      <xdr:col>11</xdr:col>
      <xdr:colOff>449580</xdr:colOff>
      <xdr:row>42</xdr:row>
      <xdr:rowOff>601980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4260" y="8282940"/>
          <a:ext cx="40386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30480</xdr:colOff>
      <xdr:row>42</xdr:row>
      <xdr:rowOff>153924</xdr:rowOff>
    </xdr:from>
    <xdr:to>
      <xdr:col>12</xdr:col>
      <xdr:colOff>502920</xdr:colOff>
      <xdr:row>42</xdr:row>
      <xdr:rowOff>579120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7660" y="8337804"/>
          <a:ext cx="472440" cy="42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</xdr:colOff>
      <xdr:row>42</xdr:row>
      <xdr:rowOff>76200</xdr:rowOff>
    </xdr:from>
    <xdr:to>
      <xdr:col>13</xdr:col>
      <xdr:colOff>495300</xdr:colOff>
      <xdr:row>42</xdr:row>
      <xdr:rowOff>594360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3440" y="8260080"/>
          <a:ext cx="4876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</xdr:colOff>
      <xdr:row>42</xdr:row>
      <xdr:rowOff>160020</xdr:rowOff>
    </xdr:from>
    <xdr:to>
      <xdr:col>14</xdr:col>
      <xdr:colOff>525780</xdr:colOff>
      <xdr:row>42</xdr:row>
      <xdr:rowOff>572379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8343900"/>
          <a:ext cx="510540" cy="41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</xdr:colOff>
      <xdr:row>42</xdr:row>
      <xdr:rowOff>129540</xdr:rowOff>
    </xdr:from>
    <xdr:to>
      <xdr:col>15</xdr:col>
      <xdr:colOff>525780</xdr:colOff>
      <xdr:row>42</xdr:row>
      <xdr:rowOff>562905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8340" y="8313420"/>
          <a:ext cx="510540" cy="433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15240</xdr:colOff>
      <xdr:row>58</xdr:row>
      <xdr:rowOff>0</xdr:rowOff>
    </xdr:from>
    <xdr:ext cx="525194" cy="73152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6980" y="11170920"/>
          <a:ext cx="525194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30479</xdr:colOff>
      <xdr:row>58</xdr:row>
      <xdr:rowOff>22860</xdr:rowOff>
    </xdr:from>
    <xdr:ext cx="510605" cy="6096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59" y="11193780"/>
          <a:ext cx="51060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22860</xdr:colOff>
      <xdr:row>58</xdr:row>
      <xdr:rowOff>53340</xdr:rowOff>
    </xdr:from>
    <xdr:ext cx="441960" cy="78486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1880" y="11224260"/>
          <a:ext cx="44196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15240</xdr:colOff>
      <xdr:row>58</xdr:row>
      <xdr:rowOff>30480</xdr:rowOff>
    </xdr:from>
    <xdr:ext cx="487680" cy="8763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0520" y="11201400"/>
          <a:ext cx="48768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91440</xdr:colOff>
      <xdr:row>58</xdr:row>
      <xdr:rowOff>38100</xdr:rowOff>
    </xdr:from>
    <xdr:ext cx="426720" cy="839893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5360" y="11209020"/>
          <a:ext cx="426720" cy="83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15240</xdr:colOff>
      <xdr:row>58</xdr:row>
      <xdr:rowOff>38100</xdr:rowOff>
    </xdr:from>
    <xdr:ext cx="510540" cy="726538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1209020"/>
          <a:ext cx="510540" cy="72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15240</xdr:colOff>
      <xdr:row>58</xdr:row>
      <xdr:rowOff>53340</xdr:rowOff>
    </xdr:from>
    <xdr:ext cx="505968" cy="63246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6440" y="11224260"/>
          <a:ext cx="505968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7620</xdr:colOff>
      <xdr:row>58</xdr:row>
      <xdr:rowOff>7620</xdr:rowOff>
    </xdr:from>
    <xdr:ext cx="511666" cy="75438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7460" y="11178540"/>
          <a:ext cx="511666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22860</xdr:colOff>
      <xdr:row>58</xdr:row>
      <xdr:rowOff>38100</xdr:rowOff>
    </xdr:from>
    <xdr:ext cx="579120" cy="84582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3720" y="11209020"/>
          <a:ext cx="5791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22860</xdr:colOff>
      <xdr:row>58</xdr:row>
      <xdr:rowOff>76200</xdr:rowOff>
    </xdr:from>
    <xdr:ext cx="617220" cy="723408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1420" y="11247120"/>
          <a:ext cx="617220" cy="72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45720</xdr:colOff>
      <xdr:row>58</xdr:row>
      <xdr:rowOff>30480</xdr:rowOff>
    </xdr:from>
    <xdr:ext cx="533400" cy="85344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1980" y="11201400"/>
          <a:ext cx="53340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22860</xdr:colOff>
      <xdr:row>58</xdr:row>
      <xdr:rowOff>60960</xdr:rowOff>
    </xdr:from>
    <xdr:ext cx="586740" cy="81534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6820" y="11231880"/>
          <a:ext cx="58674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30480</xdr:colOff>
      <xdr:row>3</xdr:row>
      <xdr:rowOff>68580</xdr:rowOff>
    </xdr:from>
    <xdr:to>
      <xdr:col>11</xdr:col>
      <xdr:colOff>434340</xdr:colOff>
      <xdr:row>3</xdr:row>
      <xdr:rowOff>571500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020" y="525780"/>
          <a:ext cx="40386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</xdr:colOff>
      <xdr:row>3</xdr:row>
      <xdr:rowOff>115824</xdr:rowOff>
    </xdr:from>
    <xdr:to>
      <xdr:col>12</xdr:col>
      <xdr:colOff>495300</xdr:colOff>
      <xdr:row>3</xdr:row>
      <xdr:rowOff>541020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573024"/>
          <a:ext cx="472440" cy="42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3</xdr:row>
      <xdr:rowOff>30480</xdr:rowOff>
    </xdr:from>
    <xdr:to>
      <xdr:col>13</xdr:col>
      <xdr:colOff>518160</xdr:colOff>
      <xdr:row>3</xdr:row>
      <xdr:rowOff>548640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487680"/>
          <a:ext cx="4876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3</xdr:row>
      <xdr:rowOff>121920</xdr:rowOff>
    </xdr:from>
    <xdr:to>
      <xdr:col>15</xdr:col>
      <xdr:colOff>0</xdr:colOff>
      <xdr:row>3</xdr:row>
      <xdr:rowOff>534279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2560" y="579120"/>
          <a:ext cx="510540" cy="41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</xdr:colOff>
      <xdr:row>3</xdr:row>
      <xdr:rowOff>99060</xdr:rowOff>
    </xdr:from>
    <xdr:to>
      <xdr:col>15</xdr:col>
      <xdr:colOff>533400</xdr:colOff>
      <xdr:row>3</xdr:row>
      <xdr:rowOff>532425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556260"/>
          <a:ext cx="510540" cy="433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83820</xdr:colOff>
      <xdr:row>21</xdr:row>
      <xdr:rowOff>624840</xdr:rowOff>
    </xdr:from>
    <xdr:to>
      <xdr:col>13</xdr:col>
      <xdr:colOff>449580</xdr:colOff>
      <xdr:row>21</xdr:row>
      <xdr:rowOff>944880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9640" y="4648200"/>
          <a:ext cx="36576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</xdr:colOff>
      <xdr:row>58</xdr:row>
      <xdr:rowOff>632460</xdr:rowOff>
    </xdr:from>
    <xdr:to>
      <xdr:col>13</xdr:col>
      <xdr:colOff>419100</xdr:colOff>
      <xdr:row>58</xdr:row>
      <xdr:rowOff>952500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160" y="11803380"/>
          <a:ext cx="36576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175260</xdr:colOff>
      <xdr:row>21</xdr:row>
      <xdr:rowOff>662940</xdr:rowOff>
    </xdr:from>
    <xdr:to>
      <xdr:col>14</xdr:col>
      <xdr:colOff>441960</xdr:colOff>
      <xdr:row>21</xdr:row>
      <xdr:rowOff>922020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9720" y="4686300"/>
          <a:ext cx="2667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58</xdr:row>
      <xdr:rowOff>678180</xdr:rowOff>
    </xdr:from>
    <xdr:to>
      <xdr:col>14</xdr:col>
      <xdr:colOff>419100</xdr:colOff>
      <xdr:row>58</xdr:row>
      <xdr:rowOff>937260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6860" y="11849100"/>
          <a:ext cx="2667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480060</xdr:colOff>
      <xdr:row>1</xdr:row>
      <xdr:rowOff>22860</xdr:rowOff>
    </xdr:from>
    <xdr:to>
      <xdr:col>23</xdr:col>
      <xdr:colOff>449580</xdr:colOff>
      <xdr:row>42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167640"/>
          <a:ext cx="5455920" cy="595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129540</xdr:rowOff>
    </xdr:from>
    <xdr:to>
      <xdr:col>9</xdr:col>
      <xdr:colOff>388620</xdr:colOff>
      <xdr:row>23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"/>
          <a:ext cx="5326380" cy="3291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43</xdr:row>
      <xdr:rowOff>7620</xdr:rowOff>
    </xdr:from>
    <xdr:to>
      <xdr:col>20</xdr:col>
      <xdr:colOff>152400</xdr:colOff>
      <xdr:row>89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6233160"/>
          <a:ext cx="11033760" cy="678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90</xdr:row>
      <xdr:rowOff>83820</xdr:rowOff>
    </xdr:from>
    <xdr:to>
      <xdr:col>20</xdr:col>
      <xdr:colOff>99060</xdr:colOff>
      <xdr:row>122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114020"/>
          <a:ext cx="10843260" cy="462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122</xdr:row>
      <xdr:rowOff>91440</xdr:rowOff>
    </xdr:from>
    <xdr:to>
      <xdr:col>20</xdr:col>
      <xdr:colOff>99060</xdr:colOff>
      <xdr:row>169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7754600"/>
          <a:ext cx="10690860" cy="684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350520</xdr:colOff>
      <xdr:row>170</xdr:row>
      <xdr:rowOff>91440</xdr:rowOff>
    </xdr:from>
    <xdr:to>
      <xdr:col>20</xdr:col>
      <xdr:colOff>129540</xdr:colOff>
      <xdr:row>211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4704040"/>
          <a:ext cx="10751820" cy="5920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236220</xdr:colOff>
      <xdr:row>41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24460" cy="595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57"/>
  <sheetViews>
    <sheetView tabSelected="1" zoomScale="110" zoomScaleNormal="110" workbookViewId="0">
      <selection activeCell="C14" sqref="C14"/>
    </sheetView>
  </sheetViews>
  <sheetFormatPr defaultRowHeight="11.65"/>
  <cols>
    <col min="1" max="1" width="17.5703125" customWidth="1"/>
    <col min="2" max="2" width="9.42578125" customWidth="1"/>
    <col min="4" max="5" width="10.7109375" customWidth="1"/>
    <col min="6" max="6" width="10.7109375" hidden="1" customWidth="1"/>
    <col min="7" max="15" width="10.7109375" customWidth="1"/>
  </cols>
  <sheetData>
    <row r="2" spans="1:26" ht="35.25" thickBot="1">
      <c r="C2" s="58" t="s">
        <v>0</v>
      </c>
      <c r="D2">
        <v>1.64</v>
      </c>
    </row>
    <row r="3" spans="1:26">
      <c r="D3" s="132" t="s">
        <v>1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26" ht="25.9" customHeight="1">
      <c r="B4" s="74" t="s">
        <v>2</v>
      </c>
      <c r="C4" s="87" t="s">
        <v>3</v>
      </c>
      <c r="D4" s="78" t="s">
        <v>4</v>
      </c>
      <c r="E4" s="73" t="s">
        <v>5</v>
      </c>
      <c r="F4" s="73" t="s">
        <v>6</v>
      </c>
      <c r="G4" s="73" t="s">
        <v>7</v>
      </c>
      <c r="H4" s="73" t="s">
        <v>8</v>
      </c>
      <c r="I4" s="73" t="s">
        <v>9</v>
      </c>
      <c r="J4" s="73" t="s">
        <v>10</v>
      </c>
      <c r="K4" s="73" t="s">
        <v>11</v>
      </c>
      <c r="L4" s="73" t="s">
        <v>12</v>
      </c>
      <c r="M4" s="73" t="s">
        <v>13</v>
      </c>
      <c r="N4" s="73" t="s">
        <v>14</v>
      </c>
      <c r="O4" s="79" t="s">
        <v>15</v>
      </c>
      <c r="P4" s="59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thickBot="1">
      <c r="A5" s="2"/>
      <c r="B5" s="89"/>
      <c r="C5" s="90"/>
      <c r="D5" s="91"/>
      <c r="E5" s="92"/>
      <c r="F5" s="89"/>
      <c r="G5" s="89"/>
      <c r="H5" s="93"/>
      <c r="I5" s="89"/>
      <c r="J5" s="89"/>
      <c r="K5" s="89"/>
      <c r="L5" s="89"/>
      <c r="M5" s="89"/>
      <c r="N5" s="89"/>
      <c r="O5" s="9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38" t="s">
        <v>16</v>
      </c>
      <c r="B6" s="101" t="s">
        <v>17</v>
      </c>
      <c r="C6" s="102" t="s">
        <v>18</v>
      </c>
      <c r="D6" s="103">
        <v>3</v>
      </c>
      <c r="E6" s="101">
        <f>D6*$D$2</f>
        <v>4.92</v>
      </c>
      <c r="F6" s="101">
        <v>13</v>
      </c>
      <c r="G6" s="104">
        <v>300</v>
      </c>
      <c r="H6" s="105">
        <f>E6*1000/SQRT(3)/33/1</f>
        <v>86.07767649736239</v>
      </c>
      <c r="I6" s="101" t="s">
        <v>19</v>
      </c>
      <c r="J6" s="106">
        <f>G6*1.1/1000</f>
        <v>0.33</v>
      </c>
      <c r="K6" s="104">
        <v>120</v>
      </c>
      <c r="L6" s="104" t="s">
        <v>20</v>
      </c>
      <c r="M6" s="105">
        <f>VLOOKUP(K6,$B$39:$D$49,3)</f>
        <v>0.32500000000000001</v>
      </c>
      <c r="N6" s="105">
        <f>3*H6^2*J6*M6/1000</f>
        <v>2.383963636363637</v>
      </c>
      <c r="O6" s="107">
        <f>N6/(E6*1000)</f>
        <v>4.8454545454545468E-4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39"/>
      <c r="B7" s="74" t="s">
        <v>18</v>
      </c>
      <c r="C7" s="87" t="s">
        <v>21</v>
      </c>
      <c r="D7" s="80">
        <v>6</v>
      </c>
      <c r="E7" s="74">
        <f>D7*$D$2</f>
        <v>9.84</v>
      </c>
      <c r="F7" s="74">
        <v>12</v>
      </c>
      <c r="G7" s="76">
        <v>300</v>
      </c>
      <c r="H7" s="75">
        <f>E7*1000/SQRT(3)/33/1</f>
        <v>172.15535299472478</v>
      </c>
      <c r="I7" s="74" t="s">
        <v>19</v>
      </c>
      <c r="J7" s="77">
        <f>G7*1.1/1000</f>
        <v>0.33</v>
      </c>
      <c r="K7" s="76">
        <v>120</v>
      </c>
      <c r="L7" s="76" t="s">
        <v>20</v>
      </c>
      <c r="M7" s="75">
        <f>VLOOKUP(K7,$B$39:$D$49,3)</f>
        <v>0.32500000000000001</v>
      </c>
      <c r="N7" s="75">
        <f>3*H7^2*J7*M7/1000</f>
        <v>9.5358545454545478</v>
      </c>
      <c r="O7" s="81">
        <f>N7/(E7*1000)</f>
        <v>9.6909090909090936E-4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39"/>
      <c r="B8" s="74" t="s">
        <v>21</v>
      </c>
      <c r="C8" s="87" t="s">
        <v>22</v>
      </c>
      <c r="D8" s="80">
        <v>9</v>
      </c>
      <c r="E8" s="74">
        <f>D8*$D$2</f>
        <v>14.76</v>
      </c>
      <c r="F8" s="74">
        <v>13</v>
      </c>
      <c r="G8" s="76">
        <v>500</v>
      </c>
      <c r="H8" s="75">
        <f>E8*1000/SQRT(3)/33/1</f>
        <v>258.23302949208721</v>
      </c>
      <c r="I8" s="74" t="s">
        <v>19</v>
      </c>
      <c r="J8" s="77">
        <f>G8*1.1/1000</f>
        <v>0.55000000000000004</v>
      </c>
      <c r="K8" s="76">
        <v>240</v>
      </c>
      <c r="L8" s="76" t="s">
        <v>20</v>
      </c>
      <c r="M8" s="75">
        <f>VLOOKUP(K8,$B$39:$D$49,3)</f>
        <v>0.161</v>
      </c>
      <c r="N8" s="75">
        <f>3*H8^2*J8*M8/1000</f>
        <v>17.714683636363642</v>
      </c>
      <c r="O8" s="81">
        <f>N8/(E8*1000)</f>
        <v>1.2001818181818186E-3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thickBot="1">
      <c r="A9" s="140"/>
      <c r="B9" s="83" t="s">
        <v>22</v>
      </c>
      <c r="C9" s="108" t="s">
        <v>23</v>
      </c>
      <c r="D9" s="82">
        <v>9</v>
      </c>
      <c r="E9" s="83">
        <f>D9*$D$2</f>
        <v>14.76</v>
      </c>
      <c r="F9" s="83">
        <v>130</v>
      </c>
      <c r="G9" s="84">
        <v>900</v>
      </c>
      <c r="H9" s="85">
        <f>E9*1000/SQRT(3)/33/1</f>
        <v>258.23302949208721</v>
      </c>
      <c r="I9" s="83" t="s">
        <v>19</v>
      </c>
      <c r="J9" s="88">
        <f>G9*1.1/1000</f>
        <v>0.9900000000000001</v>
      </c>
      <c r="K9" s="84">
        <v>500</v>
      </c>
      <c r="L9" s="84" t="s">
        <v>20</v>
      </c>
      <c r="M9" s="85">
        <f>VLOOKUP(K9,$B$39:$D$49,3)</f>
        <v>8.1500000000000003E-2</v>
      </c>
      <c r="N9" s="85">
        <f>3*H9^2*J9*M9/1000</f>
        <v>16.141267636363647</v>
      </c>
      <c r="O9" s="86">
        <f>N9/(E9*1000)</f>
        <v>1.0935818181818189E-3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thickBot="1">
      <c r="A10" s="2"/>
      <c r="B10" s="95"/>
      <c r="C10" s="96"/>
      <c r="D10" s="97"/>
      <c r="E10" s="95"/>
      <c r="F10" s="95"/>
      <c r="G10" s="98"/>
      <c r="H10" s="99"/>
      <c r="I10" s="95"/>
      <c r="J10" s="100">
        <f>SUM(J6:J9)</f>
        <v>2.2000000000000002</v>
      </c>
      <c r="K10" s="98"/>
      <c r="L10" s="98"/>
      <c r="M10" s="130"/>
      <c r="N10" s="115">
        <f>SUM(N6:N9)</f>
        <v>45.775769454545468</v>
      </c>
      <c r="O10" s="116">
        <f>N10/E9/1000</f>
        <v>3.1013393939393948E-3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38" t="s">
        <v>24</v>
      </c>
      <c r="B11" s="101" t="s">
        <v>25</v>
      </c>
      <c r="C11" s="102" t="s">
        <v>26</v>
      </c>
      <c r="D11" s="103">
        <v>3</v>
      </c>
      <c r="E11" s="101">
        <f>D11*$D$2</f>
        <v>4.92</v>
      </c>
      <c r="F11" s="101">
        <v>13</v>
      </c>
      <c r="G11" s="104">
        <v>300</v>
      </c>
      <c r="H11" s="105">
        <f>E11*1000/SQRT(3)/33/1</f>
        <v>86.07767649736239</v>
      </c>
      <c r="I11" s="101" t="s">
        <v>19</v>
      </c>
      <c r="J11" s="106">
        <f>G11*1.1/1000</f>
        <v>0.33</v>
      </c>
      <c r="K11" s="104">
        <v>120</v>
      </c>
      <c r="L11" s="104" t="s">
        <v>20</v>
      </c>
      <c r="M11" s="105">
        <f>VLOOKUP(K11,$B$39:$D$49,3)</f>
        <v>0.32500000000000001</v>
      </c>
      <c r="N11" s="105">
        <f>3*H11^2*J11*M11/1000</f>
        <v>2.383963636363637</v>
      </c>
      <c r="O11" s="107">
        <f>N11/(E11*1000)</f>
        <v>4.8454545454545468E-4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39"/>
      <c r="B12" s="74" t="s">
        <v>26</v>
      </c>
      <c r="C12" s="87" t="s">
        <v>27</v>
      </c>
      <c r="D12" s="80">
        <v>6</v>
      </c>
      <c r="E12" s="74">
        <f>D12*$D$2</f>
        <v>9.84</v>
      </c>
      <c r="F12" s="74">
        <v>17</v>
      </c>
      <c r="G12" s="76">
        <v>300</v>
      </c>
      <c r="H12" s="75">
        <f>E12*1000/SQRT(3)/33/1</f>
        <v>172.15535299472478</v>
      </c>
      <c r="I12" s="74" t="s">
        <v>19</v>
      </c>
      <c r="J12" s="77">
        <f>G12*1.1/1000</f>
        <v>0.33</v>
      </c>
      <c r="K12" s="76">
        <v>120</v>
      </c>
      <c r="L12" s="76" t="s">
        <v>20</v>
      </c>
      <c r="M12" s="75">
        <f>VLOOKUP(K12,$B$39:$D$49,3)</f>
        <v>0.32500000000000001</v>
      </c>
      <c r="N12" s="75">
        <f>3*H12^2*J12*M12/1000</f>
        <v>9.5358545454545478</v>
      </c>
      <c r="O12" s="81">
        <f>N12/(E12*1000)</f>
        <v>9.6909090909090936E-4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39"/>
      <c r="B13" s="74" t="s">
        <v>27</v>
      </c>
      <c r="C13" s="87" t="s">
        <v>28</v>
      </c>
      <c r="D13" s="80">
        <v>9</v>
      </c>
      <c r="E13" s="74">
        <f>D13*$D$2</f>
        <v>14.76</v>
      </c>
      <c r="F13" s="74">
        <v>35</v>
      </c>
      <c r="G13" s="76">
        <v>300</v>
      </c>
      <c r="H13" s="75">
        <f>E13*1000/SQRT(3)/33/1</f>
        <v>258.23302949208721</v>
      </c>
      <c r="I13" s="74" t="s">
        <v>19</v>
      </c>
      <c r="J13" s="77">
        <f>G13*1.1/1000</f>
        <v>0.33</v>
      </c>
      <c r="K13" s="76">
        <v>185</v>
      </c>
      <c r="L13" s="76" t="s">
        <v>20</v>
      </c>
      <c r="M13" s="75">
        <f>VLOOKUP(K13,$B$39:$D$49,3)</f>
        <v>0.21099999999999999</v>
      </c>
      <c r="N13" s="75">
        <f>3*H13^2*J13*M13/1000</f>
        <v>13.929682909090914</v>
      </c>
      <c r="O13" s="81">
        <f>N13/(E13*1000)</f>
        <v>9.4374545454545494E-4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thickBot="1">
      <c r="A14" s="140"/>
      <c r="B14" s="83" t="s">
        <v>28</v>
      </c>
      <c r="C14" s="108" t="s">
        <v>23</v>
      </c>
      <c r="D14" s="82">
        <v>9</v>
      </c>
      <c r="E14" s="83">
        <f>D14*$D$2</f>
        <v>14.76</v>
      </c>
      <c r="F14" s="83">
        <v>60</v>
      </c>
      <c r="G14" s="84">
        <v>1000</v>
      </c>
      <c r="H14" s="85">
        <f>E14*1000/SQRT(3)/33/1</f>
        <v>258.23302949208721</v>
      </c>
      <c r="I14" s="83" t="s">
        <v>19</v>
      </c>
      <c r="J14" s="88">
        <f>G14*1.1/1000</f>
        <v>1.1000000000000001</v>
      </c>
      <c r="K14" s="84">
        <v>500</v>
      </c>
      <c r="L14" s="84" t="s">
        <v>20</v>
      </c>
      <c r="M14" s="85">
        <f>VLOOKUP(K14,$B$39:$D$49,3)</f>
        <v>8.1500000000000003E-2</v>
      </c>
      <c r="N14" s="85">
        <f>3*H14^2*J14*M14/1000</f>
        <v>17.934741818181823</v>
      </c>
      <c r="O14" s="86">
        <f>N14/(E14*1000)</f>
        <v>1.2150909090909094E-3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thickBot="1">
      <c r="A15" s="2"/>
      <c r="B15" s="109"/>
      <c r="C15" s="110"/>
      <c r="D15" s="111"/>
      <c r="E15" s="109"/>
      <c r="F15" s="109"/>
      <c r="G15" s="112"/>
      <c r="H15" s="113"/>
      <c r="I15" s="109"/>
      <c r="J15" s="114">
        <f>SUM(J11:J14)</f>
        <v>2.09</v>
      </c>
      <c r="K15" s="112"/>
      <c r="L15" s="112"/>
      <c r="M15" s="131"/>
      <c r="N15" s="115">
        <f>SUM(N11:N14)</f>
        <v>43.784242909090921</v>
      </c>
      <c r="O15" s="116">
        <f>N15/E14/1000</f>
        <v>2.9664121212121222E-3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38" t="s">
        <v>29</v>
      </c>
      <c r="B16" s="101" t="s">
        <v>30</v>
      </c>
      <c r="C16" s="102" t="s">
        <v>31</v>
      </c>
      <c r="D16" s="103">
        <v>3</v>
      </c>
      <c r="E16" s="101">
        <f>D16*$D$2</f>
        <v>4.92</v>
      </c>
      <c r="F16" s="101">
        <v>19</v>
      </c>
      <c r="G16" s="104">
        <v>300</v>
      </c>
      <c r="H16" s="105">
        <f>E16*1000/SQRT(3)/33/1</f>
        <v>86.07767649736239</v>
      </c>
      <c r="I16" s="101" t="s">
        <v>19</v>
      </c>
      <c r="J16" s="106">
        <f>G16*1.1/1000</f>
        <v>0.33</v>
      </c>
      <c r="K16" s="104">
        <v>120</v>
      </c>
      <c r="L16" s="104" t="s">
        <v>20</v>
      </c>
      <c r="M16" s="105">
        <f>VLOOKUP(K16,$B$39:$D$49,3)</f>
        <v>0.32500000000000001</v>
      </c>
      <c r="N16" s="105">
        <f>3*H16^2*J16*M16/1000</f>
        <v>2.383963636363637</v>
      </c>
      <c r="O16" s="107">
        <f>N16/(E16*1000)</f>
        <v>4.8454545454545468E-4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39"/>
      <c r="B17" s="74" t="s">
        <v>31</v>
      </c>
      <c r="C17" s="87" t="s">
        <v>32</v>
      </c>
      <c r="D17" s="80">
        <v>6</v>
      </c>
      <c r="E17" s="74">
        <f>D17*$D$2</f>
        <v>9.84</v>
      </c>
      <c r="F17" s="74">
        <v>12</v>
      </c>
      <c r="G17" s="76">
        <v>300</v>
      </c>
      <c r="H17" s="75">
        <f>E17*1000/SQRT(3)/33/1</f>
        <v>172.15535299472478</v>
      </c>
      <c r="I17" s="74" t="s">
        <v>19</v>
      </c>
      <c r="J17" s="77">
        <f>G17*1.1/1000</f>
        <v>0.33</v>
      </c>
      <c r="K17" s="76">
        <v>120</v>
      </c>
      <c r="L17" s="76" t="s">
        <v>20</v>
      </c>
      <c r="M17" s="75">
        <f>VLOOKUP(K17,$B$39:$D$49,3)</f>
        <v>0.32500000000000001</v>
      </c>
      <c r="N17" s="75">
        <f>3*H17^2*J17*M17/1000</f>
        <v>9.5358545454545478</v>
      </c>
      <c r="O17" s="81">
        <f>N17/(E17*1000)</f>
        <v>9.6909090909090936E-4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39"/>
      <c r="B18" s="74" t="s">
        <v>32</v>
      </c>
      <c r="C18" s="87" t="s">
        <v>33</v>
      </c>
      <c r="D18" s="80">
        <v>9</v>
      </c>
      <c r="E18" s="74">
        <f>D18*$D$2</f>
        <v>14.76</v>
      </c>
      <c r="F18" s="74">
        <v>13</v>
      </c>
      <c r="G18" s="76">
        <v>300</v>
      </c>
      <c r="H18" s="75">
        <f>E18*1000/SQRT(3)/33/1</f>
        <v>258.23302949208721</v>
      </c>
      <c r="I18" s="74" t="s">
        <v>19</v>
      </c>
      <c r="J18" s="77">
        <f>G18*1.1/1000</f>
        <v>0.33</v>
      </c>
      <c r="K18" s="76">
        <v>185</v>
      </c>
      <c r="L18" s="76" t="s">
        <v>20</v>
      </c>
      <c r="M18" s="75">
        <f>VLOOKUP(K18,$B$39:$D$49,3)</f>
        <v>0.21099999999999999</v>
      </c>
      <c r="N18" s="75">
        <f>3*H18^2*J18*M18/1000</f>
        <v>13.929682909090914</v>
      </c>
      <c r="O18" s="81">
        <f>N18/(E18*1000)</f>
        <v>9.4374545454545494E-4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thickBot="1">
      <c r="A19" s="140"/>
      <c r="B19" s="83" t="s">
        <v>33</v>
      </c>
      <c r="C19" s="108" t="s">
        <v>23</v>
      </c>
      <c r="D19" s="82">
        <v>9</v>
      </c>
      <c r="E19" s="83">
        <f>D19*$D$2</f>
        <v>14.76</v>
      </c>
      <c r="F19" s="83">
        <v>100</v>
      </c>
      <c r="G19" s="84">
        <v>1000</v>
      </c>
      <c r="H19" s="85">
        <f>E19*1000/SQRT(3)/33/1</f>
        <v>258.23302949208721</v>
      </c>
      <c r="I19" s="83" t="s">
        <v>19</v>
      </c>
      <c r="J19" s="88">
        <f>G19*1.1/1000</f>
        <v>1.1000000000000001</v>
      </c>
      <c r="K19" s="84">
        <v>500</v>
      </c>
      <c r="L19" s="84" t="s">
        <v>20</v>
      </c>
      <c r="M19" s="85">
        <f>VLOOKUP(K19,$B$39:$D$49,3)</f>
        <v>8.1500000000000003E-2</v>
      </c>
      <c r="N19" s="85">
        <f>3*H19^2*J19*M19/1000</f>
        <v>17.934741818181823</v>
      </c>
      <c r="O19" s="86">
        <f>N19/(E19*1000)</f>
        <v>1.2150909090909094E-3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thickBot="1">
      <c r="A20" s="2"/>
      <c r="B20" s="109"/>
      <c r="C20" s="110"/>
      <c r="D20" s="111"/>
      <c r="E20" s="109"/>
      <c r="F20" s="109"/>
      <c r="G20" s="112"/>
      <c r="H20" s="113"/>
      <c r="I20" s="109"/>
      <c r="J20" s="114">
        <f>SUM(J16:J19)</f>
        <v>2.09</v>
      </c>
      <c r="K20" s="112"/>
      <c r="L20" s="112"/>
      <c r="M20" s="131"/>
      <c r="N20" s="117">
        <f>SUM(N16:N19)</f>
        <v>43.784242909090921</v>
      </c>
      <c r="O20" s="118">
        <f>N20/E19/1000</f>
        <v>2.9664121212121222E-3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38" t="s">
        <v>34</v>
      </c>
      <c r="B21" s="101" t="s">
        <v>33</v>
      </c>
      <c r="C21" s="102" t="s">
        <v>35</v>
      </c>
      <c r="D21" s="103">
        <v>3</v>
      </c>
      <c r="E21" s="101">
        <f t="shared" ref="E21:E22" si="0">D21*$D$2</f>
        <v>4.92</v>
      </c>
      <c r="F21" s="101">
        <v>12</v>
      </c>
      <c r="G21" s="104">
        <v>300</v>
      </c>
      <c r="H21" s="105">
        <f>E21*1000/SQRT(3)/33/1</f>
        <v>86.07767649736239</v>
      </c>
      <c r="I21" s="101" t="s">
        <v>19</v>
      </c>
      <c r="J21" s="106">
        <f t="shared" ref="J21:J23" si="1">G21*1.1/1000</f>
        <v>0.33</v>
      </c>
      <c r="K21" s="104">
        <v>120</v>
      </c>
      <c r="L21" s="104" t="s">
        <v>20</v>
      </c>
      <c r="M21" s="105">
        <f>VLOOKUP(K21,$B$39:$D$49,3)</f>
        <v>0.32500000000000001</v>
      </c>
      <c r="N21" s="105">
        <f t="shared" ref="N21:N23" si="2">3*H21^2*J21*M21/1000</f>
        <v>2.383963636363637</v>
      </c>
      <c r="O21" s="107">
        <f>N21/(E21*1000)</f>
        <v>4.8454545454545468E-4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39"/>
      <c r="B22" s="74" t="s">
        <v>36</v>
      </c>
      <c r="C22" s="87" t="s">
        <v>37</v>
      </c>
      <c r="D22" s="80">
        <v>6</v>
      </c>
      <c r="E22" s="74">
        <f t="shared" si="0"/>
        <v>9.84</v>
      </c>
      <c r="F22" s="74">
        <v>14</v>
      </c>
      <c r="G22" s="76">
        <v>300</v>
      </c>
      <c r="H22" s="75">
        <f>E22*1000/SQRT(3)/33/1</f>
        <v>172.15535299472478</v>
      </c>
      <c r="I22" s="74" t="s">
        <v>19</v>
      </c>
      <c r="J22" s="77">
        <f t="shared" si="1"/>
        <v>0.33</v>
      </c>
      <c r="K22" s="76">
        <v>120</v>
      </c>
      <c r="L22" s="76" t="s">
        <v>20</v>
      </c>
      <c r="M22" s="75">
        <f>VLOOKUP(K22,$B$39:$D$49,3)</f>
        <v>0.32500000000000001</v>
      </c>
      <c r="N22" s="75">
        <f t="shared" si="2"/>
        <v>9.5358545454545478</v>
      </c>
      <c r="O22" s="81">
        <f>N22/(E22*1000)</f>
        <v>9.6909090909090936E-4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thickBot="1">
      <c r="A23" s="140"/>
      <c r="B23" s="83" t="s">
        <v>37</v>
      </c>
      <c r="C23" s="108" t="s">
        <v>23</v>
      </c>
      <c r="D23" s="82">
        <v>6</v>
      </c>
      <c r="E23" s="83">
        <f>D23*$D$2</f>
        <v>9.84</v>
      </c>
      <c r="F23" s="83">
        <v>25</v>
      </c>
      <c r="G23" s="84">
        <v>1100</v>
      </c>
      <c r="H23" s="85">
        <f>E23*1000/SQRT(3)/33/1</f>
        <v>172.15535299472478</v>
      </c>
      <c r="I23" s="83" t="s">
        <v>19</v>
      </c>
      <c r="J23" s="88">
        <f t="shared" si="1"/>
        <v>1.21</v>
      </c>
      <c r="K23" s="84">
        <v>500</v>
      </c>
      <c r="L23" s="84" t="s">
        <v>20</v>
      </c>
      <c r="M23" s="85">
        <f>VLOOKUP(K23,$B$39:$D$49,3)</f>
        <v>8.1500000000000003E-2</v>
      </c>
      <c r="N23" s="85">
        <f t="shared" si="2"/>
        <v>8.7680959999999999</v>
      </c>
      <c r="O23" s="86">
        <f>N23/(E23*1000)</f>
        <v>8.9106666666666668E-4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thickBot="1">
      <c r="A24" s="2"/>
      <c r="B24" s="95"/>
      <c r="C24" s="96"/>
      <c r="D24" s="97"/>
      <c r="E24" s="95"/>
      <c r="F24" s="95"/>
      <c r="G24" s="98"/>
      <c r="H24" s="99"/>
      <c r="I24" s="95"/>
      <c r="J24" s="100">
        <f>SUM(J21:J23)</f>
        <v>1.87</v>
      </c>
      <c r="K24" s="98"/>
      <c r="L24" s="98"/>
      <c r="M24" s="130"/>
      <c r="N24" s="115">
        <f>SUM(N21:N23)</f>
        <v>20.687914181818186</v>
      </c>
      <c r="O24" s="116">
        <f>N24/E23/1000</f>
        <v>2.1024303030303037E-3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38" t="s">
        <v>38</v>
      </c>
      <c r="B25" s="101" t="s">
        <v>39</v>
      </c>
      <c r="C25" s="102" t="s">
        <v>40</v>
      </c>
      <c r="D25" s="103">
        <v>3</v>
      </c>
      <c r="E25" s="101">
        <f>D25*$D$2</f>
        <v>4.92</v>
      </c>
      <c r="F25" s="101">
        <v>90</v>
      </c>
      <c r="G25" s="104">
        <v>380</v>
      </c>
      <c r="H25" s="105">
        <f>E25*1000/SQRT(3)/33/1</f>
        <v>86.07767649736239</v>
      </c>
      <c r="I25" s="101" t="s">
        <v>19</v>
      </c>
      <c r="J25" s="106">
        <f>G25*1.1/1000</f>
        <v>0.41800000000000004</v>
      </c>
      <c r="K25" s="104">
        <v>120</v>
      </c>
      <c r="L25" s="104" t="s">
        <v>20</v>
      </c>
      <c r="M25" s="105">
        <f>VLOOKUP(K25,$B$39:$D$49,3)</f>
        <v>0.32500000000000001</v>
      </c>
      <c r="N25" s="105">
        <f>3*H25^2*J25*M25/1000</f>
        <v>3.0196872727272734</v>
      </c>
      <c r="O25" s="107">
        <f>N25/(E25*1000)</f>
        <v>6.1375757575757588E-4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39"/>
      <c r="B26" s="74" t="s">
        <v>40</v>
      </c>
      <c r="C26" s="87" t="s">
        <v>41</v>
      </c>
      <c r="D26" s="80">
        <v>6</v>
      </c>
      <c r="E26" s="74">
        <f>D26*$D$2</f>
        <v>9.84</v>
      </c>
      <c r="F26" s="74">
        <v>25</v>
      </c>
      <c r="G26" s="76">
        <v>380</v>
      </c>
      <c r="H26" s="75">
        <f>E26*1000/SQRT(3)/33/1</f>
        <v>172.15535299472478</v>
      </c>
      <c r="I26" s="74" t="s">
        <v>19</v>
      </c>
      <c r="J26" s="77">
        <f>G26*1.1/1000</f>
        <v>0.41800000000000004</v>
      </c>
      <c r="K26" s="76">
        <v>185</v>
      </c>
      <c r="L26" s="76" t="s">
        <v>20</v>
      </c>
      <c r="M26" s="75">
        <f>VLOOKUP(K26,$B$39:$D$49,3)</f>
        <v>0.21099999999999999</v>
      </c>
      <c r="N26" s="75">
        <f>3*H26^2*J26*M26/1000</f>
        <v>7.8418955636363652</v>
      </c>
      <c r="O26" s="81">
        <f>N26/(E26*1000)</f>
        <v>7.9694060606060621E-4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thickBot="1">
      <c r="A27" s="140"/>
      <c r="B27" s="83" t="s">
        <v>41</v>
      </c>
      <c r="C27" s="108" t="s">
        <v>23</v>
      </c>
      <c r="D27" s="82">
        <v>6</v>
      </c>
      <c r="E27" s="83">
        <f>D27*$D$2</f>
        <v>9.84</v>
      </c>
      <c r="F27" s="83">
        <v>75</v>
      </c>
      <c r="G27" s="84">
        <v>1200</v>
      </c>
      <c r="H27" s="85">
        <f>E27*1000/SQRT(3)/33/1</f>
        <v>172.15535299472478</v>
      </c>
      <c r="I27" s="83" t="s">
        <v>19</v>
      </c>
      <c r="J27" s="88">
        <f>G27*1.1/1000</f>
        <v>1.32</v>
      </c>
      <c r="K27" s="84">
        <v>500</v>
      </c>
      <c r="L27" s="84" t="s">
        <v>20</v>
      </c>
      <c r="M27" s="85">
        <f>VLOOKUP(K27,$B$39:$D$49,3)</f>
        <v>8.1500000000000003E-2</v>
      </c>
      <c r="N27" s="85">
        <f>3*H27^2*J27*M27/1000</f>
        <v>9.5651956363636383</v>
      </c>
      <c r="O27" s="86">
        <f>N27/(E27*1000)</f>
        <v>9.7207272727272743E-4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thickBot="1">
      <c r="A28" s="2"/>
      <c r="B28" s="95"/>
      <c r="C28" s="96"/>
      <c r="D28" s="97"/>
      <c r="E28" s="95"/>
      <c r="F28" s="95"/>
      <c r="G28" s="98"/>
      <c r="H28" s="99"/>
      <c r="I28" s="95"/>
      <c r="J28" s="100">
        <f>SUM(J25:J27)</f>
        <v>2.1560000000000001</v>
      </c>
      <c r="K28" s="98"/>
      <c r="L28" s="98"/>
      <c r="M28" s="130"/>
      <c r="N28" s="115">
        <f>SUM(N25:N27)</f>
        <v>20.426778472727278</v>
      </c>
      <c r="O28" s="116">
        <f>N28/E27/1000</f>
        <v>2.0758921212121217E-3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thickBot="1">
      <c r="A29" s="119" t="s">
        <v>42</v>
      </c>
      <c r="B29" s="120" t="s">
        <v>23</v>
      </c>
      <c r="C29" s="121" t="s">
        <v>43</v>
      </c>
      <c r="D29" s="122"/>
      <c r="E29" s="120">
        <f>N32</f>
        <v>88.559999999999988</v>
      </c>
      <c r="F29" s="120"/>
      <c r="G29" s="123">
        <v>50</v>
      </c>
      <c r="H29" s="124">
        <f>E29*1000/SQRT(3)/33/1</f>
        <v>1549.3981769525228</v>
      </c>
      <c r="I29" s="120" t="s">
        <v>44</v>
      </c>
      <c r="J29" s="125">
        <f>G29*1.1/1000</f>
        <v>5.5000000000000007E-2</v>
      </c>
      <c r="K29" s="123">
        <v>630</v>
      </c>
      <c r="L29" s="123" t="s">
        <v>20</v>
      </c>
      <c r="M29" s="124">
        <f>VLOOKUP(K29,$B$39:$D$49,3)</f>
        <v>5.6000000000000001E-2</v>
      </c>
      <c r="N29" s="126">
        <f>3*H29^2*J29*M29/1000</f>
        <v>22.181864727272725</v>
      </c>
      <c r="O29" s="116">
        <f>N29/(E29*1000)</f>
        <v>2.5047272727272729E-4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D30" s="2"/>
      <c r="E30" s="2"/>
      <c r="F30" s="2"/>
      <c r="G30" s="61"/>
      <c r="H30" s="60"/>
      <c r="I30" s="2"/>
      <c r="J30" s="69"/>
      <c r="K30" s="61"/>
      <c r="L30" s="61"/>
      <c r="M30" s="2"/>
      <c r="N30" s="60"/>
      <c r="O30" s="6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D31" s="2"/>
      <c r="E31" s="2"/>
      <c r="F31" s="2"/>
      <c r="G31" s="61"/>
      <c r="H31" s="60"/>
      <c r="I31" s="2"/>
      <c r="J31" s="69"/>
      <c r="K31" s="61"/>
      <c r="L31" s="136" t="s">
        <v>45</v>
      </c>
      <c r="M31" s="136"/>
      <c r="N31" s="128">
        <f>N28+N24+N20+N15+N10+N29</f>
        <v>196.64081265454553</v>
      </c>
      <c r="O31" s="6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D32" s="2"/>
      <c r="E32" s="2"/>
      <c r="F32" s="2"/>
      <c r="G32" s="61"/>
      <c r="H32" s="60"/>
      <c r="I32" s="2"/>
      <c r="J32" s="69"/>
      <c r="K32" s="61"/>
      <c r="L32" s="136" t="s">
        <v>46</v>
      </c>
      <c r="M32" s="136"/>
      <c r="N32" s="127">
        <f>1.64*54</f>
        <v>88.559999999999988</v>
      </c>
      <c r="O32" s="6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ht="15">
      <c r="D33" s="2"/>
      <c r="E33" s="2"/>
      <c r="F33" s="2"/>
      <c r="G33" s="61"/>
      <c r="H33" s="60"/>
      <c r="I33" s="2"/>
      <c r="J33" s="69"/>
      <c r="K33" s="61"/>
      <c r="L33" s="137" t="s">
        <v>47</v>
      </c>
      <c r="M33" s="137"/>
      <c r="N33" s="129">
        <f>N31/(N32*1000)</f>
        <v>2.2204247138047149E-3</v>
      </c>
      <c r="O33" s="6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>
      <c r="D34" s="2"/>
      <c r="E34" s="2"/>
      <c r="F34" s="2"/>
      <c r="G34" s="61"/>
      <c r="H34" s="60"/>
      <c r="I34" s="2"/>
      <c r="J34" s="69"/>
      <c r="K34" s="61"/>
      <c r="L34" s="61"/>
      <c r="M34" s="2"/>
      <c r="N34" s="2"/>
      <c r="O34" s="6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>
      <c r="D35" s="2"/>
      <c r="E35" s="2"/>
      <c r="F35" s="2"/>
      <c r="G35" s="2"/>
      <c r="H35" s="2"/>
      <c r="I35" s="2"/>
      <c r="J35" s="69"/>
      <c r="K35" s="2"/>
      <c r="L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9.6" hidden="1" customHeight="1" thickBot="1">
      <c r="D36" s="2"/>
      <c r="E36" s="2"/>
      <c r="F36" s="2"/>
      <c r="G36" s="2"/>
      <c r="H36" s="2"/>
      <c r="I36" s="2"/>
      <c r="J36" s="2"/>
      <c r="K36" s="2"/>
      <c r="L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58.15" hidden="1">
      <c r="D37" s="17" t="s">
        <v>48</v>
      </c>
      <c r="E37" s="2"/>
      <c r="F37" s="2"/>
      <c r="G37" s="2"/>
      <c r="H37" s="2"/>
      <c r="I37" s="2"/>
      <c r="L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2" hidden="1" thickBot="1">
      <c r="C38" t="s">
        <v>49</v>
      </c>
      <c r="D38" s="30" t="s">
        <v>50</v>
      </c>
      <c r="E38" s="2"/>
      <c r="F38" s="2" t="s">
        <v>51</v>
      </c>
      <c r="G38" s="2" t="s">
        <v>52</v>
      </c>
      <c r="H38" s="2"/>
      <c r="I38" s="2" t="s">
        <v>53</v>
      </c>
      <c r="L38" s="6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idden="1">
      <c r="B39" s="32">
        <v>50</v>
      </c>
      <c r="C39" s="65">
        <v>159</v>
      </c>
      <c r="D39" s="64">
        <v>0.82099999999999995</v>
      </c>
      <c r="E39" s="3"/>
      <c r="F39" s="2">
        <v>95</v>
      </c>
      <c r="G39" s="72">
        <f t="shared" ref="G39:G47" si="3">SUMIF($K$6:$K$28,F39,$J$6:$J$28)</f>
        <v>0</v>
      </c>
      <c r="I39" s="2">
        <v>95</v>
      </c>
      <c r="J39">
        <f>2*COUNTIF($K$6:$K$28,I39)</f>
        <v>0</v>
      </c>
      <c r="L39" s="1"/>
    </row>
    <row r="40" spans="2:26" hidden="1">
      <c r="B40" s="32">
        <v>70</v>
      </c>
      <c r="C40" s="66">
        <v>194</v>
      </c>
      <c r="D40" s="32">
        <v>0.56799999999999995</v>
      </c>
      <c r="E40" s="3"/>
      <c r="F40" s="2">
        <v>120</v>
      </c>
      <c r="G40" s="72">
        <f t="shared" si="3"/>
        <v>3.0580000000000003</v>
      </c>
      <c r="I40" s="2">
        <v>120</v>
      </c>
      <c r="J40">
        <f t="shared" ref="J40:J46" si="4">2*COUNTIF($K$6:$K$29,I40)</f>
        <v>18</v>
      </c>
      <c r="L40" s="1"/>
    </row>
    <row r="41" spans="2:26" hidden="1">
      <c r="B41" s="32">
        <v>95</v>
      </c>
      <c r="C41" s="66">
        <v>232</v>
      </c>
      <c r="D41" s="32">
        <v>0.41</v>
      </c>
      <c r="E41" s="3"/>
      <c r="F41" s="4">
        <v>150</v>
      </c>
      <c r="G41" s="72">
        <f t="shared" si="3"/>
        <v>0</v>
      </c>
      <c r="I41" s="4">
        <v>150</v>
      </c>
      <c r="J41">
        <f t="shared" si="4"/>
        <v>0</v>
      </c>
      <c r="L41" s="1"/>
    </row>
    <row r="42" spans="2:26" hidden="1">
      <c r="B42" s="32">
        <v>120</v>
      </c>
      <c r="C42" s="66">
        <v>264</v>
      </c>
      <c r="D42" s="32">
        <v>0.32500000000000001</v>
      </c>
      <c r="E42" s="3"/>
      <c r="F42" s="4">
        <v>185</v>
      </c>
      <c r="G42" s="72">
        <f t="shared" si="3"/>
        <v>1.0780000000000001</v>
      </c>
      <c r="I42" s="4">
        <v>185</v>
      </c>
      <c r="J42">
        <f t="shared" si="4"/>
        <v>6</v>
      </c>
      <c r="L42" s="1"/>
    </row>
    <row r="43" spans="2:26" hidden="1">
      <c r="B43" s="32">
        <v>150</v>
      </c>
      <c r="C43" s="66">
        <v>295</v>
      </c>
      <c r="D43" s="32">
        <v>0.26400000000000001</v>
      </c>
      <c r="E43" s="3"/>
      <c r="F43" s="4">
        <v>240</v>
      </c>
      <c r="G43" s="72">
        <f t="shared" si="3"/>
        <v>0.55000000000000004</v>
      </c>
      <c r="I43" s="4">
        <v>240</v>
      </c>
      <c r="J43">
        <f t="shared" si="4"/>
        <v>2</v>
      </c>
      <c r="L43" s="1"/>
    </row>
    <row r="44" spans="2:26" hidden="1">
      <c r="B44" s="32">
        <v>185</v>
      </c>
      <c r="C44" s="66">
        <v>334</v>
      </c>
      <c r="D44" s="32">
        <v>0.21099999999999999</v>
      </c>
      <c r="E44" s="3"/>
      <c r="F44" s="4">
        <v>300</v>
      </c>
      <c r="G44" s="72">
        <f t="shared" si="3"/>
        <v>0</v>
      </c>
      <c r="I44" s="4">
        <v>300</v>
      </c>
      <c r="J44">
        <f t="shared" si="4"/>
        <v>0</v>
      </c>
      <c r="L44" s="1"/>
    </row>
    <row r="45" spans="2:26" hidden="1">
      <c r="B45" s="32">
        <v>240</v>
      </c>
      <c r="C45" s="66">
        <v>388</v>
      </c>
      <c r="D45" s="32">
        <v>0.161</v>
      </c>
      <c r="E45" s="3"/>
      <c r="F45" s="4">
        <v>400</v>
      </c>
      <c r="G45" s="72">
        <f t="shared" si="3"/>
        <v>0</v>
      </c>
      <c r="I45" s="4">
        <v>400</v>
      </c>
      <c r="J45">
        <f t="shared" si="4"/>
        <v>0</v>
      </c>
      <c r="L45" s="1"/>
    </row>
    <row r="46" spans="2:26" hidden="1">
      <c r="B46" s="32">
        <v>300</v>
      </c>
      <c r="C46" s="66">
        <v>438</v>
      </c>
      <c r="D46" s="32">
        <v>0.13</v>
      </c>
      <c r="E46" s="3"/>
      <c r="F46" s="4">
        <v>500</v>
      </c>
      <c r="G46" s="72">
        <f t="shared" si="3"/>
        <v>5.7200000000000006</v>
      </c>
      <c r="I46" s="4">
        <v>500</v>
      </c>
      <c r="J46">
        <f t="shared" si="4"/>
        <v>10</v>
      </c>
    </row>
    <row r="47" spans="2:26" hidden="1">
      <c r="B47" s="32">
        <v>400</v>
      </c>
      <c r="C47" s="66">
        <v>502</v>
      </c>
      <c r="D47" s="32">
        <v>0.10199999999999999</v>
      </c>
      <c r="F47" s="4">
        <v>630</v>
      </c>
      <c r="G47" s="72">
        <f t="shared" si="3"/>
        <v>0</v>
      </c>
      <c r="I47" s="4">
        <v>630</v>
      </c>
      <c r="J47">
        <f>6*2*COUNTIF($K$6:$K$29,I47)</f>
        <v>12</v>
      </c>
    </row>
    <row r="48" spans="2:26" hidden="1">
      <c r="B48" s="32">
        <v>500</v>
      </c>
      <c r="C48" s="66">
        <v>570</v>
      </c>
      <c r="D48" s="32">
        <v>8.1500000000000003E-2</v>
      </c>
      <c r="G48" s="70">
        <f>SUM(G39:G47)</f>
        <v>10.406000000000001</v>
      </c>
    </row>
    <row r="49" spans="2:13" hidden="1">
      <c r="B49" s="63">
        <v>630</v>
      </c>
      <c r="C49" s="67">
        <v>622</v>
      </c>
      <c r="D49" s="68">
        <v>5.6000000000000001E-2</v>
      </c>
    </row>
    <row r="50" spans="2:13" hidden="1">
      <c r="C50" s="2"/>
      <c r="D50" s="2"/>
    </row>
    <row r="51" spans="2:13" hidden="1">
      <c r="F51" s="2" t="s">
        <v>54</v>
      </c>
      <c r="G51" s="2" t="s">
        <v>55</v>
      </c>
      <c r="H51" s="2" t="s">
        <v>56</v>
      </c>
      <c r="I51" s="2" t="s">
        <v>57</v>
      </c>
      <c r="J51" s="2" t="s">
        <v>58</v>
      </c>
      <c r="K51" s="2" t="s">
        <v>59</v>
      </c>
      <c r="L51" s="2" t="s">
        <v>60</v>
      </c>
    </row>
    <row r="52" spans="2:13" hidden="1">
      <c r="E52" t="s">
        <v>61</v>
      </c>
      <c r="F52" s="61">
        <v>310</v>
      </c>
      <c r="G52" s="61"/>
      <c r="H52" s="61">
        <v>457</v>
      </c>
      <c r="I52" s="61"/>
      <c r="J52" s="61">
        <v>1551</v>
      </c>
      <c r="K52" s="61">
        <v>1078</v>
      </c>
      <c r="L52" s="61">
        <v>718</v>
      </c>
      <c r="M52" s="1">
        <f>SUM(F52:L52)</f>
        <v>4114</v>
      </c>
    </row>
    <row r="53" spans="2:13" hidden="1">
      <c r="E53" t="s">
        <v>62</v>
      </c>
      <c r="F53" s="135">
        <v>1061</v>
      </c>
      <c r="G53" s="135"/>
      <c r="H53" s="135">
        <v>816</v>
      </c>
      <c r="I53" s="135"/>
      <c r="J53" s="71"/>
      <c r="K53" s="135">
        <v>100</v>
      </c>
      <c r="L53" s="135"/>
      <c r="M53" s="1">
        <f t="shared" ref="M53:M55" si="5">SUM(F53:L53)</f>
        <v>1977</v>
      </c>
    </row>
    <row r="54" spans="2:13" hidden="1">
      <c r="E54" t="s">
        <v>63</v>
      </c>
      <c r="F54" s="71"/>
      <c r="G54" s="71"/>
      <c r="H54" s="135">
        <v>130</v>
      </c>
      <c r="I54" s="135"/>
      <c r="J54" s="135"/>
      <c r="K54" s="61"/>
      <c r="M54" s="1">
        <f t="shared" si="5"/>
        <v>130</v>
      </c>
    </row>
    <row r="55" spans="2:13" hidden="1">
      <c r="F55" s="61">
        <f>F52+F53+F54</f>
        <v>1371</v>
      </c>
      <c r="G55" s="61">
        <f>G52+F53</f>
        <v>1061</v>
      </c>
      <c r="H55" s="61">
        <f>H52+H53+H54</f>
        <v>1403</v>
      </c>
      <c r="I55" s="61">
        <f>I52+H53+H54</f>
        <v>946</v>
      </c>
      <c r="J55" s="61">
        <f>J52+H54</f>
        <v>1681</v>
      </c>
      <c r="K55" s="61">
        <f>K53+K52</f>
        <v>1178</v>
      </c>
      <c r="L55" s="1">
        <f>L52+K53</f>
        <v>818</v>
      </c>
      <c r="M55" s="1">
        <f t="shared" si="5"/>
        <v>8458</v>
      </c>
    </row>
    <row r="56" spans="2:13" hidden="1"/>
    <row r="57" spans="2:13" hidden="1"/>
  </sheetData>
  <mergeCells count="13">
    <mergeCell ref="A6:A9"/>
    <mergeCell ref="A11:A14"/>
    <mergeCell ref="A16:A19"/>
    <mergeCell ref="A21:A23"/>
    <mergeCell ref="A25:A27"/>
    <mergeCell ref="D3:O3"/>
    <mergeCell ref="F53:G53"/>
    <mergeCell ref="H53:I53"/>
    <mergeCell ref="H54:J54"/>
    <mergeCell ref="K53:L53"/>
    <mergeCell ref="L31:M31"/>
    <mergeCell ref="L32:M32"/>
    <mergeCell ref="L33:M3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4"/>
  <sheetViews>
    <sheetView zoomScale="85" zoomScaleNormal="85" workbookViewId="0">
      <pane xSplit="1" topLeftCell="B1" activePane="topRight" state="frozen"/>
      <selection pane="topRight" activeCell="X67" sqref="X67"/>
    </sheetView>
  </sheetViews>
  <sheetFormatPr defaultColWidth="9" defaultRowHeight="11.65"/>
  <cols>
    <col min="1" max="9" width="10.5703125" style="6" customWidth="1"/>
    <col min="10" max="10" width="15" style="6" customWidth="1"/>
    <col min="11" max="11" width="10.28515625" style="6" customWidth="1"/>
    <col min="12" max="18" width="9" style="6"/>
    <col min="19" max="19" width="9.140625" style="6" customWidth="1"/>
    <col min="20" max="23" width="9" style="6"/>
    <col min="24" max="24" width="8.85546875" style="6" customWidth="1"/>
    <col min="25" max="45" width="10.5703125" style="6" customWidth="1"/>
    <col min="46" max="16384" width="9" style="6"/>
  </cols>
  <sheetData>
    <row r="1" spans="1:35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</row>
    <row r="2" spans="1:35">
      <c r="A2" s="7" t="s">
        <v>64</v>
      </c>
      <c r="B2" s="8"/>
      <c r="C2" s="8"/>
      <c r="D2" s="8"/>
      <c r="E2" s="8"/>
      <c r="F2" s="8"/>
      <c r="G2" s="8"/>
      <c r="H2" s="8"/>
      <c r="I2" s="8"/>
      <c r="J2" s="8"/>
    </row>
    <row r="3" spans="1:35" ht="12" thickBot="1">
      <c r="A3" s="7" t="s">
        <v>65</v>
      </c>
      <c r="B3" s="8"/>
      <c r="C3" s="8"/>
      <c r="D3" s="8"/>
      <c r="E3" s="8"/>
      <c r="F3" s="8"/>
      <c r="G3" s="8"/>
      <c r="H3" s="8"/>
      <c r="I3" s="8"/>
      <c r="J3" s="8"/>
    </row>
    <row r="4" spans="1:35" s="15" customFormat="1" ht="81.400000000000006">
      <c r="A4" s="9" t="s">
        <v>66</v>
      </c>
      <c r="B4" s="10" t="s">
        <v>67</v>
      </c>
      <c r="C4" s="10" t="s">
        <v>68</v>
      </c>
      <c r="D4" s="10" t="s">
        <v>69</v>
      </c>
      <c r="E4" s="10" t="s">
        <v>70</v>
      </c>
      <c r="F4" s="10" t="s">
        <v>71</v>
      </c>
      <c r="G4" s="10" t="s">
        <v>72</v>
      </c>
      <c r="H4" s="10" t="s">
        <v>73</v>
      </c>
      <c r="I4" s="10" t="s">
        <v>74</v>
      </c>
      <c r="J4" s="11" t="s">
        <v>75</v>
      </c>
      <c r="K4" s="12"/>
      <c r="L4" s="9"/>
      <c r="M4" s="10"/>
      <c r="N4" s="13"/>
      <c r="O4" s="10"/>
      <c r="P4" s="14"/>
      <c r="Q4" s="141" t="s">
        <v>76</v>
      </c>
      <c r="R4" s="142"/>
      <c r="S4" s="12"/>
      <c r="T4" s="10" t="s">
        <v>77</v>
      </c>
      <c r="U4" s="10" t="s">
        <v>78</v>
      </c>
      <c r="V4" s="10" t="s">
        <v>79</v>
      </c>
      <c r="W4" s="10" t="s">
        <v>80</v>
      </c>
      <c r="Y4" s="16" t="s">
        <v>81</v>
      </c>
      <c r="Z4" s="17" t="s">
        <v>82</v>
      </c>
      <c r="AA4" s="17" t="s">
        <v>83</v>
      </c>
      <c r="AB4" s="17" t="s">
        <v>84</v>
      </c>
      <c r="AC4" s="17" t="s">
        <v>85</v>
      </c>
      <c r="AD4" s="17" t="s">
        <v>86</v>
      </c>
      <c r="AE4" s="17" t="s">
        <v>87</v>
      </c>
      <c r="AF4" s="17" t="s">
        <v>88</v>
      </c>
      <c r="AG4" s="17" t="s">
        <v>89</v>
      </c>
      <c r="AH4" s="17" t="s">
        <v>90</v>
      </c>
      <c r="AI4" s="18" t="s">
        <v>91</v>
      </c>
    </row>
    <row r="5" spans="1:35" ht="12" thickBot="1">
      <c r="A5" s="19" t="s">
        <v>92</v>
      </c>
      <c r="B5" s="20" t="s">
        <v>93</v>
      </c>
      <c r="C5" s="20" t="s">
        <v>93</v>
      </c>
      <c r="D5" s="20" t="s">
        <v>93</v>
      </c>
      <c r="E5" s="20" t="s">
        <v>92</v>
      </c>
      <c r="F5" s="20" t="s">
        <v>94</v>
      </c>
      <c r="G5" s="20" t="s">
        <v>93</v>
      </c>
      <c r="H5" s="20" t="s">
        <v>93</v>
      </c>
      <c r="I5" s="20" t="s">
        <v>95</v>
      </c>
      <c r="J5" s="21"/>
      <c r="K5" s="22"/>
      <c r="L5" s="23" t="s">
        <v>96</v>
      </c>
      <c r="M5" s="24" t="s">
        <v>96</v>
      </c>
      <c r="N5" s="25" t="s">
        <v>96</v>
      </c>
      <c r="O5" s="24" t="s">
        <v>96</v>
      </c>
      <c r="P5" s="26" t="s">
        <v>96</v>
      </c>
      <c r="Q5" s="27" t="s">
        <v>97</v>
      </c>
      <c r="R5" s="28" t="s">
        <v>98</v>
      </c>
      <c r="S5" s="22"/>
      <c r="T5" s="24" t="s">
        <v>99</v>
      </c>
      <c r="U5" s="24" t="s">
        <v>93</v>
      </c>
      <c r="V5" s="24" t="s">
        <v>93</v>
      </c>
      <c r="W5" s="24" t="s">
        <v>93</v>
      </c>
      <c r="Y5" s="29" t="s">
        <v>50</v>
      </c>
      <c r="Z5" s="30" t="s">
        <v>50</v>
      </c>
      <c r="AA5" s="30" t="s">
        <v>50</v>
      </c>
      <c r="AB5" s="30" t="s">
        <v>100</v>
      </c>
      <c r="AC5" s="30" t="s">
        <v>101</v>
      </c>
      <c r="AD5" s="24" t="s">
        <v>102</v>
      </c>
      <c r="AE5" s="24" t="s">
        <v>103</v>
      </c>
      <c r="AF5" s="24" t="s">
        <v>104</v>
      </c>
      <c r="AG5" s="30" t="s">
        <v>50</v>
      </c>
      <c r="AH5" s="30" t="s">
        <v>50</v>
      </c>
      <c r="AI5" s="31" t="s">
        <v>50</v>
      </c>
    </row>
    <row r="6" spans="1:35">
      <c r="A6" s="32">
        <v>50</v>
      </c>
      <c r="B6" s="32">
        <v>8</v>
      </c>
      <c r="C6" s="33">
        <v>8</v>
      </c>
      <c r="D6" s="32">
        <v>25.5</v>
      </c>
      <c r="E6" s="32">
        <v>49.4</v>
      </c>
      <c r="F6" s="32" t="s">
        <v>105</v>
      </c>
      <c r="G6" s="32">
        <v>28.8</v>
      </c>
      <c r="H6" s="32">
        <v>69.400000000000006</v>
      </c>
      <c r="I6" s="32">
        <v>460</v>
      </c>
      <c r="J6" s="32"/>
      <c r="L6" s="34">
        <v>204</v>
      </c>
      <c r="M6" s="34">
        <v>217</v>
      </c>
      <c r="N6" s="35">
        <v>156</v>
      </c>
      <c r="O6" s="34">
        <v>205</v>
      </c>
      <c r="P6" s="36">
        <v>170</v>
      </c>
      <c r="Q6" s="34">
        <v>7.15</v>
      </c>
      <c r="R6" s="34">
        <v>7.32</v>
      </c>
      <c r="T6" s="34">
        <v>11</v>
      </c>
      <c r="U6" s="34">
        <v>1250</v>
      </c>
      <c r="V6" s="34">
        <v>830</v>
      </c>
      <c r="W6" s="34">
        <v>100</v>
      </c>
      <c r="Y6" s="34">
        <v>0.38700000000000001</v>
      </c>
      <c r="Z6" s="34">
        <v>0.49399999999999999</v>
      </c>
      <c r="AA6" s="34">
        <v>0.14699999999999999</v>
      </c>
      <c r="AB6" s="34">
        <v>18000</v>
      </c>
      <c r="AC6" s="34">
        <v>0.13300000000000001</v>
      </c>
      <c r="AD6" s="34">
        <v>0.79600000000000004</v>
      </c>
      <c r="AE6" s="34">
        <v>60.5</v>
      </c>
      <c r="AF6" s="34">
        <v>4.05</v>
      </c>
      <c r="AG6" s="34">
        <v>0.36599999999999999</v>
      </c>
      <c r="AH6" s="34">
        <v>1.49</v>
      </c>
      <c r="AI6" s="34">
        <v>9.8799999999999999E-2</v>
      </c>
    </row>
    <row r="7" spans="1:35">
      <c r="A7" s="32">
        <v>70</v>
      </c>
      <c r="B7" s="32">
        <v>9.6</v>
      </c>
      <c r="C7" s="33">
        <v>8</v>
      </c>
      <c r="D7" s="32">
        <v>27.1</v>
      </c>
      <c r="E7" s="32">
        <v>68.099999999999994</v>
      </c>
      <c r="F7" s="32" t="s">
        <v>106</v>
      </c>
      <c r="G7" s="32">
        <v>30.4</v>
      </c>
      <c r="H7" s="32">
        <v>73</v>
      </c>
      <c r="I7" s="32">
        <v>560</v>
      </c>
      <c r="J7" s="32"/>
      <c r="L7" s="37">
        <v>252</v>
      </c>
      <c r="M7" s="37">
        <v>269</v>
      </c>
      <c r="N7" s="38">
        <v>198</v>
      </c>
      <c r="O7" s="37">
        <v>250</v>
      </c>
      <c r="P7" s="39">
        <v>213</v>
      </c>
      <c r="Q7" s="40">
        <v>10</v>
      </c>
      <c r="R7" s="37">
        <v>10.1</v>
      </c>
      <c r="T7" s="37">
        <v>15</v>
      </c>
      <c r="U7" s="37">
        <v>1310</v>
      </c>
      <c r="V7" s="37">
        <v>880</v>
      </c>
      <c r="W7" s="37">
        <v>125</v>
      </c>
      <c r="Y7" s="37">
        <v>0.26800000000000002</v>
      </c>
      <c r="Z7" s="37">
        <v>0.34200000000000003</v>
      </c>
      <c r="AA7" s="37">
        <v>0.13900000000000001</v>
      </c>
      <c r="AB7" s="37">
        <v>16000</v>
      </c>
      <c r="AC7" s="37">
        <v>0.14799999999999999</v>
      </c>
      <c r="AD7" s="37">
        <v>0.88300000000000001</v>
      </c>
      <c r="AE7" s="37">
        <v>67.099999999999994</v>
      </c>
      <c r="AF7" s="37">
        <v>3.82</v>
      </c>
      <c r="AG7" s="37">
        <v>0.26500000000000001</v>
      </c>
      <c r="AH7" s="37">
        <v>1.06</v>
      </c>
      <c r="AI7" s="37">
        <v>9.0899999999999995E-2</v>
      </c>
    </row>
    <row r="8" spans="1:35">
      <c r="A8" s="32">
        <v>95</v>
      </c>
      <c r="B8" s="32">
        <v>11.5</v>
      </c>
      <c r="C8" s="33">
        <v>8</v>
      </c>
      <c r="D8" s="33">
        <v>29</v>
      </c>
      <c r="E8" s="32">
        <v>68.099999999999994</v>
      </c>
      <c r="F8" s="32" t="s">
        <v>106</v>
      </c>
      <c r="G8" s="32">
        <v>32.299999999999997</v>
      </c>
      <c r="H8" s="32">
        <v>77.3</v>
      </c>
      <c r="I8" s="32">
        <v>665</v>
      </c>
      <c r="J8" s="32"/>
      <c r="L8" s="37">
        <v>306</v>
      </c>
      <c r="M8" s="37">
        <v>328</v>
      </c>
      <c r="N8" s="38">
        <v>238</v>
      </c>
      <c r="O8" s="37">
        <v>299</v>
      </c>
      <c r="P8" s="39">
        <v>255</v>
      </c>
      <c r="Q8" s="37">
        <v>13.6</v>
      </c>
      <c r="R8" s="37">
        <v>10.1</v>
      </c>
      <c r="T8" s="37">
        <v>20</v>
      </c>
      <c r="U8" s="37">
        <v>1390</v>
      </c>
      <c r="V8" s="37">
        <v>930</v>
      </c>
      <c r="W8" s="37">
        <v>125</v>
      </c>
      <c r="Y8" s="37">
        <v>0.193</v>
      </c>
      <c r="Z8" s="37">
        <v>0.247</v>
      </c>
      <c r="AA8" s="37">
        <v>0.128</v>
      </c>
      <c r="AB8" s="37">
        <v>15000</v>
      </c>
      <c r="AC8" s="37">
        <v>0.16500000000000001</v>
      </c>
      <c r="AD8" s="37">
        <v>0.98399999999999999</v>
      </c>
      <c r="AE8" s="37">
        <v>74.8</v>
      </c>
      <c r="AF8" s="37">
        <v>3.61</v>
      </c>
      <c r="AG8" s="37">
        <v>0.26500000000000001</v>
      </c>
      <c r="AH8" s="37">
        <v>0.98899999999999999</v>
      </c>
      <c r="AI8" s="37">
        <v>8.0699999999999994E-2</v>
      </c>
    </row>
    <row r="9" spans="1:35">
      <c r="A9" s="32">
        <v>120</v>
      </c>
      <c r="B9" s="32">
        <v>13.1</v>
      </c>
      <c r="C9" s="33">
        <v>8</v>
      </c>
      <c r="D9" s="32">
        <v>30.6</v>
      </c>
      <c r="E9" s="32">
        <v>68.099999999999994</v>
      </c>
      <c r="F9" s="32" t="s">
        <v>106</v>
      </c>
      <c r="G9" s="32">
        <v>33.9</v>
      </c>
      <c r="H9" s="32">
        <v>81.099999999999994</v>
      </c>
      <c r="I9" s="32">
        <v>765</v>
      </c>
      <c r="J9" s="32"/>
      <c r="L9" s="37">
        <v>352</v>
      </c>
      <c r="M9" s="37">
        <v>377</v>
      </c>
      <c r="N9" s="38">
        <v>271</v>
      </c>
      <c r="O9" s="37">
        <v>341</v>
      </c>
      <c r="P9" s="39">
        <v>290</v>
      </c>
      <c r="Q9" s="37">
        <v>17.100000000000001</v>
      </c>
      <c r="R9" s="37">
        <v>10.1</v>
      </c>
      <c r="T9" s="37">
        <v>25</v>
      </c>
      <c r="U9" s="37">
        <v>1460</v>
      </c>
      <c r="V9" s="37">
        <v>970</v>
      </c>
      <c r="W9" s="37">
        <v>125</v>
      </c>
      <c r="Y9" s="37">
        <v>0.153</v>
      </c>
      <c r="Z9" s="37">
        <v>0.19600000000000001</v>
      </c>
      <c r="AA9" s="37">
        <v>0.123</v>
      </c>
      <c r="AB9" s="37">
        <v>14000</v>
      </c>
      <c r="AC9" s="37">
        <v>0.17899999999999999</v>
      </c>
      <c r="AD9" s="37">
        <v>1.07</v>
      </c>
      <c r="AE9" s="37">
        <v>81.099999999999994</v>
      </c>
      <c r="AF9" s="37">
        <v>3.48</v>
      </c>
      <c r="AG9" s="37">
        <v>0.26500000000000001</v>
      </c>
      <c r="AH9" s="37">
        <v>0.94899999999999995</v>
      </c>
      <c r="AI9" s="37">
        <v>7.5700000000000003E-2</v>
      </c>
    </row>
    <row r="10" spans="1:35">
      <c r="A10" s="32">
        <v>150</v>
      </c>
      <c r="B10" s="32">
        <v>14.5</v>
      </c>
      <c r="C10" s="33">
        <v>8</v>
      </c>
      <c r="D10" s="33">
        <v>32</v>
      </c>
      <c r="E10" s="32">
        <v>68.099999999999994</v>
      </c>
      <c r="F10" s="32" t="s">
        <v>106</v>
      </c>
      <c r="G10" s="32">
        <v>35.5</v>
      </c>
      <c r="H10" s="32">
        <v>84.8</v>
      </c>
      <c r="I10" s="32">
        <v>875</v>
      </c>
      <c r="J10" s="32"/>
      <c r="L10" s="37">
        <v>397</v>
      </c>
      <c r="M10" s="37">
        <v>427</v>
      </c>
      <c r="N10" s="38">
        <v>304</v>
      </c>
      <c r="O10" s="37">
        <v>381</v>
      </c>
      <c r="P10" s="39">
        <v>324</v>
      </c>
      <c r="Q10" s="37">
        <v>21.4</v>
      </c>
      <c r="R10" s="37">
        <v>10.1</v>
      </c>
      <c r="T10" s="37">
        <v>32</v>
      </c>
      <c r="U10" s="37">
        <v>1530</v>
      </c>
      <c r="V10" s="37">
        <v>1020</v>
      </c>
      <c r="W10" s="37">
        <v>125</v>
      </c>
      <c r="Y10" s="37">
        <v>0.124</v>
      </c>
      <c r="Z10" s="37">
        <v>0.159</v>
      </c>
      <c r="AA10" s="37">
        <v>0.12</v>
      </c>
      <c r="AB10" s="37">
        <v>13000</v>
      </c>
      <c r="AC10" s="37">
        <v>0.191</v>
      </c>
      <c r="AD10" s="37">
        <v>1.1399999999999999</v>
      </c>
      <c r="AE10" s="37">
        <v>86.8</v>
      </c>
      <c r="AF10" s="37">
        <v>3.38</v>
      </c>
      <c r="AG10" s="37">
        <v>0.26600000000000001</v>
      </c>
      <c r="AH10" s="37">
        <v>0.92200000000000004</v>
      </c>
      <c r="AI10" s="37">
        <v>7.22E-2</v>
      </c>
    </row>
    <row r="11" spans="1:35">
      <c r="A11" s="32">
        <v>185</v>
      </c>
      <c r="B11" s="32">
        <v>16.100000000000001</v>
      </c>
      <c r="C11" s="33">
        <v>8</v>
      </c>
      <c r="D11" s="32">
        <v>33.6</v>
      </c>
      <c r="E11" s="32">
        <v>68.099999999999994</v>
      </c>
      <c r="F11" s="32" t="s">
        <v>106</v>
      </c>
      <c r="G11" s="32">
        <v>37.1</v>
      </c>
      <c r="H11" s="32">
        <v>88.4</v>
      </c>
      <c r="I11" s="32">
        <v>990</v>
      </c>
      <c r="J11" s="32"/>
      <c r="L11" s="37">
        <v>454</v>
      </c>
      <c r="M11" s="37">
        <v>488</v>
      </c>
      <c r="N11" s="38">
        <v>345</v>
      </c>
      <c r="O11" s="37">
        <v>431</v>
      </c>
      <c r="P11" s="39">
        <v>366</v>
      </c>
      <c r="Q11" s="37">
        <v>26.4</v>
      </c>
      <c r="R11" s="37">
        <v>10.1</v>
      </c>
      <c r="T11" s="37">
        <v>39</v>
      </c>
      <c r="U11" s="37">
        <v>1590</v>
      </c>
      <c r="V11" s="37">
        <v>1060</v>
      </c>
      <c r="W11" s="37">
        <v>150</v>
      </c>
      <c r="Y11" s="37">
        <v>9.9099999999999994E-2</v>
      </c>
      <c r="Z11" s="37">
        <v>0.128</v>
      </c>
      <c r="AA11" s="37">
        <v>0.11600000000000001</v>
      </c>
      <c r="AB11" s="37">
        <v>12000</v>
      </c>
      <c r="AC11" s="37">
        <v>0.20499999999999999</v>
      </c>
      <c r="AD11" s="37">
        <v>1.23</v>
      </c>
      <c r="AE11" s="37">
        <v>93.2</v>
      </c>
      <c r="AF11" s="37">
        <v>3.29</v>
      </c>
      <c r="AG11" s="37">
        <v>0.26600000000000001</v>
      </c>
      <c r="AH11" s="37">
        <v>0.89700000000000002</v>
      </c>
      <c r="AI11" s="37">
        <v>6.8500000000000005E-2</v>
      </c>
    </row>
    <row r="12" spans="1:35">
      <c r="A12" s="32">
        <v>240</v>
      </c>
      <c r="B12" s="32">
        <v>18.5</v>
      </c>
      <c r="C12" s="33">
        <v>8</v>
      </c>
      <c r="D12" s="33">
        <v>36</v>
      </c>
      <c r="E12" s="32">
        <v>68.099999999999994</v>
      </c>
      <c r="F12" s="32" t="s">
        <v>106</v>
      </c>
      <c r="G12" s="32">
        <v>39.5</v>
      </c>
      <c r="H12" s="32">
        <v>94.1</v>
      </c>
      <c r="I12" s="32">
        <v>1190</v>
      </c>
      <c r="J12" s="32"/>
      <c r="L12" s="37">
        <v>533</v>
      </c>
      <c r="M12" s="37">
        <v>575</v>
      </c>
      <c r="N12" s="38">
        <v>402</v>
      </c>
      <c r="O12" s="37">
        <v>499</v>
      </c>
      <c r="P12" s="39">
        <v>424</v>
      </c>
      <c r="Q12" s="37">
        <v>34.299999999999997</v>
      </c>
      <c r="R12" s="37">
        <v>10.1</v>
      </c>
      <c r="T12" s="37">
        <v>50</v>
      </c>
      <c r="U12" s="37">
        <v>1690</v>
      </c>
      <c r="V12" s="37">
        <v>1130</v>
      </c>
      <c r="W12" s="37">
        <v>150</v>
      </c>
      <c r="Y12" s="37">
        <v>7.5399999999999995E-2</v>
      </c>
      <c r="Z12" s="37">
        <v>9.7799999999999998E-2</v>
      </c>
      <c r="AA12" s="37">
        <v>0.111</v>
      </c>
      <c r="AB12" s="37">
        <v>11000</v>
      </c>
      <c r="AC12" s="37">
        <v>0.22700000000000001</v>
      </c>
      <c r="AD12" s="37">
        <v>1.35</v>
      </c>
      <c r="AE12" s="37">
        <v>103</v>
      </c>
      <c r="AF12" s="37">
        <v>3.17</v>
      </c>
      <c r="AG12" s="37">
        <v>0.26500000000000001</v>
      </c>
      <c r="AH12" s="37">
        <v>0.872</v>
      </c>
      <c r="AI12" s="37">
        <v>6.3700000000000007E-2</v>
      </c>
    </row>
    <row r="13" spans="1:35">
      <c r="A13" s="32">
        <v>300</v>
      </c>
      <c r="B13" s="32">
        <v>20.7</v>
      </c>
      <c r="C13" s="33">
        <v>8</v>
      </c>
      <c r="D13" s="32">
        <v>38.4</v>
      </c>
      <c r="E13" s="32">
        <v>68.099999999999994</v>
      </c>
      <c r="F13" s="32" t="s">
        <v>106</v>
      </c>
      <c r="G13" s="32">
        <v>41.9</v>
      </c>
      <c r="H13" s="32">
        <v>99.4</v>
      </c>
      <c r="I13" s="32">
        <v>1410</v>
      </c>
      <c r="J13" s="32"/>
      <c r="L13" s="37">
        <v>609</v>
      </c>
      <c r="M13" s="37">
        <v>658</v>
      </c>
      <c r="N13" s="38">
        <v>456</v>
      </c>
      <c r="O13" s="37">
        <v>563</v>
      </c>
      <c r="P13" s="39">
        <v>478</v>
      </c>
      <c r="Q13" s="37">
        <v>42.9</v>
      </c>
      <c r="R13" s="37">
        <v>10.1</v>
      </c>
      <c r="T13" s="37">
        <v>63</v>
      </c>
      <c r="U13" s="37">
        <v>1790</v>
      </c>
      <c r="V13" s="37">
        <v>1190</v>
      </c>
      <c r="W13" s="37">
        <v>150</v>
      </c>
      <c r="Y13" s="37">
        <v>6.0100000000000001E-2</v>
      </c>
      <c r="Z13" s="37">
        <v>7.8799999999999995E-2</v>
      </c>
      <c r="AA13" s="37">
        <v>0.107</v>
      </c>
      <c r="AB13" s="37">
        <v>9800</v>
      </c>
      <c r="AC13" s="37">
        <v>0.247</v>
      </c>
      <c r="AD13" s="37">
        <v>1.48</v>
      </c>
      <c r="AE13" s="37">
        <v>112</v>
      </c>
      <c r="AF13" s="37">
        <v>3.09</v>
      </c>
      <c r="AG13" s="37">
        <v>0.26600000000000001</v>
      </c>
      <c r="AH13" s="37">
        <v>0.85799999999999998</v>
      </c>
      <c r="AI13" s="37">
        <v>6.0499999999999998E-2</v>
      </c>
    </row>
    <row r="14" spans="1:35">
      <c r="A14" s="32">
        <v>400</v>
      </c>
      <c r="B14" s="32">
        <v>23.6</v>
      </c>
      <c r="C14" s="33">
        <v>8</v>
      </c>
      <c r="D14" s="32">
        <v>41.3</v>
      </c>
      <c r="E14" s="32">
        <v>68.099999999999994</v>
      </c>
      <c r="F14" s="32" t="s">
        <v>106</v>
      </c>
      <c r="G14" s="32">
        <v>44.8</v>
      </c>
      <c r="H14" s="32">
        <v>106.2</v>
      </c>
      <c r="I14" s="32">
        <v>1730</v>
      </c>
      <c r="J14" s="32"/>
      <c r="L14" s="37">
        <v>701</v>
      </c>
      <c r="M14" s="37">
        <v>759</v>
      </c>
      <c r="N14" s="38">
        <v>542</v>
      </c>
      <c r="O14" s="37">
        <v>630</v>
      </c>
      <c r="P14" s="39">
        <v>562</v>
      </c>
      <c r="Q14" s="37">
        <v>57.2</v>
      </c>
      <c r="R14" s="37">
        <v>10.1</v>
      </c>
      <c r="T14" s="37">
        <v>84</v>
      </c>
      <c r="U14" s="37">
        <v>1910</v>
      </c>
      <c r="V14" s="37">
        <v>1270</v>
      </c>
      <c r="W14" s="37">
        <v>200</v>
      </c>
      <c r="Y14" s="37">
        <v>4.7E-2</v>
      </c>
      <c r="Z14" s="37">
        <v>6.2799999999999995E-2</v>
      </c>
      <c r="AA14" s="37">
        <v>0.10199999999999999</v>
      </c>
      <c r="AB14" s="37">
        <v>8900</v>
      </c>
      <c r="AC14" s="37">
        <v>0.27200000000000002</v>
      </c>
      <c r="AD14" s="37">
        <v>1.62</v>
      </c>
      <c r="AE14" s="37">
        <v>123</v>
      </c>
      <c r="AF14" s="41">
        <v>3</v>
      </c>
      <c r="AG14" s="37">
        <v>0.26600000000000001</v>
      </c>
      <c r="AH14" s="37">
        <v>0.84499999999999997</v>
      </c>
      <c r="AI14" s="37">
        <v>5.57E-2</v>
      </c>
    </row>
    <row r="15" spans="1:35">
      <c r="A15" s="32">
        <v>500</v>
      </c>
      <c r="B15" s="32">
        <v>26.5</v>
      </c>
      <c r="C15" s="33">
        <v>8</v>
      </c>
      <c r="D15" s="32">
        <v>44.2</v>
      </c>
      <c r="E15" s="32">
        <v>68.099999999999994</v>
      </c>
      <c r="F15" s="32" t="s">
        <v>106</v>
      </c>
      <c r="G15" s="32">
        <v>47.7</v>
      </c>
      <c r="H15" s="32">
        <v>112.9</v>
      </c>
      <c r="I15" s="32">
        <v>2070</v>
      </c>
      <c r="J15" s="32"/>
      <c r="L15" s="37">
        <v>797</v>
      </c>
      <c r="M15" s="37">
        <v>864</v>
      </c>
      <c r="N15" s="38">
        <v>610</v>
      </c>
      <c r="O15" s="37">
        <v>718</v>
      </c>
      <c r="P15" s="39">
        <v>630</v>
      </c>
      <c r="Q15" s="37">
        <v>71.5</v>
      </c>
      <c r="R15" s="37">
        <v>10.1</v>
      </c>
      <c r="T15" s="37">
        <v>105</v>
      </c>
      <c r="U15" s="37">
        <v>2030</v>
      </c>
      <c r="V15" s="37">
        <v>1350</v>
      </c>
      <c r="W15" s="37">
        <v>200</v>
      </c>
      <c r="Y15" s="37">
        <v>3.73E-2</v>
      </c>
      <c r="Z15" s="37">
        <v>5.1299999999999998E-2</v>
      </c>
      <c r="AA15" s="37">
        <v>9.9000000000000005E-2</v>
      </c>
      <c r="AB15" s="37">
        <v>8100</v>
      </c>
      <c r="AC15" s="37">
        <v>0.29699999999999999</v>
      </c>
      <c r="AD15" s="37">
        <v>1.77</v>
      </c>
      <c r="AE15" s="37">
        <v>135</v>
      </c>
      <c r="AF15" s="37">
        <v>2.93</v>
      </c>
      <c r="AG15" s="37">
        <v>0.26500000000000001</v>
      </c>
      <c r="AH15" s="37">
        <v>0.83499999999999996</v>
      </c>
      <c r="AI15" s="37">
        <v>5.2400000000000002E-2</v>
      </c>
    </row>
    <row r="19" spans="1:4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5">
        <v>8</v>
      </c>
      <c r="I19" s="5">
        <v>9</v>
      </c>
      <c r="J19" s="5">
        <v>10</v>
      </c>
      <c r="K19" s="5">
        <v>11</v>
      </c>
      <c r="L19" s="5">
        <v>12</v>
      </c>
      <c r="M19" s="5">
        <v>13</v>
      </c>
      <c r="N19" s="5">
        <v>14</v>
      </c>
      <c r="O19" s="5">
        <v>15</v>
      </c>
      <c r="P19" s="5">
        <v>16</v>
      </c>
      <c r="Q19" s="5">
        <v>17</v>
      </c>
      <c r="R19" s="5">
        <v>18</v>
      </c>
      <c r="S19" s="5">
        <v>19</v>
      </c>
      <c r="T19" s="5">
        <v>20</v>
      </c>
      <c r="U19" s="5">
        <v>21</v>
      </c>
      <c r="V19" s="5">
        <v>22</v>
      </c>
      <c r="W19" s="5">
        <v>23</v>
      </c>
      <c r="X19" s="5">
        <v>24</v>
      </c>
      <c r="Y19" s="5">
        <v>25</v>
      </c>
      <c r="Z19" s="5">
        <v>26</v>
      </c>
      <c r="AA19" s="5">
        <v>27</v>
      </c>
      <c r="AB19" s="5">
        <v>28</v>
      </c>
      <c r="AC19" s="5">
        <v>29</v>
      </c>
      <c r="AD19" s="5">
        <v>30</v>
      </c>
      <c r="AE19" s="5">
        <v>31</v>
      </c>
      <c r="AF19" s="5">
        <v>32</v>
      </c>
      <c r="AG19" s="5">
        <v>33</v>
      </c>
      <c r="AH19" s="5">
        <v>34</v>
      </c>
      <c r="AI19" s="5">
        <v>35</v>
      </c>
      <c r="AJ19" s="5">
        <v>36</v>
      </c>
      <c r="AK19" s="5">
        <v>37</v>
      </c>
      <c r="AL19" s="5">
        <v>38</v>
      </c>
      <c r="AM19" s="5">
        <v>39</v>
      </c>
      <c r="AN19" s="5">
        <v>40</v>
      </c>
      <c r="AO19" s="42">
        <v>41</v>
      </c>
      <c r="AP19" s="42">
        <v>42</v>
      </c>
      <c r="AQ19" s="42">
        <v>43</v>
      </c>
      <c r="AR19" s="42">
        <v>44</v>
      </c>
      <c r="AS19" s="42">
        <v>45</v>
      </c>
    </row>
    <row r="20" spans="1:45">
      <c r="A20" s="7" t="s">
        <v>107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45" ht="12" thickBot="1">
      <c r="A21" s="7" t="s">
        <v>65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45" s="15" customFormat="1" ht="93">
      <c r="A22" s="9" t="s">
        <v>66</v>
      </c>
      <c r="B22" s="10" t="s">
        <v>67</v>
      </c>
      <c r="C22" s="10" t="s">
        <v>68</v>
      </c>
      <c r="D22" s="10" t="s">
        <v>69</v>
      </c>
      <c r="E22" s="10" t="s">
        <v>108</v>
      </c>
      <c r="F22" s="10" t="s">
        <v>109</v>
      </c>
      <c r="G22" s="10" t="s">
        <v>110</v>
      </c>
      <c r="H22" s="10" t="s">
        <v>73</v>
      </c>
      <c r="I22" s="10" t="s">
        <v>74</v>
      </c>
      <c r="J22" s="43" t="s">
        <v>75</v>
      </c>
      <c r="K22" s="10" t="s">
        <v>77</v>
      </c>
      <c r="L22" s="10" t="s">
        <v>78</v>
      </c>
      <c r="M22" s="10" t="s">
        <v>79</v>
      </c>
      <c r="N22" s="10" t="s">
        <v>80</v>
      </c>
      <c r="O22" s="10" t="s">
        <v>80</v>
      </c>
      <c r="P22" s="12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41" t="s">
        <v>76</v>
      </c>
      <c r="AD22" s="142"/>
      <c r="AF22" s="16" t="s">
        <v>81</v>
      </c>
      <c r="AG22" s="17" t="s">
        <v>111</v>
      </c>
      <c r="AH22" s="17" t="s">
        <v>112</v>
      </c>
      <c r="AI22" s="17" t="s">
        <v>113</v>
      </c>
      <c r="AJ22" s="17" t="s">
        <v>114</v>
      </c>
      <c r="AK22" s="17" t="s">
        <v>115</v>
      </c>
      <c r="AL22" s="17" t="s">
        <v>84</v>
      </c>
      <c r="AM22" s="17" t="s">
        <v>85</v>
      </c>
      <c r="AN22" s="17" t="s">
        <v>86</v>
      </c>
      <c r="AO22" s="17" t="s">
        <v>87</v>
      </c>
      <c r="AP22" s="17" t="s">
        <v>88</v>
      </c>
      <c r="AQ22" s="17" t="s">
        <v>89</v>
      </c>
      <c r="AR22" s="17" t="s">
        <v>90</v>
      </c>
      <c r="AS22" s="18" t="s">
        <v>91</v>
      </c>
    </row>
    <row r="23" spans="1:45" ht="12" thickBot="1">
      <c r="A23" s="23" t="s">
        <v>92</v>
      </c>
      <c r="B23" s="24" t="s">
        <v>93</v>
      </c>
      <c r="C23" s="24" t="s">
        <v>93</v>
      </c>
      <c r="D23" s="24" t="s">
        <v>93</v>
      </c>
      <c r="E23" s="24" t="s">
        <v>92</v>
      </c>
      <c r="F23" s="24" t="s">
        <v>94</v>
      </c>
      <c r="G23" s="24" t="s">
        <v>93</v>
      </c>
      <c r="H23" s="24" t="s">
        <v>93</v>
      </c>
      <c r="I23" s="24" t="s">
        <v>95</v>
      </c>
      <c r="J23" s="24"/>
      <c r="K23" s="24" t="s">
        <v>99</v>
      </c>
      <c r="L23" s="24" t="s">
        <v>93</v>
      </c>
      <c r="M23" s="24" t="s">
        <v>93</v>
      </c>
      <c r="N23" s="24" t="s">
        <v>93</v>
      </c>
      <c r="O23" s="44" t="s">
        <v>93</v>
      </c>
      <c r="P23" s="22"/>
      <c r="Q23" s="23" t="s">
        <v>96</v>
      </c>
      <c r="R23" s="24" t="s">
        <v>96</v>
      </c>
      <c r="S23" s="24" t="s">
        <v>96</v>
      </c>
      <c r="T23" s="24" t="s">
        <v>96</v>
      </c>
      <c r="U23" s="24" t="s">
        <v>96</v>
      </c>
      <c r="V23" s="24" t="s">
        <v>96</v>
      </c>
      <c r="W23" s="24" t="s">
        <v>96</v>
      </c>
      <c r="X23" s="24" t="s">
        <v>96</v>
      </c>
      <c r="Y23" s="24" t="s">
        <v>96</v>
      </c>
      <c r="Z23" s="24" t="s">
        <v>96</v>
      </c>
      <c r="AA23" s="24" t="s">
        <v>96</v>
      </c>
      <c r="AB23" s="24" t="s">
        <v>96</v>
      </c>
      <c r="AC23" s="45" t="s">
        <v>97</v>
      </c>
      <c r="AD23" s="28" t="s">
        <v>98</v>
      </c>
      <c r="AF23" s="29" t="s">
        <v>50</v>
      </c>
      <c r="AG23" s="30" t="s">
        <v>50</v>
      </c>
      <c r="AH23" s="30" t="s">
        <v>50</v>
      </c>
      <c r="AI23" s="30" t="s">
        <v>50</v>
      </c>
      <c r="AJ23" s="30" t="s">
        <v>50</v>
      </c>
      <c r="AK23" s="30" t="s">
        <v>50</v>
      </c>
      <c r="AL23" s="30" t="s">
        <v>100</v>
      </c>
      <c r="AM23" s="30" t="s">
        <v>101</v>
      </c>
      <c r="AN23" s="24" t="s">
        <v>102</v>
      </c>
      <c r="AO23" s="24" t="s">
        <v>103</v>
      </c>
      <c r="AP23" s="24" t="s">
        <v>104</v>
      </c>
      <c r="AQ23" s="30" t="s">
        <v>50</v>
      </c>
      <c r="AR23" s="30" t="s">
        <v>50</v>
      </c>
      <c r="AS23" s="31" t="s">
        <v>50</v>
      </c>
    </row>
    <row r="24" spans="1:45">
      <c r="A24" s="46">
        <v>50</v>
      </c>
      <c r="B24" s="47">
        <v>8</v>
      </c>
      <c r="C24" s="47">
        <v>8</v>
      </c>
      <c r="D24" s="47">
        <v>25.5</v>
      </c>
      <c r="E24" s="47">
        <v>48.7</v>
      </c>
      <c r="F24" s="47" t="s">
        <v>116</v>
      </c>
      <c r="G24" s="47">
        <v>29.8</v>
      </c>
      <c r="H24" s="47">
        <v>34.299999999999997</v>
      </c>
      <c r="I24" s="47">
        <v>170</v>
      </c>
      <c r="J24" s="47"/>
      <c r="K24" s="47">
        <v>3.5</v>
      </c>
      <c r="L24" s="47">
        <v>620</v>
      </c>
      <c r="M24" s="47">
        <v>410</v>
      </c>
      <c r="N24" s="47">
        <v>63</v>
      </c>
      <c r="O24" s="48">
        <v>100</v>
      </c>
      <c r="Q24" s="34">
        <v>224</v>
      </c>
      <c r="R24" s="34">
        <v>250</v>
      </c>
      <c r="S24" s="34">
        <v>210</v>
      </c>
      <c r="T24" s="34">
        <v>221</v>
      </c>
      <c r="U24" s="34">
        <v>160</v>
      </c>
      <c r="V24" s="34">
        <v>208</v>
      </c>
      <c r="W24" s="34">
        <v>209</v>
      </c>
      <c r="X24" s="34">
        <v>205</v>
      </c>
      <c r="Y24" s="34">
        <v>187</v>
      </c>
      <c r="Z24" s="34">
        <v>186</v>
      </c>
      <c r="AA24" s="34">
        <v>185</v>
      </c>
      <c r="AB24" s="34">
        <v>174</v>
      </c>
      <c r="AC24" s="34">
        <v>7.15</v>
      </c>
      <c r="AD24" s="34">
        <v>7.22</v>
      </c>
      <c r="AF24" s="34">
        <v>0.38700000000000001</v>
      </c>
      <c r="AG24" s="34">
        <v>0.49399999999999999</v>
      </c>
      <c r="AH24" s="34">
        <v>0.49399999999999999</v>
      </c>
      <c r="AI24" s="34">
        <v>0.16300000000000001</v>
      </c>
      <c r="AJ24" s="34">
        <v>0.17799999999999999</v>
      </c>
      <c r="AK24" s="34">
        <v>0.224</v>
      </c>
      <c r="AL24" s="34">
        <v>18000</v>
      </c>
      <c r="AM24" s="34">
        <v>0.13300000000000001</v>
      </c>
      <c r="AN24" s="34">
        <v>0.79600000000000004</v>
      </c>
      <c r="AO24" s="34">
        <v>60.5</v>
      </c>
      <c r="AP24" s="34">
        <v>4.05</v>
      </c>
      <c r="AQ24" s="34">
        <v>0.372</v>
      </c>
      <c r="AR24" s="34">
        <v>0.75900000000000001</v>
      </c>
      <c r="AS24" s="34">
        <v>9.9900000000000003E-2</v>
      </c>
    </row>
    <row r="25" spans="1:45">
      <c r="A25" s="49">
        <v>70</v>
      </c>
      <c r="B25" s="32">
        <v>9.6</v>
      </c>
      <c r="C25" s="32">
        <v>8</v>
      </c>
      <c r="D25" s="32">
        <v>27.1</v>
      </c>
      <c r="E25" s="32">
        <v>68.7</v>
      </c>
      <c r="F25" s="32" t="s">
        <v>117</v>
      </c>
      <c r="G25" s="32">
        <v>31.4</v>
      </c>
      <c r="H25" s="32">
        <v>36.1</v>
      </c>
      <c r="I25" s="32">
        <v>215</v>
      </c>
      <c r="J25" s="32"/>
      <c r="K25" s="32">
        <v>4.9000000000000004</v>
      </c>
      <c r="L25" s="32">
        <v>650</v>
      </c>
      <c r="M25" s="32">
        <v>430</v>
      </c>
      <c r="N25" s="32">
        <v>63</v>
      </c>
      <c r="O25" s="50">
        <v>100</v>
      </c>
      <c r="Q25" s="37">
        <v>276</v>
      </c>
      <c r="R25" s="37">
        <v>306</v>
      </c>
      <c r="S25" s="37">
        <v>259</v>
      </c>
      <c r="T25" s="37">
        <v>273</v>
      </c>
      <c r="U25" s="37">
        <v>202</v>
      </c>
      <c r="V25" s="37">
        <v>251</v>
      </c>
      <c r="W25" s="37">
        <v>249</v>
      </c>
      <c r="X25" s="37">
        <v>249</v>
      </c>
      <c r="Y25" s="37">
        <v>223</v>
      </c>
      <c r="Z25" s="37">
        <v>219</v>
      </c>
      <c r="AA25" s="37">
        <v>223</v>
      </c>
      <c r="AB25" s="37">
        <v>216</v>
      </c>
      <c r="AC25" s="37">
        <v>10</v>
      </c>
      <c r="AD25" s="37">
        <v>10.1</v>
      </c>
      <c r="AF25" s="37">
        <v>0.26800000000000002</v>
      </c>
      <c r="AG25" s="37">
        <v>0.34200000000000003</v>
      </c>
      <c r="AH25" s="37">
        <v>0.34200000000000003</v>
      </c>
      <c r="AI25" s="37">
        <v>0.154</v>
      </c>
      <c r="AJ25" s="37">
        <v>0.16900000000000001</v>
      </c>
      <c r="AK25" s="37">
        <v>0.215</v>
      </c>
      <c r="AL25" s="37">
        <v>16000</v>
      </c>
      <c r="AM25" s="37">
        <v>0.14799999999999999</v>
      </c>
      <c r="AN25" s="37">
        <v>0.88300000000000001</v>
      </c>
      <c r="AO25" s="37">
        <v>67.099999999999994</v>
      </c>
      <c r="AP25" s="37">
        <v>3.82</v>
      </c>
      <c r="AQ25" s="37">
        <v>0.26300000000000001</v>
      </c>
      <c r="AR25" s="37">
        <v>0.53100000000000003</v>
      </c>
      <c r="AS25" s="37">
        <v>9.1899999999999996E-2</v>
      </c>
    </row>
    <row r="26" spans="1:45">
      <c r="A26" s="49">
        <v>95</v>
      </c>
      <c r="B26" s="32">
        <v>11.5</v>
      </c>
      <c r="C26" s="32">
        <v>8</v>
      </c>
      <c r="D26" s="32">
        <v>29</v>
      </c>
      <c r="E26" s="32">
        <v>68.7</v>
      </c>
      <c r="F26" s="32" t="s">
        <v>117</v>
      </c>
      <c r="G26" s="32">
        <v>33.299999999999997</v>
      </c>
      <c r="H26" s="32">
        <v>38</v>
      </c>
      <c r="I26" s="32">
        <v>245</v>
      </c>
      <c r="J26" s="32"/>
      <c r="K26" s="32">
        <v>6.7</v>
      </c>
      <c r="L26" s="32">
        <v>680</v>
      </c>
      <c r="M26" s="32">
        <v>460</v>
      </c>
      <c r="N26" s="32">
        <v>65</v>
      </c>
      <c r="O26" s="50">
        <v>150</v>
      </c>
      <c r="Q26" s="37">
        <v>333</v>
      </c>
      <c r="R26" s="37">
        <v>369</v>
      </c>
      <c r="S26" s="37">
        <v>315</v>
      </c>
      <c r="T26" s="37">
        <v>332</v>
      </c>
      <c r="U26" s="37">
        <v>242</v>
      </c>
      <c r="V26" s="37">
        <v>297</v>
      </c>
      <c r="W26" s="37">
        <v>292</v>
      </c>
      <c r="X26" s="37">
        <v>297</v>
      </c>
      <c r="Y26" s="37">
        <v>265</v>
      </c>
      <c r="Z26" s="37">
        <v>258</v>
      </c>
      <c r="AA26" s="37">
        <v>267</v>
      </c>
      <c r="AB26" s="37">
        <v>258</v>
      </c>
      <c r="AC26" s="37">
        <v>13.6</v>
      </c>
      <c r="AD26" s="37">
        <v>10.1</v>
      </c>
      <c r="AF26" s="37">
        <v>0.193</v>
      </c>
      <c r="AG26" s="37">
        <v>0.247</v>
      </c>
      <c r="AH26" s="37">
        <v>0.247</v>
      </c>
      <c r="AI26" s="37">
        <v>0.14299999999999999</v>
      </c>
      <c r="AJ26" s="37">
        <v>0.158</v>
      </c>
      <c r="AK26" s="37">
        <v>0.20399999999999999</v>
      </c>
      <c r="AL26" s="37">
        <v>15000</v>
      </c>
      <c r="AM26" s="37">
        <v>0.16500000000000001</v>
      </c>
      <c r="AN26" s="37">
        <v>0.98399999999999999</v>
      </c>
      <c r="AO26" s="37">
        <v>74.8</v>
      </c>
      <c r="AP26" s="37">
        <v>3.61</v>
      </c>
      <c r="AQ26" s="37">
        <v>0.26300000000000001</v>
      </c>
      <c r="AR26" s="37">
        <v>0.45700000000000002</v>
      </c>
      <c r="AS26" s="37">
        <v>8.1699999999999995E-2</v>
      </c>
    </row>
    <row r="27" spans="1:45">
      <c r="A27" s="49">
        <v>120</v>
      </c>
      <c r="B27" s="32">
        <v>13.1</v>
      </c>
      <c r="C27" s="32">
        <v>8</v>
      </c>
      <c r="D27" s="32">
        <v>30.6</v>
      </c>
      <c r="E27" s="32">
        <v>68.7</v>
      </c>
      <c r="F27" s="32" t="s">
        <v>117</v>
      </c>
      <c r="G27" s="32">
        <v>34.9</v>
      </c>
      <c r="H27" s="32">
        <v>39.799999999999997</v>
      </c>
      <c r="I27" s="32">
        <v>280</v>
      </c>
      <c r="J27" s="32"/>
      <c r="K27" s="32">
        <v>8.4</v>
      </c>
      <c r="L27" s="32">
        <v>720</v>
      </c>
      <c r="M27" s="32">
        <v>480</v>
      </c>
      <c r="N27" s="32">
        <v>65</v>
      </c>
      <c r="O27" s="50">
        <v>150</v>
      </c>
      <c r="Q27" s="37">
        <v>381</v>
      </c>
      <c r="R27" s="37">
        <v>420</v>
      </c>
      <c r="S27" s="37">
        <v>361</v>
      </c>
      <c r="T27" s="37">
        <v>381</v>
      </c>
      <c r="U27" s="37">
        <v>276</v>
      </c>
      <c r="V27" s="37">
        <v>335</v>
      </c>
      <c r="W27" s="37">
        <v>327</v>
      </c>
      <c r="X27" s="37">
        <v>336</v>
      </c>
      <c r="Y27" s="37">
        <v>296</v>
      </c>
      <c r="Z27" s="37">
        <v>287</v>
      </c>
      <c r="AA27" s="37">
        <v>300</v>
      </c>
      <c r="AB27" s="37">
        <v>292</v>
      </c>
      <c r="AC27" s="37">
        <v>17.100000000000001</v>
      </c>
      <c r="AD27" s="37">
        <v>10.199999999999999</v>
      </c>
      <c r="AF27" s="37">
        <v>0.153</v>
      </c>
      <c r="AG27" s="37">
        <v>0.19500000000000001</v>
      </c>
      <c r="AH27" s="37">
        <v>0.19500000000000001</v>
      </c>
      <c r="AI27" s="37">
        <v>0.13700000000000001</v>
      </c>
      <c r="AJ27" s="37">
        <v>0.153</v>
      </c>
      <c r="AK27" s="37">
        <v>0.19800000000000001</v>
      </c>
      <c r="AL27" s="37">
        <v>14000</v>
      </c>
      <c r="AM27" s="37">
        <v>0.17899999999999999</v>
      </c>
      <c r="AN27" s="37">
        <v>1.07</v>
      </c>
      <c r="AO27" s="37">
        <v>81.099999999999994</v>
      </c>
      <c r="AP27" s="37">
        <v>3.48</v>
      </c>
      <c r="AQ27" s="37">
        <v>0.26300000000000001</v>
      </c>
      <c r="AR27" s="37">
        <v>0.41599999999999998</v>
      </c>
      <c r="AS27" s="37">
        <v>7.6700000000000004E-2</v>
      </c>
    </row>
    <row r="28" spans="1:45">
      <c r="A28" s="49">
        <v>150</v>
      </c>
      <c r="B28" s="32">
        <v>14.5</v>
      </c>
      <c r="C28" s="32">
        <v>8</v>
      </c>
      <c r="D28" s="32">
        <v>32</v>
      </c>
      <c r="E28" s="32">
        <v>68.7</v>
      </c>
      <c r="F28" s="32" t="s">
        <v>117</v>
      </c>
      <c r="G28" s="32">
        <v>36.5</v>
      </c>
      <c r="H28" s="32">
        <v>41.4</v>
      </c>
      <c r="I28" s="32">
        <v>310</v>
      </c>
      <c r="J28" s="32"/>
      <c r="K28" s="32">
        <v>11</v>
      </c>
      <c r="L28" s="32">
        <v>750</v>
      </c>
      <c r="M28" s="32">
        <v>500</v>
      </c>
      <c r="N28" s="32">
        <v>65</v>
      </c>
      <c r="O28" s="50">
        <v>150</v>
      </c>
      <c r="Q28" s="37">
        <v>429</v>
      </c>
      <c r="R28" s="37">
        <v>469</v>
      </c>
      <c r="S28" s="37">
        <v>407</v>
      </c>
      <c r="T28" s="37">
        <v>430</v>
      </c>
      <c r="U28" s="37">
        <v>308</v>
      </c>
      <c r="V28" s="37">
        <v>372</v>
      </c>
      <c r="W28" s="37">
        <v>359</v>
      </c>
      <c r="X28" s="37">
        <v>375</v>
      </c>
      <c r="Y28" s="37">
        <v>327</v>
      </c>
      <c r="Z28" s="37">
        <v>313</v>
      </c>
      <c r="AA28" s="37">
        <v>333</v>
      </c>
      <c r="AB28" s="37">
        <v>325</v>
      </c>
      <c r="AC28" s="37">
        <v>21.4</v>
      </c>
      <c r="AD28" s="37">
        <v>10.199999999999999</v>
      </c>
      <c r="AF28" s="37">
        <v>0.124</v>
      </c>
      <c r="AG28" s="37">
        <v>0.159</v>
      </c>
      <c r="AH28" s="37">
        <v>0.159</v>
      </c>
      <c r="AI28" s="37">
        <v>0.13300000000000001</v>
      </c>
      <c r="AJ28" s="37">
        <v>0.14799999999999999</v>
      </c>
      <c r="AK28" s="37">
        <v>0.19400000000000001</v>
      </c>
      <c r="AL28" s="37">
        <v>13000</v>
      </c>
      <c r="AM28" s="37">
        <v>0.191</v>
      </c>
      <c r="AN28" s="37">
        <v>1.1399999999999999</v>
      </c>
      <c r="AO28" s="37">
        <v>86.8</v>
      </c>
      <c r="AP28" s="37">
        <v>3.38</v>
      </c>
      <c r="AQ28" s="37">
        <v>0.26400000000000001</v>
      </c>
      <c r="AR28" s="37">
        <v>0.38900000000000001</v>
      </c>
      <c r="AS28" s="37">
        <v>7.3099999999999998E-2</v>
      </c>
    </row>
    <row r="29" spans="1:45">
      <c r="A29" s="49">
        <v>185</v>
      </c>
      <c r="B29" s="32">
        <v>16.100000000000001</v>
      </c>
      <c r="C29" s="32">
        <v>8</v>
      </c>
      <c r="D29" s="32">
        <v>33.6</v>
      </c>
      <c r="E29" s="32">
        <v>68.7</v>
      </c>
      <c r="F29" s="32" t="s">
        <v>117</v>
      </c>
      <c r="G29" s="32">
        <v>38.1</v>
      </c>
      <c r="H29" s="32">
        <v>43.2</v>
      </c>
      <c r="I29" s="32">
        <v>345</v>
      </c>
      <c r="J29" s="32"/>
      <c r="K29" s="32">
        <v>13</v>
      </c>
      <c r="L29" s="32">
        <v>780</v>
      </c>
      <c r="M29" s="32">
        <v>520</v>
      </c>
      <c r="N29" s="32">
        <v>65</v>
      </c>
      <c r="O29" s="50">
        <v>150</v>
      </c>
      <c r="Q29" s="37">
        <v>485</v>
      </c>
      <c r="R29" s="37">
        <v>527</v>
      </c>
      <c r="S29" s="37">
        <v>463</v>
      </c>
      <c r="T29" s="37">
        <v>490</v>
      </c>
      <c r="U29" s="37">
        <v>348</v>
      </c>
      <c r="V29" s="37">
        <v>414</v>
      </c>
      <c r="W29" s="37">
        <v>397</v>
      </c>
      <c r="X29" s="37">
        <v>421</v>
      </c>
      <c r="Y29" s="37">
        <v>362</v>
      </c>
      <c r="Z29" s="37">
        <v>343</v>
      </c>
      <c r="AA29" s="37">
        <v>372</v>
      </c>
      <c r="AB29" s="37">
        <v>366</v>
      </c>
      <c r="AC29" s="37">
        <v>26.4</v>
      </c>
      <c r="AD29" s="37">
        <v>10.199999999999999</v>
      </c>
      <c r="AF29" s="37">
        <v>9.9099999999999994E-2</v>
      </c>
      <c r="AG29" s="37">
        <v>0.127</v>
      </c>
      <c r="AH29" s="37">
        <v>0.127</v>
      </c>
      <c r="AI29" s="37">
        <v>0.129</v>
      </c>
      <c r="AJ29" s="37">
        <v>0.14399999999999999</v>
      </c>
      <c r="AK29" s="37">
        <v>0.19</v>
      </c>
      <c r="AL29" s="37">
        <v>12000</v>
      </c>
      <c r="AM29" s="37">
        <v>0.20499999999999999</v>
      </c>
      <c r="AN29" s="37">
        <v>1.23</v>
      </c>
      <c r="AO29" s="37">
        <v>93.2</v>
      </c>
      <c r="AP29" s="37">
        <v>3.29</v>
      </c>
      <c r="AQ29" s="37">
        <v>0.26400000000000001</v>
      </c>
      <c r="AR29" s="37">
        <v>0.36399999999999999</v>
      </c>
      <c r="AS29" s="37">
        <v>6.93E-2</v>
      </c>
    </row>
    <row r="30" spans="1:45">
      <c r="A30" s="49">
        <v>240</v>
      </c>
      <c r="B30" s="32">
        <v>18.5</v>
      </c>
      <c r="C30" s="32">
        <v>8</v>
      </c>
      <c r="D30" s="32">
        <v>36</v>
      </c>
      <c r="E30" s="32">
        <v>68.7</v>
      </c>
      <c r="F30" s="32" t="s">
        <v>117</v>
      </c>
      <c r="G30" s="32">
        <v>40.5</v>
      </c>
      <c r="H30" s="32">
        <v>45.9</v>
      </c>
      <c r="I30" s="32">
        <v>410</v>
      </c>
      <c r="J30" s="32"/>
      <c r="K30" s="32">
        <v>17</v>
      </c>
      <c r="L30" s="32">
        <v>830</v>
      </c>
      <c r="M30" s="32">
        <v>550</v>
      </c>
      <c r="N30" s="32">
        <v>65</v>
      </c>
      <c r="O30" s="50">
        <v>150</v>
      </c>
      <c r="Q30" s="37">
        <v>563</v>
      </c>
      <c r="R30" s="37">
        <v>605</v>
      </c>
      <c r="S30" s="37">
        <v>542</v>
      </c>
      <c r="T30" s="37">
        <v>574</v>
      </c>
      <c r="U30" s="37">
        <v>402</v>
      </c>
      <c r="V30" s="37">
        <v>471</v>
      </c>
      <c r="W30" s="37">
        <v>444</v>
      </c>
      <c r="X30" s="37">
        <v>485</v>
      </c>
      <c r="Y30" s="37">
        <v>408</v>
      </c>
      <c r="Z30" s="37">
        <v>382</v>
      </c>
      <c r="AA30" s="37">
        <v>425</v>
      </c>
      <c r="AB30" s="37">
        <v>420</v>
      </c>
      <c r="AC30" s="37">
        <v>34.4</v>
      </c>
      <c r="AD30" s="37">
        <v>10.199999999999999</v>
      </c>
      <c r="AF30" s="37">
        <v>7.5399999999999995E-2</v>
      </c>
      <c r="AG30" s="37">
        <v>9.7600000000000006E-2</v>
      </c>
      <c r="AH30" s="37">
        <v>9.7199999999999995E-2</v>
      </c>
      <c r="AI30" s="37">
        <v>0.124</v>
      </c>
      <c r="AJ30" s="37">
        <v>0.13900000000000001</v>
      </c>
      <c r="AK30" s="37">
        <v>0.185</v>
      </c>
      <c r="AL30" s="37">
        <v>11000</v>
      </c>
      <c r="AM30" s="37">
        <v>0.22700000000000001</v>
      </c>
      <c r="AN30" s="37">
        <v>1.35</v>
      </c>
      <c r="AO30" s="37">
        <v>103</v>
      </c>
      <c r="AP30" s="37">
        <v>3.17</v>
      </c>
      <c r="AQ30" s="37">
        <v>0.26300000000000001</v>
      </c>
      <c r="AR30" s="37">
        <v>0.34</v>
      </c>
      <c r="AS30" s="37">
        <v>6.4500000000000002E-2</v>
      </c>
    </row>
    <row r="31" spans="1:45">
      <c r="A31" s="49">
        <v>300</v>
      </c>
      <c r="B31" s="32">
        <v>20.7</v>
      </c>
      <c r="C31" s="32">
        <v>8</v>
      </c>
      <c r="D31" s="32">
        <v>38.4</v>
      </c>
      <c r="E31" s="32">
        <v>68.7</v>
      </c>
      <c r="F31" s="32" t="s">
        <v>117</v>
      </c>
      <c r="G31" s="32">
        <v>42.9</v>
      </c>
      <c r="H31" s="32">
        <v>48.4</v>
      </c>
      <c r="I31" s="32">
        <v>475</v>
      </c>
      <c r="J31" s="32"/>
      <c r="K31" s="32">
        <v>21</v>
      </c>
      <c r="L31" s="32">
        <v>870</v>
      </c>
      <c r="M31" s="32">
        <v>580</v>
      </c>
      <c r="N31" s="32">
        <v>80</v>
      </c>
      <c r="O31" s="50">
        <v>150</v>
      </c>
      <c r="Q31" s="37">
        <v>634</v>
      </c>
      <c r="R31" s="37">
        <v>674</v>
      </c>
      <c r="S31" s="37">
        <v>616</v>
      </c>
      <c r="T31" s="37">
        <v>653</v>
      </c>
      <c r="U31" s="37">
        <v>452</v>
      </c>
      <c r="V31" s="37">
        <v>521</v>
      </c>
      <c r="W31" s="37">
        <v>485</v>
      </c>
      <c r="X31" s="37">
        <v>542</v>
      </c>
      <c r="Y31" s="37">
        <v>446</v>
      </c>
      <c r="Z31" s="37">
        <v>413</v>
      </c>
      <c r="AA31" s="37">
        <v>471</v>
      </c>
      <c r="AB31" s="37">
        <v>469</v>
      </c>
      <c r="AC31" s="37">
        <v>42.9</v>
      </c>
      <c r="AD31" s="37">
        <v>10.199999999999999</v>
      </c>
      <c r="AF31" s="37">
        <v>6.0100000000000001E-2</v>
      </c>
      <c r="AG31" s="37">
        <v>7.8600000000000003E-2</v>
      </c>
      <c r="AH31" s="37">
        <v>7.7899999999999997E-2</v>
      </c>
      <c r="AI31" s="37">
        <v>0.12</v>
      </c>
      <c r="AJ31" s="37">
        <v>0.13500000000000001</v>
      </c>
      <c r="AK31" s="37">
        <v>0.18099999999999999</v>
      </c>
      <c r="AL31" s="37">
        <v>9800</v>
      </c>
      <c r="AM31" s="37">
        <v>0.247</v>
      </c>
      <c r="AN31" s="37">
        <v>1.48</v>
      </c>
      <c r="AO31" s="37">
        <v>112</v>
      </c>
      <c r="AP31" s="37">
        <v>3.09</v>
      </c>
      <c r="AQ31" s="37">
        <v>0.26400000000000001</v>
      </c>
      <c r="AR31" s="37">
        <v>0.32500000000000001</v>
      </c>
      <c r="AS31" s="37">
        <v>6.1199999999999997E-2</v>
      </c>
    </row>
    <row r="32" spans="1:45">
      <c r="A32" s="49">
        <v>400</v>
      </c>
      <c r="B32" s="32">
        <v>23.6</v>
      </c>
      <c r="C32" s="32">
        <v>8</v>
      </c>
      <c r="D32" s="32">
        <v>41.3</v>
      </c>
      <c r="E32" s="32">
        <v>68.7</v>
      </c>
      <c r="F32" s="32" t="s">
        <v>117</v>
      </c>
      <c r="G32" s="32">
        <v>45.8</v>
      </c>
      <c r="H32" s="32">
        <v>51.5</v>
      </c>
      <c r="I32" s="32">
        <v>575</v>
      </c>
      <c r="J32" s="32"/>
      <c r="K32" s="32">
        <v>28</v>
      </c>
      <c r="L32" s="32">
        <v>930</v>
      </c>
      <c r="M32" s="32">
        <v>620</v>
      </c>
      <c r="N32" s="32">
        <v>80</v>
      </c>
      <c r="O32" s="50">
        <v>150</v>
      </c>
      <c r="Q32" s="37">
        <v>719</v>
      </c>
      <c r="R32" s="37">
        <v>756</v>
      </c>
      <c r="S32" s="37">
        <v>706</v>
      </c>
      <c r="T32" s="37">
        <v>750</v>
      </c>
      <c r="U32" s="37">
        <v>533</v>
      </c>
      <c r="V32" s="37">
        <v>579</v>
      </c>
      <c r="W32" s="37">
        <v>531</v>
      </c>
      <c r="X32" s="37">
        <v>610</v>
      </c>
      <c r="Y32" s="37">
        <v>492</v>
      </c>
      <c r="Z32" s="37">
        <v>449</v>
      </c>
      <c r="AA32" s="37">
        <v>526</v>
      </c>
      <c r="AB32" s="37">
        <v>547</v>
      </c>
      <c r="AC32" s="37">
        <v>57.2</v>
      </c>
      <c r="AD32" s="37">
        <v>10.199999999999999</v>
      </c>
      <c r="AF32" s="37">
        <v>4.7E-2</v>
      </c>
      <c r="AG32" s="37">
        <v>6.25E-2</v>
      </c>
      <c r="AH32" s="37">
        <v>6.1600000000000002E-2</v>
      </c>
      <c r="AI32" s="37">
        <v>0.115</v>
      </c>
      <c r="AJ32" s="37">
        <v>0.13</v>
      </c>
      <c r="AK32" s="37">
        <v>0.17599999999999999</v>
      </c>
      <c r="AL32" s="37">
        <v>8900</v>
      </c>
      <c r="AM32" s="37">
        <v>0.27200000000000002</v>
      </c>
      <c r="AN32" s="37">
        <v>1.62</v>
      </c>
      <c r="AO32" s="37">
        <v>123</v>
      </c>
      <c r="AP32" s="41">
        <v>3</v>
      </c>
      <c r="AQ32" s="37">
        <v>0.26300000000000001</v>
      </c>
      <c r="AR32" s="37">
        <v>0.312</v>
      </c>
      <c r="AS32" s="37">
        <v>5.6399999999999999E-2</v>
      </c>
    </row>
    <row r="33" spans="1:45">
      <c r="A33" s="49">
        <v>500</v>
      </c>
      <c r="B33" s="32">
        <v>26.5</v>
      </c>
      <c r="C33" s="32">
        <v>8</v>
      </c>
      <c r="D33" s="32">
        <v>44.2</v>
      </c>
      <c r="E33" s="32">
        <v>68.7</v>
      </c>
      <c r="F33" s="32" t="s">
        <v>117</v>
      </c>
      <c r="G33" s="32">
        <v>48.7</v>
      </c>
      <c r="H33" s="32">
        <v>54.9</v>
      </c>
      <c r="I33" s="32">
        <v>685</v>
      </c>
      <c r="J33" s="32"/>
      <c r="K33" s="32">
        <v>35</v>
      </c>
      <c r="L33" s="32">
        <v>990</v>
      </c>
      <c r="M33" s="32">
        <v>660</v>
      </c>
      <c r="N33" s="32">
        <v>80</v>
      </c>
      <c r="O33" s="50">
        <v>200</v>
      </c>
      <c r="Q33" s="37">
        <v>807</v>
      </c>
      <c r="R33" s="37">
        <v>837</v>
      </c>
      <c r="S33" s="37">
        <v>803</v>
      </c>
      <c r="T33" s="37">
        <v>854</v>
      </c>
      <c r="U33" s="37">
        <v>600</v>
      </c>
      <c r="V33" s="37">
        <v>637</v>
      </c>
      <c r="W33" s="37">
        <v>574</v>
      </c>
      <c r="X33" s="37">
        <v>682</v>
      </c>
      <c r="Y33" s="37">
        <v>539</v>
      </c>
      <c r="Z33" s="37">
        <v>484</v>
      </c>
      <c r="AA33" s="37">
        <v>585</v>
      </c>
      <c r="AB33" s="37">
        <v>611</v>
      </c>
      <c r="AC33" s="37">
        <v>71.5</v>
      </c>
      <c r="AD33" s="37">
        <v>10.199999999999999</v>
      </c>
      <c r="AF33" s="37">
        <v>3.6600000000000001E-2</v>
      </c>
      <c r="AG33" s="37">
        <v>4.99E-2</v>
      </c>
      <c r="AH33" s="37">
        <v>4.87E-2</v>
      </c>
      <c r="AI33" s="37">
        <v>0.111</v>
      </c>
      <c r="AJ33" s="37">
        <v>0.126</v>
      </c>
      <c r="AK33" s="37">
        <v>0.17199999999999999</v>
      </c>
      <c r="AL33" s="37">
        <v>8100</v>
      </c>
      <c r="AM33" s="37">
        <v>0.29699999999999999</v>
      </c>
      <c r="AN33" s="37">
        <v>1.77</v>
      </c>
      <c r="AO33" s="37">
        <v>135</v>
      </c>
      <c r="AP33" s="37">
        <v>2.93</v>
      </c>
      <c r="AQ33" s="37">
        <v>0.26300000000000001</v>
      </c>
      <c r="AR33" s="37">
        <v>0.30199999999999999</v>
      </c>
      <c r="AS33" s="37">
        <v>5.3100000000000001E-2</v>
      </c>
    </row>
    <row r="34" spans="1:45">
      <c r="A34" s="49">
        <v>630</v>
      </c>
      <c r="B34" s="32">
        <v>29.9</v>
      </c>
      <c r="C34" s="32">
        <v>8</v>
      </c>
      <c r="D34" s="32">
        <v>47.9</v>
      </c>
      <c r="E34" s="32">
        <v>68.7</v>
      </c>
      <c r="F34" s="32" t="s">
        <v>117</v>
      </c>
      <c r="G34" s="32">
        <v>52.4</v>
      </c>
      <c r="H34" s="32">
        <v>58.8</v>
      </c>
      <c r="I34" s="32">
        <v>815</v>
      </c>
      <c r="J34" s="32"/>
      <c r="K34" s="32">
        <v>44</v>
      </c>
      <c r="L34" s="32">
        <v>1060</v>
      </c>
      <c r="M34" s="32">
        <v>710</v>
      </c>
      <c r="N34" s="32">
        <v>100</v>
      </c>
      <c r="O34" s="50">
        <v>200</v>
      </c>
      <c r="Q34" s="37">
        <v>902</v>
      </c>
      <c r="R34" s="37">
        <v>924</v>
      </c>
      <c r="S34" s="37">
        <v>911</v>
      </c>
      <c r="T34" s="37">
        <v>969</v>
      </c>
      <c r="U34" s="37">
        <v>672</v>
      </c>
      <c r="V34" s="37">
        <v>697</v>
      </c>
      <c r="W34" s="37">
        <v>619</v>
      </c>
      <c r="X34" s="37">
        <v>759</v>
      </c>
      <c r="Y34" s="37">
        <v>576</v>
      </c>
      <c r="Z34" s="37">
        <v>513</v>
      </c>
      <c r="AA34" s="37">
        <v>635</v>
      </c>
      <c r="AB34" s="37">
        <v>680</v>
      </c>
      <c r="AC34" s="37">
        <v>90</v>
      </c>
      <c r="AD34" s="37">
        <v>10.199999999999999</v>
      </c>
      <c r="AF34" s="37">
        <v>2.8299999999999999E-2</v>
      </c>
      <c r="AG34" s="37">
        <v>4.0300000000000002E-2</v>
      </c>
      <c r="AH34" s="37">
        <v>3.8699999999999998E-2</v>
      </c>
      <c r="AI34" s="37">
        <v>0.108</v>
      </c>
      <c r="AJ34" s="37">
        <v>0.123</v>
      </c>
      <c r="AK34" s="37">
        <v>0.16900000000000001</v>
      </c>
      <c r="AL34" s="37">
        <v>7300</v>
      </c>
      <c r="AM34" s="37">
        <v>0.32900000000000001</v>
      </c>
      <c r="AN34" s="37">
        <v>1.96</v>
      </c>
      <c r="AO34" s="37">
        <v>149</v>
      </c>
      <c r="AP34" s="37">
        <v>2.86</v>
      </c>
      <c r="AQ34" s="37">
        <v>0.26300000000000001</v>
      </c>
      <c r="AR34" s="37">
        <v>0.29399999999999998</v>
      </c>
      <c r="AS34" s="37">
        <v>5.04E-2</v>
      </c>
    </row>
    <row r="35" spans="1:45">
      <c r="A35" s="49">
        <v>800</v>
      </c>
      <c r="B35" s="32">
        <v>35.9</v>
      </c>
      <c r="C35" s="32">
        <v>8</v>
      </c>
      <c r="D35" s="32">
        <v>54</v>
      </c>
      <c r="E35" s="32">
        <v>68.7</v>
      </c>
      <c r="F35" s="32" t="s">
        <v>117</v>
      </c>
      <c r="G35" s="32">
        <v>58.5</v>
      </c>
      <c r="H35" s="32">
        <v>65.3</v>
      </c>
      <c r="I35" s="32">
        <v>1020</v>
      </c>
      <c r="J35" s="32"/>
      <c r="K35" s="32">
        <v>56</v>
      </c>
      <c r="L35" s="32">
        <v>1180</v>
      </c>
      <c r="M35" s="32">
        <v>780</v>
      </c>
      <c r="N35" s="32">
        <v>100</v>
      </c>
      <c r="O35" s="50">
        <v>200</v>
      </c>
      <c r="Q35" s="37">
        <v>1012</v>
      </c>
      <c r="R35" s="37">
        <v>1026</v>
      </c>
      <c r="S35" s="37">
        <v>1036</v>
      </c>
      <c r="T35" s="37">
        <v>1103</v>
      </c>
      <c r="U35" s="37">
        <v>748</v>
      </c>
      <c r="V35" s="37">
        <v>756</v>
      </c>
      <c r="W35" s="37">
        <v>664</v>
      </c>
      <c r="X35" s="37">
        <v>838</v>
      </c>
      <c r="Y35" s="37">
        <v>630</v>
      </c>
      <c r="Z35" s="37">
        <v>552</v>
      </c>
      <c r="AA35" s="37">
        <v>705</v>
      </c>
      <c r="AB35" s="37">
        <v>748</v>
      </c>
      <c r="AC35" s="37">
        <v>114</v>
      </c>
      <c r="AD35" s="37">
        <v>10.199999999999999</v>
      </c>
      <c r="AF35" s="37">
        <v>2.2100000000000002E-2</v>
      </c>
      <c r="AG35" s="37">
        <v>3.3599999999999998E-2</v>
      </c>
      <c r="AH35" s="37">
        <v>3.15E-2</v>
      </c>
      <c r="AI35" s="37">
        <v>0.10199999999999999</v>
      </c>
      <c r="AJ35" s="37">
        <v>0.11700000000000001</v>
      </c>
      <c r="AK35" s="37">
        <v>0.16300000000000001</v>
      </c>
      <c r="AL35" s="37">
        <v>6300</v>
      </c>
      <c r="AM35" s="37">
        <v>0.38100000000000001</v>
      </c>
      <c r="AN35" s="37">
        <v>2.27</v>
      </c>
      <c r="AO35" s="37">
        <v>173</v>
      </c>
      <c r="AP35" s="37">
        <v>2.78</v>
      </c>
      <c r="AQ35" s="37">
        <v>0.26300000000000001</v>
      </c>
      <c r="AR35" s="37">
        <v>0.28899999999999998</v>
      </c>
      <c r="AS35" s="37">
        <v>4.5199999999999997E-2</v>
      </c>
    </row>
    <row r="36" spans="1:45">
      <c r="A36" s="49">
        <v>1000</v>
      </c>
      <c r="B36" s="32">
        <v>40.200000000000003</v>
      </c>
      <c r="C36" s="32">
        <v>8</v>
      </c>
      <c r="D36" s="32">
        <v>59.5</v>
      </c>
      <c r="E36" s="32">
        <v>68.7</v>
      </c>
      <c r="F36" s="32" t="s">
        <v>117</v>
      </c>
      <c r="G36" s="32">
        <v>64</v>
      </c>
      <c r="H36" s="32">
        <v>71</v>
      </c>
      <c r="I36" s="32">
        <v>1220</v>
      </c>
      <c r="J36" s="32"/>
      <c r="K36" s="32">
        <v>70</v>
      </c>
      <c r="L36" s="32">
        <v>1280</v>
      </c>
      <c r="M36" s="32">
        <v>850</v>
      </c>
      <c r="N36" s="32">
        <v>125</v>
      </c>
      <c r="O36" s="50">
        <v>200</v>
      </c>
      <c r="Q36" s="37">
        <v>1160</v>
      </c>
      <c r="R36" s="37">
        <v>1131</v>
      </c>
      <c r="S36" s="37">
        <v>1219</v>
      </c>
      <c r="T36" s="37">
        <v>1300</v>
      </c>
      <c r="U36" s="37">
        <v>888</v>
      </c>
      <c r="V36" s="37">
        <v>845</v>
      </c>
      <c r="W36" s="37">
        <v>713</v>
      </c>
      <c r="X36" s="37">
        <v>966</v>
      </c>
      <c r="Y36" s="37">
        <v>661</v>
      </c>
      <c r="Z36" s="37">
        <v>578</v>
      </c>
      <c r="AA36" s="37">
        <v>749</v>
      </c>
      <c r="AB36" s="37">
        <v>880</v>
      </c>
      <c r="AC36" s="37">
        <v>143</v>
      </c>
      <c r="AD36" s="37">
        <v>10.199999999999999</v>
      </c>
      <c r="AF36" s="37">
        <v>1.8200000000000001E-2</v>
      </c>
      <c r="AG36" s="37">
        <v>2.4500000000000001E-2</v>
      </c>
      <c r="AH36" s="37">
        <v>2.4E-2</v>
      </c>
      <c r="AI36" s="37">
        <v>0.1</v>
      </c>
      <c r="AJ36" s="37">
        <v>0.115</v>
      </c>
      <c r="AK36" s="37">
        <v>0.161</v>
      </c>
      <c r="AL36" s="37">
        <v>5600</v>
      </c>
      <c r="AM36" s="37">
        <v>0.42699999999999999</v>
      </c>
      <c r="AN36" s="37">
        <v>2.5499999999999998</v>
      </c>
      <c r="AO36" s="37">
        <v>194</v>
      </c>
      <c r="AP36" s="37">
        <v>2.72</v>
      </c>
      <c r="AQ36" s="37">
        <v>0.26300000000000001</v>
      </c>
      <c r="AR36" s="37">
        <v>0.28199999999999997</v>
      </c>
      <c r="AS36" s="37">
        <v>4.41E-2</v>
      </c>
    </row>
    <row r="37" spans="1:45" ht="12" thickBot="1">
      <c r="A37" s="51">
        <v>1200</v>
      </c>
      <c r="B37" s="52">
        <v>43.8</v>
      </c>
      <c r="C37" s="52">
        <v>8</v>
      </c>
      <c r="D37" s="52">
        <v>63.5</v>
      </c>
      <c r="E37" s="52">
        <v>68.7</v>
      </c>
      <c r="F37" s="52" t="s">
        <v>117</v>
      </c>
      <c r="G37" s="52">
        <v>68</v>
      </c>
      <c r="H37" s="52">
        <v>75.2</v>
      </c>
      <c r="I37" s="52">
        <v>1420</v>
      </c>
      <c r="J37" s="52"/>
      <c r="K37" s="52">
        <v>84</v>
      </c>
      <c r="L37" s="52">
        <v>1350</v>
      </c>
      <c r="M37" s="52">
        <v>900</v>
      </c>
      <c r="N37" s="52">
        <v>125</v>
      </c>
      <c r="O37" s="53">
        <v>200</v>
      </c>
      <c r="Q37" s="37">
        <v>1252</v>
      </c>
      <c r="R37" s="37">
        <v>1204</v>
      </c>
      <c r="S37" s="37">
        <v>1337</v>
      </c>
      <c r="T37" s="37">
        <v>1426</v>
      </c>
      <c r="U37" s="37">
        <v>963</v>
      </c>
      <c r="V37" s="37">
        <v>896</v>
      </c>
      <c r="W37" s="37">
        <v>745</v>
      </c>
      <c r="X37" s="37">
        <v>1043</v>
      </c>
      <c r="Y37" s="37">
        <v>698</v>
      </c>
      <c r="Z37" s="37">
        <v>603</v>
      </c>
      <c r="AA37" s="37">
        <v>801</v>
      </c>
      <c r="AB37" s="37">
        <v>948</v>
      </c>
      <c r="AC37" s="37">
        <v>171</v>
      </c>
      <c r="AD37" s="37">
        <v>10.199999999999999</v>
      </c>
      <c r="AF37" s="37">
        <v>1.4999999999999999E-2</v>
      </c>
      <c r="AG37" s="37">
        <v>2.07E-2</v>
      </c>
      <c r="AH37" s="37">
        <v>2.01E-2</v>
      </c>
      <c r="AI37" s="37">
        <v>9.8400000000000001E-2</v>
      </c>
      <c r="AJ37" s="37">
        <v>0.114</v>
      </c>
      <c r="AK37" s="37">
        <v>0.159</v>
      </c>
      <c r="AL37" s="37">
        <v>5200</v>
      </c>
      <c r="AM37" s="37">
        <v>0.46100000000000002</v>
      </c>
      <c r="AN37" s="37">
        <v>2.75</v>
      </c>
      <c r="AO37" s="37">
        <v>209</v>
      </c>
      <c r="AP37" s="37">
        <v>2.68</v>
      </c>
      <c r="AQ37" s="37">
        <v>0.26300000000000001</v>
      </c>
      <c r="AR37" s="37">
        <v>0.27900000000000003</v>
      </c>
      <c r="AS37" s="37">
        <v>4.2599999999999999E-2</v>
      </c>
    </row>
    <row r="40" spans="1:45">
      <c r="A40" s="5">
        <v>1</v>
      </c>
      <c r="B40" s="5">
        <v>2</v>
      </c>
      <c r="C40" s="5">
        <v>3</v>
      </c>
      <c r="D40" s="5">
        <v>4</v>
      </c>
      <c r="E40" s="5">
        <v>5</v>
      </c>
      <c r="F40" s="5">
        <v>6</v>
      </c>
      <c r="G40" s="5">
        <v>7</v>
      </c>
      <c r="H40" s="5">
        <v>8</v>
      </c>
      <c r="I40" s="5">
        <v>9</v>
      </c>
      <c r="J40" s="5">
        <v>10</v>
      </c>
      <c r="K40" s="5">
        <v>11</v>
      </c>
      <c r="L40" s="5">
        <v>12</v>
      </c>
      <c r="M40" s="5">
        <v>13</v>
      </c>
      <c r="N40" s="5">
        <v>14</v>
      </c>
      <c r="O40" s="5">
        <v>15</v>
      </c>
      <c r="P40" s="5">
        <v>16</v>
      </c>
      <c r="Q40" s="5">
        <v>17</v>
      </c>
      <c r="R40" s="5">
        <v>18</v>
      </c>
      <c r="S40" s="5">
        <v>19</v>
      </c>
      <c r="T40" s="5">
        <v>20</v>
      </c>
      <c r="U40" s="5">
        <v>21</v>
      </c>
      <c r="V40" s="5">
        <v>22</v>
      </c>
      <c r="W40" s="5">
        <v>23</v>
      </c>
      <c r="X40" s="5">
        <v>24</v>
      </c>
      <c r="Y40" s="5">
        <v>25</v>
      </c>
      <c r="Z40" s="5">
        <v>26</v>
      </c>
      <c r="AA40" s="5">
        <v>27</v>
      </c>
      <c r="AB40" s="5">
        <v>28</v>
      </c>
      <c r="AC40" s="5">
        <v>29</v>
      </c>
      <c r="AD40" s="5">
        <v>30</v>
      </c>
      <c r="AE40" s="5">
        <v>31</v>
      </c>
      <c r="AF40" s="5">
        <v>32</v>
      </c>
      <c r="AG40" s="5">
        <v>33</v>
      </c>
      <c r="AH40" s="5">
        <v>34</v>
      </c>
      <c r="AI40" s="5">
        <v>35</v>
      </c>
    </row>
    <row r="41" spans="1:45">
      <c r="A41" s="7" t="s">
        <v>64</v>
      </c>
      <c r="B41" s="8"/>
      <c r="C41" s="8"/>
      <c r="D41" s="8"/>
      <c r="E41" s="8"/>
      <c r="F41" s="8"/>
      <c r="G41" s="8"/>
      <c r="H41" s="8"/>
      <c r="I41" s="8"/>
      <c r="J41" s="8"/>
    </row>
    <row r="42" spans="1:45" ht="12" thickBot="1">
      <c r="A42" s="7" t="s">
        <v>20</v>
      </c>
      <c r="B42" s="8"/>
      <c r="C42" s="8"/>
      <c r="D42" s="8"/>
      <c r="E42" s="8"/>
      <c r="F42" s="8"/>
      <c r="G42" s="8"/>
      <c r="H42" s="8"/>
      <c r="I42" s="8"/>
      <c r="J42" s="8"/>
    </row>
    <row r="43" spans="1:45" s="15" customFormat="1" ht="61.15" customHeight="1">
      <c r="A43" s="9" t="s">
        <v>66</v>
      </c>
      <c r="B43" s="10" t="s">
        <v>67</v>
      </c>
      <c r="C43" s="10" t="s">
        <v>118</v>
      </c>
      <c r="D43" s="10" t="s">
        <v>119</v>
      </c>
      <c r="E43" s="10" t="s">
        <v>120</v>
      </c>
      <c r="F43" s="10" t="s">
        <v>71</v>
      </c>
      <c r="G43" s="10" t="s">
        <v>72</v>
      </c>
      <c r="H43" s="10" t="s">
        <v>73</v>
      </c>
      <c r="I43" s="10" t="s">
        <v>74</v>
      </c>
      <c r="J43" s="11" t="s">
        <v>75</v>
      </c>
      <c r="K43" s="12"/>
      <c r="L43" s="9"/>
      <c r="M43" s="10"/>
      <c r="N43" s="13"/>
      <c r="O43" s="10"/>
      <c r="P43" s="14"/>
      <c r="Q43" s="141" t="s">
        <v>76</v>
      </c>
      <c r="R43" s="142"/>
      <c r="S43" s="12"/>
      <c r="T43" s="10" t="s">
        <v>77</v>
      </c>
      <c r="U43" s="10" t="s">
        <v>78</v>
      </c>
      <c r="V43" s="10" t="s">
        <v>79</v>
      </c>
      <c r="W43" s="10" t="s">
        <v>80</v>
      </c>
      <c r="Y43" s="16" t="s">
        <v>81</v>
      </c>
      <c r="Z43" s="17" t="s">
        <v>82</v>
      </c>
      <c r="AA43" s="17" t="s">
        <v>83</v>
      </c>
      <c r="AB43" s="17" t="s">
        <v>84</v>
      </c>
      <c r="AC43" s="17" t="s">
        <v>85</v>
      </c>
      <c r="AD43" s="17" t="s">
        <v>86</v>
      </c>
      <c r="AE43" s="17" t="s">
        <v>87</v>
      </c>
      <c r="AF43" s="17" t="s">
        <v>88</v>
      </c>
      <c r="AG43" s="17" t="s">
        <v>89</v>
      </c>
      <c r="AH43" s="17" t="s">
        <v>90</v>
      </c>
      <c r="AI43" s="18" t="s">
        <v>91</v>
      </c>
    </row>
    <row r="44" spans="1:45" ht="12" thickBot="1">
      <c r="A44" s="19" t="s">
        <v>92</v>
      </c>
      <c r="B44" s="20" t="s">
        <v>93</v>
      </c>
      <c r="C44" s="20" t="s">
        <v>93</v>
      </c>
      <c r="D44" s="20" t="s">
        <v>93</v>
      </c>
      <c r="E44" s="20" t="s">
        <v>92</v>
      </c>
      <c r="F44" s="20" t="s">
        <v>94</v>
      </c>
      <c r="G44" s="20" t="s">
        <v>93</v>
      </c>
      <c r="H44" s="20" t="s">
        <v>93</v>
      </c>
      <c r="I44" s="20" t="s">
        <v>95</v>
      </c>
      <c r="J44" s="21"/>
      <c r="K44" s="22"/>
      <c r="L44" s="23" t="s">
        <v>96</v>
      </c>
      <c r="M44" s="24" t="s">
        <v>96</v>
      </c>
      <c r="N44" s="25" t="s">
        <v>96</v>
      </c>
      <c r="O44" s="24" t="s">
        <v>96</v>
      </c>
      <c r="P44" s="26" t="s">
        <v>96</v>
      </c>
      <c r="Q44" s="27" t="s">
        <v>97</v>
      </c>
      <c r="R44" s="28" t="s">
        <v>98</v>
      </c>
      <c r="S44" s="22"/>
      <c r="T44" s="24" t="s">
        <v>99</v>
      </c>
      <c r="U44" s="24" t="s">
        <v>93</v>
      </c>
      <c r="V44" s="24" t="s">
        <v>93</v>
      </c>
      <c r="W44" s="24" t="s">
        <v>93</v>
      </c>
      <c r="Y44" s="29" t="s">
        <v>50</v>
      </c>
      <c r="Z44" s="30" t="s">
        <v>50</v>
      </c>
      <c r="AA44" s="30" t="s">
        <v>50</v>
      </c>
      <c r="AB44" s="30" t="s">
        <v>100</v>
      </c>
      <c r="AC44" s="30" t="s">
        <v>101</v>
      </c>
      <c r="AD44" s="24" t="s">
        <v>102</v>
      </c>
      <c r="AE44" s="24" t="s">
        <v>103</v>
      </c>
      <c r="AF44" s="24" t="s">
        <v>104</v>
      </c>
      <c r="AG44" s="30" t="s">
        <v>50</v>
      </c>
      <c r="AH44" s="30" t="s">
        <v>50</v>
      </c>
      <c r="AI44" s="31" t="s">
        <v>50</v>
      </c>
    </row>
    <row r="45" spans="1:45">
      <c r="A45" s="32">
        <v>50</v>
      </c>
      <c r="B45" s="32">
        <v>8.1</v>
      </c>
      <c r="C45" s="33">
        <v>8</v>
      </c>
      <c r="D45" s="32">
        <v>25.6</v>
      </c>
      <c r="E45" s="32">
        <v>32.299999999999997</v>
      </c>
      <c r="F45" s="32" t="s">
        <v>121</v>
      </c>
      <c r="G45" s="32">
        <v>28.9</v>
      </c>
      <c r="H45" s="32">
        <v>69.5</v>
      </c>
      <c r="I45" s="32">
        <v>355</v>
      </c>
      <c r="J45" s="32"/>
      <c r="L45" s="34">
        <v>158</v>
      </c>
      <c r="M45" s="34">
        <v>168</v>
      </c>
      <c r="N45" s="35">
        <v>121</v>
      </c>
      <c r="O45" s="34">
        <v>159</v>
      </c>
      <c r="P45" s="36">
        <v>132</v>
      </c>
      <c r="Q45" s="34">
        <v>4.7300000000000004</v>
      </c>
      <c r="R45" s="34">
        <v>4.8</v>
      </c>
      <c r="T45" s="34">
        <v>7.5</v>
      </c>
      <c r="U45" s="34">
        <v>1250</v>
      </c>
      <c r="V45" s="34">
        <v>830</v>
      </c>
      <c r="W45" s="34">
        <v>100</v>
      </c>
      <c r="Y45" s="34">
        <v>0.64100000000000001</v>
      </c>
      <c r="Z45" s="34">
        <v>0.82099999999999995</v>
      </c>
      <c r="AA45" s="34">
        <v>0.14699999999999999</v>
      </c>
      <c r="AB45" s="34">
        <v>18000</v>
      </c>
      <c r="AC45" s="34">
        <v>0.13400000000000001</v>
      </c>
      <c r="AD45" s="34">
        <v>0.79800000000000004</v>
      </c>
      <c r="AE45" s="34">
        <v>60.7</v>
      </c>
      <c r="AF45" s="34">
        <v>4.04</v>
      </c>
      <c r="AG45" s="34">
        <v>0.55900000000000005</v>
      </c>
      <c r="AH45" s="34">
        <v>2.3199999999999998</v>
      </c>
      <c r="AI45" s="34">
        <v>9.8500000000000004E-2</v>
      </c>
    </row>
    <row r="46" spans="1:45">
      <c r="A46" s="32">
        <v>70</v>
      </c>
      <c r="B46" s="32">
        <v>9.6</v>
      </c>
      <c r="C46" s="33">
        <v>8</v>
      </c>
      <c r="D46" s="32">
        <v>27.2</v>
      </c>
      <c r="E46" s="32">
        <v>46</v>
      </c>
      <c r="F46" s="32" t="s">
        <v>122</v>
      </c>
      <c r="G46" s="32">
        <v>30.5</v>
      </c>
      <c r="H46" s="32">
        <v>73.099999999999994</v>
      </c>
      <c r="I46" s="32">
        <v>415</v>
      </c>
      <c r="J46" s="32"/>
      <c r="L46" s="37">
        <v>196</v>
      </c>
      <c r="M46" s="37">
        <v>209</v>
      </c>
      <c r="N46" s="38">
        <v>153</v>
      </c>
      <c r="O46" s="37">
        <v>194</v>
      </c>
      <c r="P46" s="39">
        <v>165</v>
      </c>
      <c r="Q46" s="37">
        <v>6.62</v>
      </c>
      <c r="R46" s="37">
        <v>6.82</v>
      </c>
      <c r="T46" s="37">
        <v>11</v>
      </c>
      <c r="U46" s="37">
        <v>1320</v>
      </c>
      <c r="V46" s="37">
        <v>880</v>
      </c>
      <c r="W46" s="37">
        <v>125</v>
      </c>
      <c r="Y46" s="37">
        <v>0.443</v>
      </c>
      <c r="Z46" s="37">
        <v>0.56799999999999995</v>
      </c>
      <c r="AA46" s="37">
        <v>0.13600000000000001</v>
      </c>
      <c r="AB46" s="37">
        <v>16000</v>
      </c>
      <c r="AC46" s="37">
        <v>0.14799999999999999</v>
      </c>
      <c r="AD46" s="37">
        <v>0.88500000000000001</v>
      </c>
      <c r="AE46" s="37">
        <v>67.3</v>
      </c>
      <c r="AF46" s="37">
        <v>3.81</v>
      </c>
      <c r="AG46" s="37">
        <v>0.39200000000000002</v>
      </c>
      <c r="AH46" s="37">
        <v>1.62</v>
      </c>
      <c r="AI46" s="37">
        <v>8.7900000000000006E-2</v>
      </c>
    </row>
    <row r="47" spans="1:45">
      <c r="A47" s="32">
        <v>95</v>
      </c>
      <c r="B47" s="32">
        <v>11.4</v>
      </c>
      <c r="C47" s="33">
        <v>8</v>
      </c>
      <c r="D47" s="32">
        <v>28.9</v>
      </c>
      <c r="E47" s="32">
        <v>61.3</v>
      </c>
      <c r="F47" s="32" t="s">
        <v>123</v>
      </c>
      <c r="G47" s="32">
        <v>32.200000000000003</v>
      </c>
      <c r="H47" s="32">
        <v>77</v>
      </c>
      <c r="I47" s="32">
        <v>480</v>
      </c>
      <c r="J47" s="32"/>
      <c r="L47" s="37">
        <v>237</v>
      </c>
      <c r="M47" s="37">
        <v>254</v>
      </c>
      <c r="N47" s="38">
        <v>184</v>
      </c>
      <c r="O47" s="37">
        <v>232</v>
      </c>
      <c r="P47" s="39">
        <v>197</v>
      </c>
      <c r="Q47" s="37">
        <v>8.99</v>
      </c>
      <c r="R47" s="37">
        <v>9.09</v>
      </c>
      <c r="T47" s="37">
        <v>14</v>
      </c>
      <c r="U47" s="37">
        <v>1390</v>
      </c>
      <c r="V47" s="37">
        <v>920</v>
      </c>
      <c r="W47" s="37">
        <v>125</v>
      </c>
      <c r="Y47" s="54">
        <v>0.32</v>
      </c>
      <c r="Z47" s="37">
        <v>0.41</v>
      </c>
      <c r="AA47" s="37">
        <v>0.129</v>
      </c>
      <c r="AB47" s="37">
        <v>15000</v>
      </c>
      <c r="AC47" s="37">
        <v>0.16400000000000001</v>
      </c>
      <c r="AD47" s="37">
        <v>0.97699999999999998</v>
      </c>
      <c r="AE47" s="37">
        <v>74.3</v>
      </c>
      <c r="AF47" s="37">
        <v>3.62</v>
      </c>
      <c r="AG47" s="37">
        <v>0.29399999999999998</v>
      </c>
      <c r="AH47" s="37">
        <v>1.2</v>
      </c>
      <c r="AI47" s="37">
        <v>8.1199999999999994E-2</v>
      </c>
    </row>
    <row r="48" spans="1:45">
      <c r="A48" s="32">
        <v>120</v>
      </c>
      <c r="B48" s="32">
        <v>12.8</v>
      </c>
      <c r="C48" s="33">
        <v>8</v>
      </c>
      <c r="D48" s="32">
        <v>30.3</v>
      </c>
      <c r="E48" s="32">
        <v>68.099999999999994</v>
      </c>
      <c r="F48" s="32" t="s">
        <v>106</v>
      </c>
      <c r="G48" s="32">
        <v>33.6</v>
      </c>
      <c r="H48" s="32">
        <v>80.2</v>
      </c>
      <c r="I48" s="32">
        <v>525</v>
      </c>
      <c r="J48" s="32"/>
      <c r="L48" s="37">
        <v>272</v>
      </c>
      <c r="M48" s="37">
        <v>292</v>
      </c>
      <c r="N48" s="38">
        <v>210</v>
      </c>
      <c r="O48" s="37">
        <v>264</v>
      </c>
      <c r="P48" s="39">
        <v>224</v>
      </c>
      <c r="Q48" s="37">
        <v>11.4</v>
      </c>
      <c r="R48" s="37">
        <v>10.1</v>
      </c>
      <c r="T48" s="37">
        <v>18</v>
      </c>
      <c r="U48" s="37">
        <v>1440</v>
      </c>
      <c r="V48" s="37">
        <v>960</v>
      </c>
      <c r="W48" s="37">
        <v>125</v>
      </c>
      <c r="Y48" s="37">
        <v>0.253</v>
      </c>
      <c r="Z48" s="37">
        <v>0.32500000000000001</v>
      </c>
      <c r="AA48" s="37">
        <v>0.124</v>
      </c>
      <c r="AB48" s="37">
        <v>14000</v>
      </c>
      <c r="AC48" s="37">
        <v>0.17599999999999999</v>
      </c>
      <c r="AD48" s="37">
        <v>1.05</v>
      </c>
      <c r="AE48" s="37">
        <v>79.900000000000006</v>
      </c>
      <c r="AF48" s="37">
        <v>3.5</v>
      </c>
      <c r="AG48" s="37">
        <v>0.26500000000000001</v>
      </c>
      <c r="AH48" s="37">
        <v>1.05</v>
      </c>
      <c r="AI48" s="37">
        <v>7.6600000000000001E-2</v>
      </c>
    </row>
    <row r="49" spans="1:45">
      <c r="A49" s="32">
        <v>150</v>
      </c>
      <c r="B49" s="32">
        <v>14.2</v>
      </c>
      <c r="C49" s="33">
        <v>8</v>
      </c>
      <c r="D49" s="32">
        <v>31.7</v>
      </c>
      <c r="E49" s="32">
        <v>68.099999999999994</v>
      </c>
      <c r="F49" s="32" t="s">
        <v>106</v>
      </c>
      <c r="G49" s="32">
        <v>35.200000000000003</v>
      </c>
      <c r="H49" s="32">
        <v>83.9</v>
      </c>
      <c r="I49" s="32">
        <v>580</v>
      </c>
      <c r="J49" s="32"/>
      <c r="L49" s="37">
        <v>307</v>
      </c>
      <c r="M49" s="37">
        <v>330</v>
      </c>
      <c r="N49" s="38">
        <v>236</v>
      </c>
      <c r="O49" s="37">
        <v>295</v>
      </c>
      <c r="P49" s="39">
        <v>251</v>
      </c>
      <c r="Q49" s="37">
        <v>14.2</v>
      </c>
      <c r="R49" s="37">
        <v>10.1</v>
      </c>
      <c r="T49" s="37">
        <v>23</v>
      </c>
      <c r="U49" s="37">
        <v>1510</v>
      </c>
      <c r="V49" s="37">
        <v>1010</v>
      </c>
      <c r="W49" s="37">
        <v>125</v>
      </c>
      <c r="Y49" s="37">
        <v>0.20599999999999999</v>
      </c>
      <c r="Z49" s="37">
        <v>0.26400000000000001</v>
      </c>
      <c r="AA49" s="37">
        <v>0.12</v>
      </c>
      <c r="AB49" s="37">
        <v>13000</v>
      </c>
      <c r="AC49" s="37">
        <v>0.189</v>
      </c>
      <c r="AD49" s="37">
        <v>1.1299999999999999</v>
      </c>
      <c r="AE49" s="37">
        <v>85.5</v>
      </c>
      <c r="AF49" s="37">
        <v>3.4</v>
      </c>
      <c r="AG49" s="37">
        <v>0.26500000000000001</v>
      </c>
      <c r="AH49" s="37">
        <v>1</v>
      </c>
      <c r="AI49" s="37">
        <v>7.3099999999999998E-2</v>
      </c>
    </row>
    <row r="50" spans="1:45">
      <c r="A50" s="32">
        <v>185</v>
      </c>
      <c r="B50" s="32">
        <v>15.7</v>
      </c>
      <c r="C50" s="33">
        <v>8</v>
      </c>
      <c r="D50" s="32">
        <v>33.200000000000003</v>
      </c>
      <c r="E50" s="32">
        <v>68.099999999999994</v>
      </c>
      <c r="F50" s="32" t="s">
        <v>106</v>
      </c>
      <c r="G50" s="32">
        <v>36.700000000000003</v>
      </c>
      <c r="H50" s="32">
        <v>87.3</v>
      </c>
      <c r="I50" s="32">
        <v>635</v>
      </c>
      <c r="J50" s="32"/>
      <c r="L50" s="37">
        <v>351</v>
      </c>
      <c r="M50" s="37">
        <v>378</v>
      </c>
      <c r="N50" s="38">
        <v>268</v>
      </c>
      <c r="O50" s="37">
        <v>334</v>
      </c>
      <c r="P50" s="39">
        <v>284</v>
      </c>
      <c r="Q50" s="37">
        <v>17.5</v>
      </c>
      <c r="R50" s="37">
        <v>10.1</v>
      </c>
      <c r="T50" s="37">
        <v>28</v>
      </c>
      <c r="U50" s="37">
        <v>1570</v>
      </c>
      <c r="V50" s="37">
        <v>1050</v>
      </c>
      <c r="W50" s="37">
        <v>125</v>
      </c>
      <c r="Y50" s="37">
        <v>0.16400000000000001</v>
      </c>
      <c r="Z50" s="37">
        <v>0.21099999999999999</v>
      </c>
      <c r="AA50" s="37">
        <v>0.11700000000000001</v>
      </c>
      <c r="AB50" s="37">
        <v>12000</v>
      </c>
      <c r="AC50" s="37">
        <v>0.20200000000000001</v>
      </c>
      <c r="AD50" s="37">
        <v>1.2</v>
      </c>
      <c r="AE50" s="37">
        <v>91.5</v>
      </c>
      <c r="AF50" s="37">
        <v>3.31</v>
      </c>
      <c r="AG50" s="37">
        <v>0.26500000000000001</v>
      </c>
      <c r="AH50" s="37">
        <v>0.96099999999999997</v>
      </c>
      <c r="AI50" s="37">
        <v>6.9400000000000003E-2</v>
      </c>
    </row>
    <row r="51" spans="1:45">
      <c r="A51" s="32">
        <v>240</v>
      </c>
      <c r="B51" s="32">
        <v>18</v>
      </c>
      <c r="C51" s="33">
        <v>8</v>
      </c>
      <c r="D51" s="32">
        <v>35.5</v>
      </c>
      <c r="E51" s="32">
        <v>68.099999999999994</v>
      </c>
      <c r="F51" s="32" t="s">
        <v>106</v>
      </c>
      <c r="G51" s="33">
        <v>39</v>
      </c>
      <c r="H51" s="32">
        <v>92.9</v>
      </c>
      <c r="I51" s="32">
        <v>730</v>
      </c>
      <c r="J51" s="32"/>
      <c r="L51" s="37">
        <v>413</v>
      </c>
      <c r="M51" s="37">
        <v>445</v>
      </c>
      <c r="N51" s="38">
        <v>312</v>
      </c>
      <c r="O51" s="37">
        <v>388</v>
      </c>
      <c r="P51" s="39">
        <v>330</v>
      </c>
      <c r="Q51" s="37">
        <v>22.7</v>
      </c>
      <c r="R51" s="37">
        <v>10.1</v>
      </c>
      <c r="T51" s="37">
        <v>36</v>
      </c>
      <c r="U51" s="37">
        <v>1670</v>
      </c>
      <c r="V51" s="37">
        <v>1110</v>
      </c>
      <c r="W51" s="37">
        <v>150</v>
      </c>
      <c r="Y51" s="37">
        <v>0.125</v>
      </c>
      <c r="Z51" s="37">
        <v>0.161</v>
      </c>
      <c r="AA51" s="37">
        <v>0.112</v>
      </c>
      <c r="AB51" s="37">
        <v>11000</v>
      </c>
      <c r="AC51" s="37">
        <v>0.222</v>
      </c>
      <c r="AD51" s="37">
        <v>1.32</v>
      </c>
      <c r="AE51" s="37">
        <v>101</v>
      </c>
      <c r="AF51" s="37">
        <v>3.2</v>
      </c>
      <c r="AG51" s="37">
        <v>0.26500000000000001</v>
      </c>
      <c r="AH51" s="37">
        <v>0.92300000000000004</v>
      </c>
      <c r="AI51" s="37">
        <v>6.4699999999999994E-2</v>
      </c>
    </row>
    <row r="52" spans="1:45">
      <c r="A52" s="32">
        <v>300</v>
      </c>
      <c r="B52" s="32">
        <v>20.100000000000001</v>
      </c>
      <c r="C52" s="33">
        <v>8</v>
      </c>
      <c r="D52" s="32">
        <v>37.799999999999997</v>
      </c>
      <c r="E52" s="32">
        <v>68.099999999999994</v>
      </c>
      <c r="F52" s="32" t="s">
        <v>106</v>
      </c>
      <c r="G52" s="32">
        <v>41.3</v>
      </c>
      <c r="H52" s="32">
        <v>98.1</v>
      </c>
      <c r="I52" s="32">
        <v>820</v>
      </c>
      <c r="J52" s="32"/>
      <c r="L52" s="37">
        <v>472</v>
      </c>
      <c r="M52" s="37">
        <v>509</v>
      </c>
      <c r="N52" s="38">
        <v>354</v>
      </c>
      <c r="O52" s="37">
        <v>438</v>
      </c>
      <c r="P52" s="39">
        <v>372</v>
      </c>
      <c r="Q52" s="37">
        <v>28.4</v>
      </c>
      <c r="R52" s="37">
        <v>10.1</v>
      </c>
      <c r="T52" s="37">
        <v>45</v>
      </c>
      <c r="U52" s="37">
        <v>1770</v>
      </c>
      <c r="V52" s="37">
        <v>1180</v>
      </c>
      <c r="W52" s="37">
        <v>150</v>
      </c>
      <c r="Y52" s="54">
        <v>0.1</v>
      </c>
      <c r="Z52" s="37">
        <v>0.13</v>
      </c>
      <c r="AA52" s="37">
        <v>0.108</v>
      </c>
      <c r="AB52" s="37">
        <v>10000</v>
      </c>
      <c r="AC52" s="37">
        <v>0.24199999999999999</v>
      </c>
      <c r="AD52" s="37">
        <v>1.44</v>
      </c>
      <c r="AE52" s="37">
        <v>110</v>
      </c>
      <c r="AF52" s="37">
        <v>3.11</v>
      </c>
      <c r="AG52" s="37">
        <v>0.26500000000000001</v>
      </c>
      <c r="AH52" s="37">
        <v>0.89700000000000002</v>
      </c>
      <c r="AI52" s="37">
        <v>6.1400000000000003E-2</v>
      </c>
    </row>
    <row r="53" spans="1:45">
      <c r="A53" s="32">
        <v>400</v>
      </c>
      <c r="B53" s="32">
        <v>23</v>
      </c>
      <c r="C53" s="33">
        <v>8</v>
      </c>
      <c r="D53" s="32">
        <v>40.700000000000003</v>
      </c>
      <c r="E53" s="32">
        <v>68.099999999999994</v>
      </c>
      <c r="F53" s="32" t="s">
        <v>106</v>
      </c>
      <c r="G53" s="32">
        <v>44.2</v>
      </c>
      <c r="H53" s="32">
        <v>104.8</v>
      </c>
      <c r="I53" s="32">
        <v>955</v>
      </c>
      <c r="J53" s="32"/>
      <c r="L53" s="37">
        <v>548</v>
      </c>
      <c r="M53" s="37">
        <v>593</v>
      </c>
      <c r="N53" s="38">
        <v>424</v>
      </c>
      <c r="O53" s="37">
        <v>502</v>
      </c>
      <c r="P53" s="39">
        <v>440</v>
      </c>
      <c r="Q53" s="37">
        <v>37.799999999999997</v>
      </c>
      <c r="R53" s="37">
        <v>10.1</v>
      </c>
      <c r="T53" s="37">
        <v>60</v>
      </c>
      <c r="U53" s="37">
        <v>1890</v>
      </c>
      <c r="V53" s="37">
        <v>1260</v>
      </c>
      <c r="W53" s="37">
        <v>200</v>
      </c>
      <c r="Y53" s="37">
        <v>7.7799999999999994E-2</v>
      </c>
      <c r="Z53" s="37">
        <v>0.10199999999999999</v>
      </c>
      <c r="AA53" s="37">
        <v>0.10299999999999999</v>
      </c>
      <c r="AB53" s="37">
        <v>9100</v>
      </c>
      <c r="AC53" s="37">
        <v>0.26700000000000002</v>
      </c>
      <c r="AD53" s="37">
        <v>1.59</v>
      </c>
      <c r="AE53" s="37">
        <v>121</v>
      </c>
      <c r="AF53" s="41">
        <v>3.02</v>
      </c>
      <c r="AG53" s="37">
        <v>0.26500000000000001</v>
      </c>
      <c r="AH53" s="37">
        <v>0.874</v>
      </c>
      <c r="AI53" s="37">
        <v>5.6500000000000002E-2</v>
      </c>
    </row>
    <row r="54" spans="1:45">
      <c r="A54" s="32">
        <v>500</v>
      </c>
      <c r="B54" s="32">
        <v>26.5</v>
      </c>
      <c r="C54" s="33">
        <v>8</v>
      </c>
      <c r="D54" s="32">
        <v>44.2</v>
      </c>
      <c r="E54" s="32">
        <v>68.099999999999994</v>
      </c>
      <c r="F54" s="32" t="s">
        <v>106</v>
      </c>
      <c r="G54" s="32">
        <v>47.7</v>
      </c>
      <c r="H54" s="32">
        <v>112.9</v>
      </c>
      <c r="I54" s="32">
        <v>1120</v>
      </c>
      <c r="J54" s="32"/>
      <c r="L54" s="37">
        <v>632</v>
      </c>
      <c r="M54" s="37">
        <v>686</v>
      </c>
      <c r="N54" s="38">
        <v>484</v>
      </c>
      <c r="O54" s="37">
        <v>570</v>
      </c>
      <c r="P54" s="39">
        <v>499</v>
      </c>
      <c r="Q54" s="37">
        <v>47.3</v>
      </c>
      <c r="R54" s="37">
        <v>10.1</v>
      </c>
      <c r="T54" s="37">
        <v>75</v>
      </c>
      <c r="U54" s="37">
        <v>2030</v>
      </c>
      <c r="V54" s="37">
        <v>1350</v>
      </c>
      <c r="W54" s="37">
        <v>200</v>
      </c>
      <c r="Y54" s="37">
        <v>6.1699999999999998E-2</v>
      </c>
      <c r="Z54" s="37">
        <v>8.1500000000000003E-2</v>
      </c>
      <c r="AA54" s="37">
        <v>9.9000000000000005E-2</v>
      </c>
      <c r="AB54" s="37">
        <v>8100</v>
      </c>
      <c r="AC54" s="37">
        <v>0.29699999999999999</v>
      </c>
      <c r="AD54" s="37">
        <v>1.77</v>
      </c>
      <c r="AE54" s="37">
        <v>135</v>
      </c>
      <c r="AF54" s="37">
        <v>2.93</v>
      </c>
      <c r="AG54" s="37">
        <v>0.26500000000000001</v>
      </c>
      <c r="AH54" s="37">
        <v>0.85799999999999998</v>
      </c>
      <c r="AI54" s="37">
        <v>5.2400000000000002E-2</v>
      </c>
    </row>
    <row r="56" spans="1:45">
      <c r="A56" s="5">
        <v>1</v>
      </c>
      <c r="B56" s="5">
        <v>2</v>
      </c>
      <c r="C56" s="5">
        <v>3</v>
      </c>
      <c r="D56" s="5">
        <v>4</v>
      </c>
      <c r="E56" s="5">
        <v>5</v>
      </c>
      <c r="F56" s="5">
        <v>6</v>
      </c>
      <c r="G56" s="5">
        <v>7</v>
      </c>
      <c r="H56" s="5">
        <v>8</v>
      </c>
      <c r="I56" s="5">
        <v>9</v>
      </c>
      <c r="J56" s="5">
        <v>10</v>
      </c>
      <c r="K56" s="5">
        <v>11</v>
      </c>
      <c r="L56" s="5">
        <v>12</v>
      </c>
      <c r="M56" s="5">
        <v>13</v>
      </c>
      <c r="N56" s="5">
        <v>14</v>
      </c>
      <c r="O56" s="5">
        <v>15</v>
      </c>
      <c r="P56" s="5">
        <v>16</v>
      </c>
      <c r="Q56" s="5">
        <v>17</v>
      </c>
      <c r="R56" s="5">
        <v>18</v>
      </c>
      <c r="S56" s="5">
        <v>19</v>
      </c>
      <c r="T56" s="5">
        <v>20</v>
      </c>
      <c r="U56" s="5">
        <v>21</v>
      </c>
      <c r="V56" s="5">
        <v>22</v>
      </c>
      <c r="W56" s="5">
        <v>23</v>
      </c>
      <c r="X56" s="5">
        <v>24</v>
      </c>
      <c r="Y56" s="5">
        <v>25</v>
      </c>
      <c r="Z56" s="5">
        <v>26</v>
      </c>
      <c r="AA56" s="5">
        <v>27</v>
      </c>
      <c r="AB56" s="5">
        <v>28</v>
      </c>
      <c r="AC56" s="5">
        <v>29</v>
      </c>
      <c r="AD56" s="5">
        <v>30</v>
      </c>
      <c r="AE56" s="5">
        <v>31</v>
      </c>
      <c r="AF56" s="5">
        <v>32</v>
      </c>
      <c r="AG56" s="5">
        <v>33</v>
      </c>
      <c r="AH56" s="5">
        <v>34</v>
      </c>
      <c r="AI56" s="5">
        <v>35</v>
      </c>
      <c r="AJ56" s="5">
        <v>36</v>
      </c>
      <c r="AK56" s="5">
        <v>37</v>
      </c>
      <c r="AL56" s="5">
        <v>38</v>
      </c>
      <c r="AM56" s="5">
        <v>39</v>
      </c>
      <c r="AN56" s="5">
        <v>40</v>
      </c>
      <c r="AO56" s="42">
        <v>41</v>
      </c>
      <c r="AP56" s="42">
        <v>42</v>
      </c>
      <c r="AQ56" s="42">
        <v>43</v>
      </c>
      <c r="AR56" s="42">
        <v>44</v>
      </c>
      <c r="AS56" s="42">
        <v>45</v>
      </c>
    </row>
    <row r="57" spans="1:45">
      <c r="A57" s="7" t="s">
        <v>107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45" ht="12" thickBot="1">
      <c r="A58" s="7" t="s">
        <v>20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45" s="15" customFormat="1" ht="93">
      <c r="A59" s="9" t="s">
        <v>66</v>
      </c>
      <c r="B59" s="10" t="s">
        <v>67</v>
      </c>
      <c r="C59" s="10" t="s">
        <v>68</v>
      </c>
      <c r="D59" s="10" t="s">
        <v>69</v>
      </c>
      <c r="E59" s="10" t="s">
        <v>108</v>
      </c>
      <c r="F59" s="10" t="s">
        <v>109</v>
      </c>
      <c r="G59" s="10" t="s">
        <v>110</v>
      </c>
      <c r="H59" s="10" t="s">
        <v>73</v>
      </c>
      <c r="I59" s="10" t="s">
        <v>74</v>
      </c>
      <c r="J59" s="43" t="s">
        <v>75</v>
      </c>
      <c r="K59" s="10" t="s">
        <v>77</v>
      </c>
      <c r="L59" s="10" t="s">
        <v>78</v>
      </c>
      <c r="M59" s="10" t="s">
        <v>79</v>
      </c>
      <c r="N59" s="10" t="s">
        <v>80</v>
      </c>
      <c r="O59" s="10" t="s">
        <v>80</v>
      </c>
      <c r="P59" s="12"/>
      <c r="Q59" s="9"/>
      <c r="R59" s="10"/>
      <c r="S59" s="55"/>
      <c r="T59" s="10"/>
      <c r="U59" s="10"/>
      <c r="V59" s="10"/>
      <c r="W59" s="56"/>
      <c r="X59" s="56"/>
      <c r="Y59" s="56"/>
      <c r="Z59" s="56"/>
      <c r="AA59" s="56"/>
      <c r="AB59" s="56"/>
      <c r="AC59" s="141" t="s">
        <v>76</v>
      </c>
      <c r="AD59" s="142"/>
      <c r="AF59" s="16" t="s">
        <v>81</v>
      </c>
      <c r="AG59" s="17" t="s">
        <v>111</v>
      </c>
      <c r="AH59" s="17" t="s">
        <v>112</v>
      </c>
      <c r="AI59" s="17" t="s">
        <v>113</v>
      </c>
      <c r="AJ59" s="17" t="s">
        <v>114</v>
      </c>
      <c r="AK59" s="17" t="s">
        <v>115</v>
      </c>
      <c r="AL59" s="17" t="s">
        <v>84</v>
      </c>
      <c r="AM59" s="17" t="s">
        <v>85</v>
      </c>
      <c r="AN59" s="17" t="s">
        <v>86</v>
      </c>
      <c r="AO59" s="17" t="s">
        <v>87</v>
      </c>
      <c r="AP59" s="17" t="s">
        <v>88</v>
      </c>
      <c r="AQ59" s="17" t="s">
        <v>124</v>
      </c>
      <c r="AR59" s="17" t="s">
        <v>90</v>
      </c>
      <c r="AS59" s="18" t="s">
        <v>91</v>
      </c>
    </row>
    <row r="60" spans="1:45" ht="12" thickBot="1">
      <c r="A60" s="23" t="s">
        <v>92</v>
      </c>
      <c r="B60" s="24" t="s">
        <v>93</v>
      </c>
      <c r="C60" s="24" t="s">
        <v>93</v>
      </c>
      <c r="D60" s="24" t="s">
        <v>93</v>
      </c>
      <c r="E60" s="24" t="s">
        <v>92</v>
      </c>
      <c r="F60" s="24" t="s">
        <v>94</v>
      </c>
      <c r="G60" s="24" t="s">
        <v>93</v>
      </c>
      <c r="H60" s="24" t="s">
        <v>93</v>
      </c>
      <c r="I60" s="24" t="s">
        <v>95</v>
      </c>
      <c r="J60" s="24"/>
      <c r="K60" s="24" t="s">
        <v>99</v>
      </c>
      <c r="L60" s="24" t="s">
        <v>93</v>
      </c>
      <c r="M60" s="24" t="s">
        <v>93</v>
      </c>
      <c r="N60" s="24" t="s">
        <v>93</v>
      </c>
      <c r="O60" s="44" t="s">
        <v>93</v>
      </c>
      <c r="P60" s="22"/>
      <c r="Q60" s="23" t="s">
        <v>96</v>
      </c>
      <c r="R60" s="25" t="s">
        <v>96</v>
      </c>
      <c r="S60" s="24" t="s">
        <v>96</v>
      </c>
      <c r="T60" s="26" t="s">
        <v>96</v>
      </c>
      <c r="U60" s="24" t="s">
        <v>96</v>
      </c>
      <c r="V60" s="24" t="s">
        <v>96</v>
      </c>
      <c r="W60" s="44" t="s">
        <v>96</v>
      </c>
      <c r="X60" s="44" t="s">
        <v>96</v>
      </c>
      <c r="Y60" s="44" t="s">
        <v>96</v>
      </c>
      <c r="Z60" s="44" t="s">
        <v>96</v>
      </c>
      <c r="AA60" s="44" t="s">
        <v>96</v>
      </c>
      <c r="AB60" s="44" t="s">
        <v>96</v>
      </c>
      <c r="AC60" s="27" t="s">
        <v>97</v>
      </c>
      <c r="AD60" s="28" t="s">
        <v>98</v>
      </c>
      <c r="AF60" s="29" t="s">
        <v>50</v>
      </c>
      <c r="AG60" s="29" t="s">
        <v>50</v>
      </c>
      <c r="AH60" s="29" t="s">
        <v>50</v>
      </c>
      <c r="AI60" s="29" t="s">
        <v>50</v>
      </c>
      <c r="AJ60" s="30" t="s">
        <v>50</v>
      </c>
      <c r="AK60" s="30" t="s">
        <v>50</v>
      </c>
      <c r="AL60" s="30" t="s">
        <v>100</v>
      </c>
      <c r="AM60" s="30" t="s">
        <v>101</v>
      </c>
      <c r="AN60" s="24" t="s">
        <v>102</v>
      </c>
      <c r="AO60" s="24" t="s">
        <v>103</v>
      </c>
      <c r="AP60" s="24" t="s">
        <v>104</v>
      </c>
      <c r="AQ60" s="30" t="s">
        <v>50</v>
      </c>
      <c r="AR60" s="30" t="s">
        <v>50</v>
      </c>
      <c r="AS60" s="31" t="s">
        <v>50</v>
      </c>
    </row>
    <row r="61" spans="1:45">
      <c r="A61" s="46">
        <v>50</v>
      </c>
      <c r="B61" s="47">
        <v>8.1</v>
      </c>
      <c r="C61" s="47">
        <v>8</v>
      </c>
      <c r="D61" s="47">
        <v>25.6</v>
      </c>
      <c r="E61" s="47">
        <v>32.9</v>
      </c>
      <c r="F61" s="47" t="s">
        <v>125</v>
      </c>
      <c r="G61" s="47">
        <v>29.9</v>
      </c>
      <c r="H61" s="47">
        <v>34.4</v>
      </c>
      <c r="I61" s="47">
        <v>125</v>
      </c>
      <c r="J61" s="47"/>
      <c r="K61" s="47">
        <v>2.5</v>
      </c>
      <c r="L61" s="47">
        <v>620</v>
      </c>
      <c r="M61" s="47">
        <v>410</v>
      </c>
      <c r="N61" s="47">
        <v>63</v>
      </c>
      <c r="O61" s="48">
        <v>100</v>
      </c>
      <c r="Q61" s="34">
        <v>175</v>
      </c>
      <c r="R61" s="35">
        <v>197</v>
      </c>
      <c r="S61" s="34">
        <v>163</v>
      </c>
      <c r="T61" s="36">
        <v>172</v>
      </c>
      <c r="U61" s="34">
        <v>125</v>
      </c>
      <c r="V61" s="34">
        <v>162</v>
      </c>
      <c r="W61" s="34">
        <v>164</v>
      </c>
      <c r="X61" s="34">
        <v>159</v>
      </c>
      <c r="Y61" s="34">
        <v>147</v>
      </c>
      <c r="Z61" s="34">
        <v>148</v>
      </c>
      <c r="AA61" s="34">
        <v>145</v>
      </c>
      <c r="AB61" s="34">
        <v>135</v>
      </c>
      <c r="AC61" s="34">
        <v>4.7300000000000004</v>
      </c>
      <c r="AD61" s="34">
        <v>4.88</v>
      </c>
      <c r="AF61" s="34">
        <v>0.64100000000000001</v>
      </c>
      <c r="AG61" s="34">
        <v>0.82099999999999995</v>
      </c>
      <c r="AH61" s="34">
        <v>0.82099999999999995</v>
      </c>
      <c r="AI61" s="34">
        <v>0.16300000000000001</v>
      </c>
      <c r="AJ61" s="34">
        <v>0.17799999999999999</v>
      </c>
      <c r="AK61" s="34">
        <v>0.223</v>
      </c>
      <c r="AL61" s="34">
        <v>18000</v>
      </c>
      <c r="AM61" s="34">
        <v>0.13400000000000001</v>
      </c>
      <c r="AN61" s="34">
        <v>0.79800000000000004</v>
      </c>
      <c r="AO61" s="34">
        <v>60.7</v>
      </c>
      <c r="AP61" s="34">
        <v>4.04</v>
      </c>
      <c r="AQ61" s="34">
        <v>0.55000000000000004</v>
      </c>
      <c r="AR61" s="34">
        <v>1.19</v>
      </c>
      <c r="AS61" s="34">
        <v>9.9699999999999997E-2</v>
      </c>
    </row>
    <row r="62" spans="1:45">
      <c r="A62" s="49">
        <v>70</v>
      </c>
      <c r="B62" s="32">
        <v>9.6</v>
      </c>
      <c r="C62" s="32">
        <v>8</v>
      </c>
      <c r="D62" s="32">
        <v>27.2</v>
      </c>
      <c r="E62" s="32">
        <v>45.8</v>
      </c>
      <c r="F62" s="32" t="s">
        <v>126</v>
      </c>
      <c r="G62" s="32">
        <v>31.5</v>
      </c>
      <c r="H62" s="32">
        <v>36.200000000000003</v>
      </c>
      <c r="I62" s="32">
        <v>150</v>
      </c>
      <c r="J62" s="32"/>
      <c r="K62" s="32">
        <v>3.5</v>
      </c>
      <c r="L62" s="32">
        <v>650</v>
      </c>
      <c r="M62" s="32">
        <v>430</v>
      </c>
      <c r="N62" s="32">
        <v>63</v>
      </c>
      <c r="O62" s="50">
        <v>100</v>
      </c>
      <c r="Q62" s="37">
        <v>217</v>
      </c>
      <c r="R62" s="38">
        <v>243</v>
      </c>
      <c r="S62" s="37">
        <v>202</v>
      </c>
      <c r="T62" s="39">
        <v>213</v>
      </c>
      <c r="U62" s="37">
        <v>158</v>
      </c>
      <c r="V62" s="37">
        <v>198</v>
      </c>
      <c r="W62" s="37">
        <v>199</v>
      </c>
      <c r="X62" s="37">
        <v>194</v>
      </c>
      <c r="Y62" s="37">
        <v>178</v>
      </c>
      <c r="Z62" s="37">
        <v>178</v>
      </c>
      <c r="AA62" s="37">
        <v>175</v>
      </c>
      <c r="AB62" s="37">
        <v>169</v>
      </c>
      <c r="AC62" s="37">
        <v>6.62</v>
      </c>
      <c r="AD62" s="37">
        <v>6.79</v>
      </c>
      <c r="AF62" s="37">
        <v>0.443</v>
      </c>
      <c r="AG62" s="37">
        <v>0.56799999999999995</v>
      </c>
      <c r="AH62" s="37">
        <v>0.56799999999999995</v>
      </c>
      <c r="AI62" s="37">
        <v>0.151</v>
      </c>
      <c r="AJ62" s="37">
        <v>0.16600000000000001</v>
      </c>
      <c r="AK62" s="37">
        <v>0.21199999999999999</v>
      </c>
      <c r="AL62" s="37">
        <v>16000</v>
      </c>
      <c r="AM62" s="37">
        <v>0.14799999999999999</v>
      </c>
      <c r="AN62" s="37">
        <v>0.88500000000000001</v>
      </c>
      <c r="AO62" s="37">
        <v>67.3</v>
      </c>
      <c r="AP62" s="37">
        <v>3.81</v>
      </c>
      <c r="AQ62" s="37">
        <v>0.39400000000000002</v>
      </c>
      <c r="AR62" s="37">
        <v>0.83799999999999997</v>
      </c>
      <c r="AS62" s="37">
        <v>8.8999999999999996E-2</v>
      </c>
    </row>
    <row r="63" spans="1:45">
      <c r="A63" s="49">
        <v>95</v>
      </c>
      <c r="B63" s="32">
        <v>11.4</v>
      </c>
      <c r="C63" s="32">
        <v>8</v>
      </c>
      <c r="D63" s="32">
        <v>28.9</v>
      </c>
      <c r="E63" s="32">
        <v>61.5</v>
      </c>
      <c r="F63" s="32" t="s">
        <v>127</v>
      </c>
      <c r="G63" s="32">
        <v>33.200000000000003</v>
      </c>
      <c r="H63" s="32">
        <v>37.9</v>
      </c>
      <c r="I63" s="32">
        <v>180</v>
      </c>
      <c r="J63" s="32"/>
      <c r="K63" s="32">
        <v>4.8</v>
      </c>
      <c r="L63" s="32">
        <v>680</v>
      </c>
      <c r="M63" s="32">
        <v>450</v>
      </c>
      <c r="N63" s="32">
        <v>63</v>
      </c>
      <c r="O63" s="50">
        <v>150</v>
      </c>
      <c r="Q63" s="37">
        <v>262</v>
      </c>
      <c r="R63" s="38">
        <v>292</v>
      </c>
      <c r="S63" s="37">
        <v>245</v>
      </c>
      <c r="T63" s="39">
        <v>258</v>
      </c>
      <c r="U63" s="37">
        <v>189</v>
      </c>
      <c r="V63" s="37">
        <v>234</v>
      </c>
      <c r="W63" s="37">
        <v>234</v>
      </c>
      <c r="X63" s="37">
        <v>232</v>
      </c>
      <c r="Y63" s="37">
        <v>209</v>
      </c>
      <c r="Z63" s="37">
        <v>207</v>
      </c>
      <c r="AA63" s="37">
        <v>208</v>
      </c>
      <c r="AB63" s="37">
        <v>201</v>
      </c>
      <c r="AC63" s="37">
        <v>8.99</v>
      </c>
      <c r="AD63" s="37">
        <v>9.1300000000000008</v>
      </c>
      <c r="AF63" s="37">
        <v>0.32</v>
      </c>
      <c r="AG63" s="37">
        <v>0.41</v>
      </c>
      <c r="AH63" s="37">
        <v>0.41</v>
      </c>
      <c r="AI63" s="37">
        <v>0.14299999999999999</v>
      </c>
      <c r="AJ63" s="37">
        <v>0.159</v>
      </c>
      <c r="AK63" s="37">
        <v>0.20399999999999999</v>
      </c>
      <c r="AL63" s="37">
        <v>15000</v>
      </c>
      <c r="AM63" s="37">
        <v>0.16400000000000001</v>
      </c>
      <c r="AN63" s="37">
        <v>0.97699999999999998</v>
      </c>
      <c r="AO63" s="37">
        <v>74.3</v>
      </c>
      <c r="AP63" s="37">
        <v>3.62</v>
      </c>
      <c r="AQ63" s="37">
        <v>0.29399999999999998</v>
      </c>
      <c r="AR63" s="37">
        <v>0.61299999999999999</v>
      </c>
      <c r="AS63" s="37">
        <v>8.2199999999999995E-2</v>
      </c>
    </row>
    <row r="64" spans="1:45">
      <c r="A64" s="49">
        <v>120</v>
      </c>
      <c r="B64" s="32">
        <v>12.8</v>
      </c>
      <c r="C64" s="32">
        <v>8</v>
      </c>
      <c r="D64" s="32">
        <v>30.3</v>
      </c>
      <c r="E64" s="32">
        <v>68.7</v>
      </c>
      <c r="F64" s="32" t="s">
        <v>117</v>
      </c>
      <c r="G64" s="32">
        <v>34.6</v>
      </c>
      <c r="H64" s="32">
        <v>39.5</v>
      </c>
      <c r="I64" s="32">
        <v>200</v>
      </c>
      <c r="J64" s="32"/>
      <c r="K64" s="32">
        <v>6</v>
      </c>
      <c r="L64" s="32">
        <v>710</v>
      </c>
      <c r="M64" s="32">
        <v>470</v>
      </c>
      <c r="N64" s="32">
        <v>65</v>
      </c>
      <c r="O64" s="50">
        <v>150</v>
      </c>
      <c r="Q64" s="37">
        <v>299</v>
      </c>
      <c r="R64" s="38">
        <v>332</v>
      </c>
      <c r="S64" s="37">
        <v>281</v>
      </c>
      <c r="T64" s="39">
        <v>296</v>
      </c>
      <c r="U64" s="37">
        <v>215</v>
      </c>
      <c r="V64" s="37">
        <v>264</v>
      </c>
      <c r="W64" s="37">
        <v>262</v>
      </c>
      <c r="X64" s="37">
        <v>262</v>
      </c>
      <c r="Y64" s="37">
        <v>237</v>
      </c>
      <c r="Z64" s="37">
        <v>233</v>
      </c>
      <c r="AA64" s="37">
        <v>237</v>
      </c>
      <c r="AB64" s="37">
        <v>228</v>
      </c>
      <c r="AC64" s="37">
        <v>11.4</v>
      </c>
      <c r="AD64" s="37">
        <v>10.199999999999999</v>
      </c>
      <c r="AF64" s="37">
        <v>0.253</v>
      </c>
      <c r="AG64" s="37">
        <v>0.32500000000000001</v>
      </c>
      <c r="AH64" s="37">
        <v>0.32500000000000001</v>
      </c>
      <c r="AI64" s="37">
        <v>0.13800000000000001</v>
      </c>
      <c r="AJ64" s="37">
        <v>0.154</v>
      </c>
      <c r="AK64" s="37">
        <v>0.19900000000000001</v>
      </c>
      <c r="AL64" s="37">
        <v>14000</v>
      </c>
      <c r="AM64" s="37">
        <v>0.17599999999999999</v>
      </c>
      <c r="AN64" s="37">
        <v>1.05</v>
      </c>
      <c r="AO64" s="37">
        <v>79.900000000000006</v>
      </c>
      <c r="AP64" s="37">
        <v>3.5</v>
      </c>
      <c r="AQ64" s="37">
        <v>0.26300000000000001</v>
      </c>
      <c r="AR64" s="37">
        <v>0.51600000000000001</v>
      </c>
      <c r="AS64" s="37">
        <v>7.7600000000000002E-2</v>
      </c>
    </row>
    <row r="65" spans="1:45">
      <c r="A65" s="49">
        <v>150</v>
      </c>
      <c r="B65" s="32">
        <v>14.2</v>
      </c>
      <c r="C65" s="32">
        <v>8</v>
      </c>
      <c r="D65" s="32">
        <v>31.7</v>
      </c>
      <c r="E65" s="32">
        <v>68.7</v>
      </c>
      <c r="F65" s="32" t="s">
        <v>117</v>
      </c>
      <c r="G65" s="32">
        <v>36.200000000000003</v>
      </c>
      <c r="H65" s="32">
        <v>41.1</v>
      </c>
      <c r="I65" s="32">
        <v>215</v>
      </c>
      <c r="J65" s="32"/>
      <c r="K65" s="32">
        <v>7.5</v>
      </c>
      <c r="L65" s="32">
        <v>740</v>
      </c>
      <c r="M65" s="32">
        <v>490</v>
      </c>
      <c r="N65" s="32">
        <v>65</v>
      </c>
      <c r="O65" s="50">
        <v>150</v>
      </c>
      <c r="Q65" s="37">
        <v>337</v>
      </c>
      <c r="R65" s="38">
        <v>374</v>
      </c>
      <c r="S65" s="37">
        <v>317</v>
      </c>
      <c r="T65" s="39">
        <v>335</v>
      </c>
      <c r="U65" s="37">
        <v>241</v>
      </c>
      <c r="V65" s="37">
        <v>294</v>
      </c>
      <c r="W65" s="37">
        <v>290</v>
      </c>
      <c r="X65" s="37">
        <v>293</v>
      </c>
      <c r="Y65" s="37">
        <v>263</v>
      </c>
      <c r="Z65" s="37">
        <v>257</v>
      </c>
      <c r="AA65" s="37">
        <v>264</v>
      </c>
      <c r="AB65" s="37">
        <v>254</v>
      </c>
      <c r="AC65" s="37">
        <v>14.2</v>
      </c>
      <c r="AD65" s="37">
        <v>10.199999999999999</v>
      </c>
      <c r="AF65" s="37">
        <v>0.20599999999999999</v>
      </c>
      <c r="AG65" s="37">
        <v>0.26400000000000001</v>
      </c>
      <c r="AH65" s="37">
        <v>0.26400000000000001</v>
      </c>
      <c r="AI65" s="37">
        <v>0.13400000000000001</v>
      </c>
      <c r="AJ65" s="37">
        <v>0.14899999999999999</v>
      </c>
      <c r="AK65" s="37">
        <v>0.19500000000000001</v>
      </c>
      <c r="AL65" s="37">
        <v>13000</v>
      </c>
      <c r="AM65" s="37">
        <v>0.189</v>
      </c>
      <c r="AN65" s="37">
        <v>1.1299999999999999</v>
      </c>
      <c r="AO65" s="37">
        <v>85.5</v>
      </c>
      <c r="AP65" s="37">
        <v>3.4</v>
      </c>
      <c r="AQ65" s="37">
        <v>0.26300000000000001</v>
      </c>
      <c r="AR65" s="37">
        <v>0.47</v>
      </c>
      <c r="AS65" s="37">
        <v>7.3999999999999996E-2</v>
      </c>
    </row>
    <row r="66" spans="1:45">
      <c r="A66" s="49">
        <v>185</v>
      </c>
      <c r="B66" s="32">
        <v>15.7</v>
      </c>
      <c r="C66" s="32">
        <v>8</v>
      </c>
      <c r="D66" s="32">
        <v>33.200000000000003</v>
      </c>
      <c r="E66" s="32">
        <v>68.7</v>
      </c>
      <c r="F66" s="32" t="s">
        <v>117</v>
      </c>
      <c r="G66" s="32">
        <v>37.700000000000003</v>
      </c>
      <c r="H66" s="32">
        <v>42.8</v>
      </c>
      <c r="I66" s="32">
        <v>230</v>
      </c>
      <c r="J66" s="32"/>
      <c r="K66" s="32">
        <v>9.3000000000000007</v>
      </c>
      <c r="L66" s="32">
        <v>770</v>
      </c>
      <c r="M66" s="32">
        <v>510</v>
      </c>
      <c r="N66" s="32">
        <v>65</v>
      </c>
      <c r="O66" s="50">
        <v>150</v>
      </c>
      <c r="Q66" s="37">
        <v>383</v>
      </c>
      <c r="R66" s="38">
        <v>422</v>
      </c>
      <c r="S66" s="37">
        <v>362</v>
      </c>
      <c r="T66" s="39">
        <v>382</v>
      </c>
      <c r="U66" s="37">
        <v>272</v>
      </c>
      <c r="V66" s="37">
        <v>330</v>
      </c>
      <c r="W66" s="37">
        <v>323</v>
      </c>
      <c r="X66" s="37">
        <v>330</v>
      </c>
      <c r="Y66" s="37">
        <v>293</v>
      </c>
      <c r="Z66" s="37">
        <v>285</v>
      </c>
      <c r="AA66" s="37">
        <v>296</v>
      </c>
      <c r="AB66" s="37">
        <v>287</v>
      </c>
      <c r="AC66" s="37">
        <v>17.5</v>
      </c>
      <c r="AD66" s="37">
        <v>10.199999999999999</v>
      </c>
      <c r="AF66" s="37">
        <v>0.16400000000000001</v>
      </c>
      <c r="AG66" s="37">
        <v>0.21099999999999999</v>
      </c>
      <c r="AH66" s="37">
        <v>0.21099999999999999</v>
      </c>
      <c r="AI66" s="37">
        <v>0.13</v>
      </c>
      <c r="AJ66" s="37">
        <v>0.14499999999999999</v>
      </c>
      <c r="AK66" s="37">
        <v>0.191</v>
      </c>
      <c r="AL66" s="37">
        <v>12000</v>
      </c>
      <c r="AM66" s="37">
        <v>0.20200000000000001</v>
      </c>
      <c r="AN66" s="37">
        <v>1.2</v>
      </c>
      <c r="AO66" s="37">
        <v>91.5</v>
      </c>
      <c r="AP66" s="37">
        <v>3.31</v>
      </c>
      <c r="AQ66" s="37">
        <v>0.26300000000000001</v>
      </c>
      <c r="AR66" s="37">
        <v>0.42799999999999999</v>
      </c>
      <c r="AS66" s="37">
        <v>7.0300000000000001E-2</v>
      </c>
    </row>
    <row r="67" spans="1:45">
      <c r="A67" s="49">
        <v>240</v>
      </c>
      <c r="B67" s="32">
        <v>18</v>
      </c>
      <c r="C67" s="32">
        <v>8</v>
      </c>
      <c r="D67" s="32">
        <v>35.5</v>
      </c>
      <c r="E67" s="32">
        <v>68.7</v>
      </c>
      <c r="F67" s="32" t="s">
        <v>117</v>
      </c>
      <c r="G67" s="32">
        <v>40</v>
      </c>
      <c r="H67" s="32">
        <v>45.1</v>
      </c>
      <c r="I67" s="32">
        <v>255</v>
      </c>
      <c r="J67" s="32"/>
      <c r="K67" s="32">
        <v>12</v>
      </c>
      <c r="L67" s="32">
        <v>810</v>
      </c>
      <c r="M67" s="32">
        <v>540</v>
      </c>
      <c r="N67" s="32">
        <v>65</v>
      </c>
      <c r="O67" s="50">
        <v>150</v>
      </c>
      <c r="Q67" s="37">
        <v>448</v>
      </c>
      <c r="R67" s="38">
        <v>491</v>
      </c>
      <c r="S67" s="37">
        <v>425</v>
      </c>
      <c r="T67" s="39">
        <v>450</v>
      </c>
      <c r="U67" s="37">
        <v>316</v>
      </c>
      <c r="V67" s="37">
        <v>378</v>
      </c>
      <c r="W67" s="37">
        <v>366</v>
      </c>
      <c r="X67" s="37">
        <v>382</v>
      </c>
      <c r="Y67" s="37">
        <v>334</v>
      </c>
      <c r="Z67" s="37">
        <v>321</v>
      </c>
      <c r="AA67" s="37">
        <v>340</v>
      </c>
      <c r="AB67" s="37">
        <v>331</v>
      </c>
      <c r="AC67" s="37">
        <v>22.7</v>
      </c>
      <c r="AD67" s="37">
        <v>10.199999999999999</v>
      </c>
      <c r="AF67" s="37">
        <v>0.125</v>
      </c>
      <c r="AG67" s="37">
        <v>0.161</v>
      </c>
      <c r="AH67" s="37">
        <v>0.161</v>
      </c>
      <c r="AI67" s="37">
        <v>0.125</v>
      </c>
      <c r="AJ67" s="37">
        <v>0.14000000000000001</v>
      </c>
      <c r="AK67" s="37">
        <v>0.186</v>
      </c>
      <c r="AL67" s="37">
        <v>11000</v>
      </c>
      <c r="AM67" s="37">
        <v>0.222</v>
      </c>
      <c r="AN67" s="37">
        <v>1.32</v>
      </c>
      <c r="AO67" s="37">
        <v>101</v>
      </c>
      <c r="AP67" s="37">
        <v>3.2</v>
      </c>
      <c r="AQ67" s="37">
        <v>0.26300000000000001</v>
      </c>
      <c r="AR67" s="37">
        <v>0.38800000000000001</v>
      </c>
      <c r="AS67" s="37">
        <v>6.5500000000000003E-2</v>
      </c>
    </row>
    <row r="68" spans="1:45">
      <c r="A68" s="49">
        <v>300</v>
      </c>
      <c r="B68" s="32">
        <v>20.100000000000001</v>
      </c>
      <c r="C68" s="32">
        <v>8</v>
      </c>
      <c r="D68" s="32">
        <v>37.799999999999997</v>
      </c>
      <c r="E68" s="32">
        <v>68.7</v>
      </c>
      <c r="F68" s="32" t="s">
        <v>117</v>
      </c>
      <c r="G68" s="32">
        <v>42.3</v>
      </c>
      <c r="H68" s="32">
        <v>47.8</v>
      </c>
      <c r="I68" s="32">
        <v>285</v>
      </c>
      <c r="J68" s="32"/>
      <c r="K68" s="32">
        <v>15</v>
      </c>
      <c r="L68" s="32">
        <v>860</v>
      </c>
      <c r="M68" s="32">
        <v>570</v>
      </c>
      <c r="N68" s="32">
        <v>80</v>
      </c>
      <c r="O68" s="50">
        <v>150</v>
      </c>
      <c r="Q68" s="37">
        <v>508</v>
      </c>
      <c r="R68" s="38">
        <v>551</v>
      </c>
      <c r="S68" s="37">
        <v>484</v>
      </c>
      <c r="T68" s="39">
        <v>513</v>
      </c>
      <c r="U68" s="37">
        <v>357</v>
      </c>
      <c r="V68" s="37">
        <v>421</v>
      </c>
      <c r="W68" s="37">
        <v>404</v>
      </c>
      <c r="X68" s="37">
        <v>428</v>
      </c>
      <c r="Y68" s="37">
        <v>370</v>
      </c>
      <c r="Z68" s="37">
        <v>352</v>
      </c>
      <c r="AA68" s="37">
        <v>381</v>
      </c>
      <c r="AB68" s="37">
        <v>371</v>
      </c>
      <c r="AC68" s="37">
        <v>28.4</v>
      </c>
      <c r="AD68" s="37">
        <v>10.199999999999999</v>
      </c>
      <c r="AF68" s="37">
        <v>0.1</v>
      </c>
      <c r="AG68" s="37">
        <v>0.129</v>
      </c>
      <c r="AH68" s="37">
        <v>0.129</v>
      </c>
      <c r="AI68" s="37">
        <v>0.121</v>
      </c>
      <c r="AJ68" s="37">
        <v>0.13600000000000001</v>
      </c>
      <c r="AK68" s="37">
        <v>0.182</v>
      </c>
      <c r="AL68" s="37">
        <v>10000</v>
      </c>
      <c r="AM68" s="37">
        <v>0.24199999999999999</v>
      </c>
      <c r="AN68" s="37">
        <v>1.44</v>
      </c>
      <c r="AO68" s="37">
        <v>110</v>
      </c>
      <c r="AP68" s="37">
        <v>3.11</v>
      </c>
      <c r="AQ68" s="37">
        <v>0.26300000000000001</v>
      </c>
      <c r="AR68" s="37">
        <v>0.36399999999999999</v>
      </c>
      <c r="AS68" s="37">
        <v>6.2199999999999998E-2</v>
      </c>
    </row>
    <row r="69" spans="1:45">
      <c r="A69" s="49">
        <v>400</v>
      </c>
      <c r="B69" s="32">
        <v>23</v>
      </c>
      <c r="C69" s="32">
        <v>8</v>
      </c>
      <c r="D69" s="32">
        <v>40.700000000000003</v>
      </c>
      <c r="E69" s="32">
        <v>68.7</v>
      </c>
      <c r="F69" s="32" t="s">
        <v>117</v>
      </c>
      <c r="G69" s="32">
        <v>45.2</v>
      </c>
      <c r="H69" s="32">
        <v>50.9</v>
      </c>
      <c r="I69" s="32">
        <v>320</v>
      </c>
      <c r="J69" s="32"/>
      <c r="K69" s="32">
        <v>20</v>
      </c>
      <c r="L69" s="32">
        <v>920</v>
      </c>
      <c r="M69" s="32">
        <v>610</v>
      </c>
      <c r="N69" s="32">
        <v>80</v>
      </c>
      <c r="O69" s="50">
        <v>150</v>
      </c>
      <c r="Q69" s="37">
        <v>584</v>
      </c>
      <c r="R69" s="38">
        <v>628</v>
      </c>
      <c r="S69" s="37">
        <v>561</v>
      </c>
      <c r="T69" s="39">
        <v>595</v>
      </c>
      <c r="U69" s="37">
        <v>425</v>
      </c>
      <c r="V69" s="37">
        <v>475</v>
      </c>
      <c r="W69" s="37">
        <v>449</v>
      </c>
      <c r="X69" s="37">
        <v>487</v>
      </c>
      <c r="Y69" s="37">
        <v>414</v>
      </c>
      <c r="Z69" s="37">
        <v>389</v>
      </c>
      <c r="AA69" s="37">
        <v>430</v>
      </c>
      <c r="AB69" s="37">
        <v>437</v>
      </c>
      <c r="AC69" s="37">
        <v>37.799999999999997</v>
      </c>
      <c r="AD69" s="37">
        <v>10.199999999999999</v>
      </c>
      <c r="AF69" s="37">
        <v>7.7799999999999994E-2</v>
      </c>
      <c r="AG69" s="37">
        <v>0.10100000000000001</v>
      </c>
      <c r="AH69" s="37">
        <v>0.10100000000000001</v>
      </c>
      <c r="AI69" s="37">
        <v>0.11600000000000001</v>
      </c>
      <c r="AJ69" s="37">
        <v>0.13100000000000001</v>
      </c>
      <c r="AK69" s="37">
        <v>0.17699999999999999</v>
      </c>
      <c r="AL69" s="37">
        <v>9100</v>
      </c>
      <c r="AM69" s="37">
        <v>0.26700000000000002</v>
      </c>
      <c r="AN69" s="37">
        <v>1.59</v>
      </c>
      <c r="AO69" s="37">
        <v>121</v>
      </c>
      <c r="AP69" s="37">
        <v>3.02</v>
      </c>
      <c r="AQ69" s="37">
        <v>0.26300000000000001</v>
      </c>
      <c r="AR69" s="37">
        <v>0.34200000000000003</v>
      </c>
      <c r="AS69" s="37">
        <v>5.7299999999999997E-2</v>
      </c>
    </row>
    <row r="70" spans="1:45">
      <c r="A70" s="49">
        <v>500</v>
      </c>
      <c r="B70" s="32">
        <v>26.5</v>
      </c>
      <c r="C70" s="32">
        <v>8</v>
      </c>
      <c r="D70" s="32">
        <v>44.2</v>
      </c>
      <c r="E70" s="32">
        <v>68.7</v>
      </c>
      <c r="F70" s="32" t="s">
        <v>117</v>
      </c>
      <c r="G70" s="32">
        <v>48.7</v>
      </c>
      <c r="H70" s="32">
        <v>54.6</v>
      </c>
      <c r="I70" s="32">
        <v>370</v>
      </c>
      <c r="J70" s="32"/>
      <c r="K70" s="32">
        <v>25</v>
      </c>
      <c r="L70" s="32">
        <v>980</v>
      </c>
      <c r="M70" s="32">
        <v>660</v>
      </c>
      <c r="N70" s="32">
        <v>80</v>
      </c>
      <c r="O70" s="50">
        <v>200</v>
      </c>
      <c r="Q70" s="37">
        <v>671</v>
      </c>
      <c r="R70" s="38">
        <v>714</v>
      </c>
      <c r="S70" s="37">
        <v>651</v>
      </c>
      <c r="T70" s="39">
        <v>691</v>
      </c>
      <c r="U70" s="37">
        <v>487</v>
      </c>
      <c r="V70" s="37">
        <v>533</v>
      </c>
      <c r="W70" s="37">
        <v>497</v>
      </c>
      <c r="X70" s="37">
        <v>554</v>
      </c>
      <c r="Y70" s="37">
        <v>462</v>
      </c>
      <c r="Z70" s="37">
        <v>428</v>
      </c>
      <c r="AA70" s="37">
        <v>486</v>
      </c>
      <c r="AB70" s="37">
        <v>497</v>
      </c>
      <c r="AC70" s="37">
        <v>47.3</v>
      </c>
      <c r="AD70" s="37">
        <v>10.199999999999999</v>
      </c>
      <c r="AF70" s="37">
        <v>6.0499999999999998E-2</v>
      </c>
      <c r="AG70" s="37">
        <v>7.9699999999999993E-2</v>
      </c>
      <c r="AH70" s="37">
        <v>7.8899999999999998E-2</v>
      </c>
      <c r="AI70" s="37">
        <v>0.111</v>
      </c>
      <c r="AJ70" s="37">
        <v>0.126</v>
      </c>
      <c r="AK70" s="37">
        <v>0.17199999999999999</v>
      </c>
      <c r="AL70" s="37">
        <v>8100</v>
      </c>
      <c r="AM70" s="37">
        <v>0.29699999999999999</v>
      </c>
      <c r="AN70" s="37">
        <v>1.77</v>
      </c>
      <c r="AO70" s="37">
        <v>135</v>
      </c>
      <c r="AP70" s="37">
        <v>2.93</v>
      </c>
      <c r="AQ70" s="37">
        <v>0.26300000000000001</v>
      </c>
      <c r="AR70" s="37">
        <v>0.32500000000000001</v>
      </c>
      <c r="AS70" s="37">
        <v>5.3100000000000001E-2</v>
      </c>
    </row>
    <row r="71" spans="1:45">
      <c r="A71" s="49">
        <v>630</v>
      </c>
      <c r="B71" s="32">
        <v>29.9</v>
      </c>
      <c r="C71" s="32">
        <v>8</v>
      </c>
      <c r="D71" s="32">
        <v>48</v>
      </c>
      <c r="E71" s="32">
        <v>68.7</v>
      </c>
      <c r="F71" s="32" t="s">
        <v>117</v>
      </c>
      <c r="G71" s="32">
        <v>52.5</v>
      </c>
      <c r="H71" s="32">
        <v>58.6</v>
      </c>
      <c r="I71" s="32">
        <v>430</v>
      </c>
      <c r="J71" s="32"/>
      <c r="K71" s="32">
        <v>32</v>
      </c>
      <c r="L71" s="32">
        <v>1050</v>
      </c>
      <c r="M71" s="32">
        <v>700</v>
      </c>
      <c r="N71" s="32">
        <v>100</v>
      </c>
      <c r="O71" s="50">
        <v>200</v>
      </c>
      <c r="Q71" s="37">
        <v>764</v>
      </c>
      <c r="R71" s="38">
        <v>802</v>
      </c>
      <c r="S71" s="37">
        <v>748</v>
      </c>
      <c r="T71" s="39">
        <v>795</v>
      </c>
      <c r="U71" s="37">
        <v>553</v>
      </c>
      <c r="V71" s="37">
        <v>593</v>
      </c>
      <c r="W71" s="37">
        <v>545</v>
      </c>
      <c r="X71" s="37">
        <v>625</v>
      </c>
      <c r="Y71" s="37">
        <v>507</v>
      </c>
      <c r="Z71" s="37">
        <v>464</v>
      </c>
      <c r="AA71" s="37">
        <v>541</v>
      </c>
      <c r="AB71" s="37">
        <v>560</v>
      </c>
      <c r="AC71" s="37">
        <v>59.6</v>
      </c>
      <c r="AD71" s="37">
        <v>10.199999999999999</v>
      </c>
      <c r="AF71" s="37">
        <v>4.6899999999999997E-2</v>
      </c>
      <c r="AG71" s="37">
        <v>6.2899999999999998E-2</v>
      </c>
      <c r="AH71" s="37">
        <v>6.1800000000000001E-2</v>
      </c>
      <c r="AI71" s="37">
        <v>0.108</v>
      </c>
      <c r="AJ71" s="37">
        <v>0.123</v>
      </c>
      <c r="AK71" s="37">
        <v>0.16800000000000001</v>
      </c>
      <c r="AL71" s="37">
        <v>7300</v>
      </c>
      <c r="AM71" s="37">
        <v>0.32900000000000001</v>
      </c>
      <c r="AN71" s="37">
        <v>1.96</v>
      </c>
      <c r="AO71" s="37">
        <v>149</v>
      </c>
      <c r="AP71" s="37">
        <v>2.86</v>
      </c>
      <c r="AQ71" s="37">
        <v>0.26300000000000001</v>
      </c>
      <c r="AR71" s="37">
        <v>0.312</v>
      </c>
      <c r="AS71" s="37">
        <v>5.04E-2</v>
      </c>
    </row>
    <row r="72" spans="1:45">
      <c r="A72" s="49">
        <v>800</v>
      </c>
      <c r="B72" s="32">
        <v>34.200000000000003</v>
      </c>
      <c r="C72" s="32">
        <v>8</v>
      </c>
      <c r="D72" s="32">
        <v>52.3</v>
      </c>
      <c r="E72" s="32">
        <v>68.7</v>
      </c>
      <c r="F72" s="32" t="s">
        <v>117</v>
      </c>
      <c r="G72" s="32">
        <v>56.8</v>
      </c>
      <c r="H72" s="32">
        <v>63.4</v>
      </c>
      <c r="I72" s="32">
        <v>500</v>
      </c>
      <c r="J72" s="32"/>
      <c r="K72" s="32">
        <v>40</v>
      </c>
      <c r="L72" s="32">
        <v>1140</v>
      </c>
      <c r="M72" s="32">
        <v>760</v>
      </c>
      <c r="N72" s="32">
        <v>100</v>
      </c>
      <c r="O72" s="50">
        <v>200</v>
      </c>
      <c r="Q72" s="37">
        <v>862</v>
      </c>
      <c r="R72" s="38">
        <v>895</v>
      </c>
      <c r="S72" s="37">
        <v>855</v>
      </c>
      <c r="T72" s="39">
        <v>910</v>
      </c>
      <c r="U72" s="37">
        <v>623</v>
      </c>
      <c r="V72" s="37">
        <v>654</v>
      </c>
      <c r="W72" s="37">
        <v>591</v>
      </c>
      <c r="X72" s="37">
        <v>699</v>
      </c>
      <c r="Y72" s="37">
        <v>556</v>
      </c>
      <c r="Z72" s="37">
        <v>501</v>
      </c>
      <c r="AA72" s="37">
        <v>602</v>
      </c>
      <c r="AB72" s="37">
        <v>625</v>
      </c>
      <c r="AC72" s="37">
        <v>75.7</v>
      </c>
      <c r="AD72" s="37">
        <v>10.199999999999999</v>
      </c>
      <c r="AF72" s="37">
        <v>3.6700000000000003E-2</v>
      </c>
      <c r="AG72" s="37">
        <v>5.0700000000000002E-2</v>
      </c>
      <c r="AH72" s="37">
        <v>4.9200000000000001E-2</v>
      </c>
      <c r="AI72" s="37">
        <v>0.104</v>
      </c>
      <c r="AJ72" s="37">
        <v>0.11899999999999999</v>
      </c>
      <c r="AK72" s="37">
        <v>0.16500000000000001</v>
      </c>
      <c r="AL72" s="37">
        <v>6600</v>
      </c>
      <c r="AM72" s="37">
        <v>0.36599999999999999</v>
      </c>
      <c r="AN72" s="37">
        <v>2.19</v>
      </c>
      <c r="AO72" s="37">
        <v>166</v>
      </c>
      <c r="AP72" s="37">
        <v>2.8</v>
      </c>
      <c r="AQ72" s="37">
        <v>0.26300000000000001</v>
      </c>
      <c r="AR72" s="37">
        <v>0.30099999999999999</v>
      </c>
      <c r="AS72" s="37">
        <v>4.7E-2</v>
      </c>
    </row>
    <row r="73" spans="1:45">
      <c r="A73" s="49">
        <v>1000</v>
      </c>
      <c r="B73" s="32">
        <v>40.200000000000003</v>
      </c>
      <c r="C73" s="32">
        <v>8</v>
      </c>
      <c r="D73" s="32">
        <v>59.5</v>
      </c>
      <c r="E73" s="32">
        <v>68.7</v>
      </c>
      <c r="F73" s="32" t="s">
        <v>117</v>
      </c>
      <c r="G73" s="32">
        <v>64</v>
      </c>
      <c r="H73" s="32">
        <v>70.8</v>
      </c>
      <c r="I73" s="32">
        <v>600</v>
      </c>
      <c r="J73" s="32"/>
      <c r="K73" s="32">
        <v>50</v>
      </c>
      <c r="L73" s="32">
        <v>1270</v>
      </c>
      <c r="M73" s="32">
        <v>850</v>
      </c>
      <c r="N73" s="32">
        <v>100</v>
      </c>
      <c r="O73" s="50">
        <v>200</v>
      </c>
      <c r="Q73" s="37">
        <v>997</v>
      </c>
      <c r="R73" s="38">
        <v>1007</v>
      </c>
      <c r="S73" s="37">
        <v>1006</v>
      </c>
      <c r="T73" s="39">
        <v>1072</v>
      </c>
      <c r="U73" s="37">
        <v>736</v>
      </c>
      <c r="V73" s="37">
        <v>733</v>
      </c>
      <c r="W73" s="37">
        <v>644</v>
      </c>
      <c r="X73" s="37">
        <v>801</v>
      </c>
      <c r="Y73" s="37">
        <v>619</v>
      </c>
      <c r="Z73" s="37">
        <v>546</v>
      </c>
      <c r="AA73" s="37">
        <v>681</v>
      </c>
      <c r="AB73" s="37">
        <v>730</v>
      </c>
      <c r="AC73" s="37">
        <v>94.6</v>
      </c>
      <c r="AD73" s="37">
        <v>10.199999999999999</v>
      </c>
      <c r="AF73" s="37">
        <v>2.98E-2</v>
      </c>
      <c r="AG73" s="37">
        <v>3.9E-2</v>
      </c>
      <c r="AH73" s="37">
        <v>3.8699999999999998E-2</v>
      </c>
      <c r="AI73" s="37">
        <v>0.1</v>
      </c>
      <c r="AJ73" s="37">
        <v>0.115</v>
      </c>
      <c r="AK73" s="37">
        <v>0.161</v>
      </c>
      <c r="AL73" s="37">
        <v>5600</v>
      </c>
      <c r="AM73" s="37">
        <v>0.42699999999999999</v>
      </c>
      <c r="AN73" s="37">
        <v>2.5499999999999998</v>
      </c>
      <c r="AO73" s="37">
        <v>194</v>
      </c>
      <c r="AP73" s="37">
        <v>2.72</v>
      </c>
      <c r="AQ73" s="37">
        <v>0.26300000000000001</v>
      </c>
      <c r="AR73" s="37">
        <v>0.29299999999999998</v>
      </c>
      <c r="AS73" s="37">
        <v>4.41E-2</v>
      </c>
    </row>
    <row r="74" spans="1:45" ht="12" thickBot="1">
      <c r="A74" s="51">
        <v>1200</v>
      </c>
      <c r="B74" s="52">
        <v>43.8</v>
      </c>
      <c r="C74" s="52">
        <v>8</v>
      </c>
      <c r="D74" s="52">
        <v>63.5</v>
      </c>
      <c r="E74" s="52">
        <v>68.7</v>
      </c>
      <c r="F74" s="52" t="s">
        <v>117</v>
      </c>
      <c r="G74" s="52">
        <v>68</v>
      </c>
      <c r="H74" s="52">
        <v>75</v>
      </c>
      <c r="I74" s="52">
        <v>680</v>
      </c>
      <c r="J74" s="52"/>
      <c r="K74" s="52">
        <v>60</v>
      </c>
      <c r="L74" s="52">
        <v>1350</v>
      </c>
      <c r="M74" s="52">
        <v>900</v>
      </c>
      <c r="N74" s="52">
        <v>125</v>
      </c>
      <c r="O74" s="53">
        <v>200</v>
      </c>
      <c r="Q74" s="37">
        <v>1089</v>
      </c>
      <c r="R74" s="38">
        <v>1085</v>
      </c>
      <c r="S74" s="37">
        <v>1113</v>
      </c>
      <c r="T74" s="39">
        <v>1187</v>
      </c>
      <c r="U74" s="37">
        <v>805</v>
      </c>
      <c r="V74" s="37">
        <v>786</v>
      </c>
      <c r="W74" s="37">
        <v>681</v>
      </c>
      <c r="X74" s="37">
        <v>873</v>
      </c>
      <c r="Y74" s="37">
        <v>639</v>
      </c>
      <c r="Z74" s="37">
        <v>565</v>
      </c>
      <c r="AA74" s="37">
        <v>710</v>
      </c>
      <c r="AB74" s="37">
        <v>794</v>
      </c>
      <c r="AC74" s="37">
        <v>114</v>
      </c>
      <c r="AD74" s="37">
        <v>10.199999999999999</v>
      </c>
      <c r="AF74" s="37">
        <v>2.47E-2</v>
      </c>
      <c r="AG74" s="37">
        <v>3.27E-2</v>
      </c>
      <c r="AH74" s="37">
        <v>3.2300000000000002E-2</v>
      </c>
      <c r="AI74" s="37">
        <v>9.8100000000000007E-2</v>
      </c>
      <c r="AJ74" s="37">
        <v>0.113</v>
      </c>
      <c r="AK74" s="37">
        <v>0.159</v>
      </c>
      <c r="AL74" s="37">
        <v>5200</v>
      </c>
      <c r="AM74" s="37">
        <v>0.46100000000000002</v>
      </c>
      <c r="AN74" s="37">
        <v>2.75</v>
      </c>
      <c r="AO74" s="37">
        <v>209</v>
      </c>
      <c r="AP74" s="37">
        <v>2.68</v>
      </c>
      <c r="AQ74" s="37">
        <v>0.26300000000000001</v>
      </c>
      <c r="AR74" s="37">
        <v>0.28899999999999998</v>
      </c>
      <c r="AS74" s="37">
        <v>4.2599999999999999E-2</v>
      </c>
    </row>
  </sheetData>
  <mergeCells count="4">
    <mergeCell ref="Q4:R4"/>
    <mergeCell ref="AC22:AD22"/>
    <mergeCell ref="Q43:R43"/>
    <mergeCell ref="AC59:AD5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55" zoomScaleNormal="55" workbookViewId="0">
      <selection activeCell="K19" sqref="K19"/>
    </sheetView>
  </sheetViews>
  <sheetFormatPr defaultColWidth="9" defaultRowHeight="11.65"/>
  <cols>
    <col min="1" max="16384" width="9" style="5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1.65"/>
  <cols>
    <col min="1" max="1" width="8.42578125" customWidth="1"/>
  </cols>
  <sheetData/>
  <pageMargins left="0.7" right="0.7" top="0.75" bottom="0.75" header="0.3" footer="0.3"/>
  <drawing r:id="rId1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813fe8-1347-4959-8219-8a1b0e95da11">
      <Terms xmlns="http://schemas.microsoft.com/office/infopath/2007/PartnerControls"/>
    </lcf76f155ced4ddcb4097134ff3c332f>
    <TaxCatchAll xmlns="79cd7128-7692-472f-9aff-5e5a6b9f80d3" xsi:nil="true"/>
    <OX2_Project_Id xmlns="79cd7128-7692-472f-9aff-5e5a6b9f8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4" ma:contentTypeDescription="Create a new document." ma:contentTypeScope="" ma:versionID="a5af9b02eb78b4119ec77932b82bd935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0ba85783c6a0937bc6c1fb5f1f487e2e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9ae763b-4d4b-4e28-b458-5c5f45837aee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E6FF2-6390-484C-9943-B808CCCECFC5}"/>
</file>

<file path=customXml/itemProps2.xml><?xml version="1.0" encoding="utf-8"?>
<ds:datastoreItem xmlns:ds="http://schemas.openxmlformats.org/officeDocument/2006/customXml" ds:itemID="{AC05FA0E-87D6-4650-A863-D7ACB9296B9B}"/>
</file>

<file path=customXml/itemProps3.xml><?xml version="1.0" encoding="utf-8"?>
<ds:datastoreItem xmlns:ds="http://schemas.openxmlformats.org/officeDocument/2006/customXml" ds:itemID="{495A5045-2A25-4FE4-9ACB-D66F13F579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Hall</cp:lastModifiedBy>
  <cp:revision/>
  <dcterms:created xsi:type="dcterms:W3CDTF">2014-03-13T04:37:23Z</dcterms:created>
  <dcterms:modified xsi:type="dcterms:W3CDTF">2024-02-28T22:06:35Z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MediaServiceImageTags">
    <vt:lpwstr/>
  </property>
  <property fmtid="{D5CDD505-2E9C-101B-9397-08002B2CF9AE}" pid="4" name="_ExtendedDescription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