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op\Downloads\"/>
    </mc:Choice>
  </mc:AlternateContent>
  <xr:revisionPtr revIDLastSave="0" documentId="8_{B5FDC8EB-694C-4A97-9785-9B3602542236}" xr6:coauthVersionLast="45" xr6:coauthVersionMax="45" xr10:uidLastSave="{00000000-0000-0000-0000-000000000000}"/>
  <bookViews>
    <workbookView xWindow="-103" yWindow="-103" windowWidth="22500" windowHeight="15840" xr2:uid="{E5E32A7E-2BF9-4CA0-8C6D-9BB57C8D9B67}"/>
  </bookViews>
  <sheets>
    <sheet name="Totaal" sheetId="3" r:id="rId1"/>
    <sheet name="csv2" sheetId="4" r:id="rId2"/>
  </sheets>
  <definedNames>
    <definedName name="ExternalData_1" localSheetId="1" hidden="1">'csv2'!$A$1:$D$27</definedName>
    <definedName name="ExternalData_1" localSheetId="0" hidden="1">Totaal!$A$1:$E$27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5" i="3" l="1"/>
  <c r="C34" i="3"/>
  <c r="C32" i="3"/>
  <c r="D32" i="3" s="1"/>
  <c r="D29" i="3"/>
  <c r="E29" i="3"/>
  <c r="C29" i="3"/>
  <c r="G2" i="3"/>
  <c r="G29" i="3" s="1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F2" i="3"/>
  <c r="F29" i="3" s="1"/>
  <c r="F3" i="3"/>
  <c r="H3" i="3" s="1"/>
  <c r="I3" i="3" s="1"/>
  <c r="F4" i="3"/>
  <c r="H4" i="3" s="1"/>
  <c r="I4" i="3" s="1"/>
  <c r="F5" i="3"/>
  <c r="H5" i="3" s="1"/>
  <c r="I5" i="3" s="1"/>
  <c r="F6" i="3"/>
  <c r="H6" i="3" s="1"/>
  <c r="I6" i="3" s="1"/>
  <c r="F7" i="3"/>
  <c r="H7" i="3" s="1"/>
  <c r="I7" i="3" s="1"/>
  <c r="F8" i="3"/>
  <c r="H8" i="3" s="1"/>
  <c r="I8" i="3" s="1"/>
  <c r="F9" i="3"/>
  <c r="H9" i="3" s="1"/>
  <c r="I9" i="3" s="1"/>
  <c r="F10" i="3"/>
  <c r="H10" i="3" s="1"/>
  <c r="I10" i="3" s="1"/>
  <c r="F11" i="3"/>
  <c r="H11" i="3" s="1"/>
  <c r="I11" i="3" s="1"/>
  <c r="F12" i="3"/>
  <c r="H12" i="3" s="1"/>
  <c r="I12" i="3" s="1"/>
  <c r="F13" i="3"/>
  <c r="H13" i="3" s="1"/>
  <c r="I13" i="3" s="1"/>
  <c r="F14" i="3"/>
  <c r="H14" i="3" s="1"/>
  <c r="I14" i="3" s="1"/>
  <c r="F15" i="3"/>
  <c r="H15" i="3" s="1"/>
  <c r="I15" i="3" s="1"/>
  <c r="F16" i="3"/>
  <c r="H16" i="3" s="1"/>
  <c r="I16" i="3" s="1"/>
  <c r="F17" i="3"/>
  <c r="H17" i="3" s="1"/>
  <c r="I17" i="3" s="1"/>
  <c r="F18" i="3"/>
  <c r="H18" i="3" s="1"/>
  <c r="I18" i="3" s="1"/>
  <c r="F19" i="3"/>
  <c r="H19" i="3" s="1"/>
  <c r="I19" i="3" s="1"/>
  <c r="F20" i="3"/>
  <c r="H20" i="3" s="1"/>
  <c r="I20" i="3" s="1"/>
  <c r="F21" i="3"/>
  <c r="H21" i="3" s="1"/>
  <c r="I21" i="3" s="1"/>
  <c r="F22" i="3"/>
  <c r="H22" i="3" s="1"/>
  <c r="I22" i="3" s="1"/>
  <c r="F23" i="3"/>
  <c r="H23" i="3" s="1"/>
  <c r="I23" i="3" s="1"/>
  <c r="F24" i="3"/>
  <c r="H24" i="3" s="1"/>
  <c r="I24" i="3" s="1"/>
  <c r="F25" i="3"/>
  <c r="H25" i="3" s="1"/>
  <c r="I25" i="3" s="1"/>
  <c r="F26" i="3"/>
  <c r="H26" i="3" s="1"/>
  <c r="I26" i="3" s="1"/>
  <c r="F27" i="3"/>
  <c r="H27" i="3" s="1"/>
  <c r="I27" i="3" s="1"/>
  <c r="H2" i="3" l="1"/>
  <c r="I2" i="3" s="1"/>
  <c r="H29" i="3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8F8FA23-11B3-47DB-8D84-A017DEE10ABE}" keepAlive="1" name="Query - Pottery" description="Connection to the 'Pottery' query in the workbook." type="5" refreshedVersion="6" background="1" saveData="1">
    <dbPr connection="Provider=Microsoft.Mashup.OleDb.1;Data Source=$Workbook$;Location=Pottery;Extended Properties=&quot;&quot;" command="SELECT * FROM [Pottery]"/>
  </connection>
  <connection id="2" xr16:uid="{D6D286A7-FD30-42A9-9F18-32F23EDC8D31}" keepAlive="1" name="Query - Pottery2" description="Connection to the 'Pottery2' query in the workbook." type="5" refreshedVersion="6" background="1" saveData="1">
    <dbPr connection="Provider=Microsoft.Mashup.OleDb.1;Data Source=$Workbook$;Location=Pottery2;Extended Properties=&quot;&quot;" command="SELECT * FROM [Pottery2]"/>
  </connection>
</connections>
</file>

<file path=xl/sharedStrings.xml><?xml version="1.0" encoding="utf-8"?>
<sst xmlns="http://schemas.openxmlformats.org/spreadsheetml/2006/main" count="71" uniqueCount="18">
  <si>
    <t>Al</t>
  </si>
  <si>
    <t>Fe</t>
  </si>
  <si>
    <t>Mg</t>
  </si>
  <si>
    <t>Llanedyrn</t>
  </si>
  <si>
    <t>Caldicot</t>
  </si>
  <si>
    <t>IsleThorns</t>
  </si>
  <si>
    <t>AshleyRails</t>
  </si>
  <si>
    <t>Site</t>
  </si>
  <si>
    <t>Sample</t>
  </si>
  <si>
    <t>Ca</t>
  </si>
  <si>
    <t>Na</t>
  </si>
  <si>
    <t>Average</t>
  </si>
  <si>
    <t>Highest:</t>
  </si>
  <si>
    <t>Highest overall:</t>
  </si>
  <si>
    <t>Samplenr</t>
  </si>
  <si>
    <t>Under0.05?</t>
  </si>
  <si>
    <t>Number of measurements &gt;1:</t>
  </si>
  <si>
    <t>Number of samples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</si>
</sst>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1" fillId="0" borderId="0" xfId="0" applyFont="1"/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630A54FD-C551-48D6-BE3D-3D7701E9E115}" autoFormatId="16" applyNumberFormats="0" applyBorderFormats="0" applyFontFormats="0" applyPatternFormats="0" applyAlignmentFormats="0" applyWidthHeightFormats="0">
  <queryTableRefresh nextId="10" unboundColumnsRight="4">
    <queryTableFields count="9">
      <queryTableField id="1" name="Column1" tableColumnId="1"/>
      <queryTableField id="2" name="_1" tableColumnId="2"/>
      <queryTableField id="3" name="Al" tableColumnId="3"/>
      <queryTableField id="4" name="Fe" tableColumnId="4"/>
      <queryTableField id="5" name="Mg" tableColumnId="5"/>
      <queryTableField id="6" dataBound="0" tableColumnId="6"/>
      <queryTableField id="7" dataBound="0" tableColumnId="7"/>
      <queryTableField id="8" dataBound="0" tableColumnId="8"/>
      <queryTableField id="9" dataBound="0" tableColumnId="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42760584-41AD-4622-80B9-9FEEC57B5B88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_1" tableColumnId="2"/>
      <queryTableField id="3" name="Ca" tableColumnId="3"/>
      <queryTableField id="4" name="Na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8CC3886-6C62-4804-B3BE-B9CDFE382413}" name="Pottery" displayName="Pottery" ref="A1:I27" tableType="queryTable" totalsRowShown="0">
  <autoFilter ref="A1:I27" xr:uid="{80E2D4BF-89F0-4505-BC03-34181D81EBDA}"/>
  <tableColumns count="9">
    <tableColumn id="1" xr3:uid="{1F1619B5-8937-42E4-89F0-F07AF1FE8F32}" uniqueName="1" name="Sample" queryTableFieldId="1"/>
    <tableColumn id="2" xr3:uid="{E12F8210-DFB7-4CF0-907A-952763725057}" uniqueName="2" name="Site" queryTableFieldId="2" dataDxfId="6"/>
    <tableColumn id="3" xr3:uid="{6DF1A2CD-8324-45DA-BE4E-3AD70556A1FC}" uniqueName="3" name="Al" queryTableFieldId="3"/>
    <tableColumn id="4" xr3:uid="{1B6E9EC5-6642-43CD-AE2F-64930592C764}" uniqueName="4" name="Fe" queryTableFieldId="4"/>
    <tableColumn id="5" xr3:uid="{4D9439E7-278E-46E8-989E-76EEB93FD937}" uniqueName="5" name="Mg" queryTableFieldId="5"/>
    <tableColumn id="6" xr3:uid="{F39ABC54-3210-4034-9F0D-F16CA07F7DA8}" uniqueName="6" name="Ca" queryTableFieldId="6" dataDxfId="4">
      <calculatedColumnFormula>INDEX(Pottery2[Ca],MATCH(Pottery[[#This Row],[Sample]],Pottery2[Sample],0))</calculatedColumnFormula>
    </tableColumn>
    <tableColumn id="7" xr3:uid="{DE28F8D0-6C83-49BD-A6A7-FA6649B9F362}" uniqueName="7" name="Na" queryTableFieldId="7" dataDxfId="3">
      <calculatedColumnFormula>INDEX(Pottery2[Na],MATCH(Pottery[[#This Row],[Sample]],Pottery2[Sample],0))</calculatedColumnFormula>
    </tableColumn>
    <tableColumn id="8" xr3:uid="{BE40E57C-381D-4CA7-8F5B-9F2B37A4B33A}" uniqueName="8" name="Average" queryTableFieldId="8" dataDxfId="2">
      <calculatedColumnFormula>AVERAGE(Pottery[[#This Row],[Al]:[Na]])</calculatedColumnFormula>
    </tableColumn>
    <tableColumn id="9" xr3:uid="{3E62F0BA-1A24-44DE-9A7F-2B90E53A8868}" uniqueName="9" name="Under0.05?" queryTableFieldId="9" dataDxfId="1">
      <calculatedColumnFormula>IF(COUNTIF(Pottery[[#This Row],[Al]:[Average]],"&lt;0.05"),"Yes","No")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86C0EE4-FFAE-492C-96BC-47B34E8E9950}" name="Pottery2" displayName="Pottery2" ref="A1:D27" tableType="queryTable" totalsRowShown="0">
  <autoFilter ref="A1:D27" xr:uid="{3ACD3C39-92F0-454B-8DFA-033F3DE9EFDA}"/>
  <sortState xmlns:xlrd2="http://schemas.microsoft.com/office/spreadsheetml/2017/richdata2" ref="A2:D27">
    <sortCondition descending="1" ref="D1:D27"/>
  </sortState>
  <tableColumns count="4">
    <tableColumn id="1" xr3:uid="{8761DA41-2EAE-4802-A252-C3F9F4C4F5CC}" uniqueName="1" name="Sample" queryTableFieldId="1"/>
    <tableColumn id="2" xr3:uid="{9CF6D809-5315-4CDC-88C7-B2C0011F7C4B}" uniqueName="2" name="Site" queryTableFieldId="2" dataDxfId="5"/>
    <tableColumn id="3" xr3:uid="{63B3C64B-7268-4D89-915C-C0060A3531F1}" uniqueName="3" name="Ca" queryTableFieldId="3"/>
    <tableColumn id="4" xr3:uid="{B9A5D771-E54A-4C93-8AC1-15994D4EB437}" uniqueName="4" name="Na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10148-3859-4A42-B621-E44DB6D49825}">
  <dimension ref="A1:I35"/>
  <sheetViews>
    <sheetView tabSelected="1" workbookViewId="0">
      <selection activeCell="F36" sqref="F36"/>
    </sheetView>
  </sheetViews>
  <sheetFormatPr defaultRowHeight="14.6" x14ac:dyDescent="0.4"/>
  <cols>
    <col min="1" max="1" width="10.4609375" bestFit="1" customWidth="1"/>
    <col min="2" max="2" width="16.3828125" customWidth="1"/>
    <col min="3" max="3" width="4.84375" bestFit="1" customWidth="1"/>
    <col min="4" max="4" width="5" bestFit="1" customWidth="1"/>
    <col min="5" max="5" width="5.765625" bestFit="1" customWidth="1"/>
    <col min="9" max="9" width="12.765625" customWidth="1"/>
  </cols>
  <sheetData>
    <row r="1" spans="1:9" x14ac:dyDescent="0.4">
      <c r="A1" t="s">
        <v>8</v>
      </c>
      <c r="B1" t="s">
        <v>7</v>
      </c>
      <c r="C1" t="s">
        <v>0</v>
      </c>
      <c r="D1" t="s">
        <v>1</v>
      </c>
      <c r="E1" t="s">
        <v>2</v>
      </c>
      <c r="F1" t="s">
        <v>9</v>
      </c>
      <c r="G1" t="s">
        <v>10</v>
      </c>
      <c r="H1" t="s">
        <v>11</v>
      </c>
      <c r="I1" t="s">
        <v>15</v>
      </c>
    </row>
    <row r="2" spans="1:9" x14ac:dyDescent="0.4">
      <c r="A2">
        <v>1</v>
      </c>
      <c r="B2" s="1" t="s">
        <v>3</v>
      </c>
      <c r="C2">
        <v>14.4</v>
      </c>
      <c r="D2">
        <v>7</v>
      </c>
      <c r="E2">
        <v>4.3</v>
      </c>
      <c r="F2">
        <f>INDEX(Pottery2[Ca],MATCH(Pottery[[#This Row],[Sample]],Pottery2[Sample],0))</f>
        <v>0.15</v>
      </c>
      <c r="G2">
        <f>INDEX(Pottery2[Na],MATCH(Pottery[[#This Row],[Sample]],Pottery2[Sample],0))</f>
        <v>0.51</v>
      </c>
      <c r="H2">
        <f>AVERAGE(Pottery[[#This Row],[Al]:[Na]])</f>
        <v>5.2720000000000002</v>
      </c>
      <c r="I2" s="1" t="str">
        <f>IF(COUNTIF(Pottery[[#This Row],[Al]:[Average]],"&lt;0.05"),"Yes","No")</f>
        <v>No</v>
      </c>
    </row>
    <row r="3" spans="1:9" x14ac:dyDescent="0.4">
      <c r="A3">
        <v>2</v>
      </c>
      <c r="B3" s="1" t="s">
        <v>3</v>
      </c>
      <c r="C3">
        <v>13.8</v>
      </c>
      <c r="D3">
        <v>7.08</v>
      </c>
      <c r="E3">
        <v>3.43</v>
      </c>
      <c r="F3">
        <f>INDEX(Pottery2[Ca],MATCH(Pottery[[#This Row],[Sample]],Pottery2[Sample],0))</f>
        <v>0.12</v>
      </c>
      <c r="G3">
        <f>INDEX(Pottery2[Na],MATCH(Pottery[[#This Row],[Sample]],Pottery2[Sample],0))</f>
        <v>0.17</v>
      </c>
      <c r="H3">
        <f>AVERAGE(Pottery[[#This Row],[Al]:[Na]])</f>
        <v>4.9200000000000008</v>
      </c>
      <c r="I3" s="1" t="str">
        <f>IF(COUNTIF(Pottery[[#This Row],[Al]:[Average]],"&lt;0.05"),"Yes","No")</f>
        <v>No</v>
      </c>
    </row>
    <row r="4" spans="1:9" x14ac:dyDescent="0.4">
      <c r="A4">
        <v>3</v>
      </c>
      <c r="B4" s="1" t="s">
        <v>3</v>
      </c>
      <c r="C4">
        <v>14.6</v>
      </c>
      <c r="D4">
        <v>7.09</v>
      </c>
      <c r="E4">
        <v>3.88</v>
      </c>
      <c r="F4">
        <f>INDEX(Pottery2[Ca],MATCH(Pottery[[#This Row],[Sample]],Pottery2[Sample],0))</f>
        <v>0.13</v>
      </c>
      <c r="G4">
        <f>INDEX(Pottery2[Na],MATCH(Pottery[[#This Row],[Sample]],Pottery2[Sample],0))</f>
        <v>0.2</v>
      </c>
      <c r="H4">
        <f>AVERAGE(Pottery[[#This Row],[Al]:[Na]])</f>
        <v>5.1799999999999988</v>
      </c>
      <c r="I4" s="1" t="str">
        <f>IF(COUNTIF(Pottery[[#This Row],[Al]:[Average]],"&lt;0.05"),"Yes","No")</f>
        <v>No</v>
      </c>
    </row>
    <row r="5" spans="1:9" x14ac:dyDescent="0.4">
      <c r="A5">
        <v>4</v>
      </c>
      <c r="B5" s="1" t="s">
        <v>3</v>
      </c>
      <c r="C5">
        <v>11.5</v>
      </c>
      <c r="D5">
        <v>6.37</v>
      </c>
      <c r="E5">
        <v>5.64</v>
      </c>
      <c r="F5">
        <f>INDEX(Pottery2[Ca],MATCH(Pottery[[#This Row],[Sample]],Pottery2[Sample],0))</f>
        <v>0.16</v>
      </c>
      <c r="G5">
        <f>INDEX(Pottery2[Na],MATCH(Pottery[[#This Row],[Sample]],Pottery2[Sample],0))</f>
        <v>0.14000000000000001</v>
      </c>
      <c r="H5">
        <f>AVERAGE(Pottery[[#This Row],[Al]:[Na]])</f>
        <v>4.7620000000000005</v>
      </c>
      <c r="I5" s="1" t="str">
        <f>IF(COUNTIF(Pottery[[#This Row],[Al]:[Average]],"&lt;0.05"),"Yes","No")</f>
        <v>No</v>
      </c>
    </row>
    <row r="6" spans="1:9" x14ac:dyDescent="0.4">
      <c r="A6">
        <v>5</v>
      </c>
      <c r="B6" s="1" t="s">
        <v>3</v>
      </c>
      <c r="C6">
        <v>13.8</v>
      </c>
      <c r="D6">
        <v>7.06</v>
      </c>
      <c r="E6">
        <v>5.34</v>
      </c>
      <c r="F6">
        <f>INDEX(Pottery2[Ca],MATCH(Pottery[[#This Row],[Sample]],Pottery2[Sample],0))</f>
        <v>0.2</v>
      </c>
      <c r="G6">
        <f>INDEX(Pottery2[Na],MATCH(Pottery[[#This Row],[Sample]],Pottery2[Sample],0))</f>
        <v>0.2</v>
      </c>
      <c r="H6">
        <f>AVERAGE(Pottery[[#This Row],[Al]:[Na]])</f>
        <v>5.3199999999999994</v>
      </c>
      <c r="I6" s="1" t="str">
        <f>IF(COUNTIF(Pottery[[#This Row],[Al]:[Average]],"&lt;0.05"),"Yes","No")</f>
        <v>No</v>
      </c>
    </row>
    <row r="7" spans="1:9" x14ac:dyDescent="0.4">
      <c r="A7">
        <v>6</v>
      </c>
      <c r="B7" s="1" t="s">
        <v>3</v>
      </c>
      <c r="C7">
        <v>10.9</v>
      </c>
      <c r="D7">
        <v>6.26</v>
      </c>
      <c r="E7">
        <v>3.47</v>
      </c>
      <c r="F7">
        <f>INDEX(Pottery2[Ca],MATCH(Pottery[[#This Row],[Sample]],Pottery2[Sample],0))</f>
        <v>0.17</v>
      </c>
      <c r="G7">
        <f>INDEX(Pottery2[Na],MATCH(Pottery[[#This Row],[Sample]],Pottery2[Sample],0))</f>
        <v>0.22</v>
      </c>
      <c r="H7">
        <f>AVERAGE(Pottery[[#This Row],[Al]:[Na]])</f>
        <v>4.2039999999999997</v>
      </c>
      <c r="I7" s="1" t="str">
        <f>IF(COUNTIF(Pottery[[#This Row],[Al]:[Average]],"&lt;0.05"),"Yes","No")</f>
        <v>No</v>
      </c>
    </row>
    <row r="8" spans="1:9" x14ac:dyDescent="0.4">
      <c r="A8">
        <v>7</v>
      </c>
      <c r="B8" s="1" t="s">
        <v>3</v>
      </c>
      <c r="C8">
        <v>10.1</v>
      </c>
      <c r="D8">
        <v>4.26</v>
      </c>
      <c r="E8">
        <v>4.26</v>
      </c>
      <c r="F8">
        <f>INDEX(Pottery2[Ca],MATCH(Pottery[[#This Row],[Sample]],Pottery2[Sample],0))</f>
        <v>0.2</v>
      </c>
      <c r="G8">
        <f>INDEX(Pottery2[Na],MATCH(Pottery[[#This Row],[Sample]],Pottery2[Sample],0))</f>
        <v>0.18</v>
      </c>
      <c r="H8">
        <f>AVERAGE(Pottery[[#This Row],[Al]:[Na]])</f>
        <v>3.7999999999999994</v>
      </c>
      <c r="I8" s="1" t="str">
        <f>IF(COUNTIF(Pottery[[#This Row],[Al]:[Average]],"&lt;0.05"),"Yes","No")</f>
        <v>No</v>
      </c>
    </row>
    <row r="9" spans="1:9" x14ac:dyDescent="0.4">
      <c r="A9">
        <v>8</v>
      </c>
      <c r="B9" s="1" t="s">
        <v>3</v>
      </c>
      <c r="C9">
        <v>11.6</v>
      </c>
      <c r="D9">
        <v>5.78</v>
      </c>
      <c r="E9">
        <v>5.91</v>
      </c>
      <c r="F9">
        <f>INDEX(Pottery2[Ca],MATCH(Pottery[[#This Row],[Sample]],Pottery2[Sample],0))</f>
        <v>0.18</v>
      </c>
      <c r="G9">
        <f>INDEX(Pottery2[Na],MATCH(Pottery[[#This Row],[Sample]],Pottery2[Sample],0))</f>
        <v>0.16</v>
      </c>
      <c r="H9">
        <f>AVERAGE(Pottery[[#This Row],[Al]:[Na]])</f>
        <v>4.726</v>
      </c>
      <c r="I9" s="1" t="str">
        <f>IF(COUNTIF(Pottery[[#This Row],[Al]:[Average]],"&lt;0.05"),"Yes","No")</f>
        <v>No</v>
      </c>
    </row>
    <row r="10" spans="1:9" x14ac:dyDescent="0.4">
      <c r="A10">
        <v>9</v>
      </c>
      <c r="B10" s="1" t="s">
        <v>3</v>
      </c>
      <c r="C10">
        <v>11.1</v>
      </c>
      <c r="D10">
        <v>5.49</v>
      </c>
      <c r="E10">
        <v>4.5199999999999996</v>
      </c>
      <c r="F10">
        <f>INDEX(Pottery2[Ca],MATCH(Pottery[[#This Row],[Sample]],Pottery2[Sample],0))</f>
        <v>0.28999999999999998</v>
      </c>
      <c r="G10">
        <f>INDEX(Pottery2[Na],MATCH(Pottery[[#This Row],[Sample]],Pottery2[Sample],0))</f>
        <v>0.3</v>
      </c>
      <c r="H10">
        <f>AVERAGE(Pottery[[#This Row],[Al]:[Na]])</f>
        <v>4.34</v>
      </c>
      <c r="I10" s="1" t="str">
        <f>IF(COUNTIF(Pottery[[#This Row],[Al]:[Average]],"&lt;0.05"),"Yes","No")</f>
        <v>No</v>
      </c>
    </row>
    <row r="11" spans="1:9" x14ac:dyDescent="0.4">
      <c r="A11">
        <v>10</v>
      </c>
      <c r="B11" s="1" t="s">
        <v>3</v>
      </c>
      <c r="C11">
        <v>13.4</v>
      </c>
      <c r="D11">
        <v>6.92</v>
      </c>
      <c r="E11">
        <v>7.23</v>
      </c>
      <c r="F11">
        <f>INDEX(Pottery2[Ca],MATCH(Pottery[[#This Row],[Sample]],Pottery2[Sample],0))</f>
        <v>0.28000000000000003</v>
      </c>
      <c r="G11">
        <f>INDEX(Pottery2[Na],MATCH(Pottery[[#This Row],[Sample]],Pottery2[Sample],0))</f>
        <v>0.2</v>
      </c>
      <c r="H11">
        <f>AVERAGE(Pottery[[#This Row],[Al]:[Na]])</f>
        <v>5.6059999999999999</v>
      </c>
      <c r="I11" s="1" t="str">
        <f>IF(COUNTIF(Pottery[[#This Row],[Al]:[Average]],"&lt;0.05"),"Yes","No")</f>
        <v>No</v>
      </c>
    </row>
    <row r="12" spans="1:9" x14ac:dyDescent="0.4">
      <c r="A12">
        <v>11</v>
      </c>
      <c r="B12" s="1" t="s">
        <v>3</v>
      </c>
      <c r="C12">
        <v>12.4</v>
      </c>
      <c r="D12">
        <v>6.13</v>
      </c>
      <c r="E12">
        <v>5.69</v>
      </c>
      <c r="F12">
        <f>INDEX(Pottery2[Ca],MATCH(Pottery[[#This Row],[Sample]],Pottery2[Sample],0))</f>
        <v>0.22</v>
      </c>
      <c r="G12">
        <f>INDEX(Pottery2[Na],MATCH(Pottery[[#This Row],[Sample]],Pottery2[Sample],0))</f>
        <v>0.54</v>
      </c>
      <c r="H12">
        <f>AVERAGE(Pottery[[#This Row],[Al]:[Na]])</f>
        <v>4.9960000000000004</v>
      </c>
      <c r="I12" s="1" t="str">
        <f>IF(COUNTIF(Pottery[[#This Row],[Al]:[Average]],"&lt;0.05"),"Yes","No")</f>
        <v>No</v>
      </c>
    </row>
    <row r="13" spans="1:9" x14ac:dyDescent="0.4">
      <c r="A13">
        <v>12</v>
      </c>
      <c r="B13" s="1" t="s">
        <v>3</v>
      </c>
      <c r="C13">
        <v>13.1</v>
      </c>
      <c r="D13">
        <v>6.64</v>
      </c>
      <c r="E13">
        <v>5.51</v>
      </c>
      <c r="F13">
        <f>INDEX(Pottery2[Ca],MATCH(Pottery[[#This Row],[Sample]],Pottery2[Sample],0))</f>
        <v>0.31</v>
      </c>
      <c r="G13">
        <f>INDEX(Pottery2[Na],MATCH(Pottery[[#This Row],[Sample]],Pottery2[Sample],0))</f>
        <v>0.24</v>
      </c>
      <c r="H13">
        <f>AVERAGE(Pottery[[#This Row],[Al]:[Na]])</f>
        <v>5.1599999999999993</v>
      </c>
      <c r="I13" s="1" t="str">
        <f>IF(COUNTIF(Pottery[[#This Row],[Al]:[Average]],"&lt;0.05"),"Yes","No")</f>
        <v>No</v>
      </c>
    </row>
    <row r="14" spans="1:9" x14ac:dyDescent="0.4">
      <c r="A14">
        <v>13</v>
      </c>
      <c r="B14" s="1" t="s">
        <v>3</v>
      </c>
      <c r="C14">
        <v>12.7</v>
      </c>
      <c r="D14">
        <v>6.69</v>
      </c>
      <c r="E14">
        <v>4.45</v>
      </c>
      <c r="F14">
        <f>INDEX(Pottery2[Ca],MATCH(Pottery[[#This Row],[Sample]],Pottery2[Sample],0))</f>
        <v>0.2</v>
      </c>
      <c r="G14">
        <f>INDEX(Pottery2[Na],MATCH(Pottery[[#This Row],[Sample]],Pottery2[Sample],0))</f>
        <v>0.22</v>
      </c>
      <c r="H14">
        <f>AVERAGE(Pottery[[#This Row],[Al]:[Na]])</f>
        <v>4.8519999999999994</v>
      </c>
      <c r="I14" s="1" t="str">
        <f>IF(COUNTIF(Pottery[[#This Row],[Al]:[Average]],"&lt;0.05"),"Yes","No")</f>
        <v>No</v>
      </c>
    </row>
    <row r="15" spans="1:9" x14ac:dyDescent="0.4">
      <c r="A15">
        <v>14</v>
      </c>
      <c r="B15" s="1" t="s">
        <v>3</v>
      </c>
      <c r="C15">
        <v>12.5</v>
      </c>
      <c r="D15">
        <v>6.44</v>
      </c>
      <c r="E15">
        <v>3.94</v>
      </c>
      <c r="F15">
        <f>INDEX(Pottery2[Ca],MATCH(Pottery[[#This Row],[Sample]],Pottery2[Sample],0))</f>
        <v>0.22</v>
      </c>
      <c r="G15">
        <f>INDEX(Pottery2[Na],MATCH(Pottery[[#This Row],[Sample]],Pottery2[Sample],0))</f>
        <v>0.23</v>
      </c>
      <c r="H15">
        <f>AVERAGE(Pottery[[#This Row],[Al]:[Na]])</f>
        <v>4.6660000000000004</v>
      </c>
      <c r="I15" s="1" t="str">
        <f>IF(COUNTIF(Pottery[[#This Row],[Al]:[Average]],"&lt;0.05"),"Yes","No")</f>
        <v>No</v>
      </c>
    </row>
    <row r="16" spans="1:9" x14ac:dyDescent="0.4">
      <c r="A16">
        <v>15</v>
      </c>
      <c r="B16" s="1" t="s">
        <v>4</v>
      </c>
      <c r="C16">
        <v>11.8</v>
      </c>
      <c r="D16">
        <v>5.44</v>
      </c>
      <c r="E16">
        <v>3.94</v>
      </c>
      <c r="F16">
        <f>INDEX(Pottery2[Ca],MATCH(Pottery[[#This Row],[Sample]],Pottery2[Sample],0))</f>
        <v>0.3</v>
      </c>
      <c r="G16">
        <f>INDEX(Pottery2[Na],MATCH(Pottery[[#This Row],[Sample]],Pottery2[Sample],0))</f>
        <v>0.04</v>
      </c>
      <c r="H16">
        <f>AVERAGE(Pottery[[#This Row],[Al]:[Na]])</f>
        <v>4.3040000000000003</v>
      </c>
      <c r="I16" s="1" t="str">
        <f>IF(COUNTIF(Pottery[[#This Row],[Al]:[Average]],"&lt;0.05"),"Yes","No")</f>
        <v>Yes</v>
      </c>
    </row>
    <row r="17" spans="1:9" x14ac:dyDescent="0.4">
      <c r="A17">
        <v>16</v>
      </c>
      <c r="B17" s="1" t="s">
        <v>4</v>
      </c>
      <c r="C17">
        <v>11.6</v>
      </c>
      <c r="D17">
        <v>5.39</v>
      </c>
      <c r="E17">
        <v>3.77</v>
      </c>
      <c r="F17">
        <f>INDEX(Pottery2[Ca],MATCH(Pottery[[#This Row],[Sample]],Pottery2[Sample],0))</f>
        <v>0.28999999999999998</v>
      </c>
      <c r="G17">
        <f>INDEX(Pottery2[Na],MATCH(Pottery[[#This Row],[Sample]],Pottery2[Sample],0))</f>
        <v>0.06</v>
      </c>
      <c r="H17">
        <f>AVERAGE(Pottery[[#This Row],[Al]:[Na]])</f>
        <v>4.2219999999999995</v>
      </c>
      <c r="I17" s="1" t="str">
        <f>IF(COUNTIF(Pottery[[#This Row],[Al]:[Average]],"&lt;0.05"),"Yes","No")</f>
        <v>No</v>
      </c>
    </row>
    <row r="18" spans="1:9" x14ac:dyDescent="0.4">
      <c r="A18">
        <v>17</v>
      </c>
      <c r="B18" s="1" t="s">
        <v>5</v>
      </c>
      <c r="C18">
        <v>18.3</v>
      </c>
      <c r="D18">
        <v>1.28</v>
      </c>
      <c r="E18">
        <v>0.67</v>
      </c>
      <c r="F18">
        <f>INDEX(Pottery2[Ca],MATCH(Pottery[[#This Row],[Sample]],Pottery2[Sample],0))</f>
        <v>0.03</v>
      </c>
      <c r="G18">
        <f>INDEX(Pottery2[Na],MATCH(Pottery[[#This Row],[Sample]],Pottery2[Sample],0))</f>
        <v>0.03</v>
      </c>
      <c r="H18">
        <f>AVERAGE(Pottery[[#This Row],[Al]:[Na]])</f>
        <v>4.0620000000000012</v>
      </c>
      <c r="I18" s="1" t="str">
        <f>IF(COUNTIF(Pottery[[#This Row],[Al]:[Average]],"&lt;0.05"),"Yes","No")</f>
        <v>Yes</v>
      </c>
    </row>
    <row r="19" spans="1:9" x14ac:dyDescent="0.4">
      <c r="A19">
        <v>18</v>
      </c>
      <c r="B19" s="1" t="s">
        <v>5</v>
      </c>
      <c r="C19">
        <v>15.8</v>
      </c>
      <c r="D19">
        <v>2.39</v>
      </c>
      <c r="E19">
        <v>0.63</v>
      </c>
      <c r="F19">
        <f>INDEX(Pottery2[Ca],MATCH(Pottery[[#This Row],[Sample]],Pottery2[Sample],0))</f>
        <v>0.01</v>
      </c>
      <c r="G19">
        <f>INDEX(Pottery2[Na],MATCH(Pottery[[#This Row],[Sample]],Pottery2[Sample],0))</f>
        <v>0.04</v>
      </c>
      <c r="H19">
        <f>AVERAGE(Pottery[[#This Row],[Al]:[Na]])</f>
        <v>3.774</v>
      </c>
      <c r="I19" s="1" t="str">
        <f>IF(COUNTIF(Pottery[[#This Row],[Al]:[Average]],"&lt;0.05"),"Yes","No")</f>
        <v>Yes</v>
      </c>
    </row>
    <row r="20" spans="1:9" x14ac:dyDescent="0.4">
      <c r="A20">
        <v>19</v>
      </c>
      <c r="B20" s="1" t="s">
        <v>5</v>
      </c>
      <c r="C20">
        <v>18</v>
      </c>
      <c r="D20">
        <v>1.5</v>
      </c>
      <c r="E20">
        <v>0.67</v>
      </c>
      <c r="F20">
        <f>INDEX(Pottery2[Ca],MATCH(Pottery[[#This Row],[Sample]],Pottery2[Sample],0))</f>
        <v>0.01</v>
      </c>
      <c r="G20">
        <f>INDEX(Pottery2[Na],MATCH(Pottery[[#This Row],[Sample]],Pottery2[Sample],0))</f>
        <v>0.06</v>
      </c>
      <c r="H20">
        <f>AVERAGE(Pottery[[#This Row],[Al]:[Na]])</f>
        <v>4.048</v>
      </c>
      <c r="I20" s="1" t="str">
        <f>IF(COUNTIF(Pottery[[#This Row],[Al]:[Average]],"&lt;0.05"),"Yes","No")</f>
        <v>Yes</v>
      </c>
    </row>
    <row r="21" spans="1:9" x14ac:dyDescent="0.4">
      <c r="A21">
        <v>20</v>
      </c>
      <c r="B21" s="1" t="s">
        <v>5</v>
      </c>
      <c r="C21">
        <v>18</v>
      </c>
      <c r="D21">
        <v>1.88</v>
      </c>
      <c r="E21">
        <v>0.68</v>
      </c>
      <c r="F21">
        <f>INDEX(Pottery2[Ca],MATCH(Pottery[[#This Row],[Sample]],Pottery2[Sample],0))</f>
        <v>0.01</v>
      </c>
      <c r="G21">
        <f>INDEX(Pottery2[Na],MATCH(Pottery[[#This Row],[Sample]],Pottery2[Sample],0))</f>
        <v>0.04</v>
      </c>
      <c r="H21">
        <f>AVERAGE(Pottery[[#This Row],[Al]:[Na]])</f>
        <v>4.1219999999999999</v>
      </c>
      <c r="I21" s="1" t="str">
        <f>IF(COUNTIF(Pottery[[#This Row],[Al]:[Average]],"&lt;0.05"),"Yes","No")</f>
        <v>Yes</v>
      </c>
    </row>
    <row r="22" spans="1:9" x14ac:dyDescent="0.4">
      <c r="A22">
        <v>21</v>
      </c>
      <c r="B22" s="1" t="s">
        <v>5</v>
      </c>
      <c r="C22">
        <v>20.8</v>
      </c>
      <c r="D22">
        <v>1.51</v>
      </c>
      <c r="E22">
        <v>0.72</v>
      </c>
      <c r="F22">
        <f>INDEX(Pottery2[Ca],MATCH(Pottery[[#This Row],[Sample]],Pottery2[Sample],0))</f>
        <v>7.0000000000000007E-2</v>
      </c>
      <c r="G22">
        <f>INDEX(Pottery2[Na],MATCH(Pottery[[#This Row],[Sample]],Pottery2[Sample],0))</f>
        <v>0.1</v>
      </c>
      <c r="H22">
        <f>AVERAGE(Pottery[[#This Row],[Al]:[Na]])</f>
        <v>4.6400000000000006</v>
      </c>
      <c r="I22" s="1" t="str">
        <f>IF(COUNTIF(Pottery[[#This Row],[Al]:[Average]],"&lt;0.05"),"Yes","No")</f>
        <v>No</v>
      </c>
    </row>
    <row r="23" spans="1:9" x14ac:dyDescent="0.4">
      <c r="A23">
        <v>22</v>
      </c>
      <c r="B23" s="1" t="s">
        <v>6</v>
      </c>
      <c r="C23">
        <v>17.7</v>
      </c>
      <c r="D23">
        <v>1.1200000000000001</v>
      </c>
      <c r="E23">
        <v>0.56000000000000005</v>
      </c>
      <c r="F23">
        <f>INDEX(Pottery2[Ca],MATCH(Pottery[[#This Row],[Sample]],Pottery2[Sample],0))</f>
        <v>0.06</v>
      </c>
      <c r="G23">
        <f>INDEX(Pottery2[Na],MATCH(Pottery[[#This Row],[Sample]],Pottery2[Sample],0))</f>
        <v>0.06</v>
      </c>
      <c r="H23">
        <f>AVERAGE(Pottery[[#This Row],[Al]:[Na]])</f>
        <v>3.8999999999999995</v>
      </c>
      <c r="I23" s="1" t="str">
        <f>IF(COUNTIF(Pottery[[#This Row],[Al]:[Average]],"&lt;0.05"),"Yes","No")</f>
        <v>No</v>
      </c>
    </row>
    <row r="24" spans="1:9" x14ac:dyDescent="0.4">
      <c r="A24">
        <v>23</v>
      </c>
      <c r="B24" s="1" t="s">
        <v>6</v>
      </c>
      <c r="C24">
        <v>18.3</v>
      </c>
      <c r="D24">
        <v>1.1399999999999999</v>
      </c>
      <c r="E24">
        <v>0.67</v>
      </c>
      <c r="F24">
        <f>INDEX(Pottery2[Ca],MATCH(Pottery[[#This Row],[Sample]],Pottery2[Sample],0))</f>
        <v>0.06</v>
      </c>
      <c r="G24">
        <f>INDEX(Pottery2[Na],MATCH(Pottery[[#This Row],[Sample]],Pottery2[Sample],0))</f>
        <v>0.05</v>
      </c>
      <c r="H24">
        <f>AVERAGE(Pottery[[#This Row],[Al]:[Na]])</f>
        <v>4.0440000000000005</v>
      </c>
      <c r="I24" s="1" t="str">
        <f>IF(COUNTIF(Pottery[[#This Row],[Al]:[Average]],"&lt;0.05"),"Yes","No")</f>
        <v>No</v>
      </c>
    </row>
    <row r="25" spans="1:9" x14ac:dyDescent="0.4">
      <c r="A25">
        <v>24</v>
      </c>
      <c r="B25" s="1" t="s">
        <v>6</v>
      </c>
      <c r="C25">
        <v>16.7</v>
      </c>
      <c r="D25">
        <v>0.92</v>
      </c>
      <c r="E25">
        <v>0.53</v>
      </c>
      <c r="F25">
        <f>INDEX(Pottery2[Ca],MATCH(Pottery[[#This Row],[Sample]],Pottery2[Sample],0))</f>
        <v>0.01</v>
      </c>
      <c r="G25">
        <f>INDEX(Pottery2[Na],MATCH(Pottery[[#This Row],[Sample]],Pottery2[Sample],0))</f>
        <v>0.05</v>
      </c>
      <c r="H25">
        <f>AVERAGE(Pottery[[#This Row],[Al]:[Na]])</f>
        <v>3.6420000000000008</v>
      </c>
      <c r="I25" s="1" t="str">
        <f>IF(COUNTIF(Pottery[[#This Row],[Al]:[Average]],"&lt;0.05"),"Yes","No")</f>
        <v>Yes</v>
      </c>
    </row>
    <row r="26" spans="1:9" x14ac:dyDescent="0.4">
      <c r="A26">
        <v>25</v>
      </c>
      <c r="B26" s="1" t="s">
        <v>6</v>
      </c>
      <c r="C26">
        <v>14.8</v>
      </c>
      <c r="D26">
        <v>2.74</v>
      </c>
      <c r="E26">
        <v>0.67</v>
      </c>
      <c r="F26">
        <f>INDEX(Pottery2[Ca],MATCH(Pottery[[#This Row],[Sample]],Pottery2[Sample],0))</f>
        <v>0.03</v>
      </c>
      <c r="G26">
        <f>INDEX(Pottery2[Na],MATCH(Pottery[[#This Row],[Sample]],Pottery2[Sample],0))</f>
        <v>0.05</v>
      </c>
      <c r="H26">
        <f>AVERAGE(Pottery[[#This Row],[Al]:[Na]])</f>
        <v>3.6580000000000004</v>
      </c>
      <c r="I26" s="1" t="str">
        <f>IF(COUNTIF(Pottery[[#This Row],[Al]:[Average]],"&lt;0.05"),"Yes","No")</f>
        <v>Yes</v>
      </c>
    </row>
    <row r="27" spans="1:9" x14ac:dyDescent="0.4">
      <c r="A27">
        <v>26</v>
      </c>
      <c r="B27" s="1" t="s">
        <v>6</v>
      </c>
      <c r="C27">
        <v>19.100000000000001</v>
      </c>
      <c r="D27">
        <v>1.64</v>
      </c>
      <c r="E27">
        <v>0.6</v>
      </c>
      <c r="F27">
        <f>INDEX(Pottery2[Ca],MATCH(Pottery[[#This Row],[Sample]],Pottery2[Sample],0))</f>
        <v>0.1</v>
      </c>
      <c r="G27">
        <f>INDEX(Pottery2[Na],MATCH(Pottery[[#This Row],[Sample]],Pottery2[Sample],0))</f>
        <v>0.03</v>
      </c>
      <c r="H27">
        <f>AVERAGE(Pottery[[#This Row],[Al]:[Na]])</f>
        <v>4.2940000000000014</v>
      </c>
      <c r="I27" s="1" t="str">
        <f>IF(COUNTIF(Pottery[[#This Row],[Al]:[Average]],"&lt;0.05"),"Yes","No")</f>
        <v>Yes</v>
      </c>
    </row>
    <row r="29" spans="1:9" x14ac:dyDescent="0.4">
      <c r="A29" s="2" t="s">
        <v>12</v>
      </c>
      <c r="C29">
        <f>MAX(Pottery[Al])</f>
        <v>20.8</v>
      </c>
      <c r="D29">
        <f>MAX(Pottery[Fe])</f>
        <v>7.09</v>
      </c>
      <c r="E29">
        <f>MAX(Pottery[Mg])</f>
        <v>7.23</v>
      </c>
      <c r="F29">
        <f>MAX(Pottery[Ca])</f>
        <v>0.31</v>
      </c>
      <c r="G29">
        <f>MAX(Pottery[Na])</f>
        <v>0.54</v>
      </c>
      <c r="H29">
        <f>MAX(Pottery[Average])</f>
        <v>5.6059999999999999</v>
      </c>
    </row>
    <row r="31" spans="1:9" x14ac:dyDescent="0.4">
      <c r="C31" t="s">
        <v>0</v>
      </c>
      <c r="D31" t="s">
        <v>14</v>
      </c>
    </row>
    <row r="32" spans="1:9" x14ac:dyDescent="0.4">
      <c r="A32" t="s">
        <v>13</v>
      </c>
      <c r="C32">
        <f>MAX(Pottery[Al])</f>
        <v>20.8</v>
      </c>
      <c r="D32">
        <f>INDEX(Pottery[Sample],MATCH(C32,Pottery[Al],0))</f>
        <v>21</v>
      </c>
    </row>
    <row r="34" spans="1:3" x14ac:dyDescent="0.4">
      <c r="A34" t="s">
        <v>16</v>
      </c>
      <c r="C34">
        <f>COUNTIF(Pottery[[Al]:[Average]],"&gt;1")</f>
        <v>93</v>
      </c>
    </row>
    <row r="35" spans="1:3" x14ac:dyDescent="0.4">
      <c r="A35" t="s">
        <v>17</v>
      </c>
      <c r="C35">
        <f>COUNT(Pottery[Sample])</f>
        <v>26</v>
      </c>
    </row>
  </sheetData>
  <conditionalFormatting sqref="I1:I1048576">
    <cfRule type="containsText" dxfId="0" priority="1" operator="containsText" text="Yes">
      <formula>NOT(ISERROR(SEARCH("Yes",I1)))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D308B-5C63-47C8-AD72-5FBB23D67DEF}">
  <dimension ref="A1:D27"/>
  <sheetViews>
    <sheetView workbookViewId="0">
      <selection activeCell="B34" sqref="B34"/>
    </sheetView>
  </sheetViews>
  <sheetFormatPr defaultRowHeight="14.6" x14ac:dyDescent="0.4"/>
  <cols>
    <col min="1" max="1" width="10.4609375" bestFit="1" customWidth="1"/>
    <col min="2" max="2" width="9.921875" bestFit="1" customWidth="1"/>
    <col min="3" max="3" width="5.15234375" bestFit="1" customWidth="1"/>
    <col min="4" max="4" width="5.3828125" bestFit="1" customWidth="1"/>
  </cols>
  <sheetData>
    <row r="1" spans="1:4" x14ac:dyDescent="0.4">
      <c r="A1" t="s">
        <v>8</v>
      </c>
      <c r="B1" t="s">
        <v>7</v>
      </c>
      <c r="C1" t="s">
        <v>9</v>
      </c>
      <c r="D1" t="s">
        <v>10</v>
      </c>
    </row>
    <row r="2" spans="1:4" x14ac:dyDescent="0.4">
      <c r="A2">
        <v>11</v>
      </c>
      <c r="B2" s="1" t="s">
        <v>3</v>
      </c>
      <c r="C2">
        <v>0.22</v>
      </c>
      <c r="D2">
        <v>0.54</v>
      </c>
    </row>
    <row r="3" spans="1:4" x14ac:dyDescent="0.4">
      <c r="A3">
        <v>1</v>
      </c>
      <c r="B3" s="1" t="s">
        <v>3</v>
      </c>
      <c r="C3">
        <v>0.15</v>
      </c>
      <c r="D3">
        <v>0.51</v>
      </c>
    </row>
    <row r="4" spans="1:4" x14ac:dyDescent="0.4">
      <c r="A4">
        <v>9</v>
      </c>
      <c r="B4" s="1" t="s">
        <v>3</v>
      </c>
      <c r="C4">
        <v>0.28999999999999998</v>
      </c>
      <c r="D4">
        <v>0.3</v>
      </c>
    </row>
    <row r="5" spans="1:4" x14ac:dyDescent="0.4">
      <c r="A5">
        <v>12</v>
      </c>
      <c r="B5" s="1" t="s">
        <v>3</v>
      </c>
      <c r="C5">
        <v>0.31</v>
      </c>
      <c r="D5">
        <v>0.24</v>
      </c>
    </row>
    <row r="6" spans="1:4" x14ac:dyDescent="0.4">
      <c r="A6">
        <v>14</v>
      </c>
      <c r="B6" s="1" t="s">
        <v>3</v>
      </c>
      <c r="C6">
        <v>0.22</v>
      </c>
      <c r="D6">
        <v>0.23</v>
      </c>
    </row>
    <row r="7" spans="1:4" x14ac:dyDescent="0.4">
      <c r="A7">
        <v>13</v>
      </c>
      <c r="B7" s="1" t="s">
        <v>3</v>
      </c>
      <c r="C7">
        <v>0.2</v>
      </c>
      <c r="D7">
        <v>0.22</v>
      </c>
    </row>
    <row r="8" spans="1:4" x14ac:dyDescent="0.4">
      <c r="A8">
        <v>6</v>
      </c>
      <c r="B8" s="1" t="s">
        <v>3</v>
      </c>
      <c r="C8">
        <v>0.17</v>
      </c>
      <c r="D8">
        <v>0.22</v>
      </c>
    </row>
    <row r="9" spans="1:4" x14ac:dyDescent="0.4">
      <c r="A9">
        <v>10</v>
      </c>
      <c r="B9" s="1" t="s">
        <v>3</v>
      </c>
      <c r="C9">
        <v>0.28000000000000003</v>
      </c>
      <c r="D9">
        <v>0.2</v>
      </c>
    </row>
    <row r="10" spans="1:4" x14ac:dyDescent="0.4">
      <c r="A10">
        <v>5</v>
      </c>
      <c r="B10" s="1" t="s">
        <v>3</v>
      </c>
      <c r="C10">
        <v>0.2</v>
      </c>
      <c r="D10">
        <v>0.2</v>
      </c>
    </row>
    <row r="11" spans="1:4" x14ac:dyDescent="0.4">
      <c r="A11">
        <v>3</v>
      </c>
      <c r="B11" s="1" t="s">
        <v>3</v>
      </c>
      <c r="C11">
        <v>0.13</v>
      </c>
      <c r="D11">
        <v>0.2</v>
      </c>
    </row>
    <row r="12" spans="1:4" x14ac:dyDescent="0.4">
      <c r="A12">
        <v>7</v>
      </c>
      <c r="B12" s="1" t="s">
        <v>3</v>
      </c>
      <c r="C12">
        <v>0.2</v>
      </c>
      <c r="D12">
        <v>0.18</v>
      </c>
    </row>
    <row r="13" spans="1:4" x14ac:dyDescent="0.4">
      <c r="A13">
        <v>2</v>
      </c>
      <c r="B13" s="1" t="s">
        <v>3</v>
      </c>
      <c r="C13">
        <v>0.12</v>
      </c>
      <c r="D13">
        <v>0.17</v>
      </c>
    </row>
    <row r="14" spans="1:4" x14ac:dyDescent="0.4">
      <c r="A14">
        <v>8</v>
      </c>
      <c r="B14" s="1" t="s">
        <v>3</v>
      </c>
      <c r="C14">
        <v>0.18</v>
      </c>
      <c r="D14">
        <v>0.16</v>
      </c>
    </row>
    <row r="15" spans="1:4" x14ac:dyDescent="0.4">
      <c r="A15">
        <v>4</v>
      </c>
      <c r="B15" s="1" t="s">
        <v>3</v>
      </c>
      <c r="C15">
        <v>0.16</v>
      </c>
      <c r="D15">
        <v>0.14000000000000001</v>
      </c>
    </row>
    <row r="16" spans="1:4" x14ac:dyDescent="0.4">
      <c r="A16">
        <v>21</v>
      </c>
      <c r="B16" s="1" t="s">
        <v>5</v>
      </c>
      <c r="C16">
        <v>7.0000000000000007E-2</v>
      </c>
      <c r="D16">
        <v>0.1</v>
      </c>
    </row>
    <row r="17" spans="1:4" x14ac:dyDescent="0.4">
      <c r="A17">
        <v>16</v>
      </c>
      <c r="B17" s="1" t="s">
        <v>4</v>
      </c>
      <c r="C17">
        <v>0.28999999999999998</v>
      </c>
      <c r="D17">
        <v>0.06</v>
      </c>
    </row>
    <row r="18" spans="1:4" x14ac:dyDescent="0.4">
      <c r="A18">
        <v>22</v>
      </c>
      <c r="B18" s="1" t="s">
        <v>6</v>
      </c>
      <c r="C18">
        <v>0.06</v>
      </c>
      <c r="D18">
        <v>0.06</v>
      </c>
    </row>
    <row r="19" spans="1:4" x14ac:dyDescent="0.4">
      <c r="A19">
        <v>19</v>
      </c>
      <c r="B19" s="1" t="s">
        <v>5</v>
      </c>
      <c r="C19">
        <v>0.01</v>
      </c>
      <c r="D19">
        <v>0.06</v>
      </c>
    </row>
    <row r="20" spans="1:4" x14ac:dyDescent="0.4">
      <c r="A20">
        <v>23</v>
      </c>
      <c r="B20" s="1" t="s">
        <v>6</v>
      </c>
      <c r="C20">
        <v>0.06</v>
      </c>
      <c r="D20">
        <v>0.05</v>
      </c>
    </row>
    <row r="21" spans="1:4" x14ac:dyDescent="0.4">
      <c r="A21">
        <v>25</v>
      </c>
      <c r="B21" s="1" t="s">
        <v>6</v>
      </c>
      <c r="C21">
        <v>0.03</v>
      </c>
      <c r="D21">
        <v>0.05</v>
      </c>
    </row>
    <row r="22" spans="1:4" x14ac:dyDescent="0.4">
      <c r="A22">
        <v>24</v>
      </c>
      <c r="B22" s="1" t="s">
        <v>6</v>
      </c>
      <c r="C22">
        <v>0.01</v>
      </c>
      <c r="D22">
        <v>0.05</v>
      </c>
    </row>
    <row r="23" spans="1:4" x14ac:dyDescent="0.4">
      <c r="A23">
        <v>15</v>
      </c>
      <c r="B23" s="1" t="s">
        <v>4</v>
      </c>
      <c r="C23">
        <v>0.3</v>
      </c>
      <c r="D23">
        <v>0.04</v>
      </c>
    </row>
    <row r="24" spans="1:4" x14ac:dyDescent="0.4">
      <c r="A24">
        <v>18</v>
      </c>
      <c r="B24" s="1" t="s">
        <v>5</v>
      </c>
      <c r="C24">
        <v>0.01</v>
      </c>
      <c r="D24">
        <v>0.04</v>
      </c>
    </row>
    <row r="25" spans="1:4" x14ac:dyDescent="0.4">
      <c r="A25">
        <v>20</v>
      </c>
      <c r="B25" s="1" t="s">
        <v>5</v>
      </c>
      <c r="C25">
        <v>0.01</v>
      </c>
      <c r="D25">
        <v>0.04</v>
      </c>
    </row>
    <row r="26" spans="1:4" x14ac:dyDescent="0.4">
      <c r="A26">
        <v>26</v>
      </c>
      <c r="B26" s="1" t="s">
        <v>6</v>
      </c>
      <c r="C26">
        <v>0.1</v>
      </c>
      <c r="D26">
        <v>0.03</v>
      </c>
    </row>
    <row r="27" spans="1:4" x14ac:dyDescent="0.4">
      <c r="A27">
        <v>17</v>
      </c>
      <c r="B27" s="1" t="s">
        <v>5</v>
      </c>
      <c r="C27">
        <v>0.03</v>
      </c>
      <c r="D27">
        <v>0.03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g E A A B Q S w M E F A A C A A g A 5 m N h T 5 i 2 Q y y m A A A A + A A A A B I A H A B D b 2 5 m a W c v U G F j a 2 F n Z S 5 4 b W w g o h g A K K A U A A A A A A A A A A A A A A A A A A A A A A A A A A A A h Y 8 x D o I w G E a v Q r r T F h A l 5 q c M r p K Y E I 1 r U y o 0 Q j G 0 W O 7 m 4 J G 8 g i S K u j l + L 2 9 4 3 + N 2 h 2 x s G + 8 q e 6 M 6 n a I A U + R J L b p S 6 S p F g z 3 5 C c o Y 7 L g 4 8 0 p 6 k 6 z N e j R l i m p r L 2 t C n H P Y R b j r K x J S G p B j v i 1 E L V u O P r L 6 L / t K G 8 u 1 k I j B 4 R X D Q r y K c B w n S 7 x I A i A z h l z p r x J O x Z g C + Y G w G R o 7 9 J J J 7 e 8 L I P M E 8 n 7 B n l B L A w Q U A A I A C A D m Y 2 F P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5 m N h T 0 n l 1 4 t A A Q A A k w M A A B M A H A B G b 3 J t d W x h c y 9 T Z W N 0 a W 9 u M S 5 t I K I Y A C i g F A A A A A A A A A A A A A A A A A A A A A A A A A A A A N 2 R w W v C M B T G 7 4 X + D y G 7 V A j F F v W w 0 Y P U y X a Y O O p O d o z Y v m k h z Z M k d S v i / 7 5 o O x Q p 2 2 W n 5 Z K 8 3 w v f + x 6 f h s w U K E n S 3 M G d 6 7 i O 3 n A F O Z m j M a B q E h E B x n W I P Q l W K g N L Y r 3 z J 5 h V J U j j T Q s B f o z S 2 E J 7 N L 5 N X z Q o n W p e 4 j a d 4 I c U y H O d t o J + p n e 0 x 5 Y T E E V Z W B J R R h m J U V S l 1 N G Q k X u Z Y V 7 I d R S E w 5 C R 5 w o N J K Y W E J 2 f / g w l v P Z Y Y + y G z h W W t p e T B + C 5 n U 6 t y w V f 2 Y 9 t p + V e s w M j y 5 a P h U g y L r j S k V H V p W S 8 4 X J t F R f 1 F s 5 y C 8 W l f k d V N o a P T e 1 1 z G f 7 P b V r P U o z G v j H X w d G 9 v Q t s M z Y i h j 4 N C c 0 F t 9 I V u U K 1 A l O o Q M + r a / g o e c 6 h e z 0 2 5 F k + O d R h r 9 k O b j I c j T s 9 4 N / H 2 b M O 3 K b X c O f c v s C U E s B A i 0 A F A A C A A g A 5 m N h T 5 i 2 Q y y m A A A A + A A A A B I A A A A A A A A A A A A A A A A A A A A A A E N v b m Z p Z y 9 Q Y W N r Y W d l L n h t b F B L A Q I t A B Q A A g A I A O Z j Y U 8 P y u m r p A A A A O k A A A A T A A A A A A A A A A A A A A A A A P I A A A B b Q 2 9 u d G V u d F 9 U e X B l c 1 0 u e G 1 s U E s B A i 0 A F A A C A A g A 5 m N h T 0 n l 1 4 t A A Q A A k w M A A B M A A A A A A A A A A A A A A A A A 4 w E A A E Z v c m 1 1 b G F z L 1 N l Y 3 R p b 2 4 x L m 1 Q S w U G A A A A A A M A A w D C A A A A c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I x I A A A A A A A A B E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d H R l c n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Q b 3 R 0 Z X J 5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E x L T A x V D E x O j M w O j I 5 L j c w M j c y N j N a I i A v P j x F b n R y e S B U e X B l P S J G a W x s Q 2 9 s d W 1 u V H l w Z X M i I F Z h b H V l P S J z Q X d Z R k J R V T 0 i I C 8 + P E V u d H J 5 I F R 5 c G U 9 I k Z p b G x D b 2 x 1 b W 5 O Y W 1 l c y I g V m F s d W U 9 I n N b J n F 1 b 3 Q 7 Q 2 9 s d W 1 u M S Z x d W 9 0 O y w m c X V v d D t f M S Z x d W 9 0 O y w m c X V v d D t B b C Z x d W 9 0 O y w m c X V v d D t G Z S Z x d W 9 0 O y w m c X V v d D t N Z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v d H R l c n k v Q 2 h h b m d l Z C B U e X B l L n s s M H 0 m c X V v d D s s J n F 1 b 3 Q 7 U 2 V j d G l v b j E v U G 9 0 d G V y e S 9 D a G F u Z 2 V k I F R 5 c G U u e 1 8 x L D F 9 J n F 1 b 3 Q 7 L C Z x d W 9 0 O 1 N l Y 3 R p b 2 4 x L 1 B v d H R l c n k v Q 2 h h b m d l Z C B U e X B l L n t B b C w y f S Z x d W 9 0 O y w m c X V v d D t T Z W N 0 a W 9 u M S 9 Q b 3 R 0 Z X J 5 L 0 N o Y W 5 n Z W Q g V H l w Z S 5 7 R m U s M 3 0 m c X V v d D s s J n F 1 b 3 Q 7 U 2 V j d G l v b j E v U G 9 0 d G V y e S 9 D a G F u Z 2 V k I F R 5 c G U u e 0 1 n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B v d H R l c n k v Q 2 h h b m d l Z C B U e X B l L n s s M H 0 m c X V v d D s s J n F 1 b 3 Q 7 U 2 V j d G l v b j E v U G 9 0 d G V y e S 9 D a G F u Z 2 V k I F R 5 c G U u e 1 8 x L D F 9 J n F 1 b 3 Q 7 L C Z x d W 9 0 O 1 N l Y 3 R p b 2 4 x L 1 B v d H R l c n k v Q 2 h h b m d l Z C B U e X B l L n t B b C w y f S Z x d W 9 0 O y w m c X V v d D t T Z W N 0 a W 9 u M S 9 Q b 3 R 0 Z X J 5 L 0 N o Y W 5 n Z W Q g V H l w Z S 5 7 R m U s M 3 0 m c X V v d D s s J n F 1 b 3 Q 7 U 2 V j d G l v b j E v U G 9 0 d G V y e S 9 D a G F u Z 2 V k I F R 5 c G U u e 0 1 n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b 3 R 0 Z X J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d H R l c n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0 d G V y e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d H R l c n k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G 9 0 d G V y e T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T E t M D F U M T E 6 M z E 6 M T M u N j I 3 M j M 1 M F o i I C 8 + P E V u d H J 5 I F R 5 c G U 9 I k Z p b G x D b 2 x 1 b W 5 U e X B l c y I g V m F s d W U 9 I n N B d 1 l G Q l E 9 P S I g L z 4 8 R W 5 0 c n k g V H l w Z T 0 i R m l s b E N v b H V t b k 5 h b W V z I i B W Y W x 1 Z T 0 i c 1 s m c X V v d D t D b 2 x 1 b W 4 x J n F 1 b 3 Q 7 L C Z x d W 9 0 O 1 8 x J n F 1 b 3 Q 7 L C Z x d W 9 0 O 0 N h J n F 1 b 3 Q 7 L C Z x d W 9 0 O 0 5 h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9 0 d G V y e T I v Q 2 h h b m d l Z C B U e X B l L n s s M H 0 m c X V v d D s s J n F 1 b 3 Q 7 U 2 V j d G l v b j E v U G 9 0 d G V y e T I v Q 2 h h b m d l Z C B U e X B l L n t f M S w x f S Z x d W 9 0 O y w m c X V v d D t T Z W N 0 a W 9 u M S 9 Q b 3 R 0 Z X J 5 M i 9 D a G F u Z 2 V k I F R 5 c G U u e 0 N h L D J 9 J n F 1 b 3 Q 7 L C Z x d W 9 0 O 1 N l Y 3 R p b 2 4 x L 1 B v d H R l c n k y L 0 N o Y W 5 n Z W Q g V H l w Z S 5 7 T m E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U G 9 0 d G V y e T I v Q 2 h h b m d l Z C B U e X B l L n s s M H 0 m c X V v d D s s J n F 1 b 3 Q 7 U 2 V j d G l v b j E v U G 9 0 d G V y e T I v Q 2 h h b m d l Z C B U e X B l L n t f M S w x f S Z x d W 9 0 O y w m c X V v d D t T Z W N 0 a W 9 u M S 9 Q b 3 R 0 Z X J 5 M i 9 D a G F u Z 2 V k I F R 5 c G U u e 0 N h L D J 9 J n F 1 b 3 Q 7 L C Z x d W 9 0 O 1 N l Y 3 R p b 2 4 x L 1 B v d H R l c n k y L 0 N o Y W 5 n Z W Q g V H l w Z S 5 7 T m E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v d H R l c n k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d H R l c n k y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d H R l c n k y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O 8 1 z B 9 Y L d N M n K I d w O y 8 O F Y A A A A A A g A A A A A A E G Y A A A A B A A A g A A A A l 4 M + 6 z / C P S F R q / k I h T q R 3 D T t / l / m Y 3 L w a i 9 f P q N 0 p I M A A A A A D o A A A A A C A A A g A A A A L P e Q 9 Y k l u J F D E Z K k W U G 7 s D d 2 s 1 + R J T Q U w s W m 1 w M 8 q d t Q A A A A y 6 A 4 3 w e I 1 W 7 X S i D k 0 S q s m O j r O K t F L z e n t c e B t Z G 6 G Q s o K K 5 p 7 U 0 i K p 4 u 4 q g / s 7 q q X 5 X F p D 0 S u s H O o A l p o 5 A + 1 l d H r W y B M D / d o i O Y V J Q G d e Z A A A A A 0 U 2 X H G Y K H u u 7 9 t t y F q g g J O 2 U 3 W S E r 1 P O g o b m Y c H / k d x r v n d O S i K q 6 4 H 5 h r i O a k J 6 l H A G X L U Q O r y B Z s l Y M W X 9 L w = = < / D a t a M a s h u p > 
</file>

<file path=customXml/itemProps1.xml><?xml version="1.0" encoding="utf-8"?>
<ds:datastoreItem xmlns:ds="http://schemas.openxmlformats.org/officeDocument/2006/customXml" ds:itemID="{3035222D-1450-4C8A-AC68-4A7D50B2F7A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Totaal</vt:lpstr>
      <vt:lpstr>csv2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Mok</dc:creator>
  <cp:lastModifiedBy>Samuel Mok</cp:lastModifiedBy>
  <dcterms:created xsi:type="dcterms:W3CDTF">2019-11-01T11:29:48Z</dcterms:created>
  <dcterms:modified xsi:type="dcterms:W3CDTF">2019-11-01T11:47:27Z</dcterms:modified>
</cp:coreProperties>
</file>