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al.alekseev\Downloads\ArchitectTools\"/>
    </mc:Choice>
  </mc:AlternateContent>
  <xr:revisionPtr revIDLastSave="0" documentId="13_ncr:1_{E2D4BDF2-CB60-468B-BA57-FC1CA430BECB}" xr6:coauthVersionLast="47" xr6:coauthVersionMax="47" xr10:uidLastSave="{00000000-0000-0000-0000-000000000000}"/>
  <bookViews>
    <workbookView xWindow="-110" yWindow="-110" windowWidth="19420" windowHeight="10420" activeTab="4" xr2:uid="{00000000-000D-0000-FFFF-FFFF00000000}"/>
  </bookViews>
  <sheets>
    <sheet name="Итог" sheetId="1" r:id="rId1"/>
    <sheet name="Расчет" sheetId="2" r:id="rId2"/>
    <sheet name="Сроки" sheetId="3" r:id="rId3"/>
    <sheet name="Трудозатраты" sheetId="4" r:id="rId4"/>
    <sheet name="Sheet1" sheetId="5" r:id="rId5"/>
    <sheet name="Команда" sheetId="6" r:id="rId6"/>
    <sheet name="Лицензии" sheetId="7" r:id="rId7"/>
    <sheet name="Справочник" sheetId="8" r:id="rId8"/>
    <sheet name="Параметры" sheetId="9" r:id="rId9"/>
    <sheet name="Инструкция" sheetId="10" r:id="rId10"/>
  </sheets>
  <definedNames>
    <definedName name="_xlchart.v1.0" hidden="1">Sheet1!$A$2:$A$6</definedName>
    <definedName name="_xlchart.v1.1" hidden="1">Sheet1!$B$1</definedName>
    <definedName name="_xlchart.v1.2" hidden="1">Sheet1!$B$2:$B$6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14" roundtripDataChecksum="WGqoV8I4nqF1R9FtWdJSm1PM83X2hJKyZYk02k4jx4E="/>
    </ext>
  </extLst>
</workbook>
</file>

<file path=xl/calcChain.xml><?xml version="1.0" encoding="utf-8"?>
<calcChain xmlns="http://schemas.openxmlformats.org/spreadsheetml/2006/main">
  <c r="H35" i="8" l="1"/>
  <c r="G35" i="8"/>
  <c r="F35" i="8"/>
  <c r="E35" i="8"/>
  <c r="H34" i="8"/>
  <c r="G34" i="8"/>
  <c r="F34" i="8"/>
  <c r="E34" i="8"/>
  <c r="H33" i="8"/>
  <c r="G33" i="8"/>
  <c r="F33" i="8"/>
  <c r="E33" i="8"/>
  <c r="H32" i="8"/>
  <c r="G32" i="8"/>
  <c r="F32" i="8"/>
  <c r="E32" i="8"/>
  <c r="H31" i="8"/>
  <c r="G31" i="8"/>
  <c r="F31" i="8"/>
  <c r="E31" i="8"/>
  <c r="H30" i="8"/>
  <c r="G30" i="8"/>
  <c r="F30" i="8"/>
  <c r="E30" i="8"/>
  <c r="H29" i="8"/>
  <c r="G29" i="8"/>
  <c r="F29" i="8"/>
  <c r="E29" i="8"/>
  <c r="H28" i="8"/>
  <c r="G28" i="8"/>
  <c r="F28" i="8"/>
  <c r="E28" i="8"/>
  <c r="H27" i="8"/>
  <c r="G27" i="8"/>
  <c r="F27" i="8"/>
  <c r="E27" i="8"/>
  <c r="H26" i="8"/>
  <c r="G26" i="8"/>
  <c r="F26" i="8"/>
  <c r="E26" i="8"/>
  <c r="H25" i="8"/>
  <c r="G25" i="8"/>
  <c r="F25" i="8"/>
  <c r="E25" i="8"/>
  <c r="H24" i="8"/>
  <c r="G24" i="8"/>
  <c r="F24" i="8"/>
  <c r="E24" i="8"/>
  <c r="H23" i="8"/>
  <c r="G23" i="8"/>
  <c r="F23" i="8"/>
  <c r="E23" i="8"/>
  <c r="H22" i="8"/>
  <c r="G22" i="8"/>
  <c r="F22" i="8"/>
  <c r="E22" i="8"/>
  <c r="H21" i="8"/>
  <c r="G21" i="8"/>
  <c r="F21" i="8"/>
  <c r="E21" i="8"/>
  <c r="H20" i="8"/>
  <c r="G20" i="8"/>
  <c r="F20" i="8"/>
  <c r="E20" i="8"/>
  <c r="H19" i="8"/>
  <c r="G19" i="8"/>
  <c r="F19" i="8"/>
  <c r="E19" i="8"/>
  <c r="H18" i="8"/>
  <c r="G18" i="8"/>
  <c r="F18" i="8"/>
  <c r="E18" i="8"/>
  <c r="H17" i="8"/>
  <c r="G17" i="8"/>
  <c r="F17" i="8"/>
  <c r="E17" i="8"/>
  <c r="H16" i="8"/>
  <c r="G16" i="8"/>
  <c r="F16" i="8"/>
  <c r="E16" i="8"/>
  <c r="H15" i="8"/>
  <c r="G15" i="8"/>
  <c r="F15" i="8"/>
  <c r="E15" i="8"/>
  <c r="H14" i="8"/>
  <c r="G14" i="8"/>
  <c r="F14" i="8"/>
  <c r="E14" i="8"/>
  <c r="H13" i="8"/>
  <c r="G13" i="8"/>
  <c r="F13" i="8"/>
  <c r="E13" i="8"/>
  <c r="H12" i="8"/>
  <c r="G12" i="8"/>
  <c r="F12" i="8"/>
  <c r="E12" i="8"/>
  <c r="H11" i="8"/>
  <c r="G11" i="8"/>
  <c r="F11" i="8"/>
  <c r="E11" i="8"/>
  <c r="H10" i="8"/>
  <c r="G10" i="8"/>
  <c r="F10" i="8"/>
  <c r="E10" i="8"/>
  <c r="H9" i="8"/>
  <c r="G9" i="8"/>
  <c r="F9" i="8"/>
  <c r="E9" i="8"/>
  <c r="H8" i="8"/>
  <c r="G8" i="8"/>
  <c r="F8" i="8"/>
  <c r="E8" i="8"/>
  <c r="H7" i="8"/>
  <c r="G7" i="8"/>
  <c r="F7" i="8"/>
  <c r="E7" i="8"/>
  <c r="H6" i="8"/>
  <c r="G6" i="8"/>
  <c r="F6" i="8"/>
  <c r="E6" i="8"/>
  <c r="H5" i="8"/>
  <c r="G5" i="8"/>
  <c r="F5" i="8"/>
  <c r="E5" i="8"/>
  <c r="H4" i="8"/>
  <c r="G4" i="8"/>
  <c r="F4" i="8"/>
  <c r="E4" i="8"/>
  <c r="H3" i="8"/>
  <c r="G3" i="8"/>
  <c r="F3" i="8"/>
  <c r="E3" i="8"/>
  <c r="H2" i="8"/>
  <c r="G2" i="8"/>
  <c r="F2" i="8"/>
  <c r="E2" i="8"/>
  <c r="H11" i="7"/>
  <c r="R24" i="6"/>
  <c r="Q24" i="6"/>
  <c r="P24" i="6"/>
  <c r="O24" i="6"/>
  <c r="L24" i="6"/>
  <c r="K24" i="6"/>
  <c r="J24" i="6"/>
  <c r="I24" i="6"/>
  <c r="H24" i="6"/>
  <c r="G24" i="6"/>
  <c r="F24" i="6"/>
  <c r="E24" i="6"/>
  <c r="D24" i="6"/>
  <c r="C24" i="6"/>
  <c r="C25" i="6" s="1"/>
  <c r="AE10" i="6"/>
  <c r="AD10" i="6"/>
  <c r="AC10" i="6"/>
  <c r="AB10" i="6"/>
  <c r="AA10" i="6"/>
  <c r="Z10" i="6"/>
  <c r="Y10" i="6"/>
  <c r="X10" i="6"/>
  <c r="W10" i="6"/>
  <c r="V10" i="6"/>
  <c r="U10" i="6"/>
  <c r="T10" i="6"/>
  <c r="S10" i="6"/>
  <c r="AE9" i="6"/>
  <c r="AD9" i="6"/>
  <c r="AC9" i="6"/>
  <c r="AB9" i="6"/>
  <c r="AA9" i="6"/>
  <c r="Z9" i="6"/>
  <c r="Y9" i="6"/>
  <c r="X9" i="6"/>
  <c r="W9" i="6"/>
  <c r="V9" i="6"/>
  <c r="U9" i="6"/>
  <c r="T9" i="6"/>
  <c r="S9" i="6"/>
  <c r="Q9" i="6"/>
  <c r="P9" i="6"/>
  <c r="AE8" i="6"/>
  <c r="AD8" i="6"/>
  <c r="AC8" i="6"/>
  <c r="AB8" i="6"/>
  <c r="AA8" i="6"/>
  <c r="Z8" i="6"/>
  <c r="Y8" i="6"/>
  <c r="X8" i="6"/>
  <c r="W8" i="6"/>
  <c r="V8" i="6"/>
  <c r="U8" i="6"/>
  <c r="T8" i="6"/>
  <c r="S8" i="6"/>
  <c r="N8" i="6"/>
  <c r="M8" i="6"/>
  <c r="AE7" i="6"/>
  <c r="AD7" i="6"/>
  <c r="AC7" i="6"/>
  <c r="AB7" i="6"/>
  <c r="AA7" i="6"/>
  <c r="Z7" i="6"/>
  <c r="Y7" i="6"/>
  <c r="X7" i="6"/>
  <c r="W7" i="6"/>
  <c r="V7" i="6"/>
  <c r="U7" i="6"/>
  <c r="T7" i="6"/>
  <c r="S7" i="6"/>
  <c r="R7" i="6"/>
  <c r="AE6" i="6"/>
  <c r="AD6" i="6"/>
  <c r="AC6" i="6"/>
  <c r="AB6" i="6"/>
  <c r="AA6" i="6"/>
  <c r="Z6" i="6"/>
  <c r="Y6" i="6"/>
  <c r="X6" i="6"/>
  <c r="W6" i="6"/>
  <c r="V6" i="6"/>
  <c r="U6" i="6"/>
  <c r="T6" i="6"/>
  <c r="S6" i="6"/>
  <c r="P6" i="6"/>
  <c r="O6" i="6"/>
  <c r="G6" i="6"/>
  <c r="AE5" i="6"/>
  <c r="AD5" i="6"/>
  <c r="AC5" i="6"/>
  <c r="AB5" i="6"/>
  <c r="AA5" i="6"/>
  <c r="Z5" i="6"/>
  <c r="Y5" i="6"/>
  <c r="X5" i="6"/>
  <c r="W5" i="6"/>
  <c r="V5" i="6"/>
  <c r="U5" i="6"/>
  <c r="T5" i="6"/>
  <c r="S5" i="6"/>
  <c r="M5" i="6"/>
  <c r="E5" i="6"/>
  <c r="L4" i="6"/>
  <c r="K4" i="6"/>
  <c r="J4" i="6"/>
  <c r="I4" i="6"/>
  <c r="H4" i="6"/>
  <c r="G4" i="6"/>
  <c r="F4" i="6"/>
  <c r="E4" i="6"/>
  <c r="D4" i="6"/>
  <c r="C4" i="6"/>
  <c r="AE3" i="6"/>
  <c r="AD3" i="6"/>
  <c r="AC3" i="6"/>
  <c r="AB3" i="6"/>
  <c r="AA3" i="6"/>
  <c r="Z3" i="6"/>
  <c r="Y3" i="6"/>
  <c r="X3" i="6"/>
  <c r="W3" i="6"/>
  <c r="V3" i="6"/>
  <c r="U3" i="6"/>
  <c r="T3" i="6"/>
  <c r="S3" i="6"/>
  <c r="R3" i="6"/>
  <c r="R6" i="6" s="1"/>
  <c r="Q3" i="6"/>
  <c r="Q8" i="6" s="1"/>
  <c r="P3" i="6"/>
  <c r="P5" i="6" s="1"/>
  <c r="O3" i="6"/>
  <c r="O10" i="6" s="1"/>
  <c r="N3" i="6"/>
  <c r="N7" i="6" s="1"/>
  <c r="M3" i="6"/>
  <c r="M7" i="6" s="1"/>
  <c r="H3" i="6"/>
  <c r="C3" i="6"/>
  <c r="D2" i="5"/>
  <c r="AF120" i="4"/>
  <c r="Y120" i="4"/>
  <c r="X120" i="4"/>
  <c r="Q120" i="4"/>
  <c r="P120" i="4"/>
  <c r="I120" i="4"/>
  <c r="H120" i="4"/>
  <c r="A120" i="4"/>
  <c r="AF119" i="4"/>
  <c r="Y119" i="4"/>
  <c r="X119" i="4"/>
  <c r="Q119" i="4"/>
  <c r="P119" i="4"/>
  <c r="I119" i="4"/>
  <c r="H119" i="4"/>
  <c r="A119" i="4"/>
  <c r="AF118" i="4"/>
  <c r="Y118" i="4"/>
  <c r="X118" i="4"/>
  <c r="Q118" i="4"/>
  <c r="P118" i="4"/>
  <c r="I118" i="4"/>
  <c r="H118" i="4"/>
  <c r="A118" i="4"/>
  <c r="AF117" i="4"/>
  <c r="Y117" i="4"/>
  <c r="X117" i="4"/>
  <c r="Q117" i="4"/>
  <c r="P117" i="4"/>
  <c r="I117" i="4"/>
  <c r="A117" i="4"/>
  <c r="AF116" i="4"/>
  <c r="Y116" i="4"/>
  <c r="X116" i="4"/>
  <c r="A116" i="4"/>
  <c r="AF115" i="4"/>
  <c r="Y115" i="4"/>
  <c r="X115" i="4"/>
  <c r="Q115" i="4"/>
  <c r="H115" i="4"/>
  <c r="A115" i="4"/>
  <c r="A113" i="4"/>
  <c r="A112" i="4"/>
  <c r="M111" i="4"/>
  <c r="L111" i="4"/>
  <c r="K111" i="4"/>
  <c r="J111" i="4"/>
  <c r="I111" i="4"/>
  <c r="H111" i="4"/>
  <c r="G111" i="4"/>
  <c r="F111" i="4"/>
  <c r="E111" i="4"/>
  <c r="D111" i="4"/>
  <c r="AE105" i="4"/>
  <c r="AF104" i="4"/>
  <c r="AE104" i="4"/>
  <c r="AE120" i="4" s="1"/>
  <c r="AD104" i="4"/>
  <c r="AD120" i="4" s="1"/>
  <c r="AC104" i="4"/>
  <c r="AC120" i="4" s="1"/>
  <c r="AB104" i="4"/>
  <c r="AB120" i="4" s="1"/>
  <c r="AA104" i="4"/>
  <c r="AA120" i="4" s="1"/>
  <c r="Z104" i="4"/>
  <c r="Z120" i="4" s="1"/>
  <c r="Y104" i="4"/>
  <c r="X104" i="4"/>
  <c r="W104" i="4"/>
  <c r="W120" i="4" s="1"/>
  <c r="V104" i="4"/>
  <c r="V120" i="4" s="1"/>
  <c r="U104" i="4"/>
  <c r="U120" i="4" s="1"/>
  <c r="T104" i="4"/>
  <c r="T120" i="4" s="1"/>
  <c r="S104" i="4"/>
  <c r="S120" i="4" s="1"/>
  <c r="R104" i="4"/>
  <c r="R120" i="4" s="1"/>
  <c r="Q104" i="4"/>
  <c r="P104" i="4"/>
  <c r="O104" i="4"/>
  <c r="O120" i="4" s="1"/>
  <c r="N104" i="4"/>
  <c r="N120" i="4" s="1"/>
  <c r="M104" i="4"/>
  <c r="M120" i="4" s="1"/>
  <c r="L104" i="4"/>
  <c r="L120" i="4" s="1"/>
  <c r="K104" i="4"/>
  <c r="K120" i="4" s="1"/>
  <c r="J104" i="4"/>
  <c r="J120" i="4" s="1"/>
  <c r="I104" i="4"/>
  <c r="H104" i="4"/>
  <c r="G104" i="4"/>
  <c r="G120" i="4" s="1"/>
  <c r="F104" i="4"/>
  <c r="F120" i="4" s="1"/>
  <c r="E104" i="4"/>
  <c r="D104" i="4"/>
  <c r="D120" i="4" s="1"/>
  <c r="B104" i="4"/>
  <c r="B120" i="4" s="1"/>
  <c r="A104" i="4"/>
  <c r="AF103" i="4"/>
  <c r="AE103" i="4"/>
  <c r="AE119" i="4" s="1"/>
  <c r="AD103" i="4"/>
  <c r="AC103" i="4"/>
  <c r="AC119" i="4" s="1"/>
  <c r="AB103" i="4"/>
  <c r="AB119" i="4" s="1"/>
  <c r="AA103" i="4"/>
  <c r="AA119" i="4" s="1"/>
  <c r="Z103" i="4"/>
  <c r="Z119" i="4" s="1"/>
  <c r="Y103" i="4"/>
  <c r="X103" i="4"/>
  <c r="W103" i="4"/>
  <c r="W119" i="4" s="1"/>
  <c r="V103" i="4"/>
  <c r="U103" i="4"/>
  <c r="U119" i="4" s="1"/>
  <c r="T103" i="4"/>
  <c r="T119" i="4" s="1"/>
  <c r="S103" i="4"/>
  <c r="S119" i="4" s="1"/>
  <c r="R103" i="4"/>
  <c r="R119" i="4" s="1"/>
  <c r="Q103" i="4"/>
  <c r="P103" i="4"/>
  <c r="O103" i="4"/>
  <c r="O119" i="4" s="1"/>
  <c r="N103" i="4"/>
  <c r="M103" i="4"/>
  <c r="M119" i="4" s="1"/>
  <c r="L103" i="4"/>
  <c r="L119" i="4" s="1"/>
  <c r="K103" i="4"/>
  <c r="K119" i="4" s="1"/>
  <c r="J103" i="4"/>
  <c r="J119" i="4" s="1"/>
  <c r="I103" i="4"/>
  <c r="H103" i="4"/>
  <c r="G103" i="4"/>
  <c r="G119" i="4" s="1"/>
  <c r="F103" i="4"/>
  <c r="E103" i="4"/>
  <c r="E119" i="4" s="1"/>
  <c r="D103" i="4"/>
  <c r="D119" i="4" s="1"/>
  <c r="B103" i="4"/>
  <c r="B119" i="4" s="1"/>
  <c r="A103" i="4"/>
  <c r="AF102" i="4"/>
  <c r="AE102" i="4"/>
  <c r="AE118" i="4" s="1"/>
  <c r="AD102" i="4"/>
  <c r="AD118" i="4" s="1"/>
  <c r="AC102" i="4"/>
  <c r="AC118" i="4" s="1"/>
  <c r="AC25" i="2" s="1"/>
  <c r="AB102" i="4"/>
  <c r="AB118" i="4" s="1"/>
  <c r="AA102" i="4"/>
  <c r="AA118" i="4" s="1"/>
  <c r="Z102" i="4"/>
  <c r="Z118" i="4" s="1"/>
  <c r="Y102" i="4"/>
  <c r="X102" i="4"/>
  <c r="W102" i="4"/>
  <c r="W118" i="4" s="1"/>
  <c r="V102" i="4"/>
  <c r="V118" i="4" s="1"/>
  <c r="U102" i="4"/>
  <c r="U118" i="4" s="1"/>
  <c r="U25" i="2" s="1"/>
  <c r="T102" i="4"/>
  <c r="T118" i="4" s="1"/>
  <c r="S102" i="4"/>
  <c r="S118" i="4" s="1"/>
  <c r="R102" i="4"/>
  <c r="R118" i="4" s="1"/>
  <c r="Q102" i="4"/>
  <c r="P102" i="4"/>
  <c r="O102" i="4"/>
  <c r="O118" i="4" s="1"/>
  <c r="N102" i="4"/>
  <c r="N118" i="4" s="1"/>
  <c r="M102" i="4"/>
  <c r="M118" i="4" s="1"/>
  <c r="M25" i="2" s="1"/>
  <c r="L102" i="4"/>
  <c r="L118" i="4" s="1"/>
  <c r="K102" i="4"/>
  <c r="K118" i="4" s="1"/>
  <c r="J102" i="4"/>
  <c r="J118" i="4" s="1"/>
  <c r="I102" i="4"/>
  <c r="H102" i="4"/>
  <c r="G102" i="4"/>
  <c r="G118" i="4" s="1"/>
  <c r="F102" i="4"/>
  <c r="F118" i="4" s="1"/>
  <c r="E102" i="4"/>
  <c r="E118" i="4" s="1"/>
  <c r="E25" i="2" s="1"/>
  <c r="D102" i="4"/>
  <c r="D118" i="4" s="1"/>
  <c r="B102" i="4"/>
  <c r="B118" i="4" s="1"/>
  <c r="A102" i="4"/>
  <c r="AF101" i="4"/>
  <c r="AE101" i="4"/>
  <c r="AD101" i="4"/>
  <c r="AD117" i="4" s="1"/>
  <c r="AC101" i="4"/>
  <c r="AC117" i="4" s="1"/>
  <c r="AB101" i="4"/>
  <c r="AB117" i="4" s="1"/>
  <c r="AA101" i="4"/>
  <c r="AA117" i="4" s="1"/>
  <c r="Z101" i="4"/>
  <c r="Z117" i="4" s="1"/>
  <c r="Y101" i="4"/>
  <c r="X101" i="4"/>
  <c r="W101" i="4"/>
  <c r="V101" i="4"/>
  <c r="V117" i="4" s="1"/>
  <c r="U101" i="4"/>
  <c r="U117" i="4" s="1"/>
  <c r="T101" i="4"/>
  <c r="T117" i="4" s="1"/>
  <c r="S101" i="4"/>
  <c r="S117" i="4" s="1"/>
  <c r="R101" i="4"/>
  <c r="R117" i="4" s="1"/>
  <c r="Q101" i="4"/>
  <c r="P101" i="4"/>
  <c r="N101" i="4"/>
  <c r="N117" i="4" s="1"/>
  <c r="M101" i="4"/>
  <c r="M117" i="4" s="1"/>
  <c r="L101" i="4"/>
  <c r="L117" i="4" s="1"/>
  <c r="K101" i="4"/>
  <c r="K117" i="4" s="1"/>
  <c r="J101" i="4"/>
  <c r="J117" i="4" s="1"/>
  <c r="I101" i="4"/>
  <c r="B101" i="4"/>
  <c r="B117" i="4" s="1"/>
  <c r="A101" i="4"/>
  <c r="AF100" i="4"/>
  <c r="AE100" i="4"/>
  <c r="AE116" i="4" s="1"/>
  <c r="AD100" i="4"/>
  <c r="AD116" i="4" s="1"/>
  <c r="AC100" i="4"/>
  <c r="AB100" i="4"/>
  <c r="AB116" i="4" s="1"/>
  <c r="AA100" i="4"/>
  <c r="AA116" i="4" s="1"/>
  <c r="Z100" i="4"/>
  <c r="Z116" i="4" s="1"/>
  <c r="Y100" i="4"/>
  <c r="X100" i="4"/>
  <c r="W100" i="4"/>
  <c r="W116" i="4" s="1"/>
  <c r="V100" i="4"/>
  <c r="V116" i="4" s="1"/>
  <c r="U100" i="4"/>
  <c r="T100" i="4"/>
  <c r="T116" i="4" s="1"/>
  <c r="S100" i="4"/>
  <c r="S116" i="4" s="1"/>
  <c r="R100" i="4"/>
  <c r="R116" i="4" s="1"/>
  <c r="O100" i="4"/>
  <c r="G100" i="4"/>
  <c r="G116" i="4" s="1"/>
  <c r="B100" i="4"/>
  <c r="B116" i="4" s="1"/>
  <c r="A100" i="4"/>
  <c r="AF99" i="4"/>
  <c r="AE99" i="4"/>
  <c r="AE115" i="4" s="1"/>
  <c r="AD99" i="4"/>
  <c r="AD115" i="4" s="1"/>
  <c r="AC99" i="4"/>
  <c r="AC115" i="4" s="1"/>
  <c r="AB99" i="4"/>
  <c r="AB115" i="4" s="1"/>
  <c r="AA99" i="4"/>
  <c r="AA115" i="4" s="1"/>
  <c r="Z99" i="4"/>
  <c r="Z115" i="4" s="1"/>
  <c r="Y99" i="4"/>
  <c r="X99" i="4"/>
  <c r="W99" i="4"/>
  <c r="W115" i="4" s="1"/>
  <c r="V99" i="4"/>
  <c r="V115" i="4" s="1"/>
  <c r="U99" i="4"/>
  <c r="U115" i="4" s="1"/>
  <c r="T99" i="4"/>
  <c r="T115" i="4" s="1"/>
  <c r="Q99" i="4"/>
  <c r="O99" i="4"/>
  <c r="O115" i="4" s="1"/>
  <c r="M99" i="4"/>
  <c r="M115" i="4" s="1"/>
  <c r="H99" i="4"/>
  <c r="G99" i="4"/>
  <c r="G115" i="4" s="1"/>
  <c r="F99" i="4"/>
  <c r="F115" i="4" s="1"/>
  <c r="B99" i="4"/>
  <c r="B115" i="4" s="1"/>
  <c r="A99" i="4"/>
  <c r="AF98" i="4"/>
  <c r="AF114" i="4" s="1"/>
  <c r="AE98" i="4"/>
  <c r="AE114" i="4" s="1"/>
  <c r="AD98" i="4"/>
  <c r="AD114" i="4" s="1"/>
  <c r="AC98" i="4"/>
  <c r="AC114" i="4" s="1"/>
  <c r="AB98" i="4"/>
  <c r="AB114" i="4" s="1"/>
  <c r="AA98" i="4"/>
  <c r="AA114" i="4" s="1"/>
  <c r="Z98" i="4"/>
  <c r="Z114" i="4" s="1"/>
  <c r="Y98" i="4"/>
  <c r="Y114" i="4" s="1"/>
  <c r="X98" i="4"/>
  <c r="X114" i="4" s="1"/>
  <c r="W98" i="4"/>
  <c r="W114" i="4" s="1"/>
  <c r="V98" i="4"/>
  <c r="V114" i="4" s="1"/>
  <c r="U98" i="4"/>
  <c r="U114" i="4" s="1"/>
  <c r="T98" i="4"/>
  <c r="T114" i="4" s="1"/>
  <c r="P98" i="4"/>
  <c r="P114" i="4" s="1"/>
  <c r="O98" i="4"/>
  <c r="O114" i="4" s="1"/>
  <c r="N98" i="4"/>
  <c r="H98" i="4"/>
  <c r="H114" i="4" s="1"/>
  <c r="G98" i="4"/>
  <c r="G114" i="4" s="1"/>
  <c r="B98" i="4"/>
  <c r="B114" i="4" s="1"/>
  <c r="A98" i="4"/>
  <c r="A114" i="4" s="1"/>
  <c r="AF97" i="4"/>
  <c r="AF113" i="4" s="1"/>
  <c r="AE97" i="4"/>
  <c r="AE113" i="4" s="1"/>
  <c r="AD97" i="4"/>
  <c r="AD113" i="4" s="1"/>
  <c r="AC97" i="4"/>
  <c r="AC113" i="4" s="1"/>
  <c r="AB97" i="4"/>
  <c r="AB113" i="4" s="1"/>
  <c r="AA97" i="4"/>
  <c r="AA113" i="4" s="1"/>
  <c r="Z97" i="4"/>
  <c r="Z113" i="4" s="1"/>
  <c r="Y97" i="4"/>
  <c r="X97" i="4"/>
  <c r="X113" i="4" s="1"/>
  <c r="W97" i="4"/>
  <c r="W113" i="4" s="1"/>
  <c r="V97" i="4"/>
  <c r="V113" i="4" s="1"/>
  <c r="U97" i="4"/>
  <c r="U113" i="4" s="1"/>
  <c r="T97" i="4"/>
  <c r="T113" i="4" s="1"/>
  <c r="Q97" i="4"/>
  <c r="Q113" i="4" s="1"/>
  <c r="P97" i="4"/>
  <c r="P113" i="4" s="1"/>
  <c r="P20" i="2" s="1"/>
  <c r="O97" i="4"/>
  <c r="N97" i="4"/>
  <c r="N113" i="4" s="1"/>
  <c r="H97" i="4"/>
  <c r="H113" i="4" s="1"/>
  <c r="G97" i="4"/>
  <c r="G113" i="4" s="1"/>
  <c r="B97" i="4"/>
  <c r="B113" i="4" s="1"/>
  <c r="A97" i="4"/>
  <c r="AF96" i="4"/>
  <c r="AF112" i="4" s="1"/>
  <c r="AE96" i="4"/>
  <c r="AE112" i="4" s="1"/>
  <c r="AD96" i="4"/>
  <c r="AC96" i="4"/>
  <c r="AB96" i="4"/>
  <c r="AB112" i="4" s="1"/>
  <c r="AA96" i="4"/>
  <c r="AA105" i="4" s="1"/>
  <c r="Z96" i="4"/>
  <c r="Z105" i="4" s="1"/>
  <c r="Y96" i="4"/>
  <c r="Y112" i="4" s="1"/>
  <c r="X96" i="4"/>
  <c r="X105" i="4" s="1"/>
  <c r="W96" i="4"/>
  <c r="W112" i="4" s="1"/>
  <c r="V96" i="4"/>
  <c r="U96" i="4"/>
  <c r="T96" i="4"/>
  <c r="T112" i="4" s="1"/>
  <c r="Q96" i="4"/>
  <c r="P96" i="4"/>
  <c r="M96" i="4"/>
  <c r="L96" i="4"/>
  <c r="L112" i="4" s="1"/>
  <c r="G96" i="4"/>
  <c r="G112" i="4" s="1"/>
  <c r="F96" i="4"/>
  <c r="E96" i="4"/>
  <c r="B96" i="4"/>
  <c r="B112" i="4" s="1"/>
  <c r="A96" i="4"/>
  <c r="M95" i="4"/>
  <c r="L95" i="4"/>
  <c r="K95" i="4"/>
  <c r="J95" i="4"/>
  <c r="I95" i="4"/>
  <c r="H95" i="4"/>
  <c r="G95" i="4"/>
  <c r="F95" i="4"/>
  <c r="E95" i="4"/>
  <c r="D95" i="4"/>
  <c r="AF94" i="4"/>
  <c r="AF110" i="4" s="1"/>
  <c r="AE94" i="4"/>
  <c r="AE110" i="4" s="1"/>
  <c r="AD94" i="4"/>
  <c r="AD110" i="4" s="1"/>
  <c r="AC94" i="4"/>
  <c r="AC110" i="4" s="1"/>
  <c r="AB94" i="4"/>
  <c r="AB110" i="4" s="1"/>
  <c r="AA94" i="4"/>
  <c r="AA110" i="4" s="1"/>
  <c r="Z94" i="4"/>
  <c r="Z110" i="4" s="1"/>
  <c r="Y94" i="4"/>
  <c r="Y110" i="4" s="1"/>
  <c r="X94" i="4"/>
  <c r="X110" i="4" s="1"/>
  <c r="W94" i="4"/>
  <c r="W110" i="4" s="1"/>
  <c r="V94" i="4"/>
  <c r="V110" i="4" s="1"/>
  <c r="U94" i="4"/>
  <c r="U110" i="4" s="1"/>
  <c r="T94" i="4"/>
  <c r="T110" i="4" s="1"/>
  <c r="S94" i="4"/>
  <c r="S110" i="4" s="1"/>
  <c r="R94" i="4"/>
  <c r="R110" i="4" s="1"/>
  <c r="Q94" i="4"/>
  <c r="Q110" i="4" s="1"/>
  <c r="P94" i="4"/>
  <c r="P110" i="4" s="1"/>
  <c r="O94" i="4"/>
  <c r="O110" i="4" s="1"/>
  <c r="N94" i="4"/>
  <c r="N110" i="4" s="1"/>
  <c r="I94" i="4"/>
  <c r="I110" i="4" s="1"/>
  <c r="D94" i="4"/>
  <c r="D110" i="4" s="1"/>
  <c r="AF89" i="4"/>
  <c r="AE89" i="4"/>
  <c r="AD89" i="4"/>
  <c r="AC89" i="4"/>
  <c r="AB89" i="4"/>
  <c r="AA89" i="4"/>
  <c r="Z89" i="4"/>
  <c r="Y89" i="4"/>
  <c r="X89" i="4"/>
  <c r="W89" i="4"/>
  <c r="V89" i="4"/>
  <c r="U89" i="4"/>
  <c r="T89" i="4"/>
  <c r="P89" i="4"/>
  <c r="G89" i="4"/>
  <c r="C88" i="4"/>
  <c r="C87" i="4"/>
  <c r="H85" i="4"/>
  <c r="H83" i="4" s="1"/>
  <c r="H101" i="4" s="1"/>
  <c r="F85" i="4"/>
  <c r="E85" i="4"/>
  <c r="D85" i="4"/>
  <c r="D83" i="4" s="1"/>
  <c r="D101" i="4" s="1"/>
  <c r="D10" i="3" s="1"/>
  <c r="C84" i="4"/>
  <c r="O83" i="4"/>
  <c r="O101" i="4" s="1"/>
  <c r="N83" i="4"/>
  <c r="G83" i="4"/>
  <c r="G101" i="4" s="1"/>
  <c r="F83" i="4"/>
  <c r="F101" i="4" s="1"/>
  <c r="E83" i="4"/>
  <c r="E101" i="4" s="1"/>
  <c r="C83" i="4"/>
  <c r="Q79" i="4"/>
  <c r="Q100" i="4" s="1"/>
  <c r="Q116" i="4" s="1"/>
  <c r="P79" i="4"/>
  <c r="P100" i="4" s="1"/>
  <c r="P116" i="4" s="1"/>
  <c r="O79" i="4"/>
  <c r="N79" i="4"/>
  <c r="N100" i="4" s="1"/>
  <c r="N116" i="4" s="1"/>
  <c r="M79" i="4"/>
  <c r="M100" i="4" s="1"/>
  <c r="M116" i="4" s="1"/>
  <c r="L79" i="4"/>
  <c r="L100" i="4" s="1"/>
  <c r="L116" i="4" s="1"/>
  <c r="K79" i="4"/>
  <c r="K100" i="4" s="1"/>
  <c r="J79" i="4"/>
  <c r="J100" i="4" s="1"/>
  <c r="I79" i="4"/>
  <c r="I100" i="4" s="1"/>
  <c r="I116" i="4" s="1"/>
  <c r="H79" i="4"/>
  <c r="H100" i="4" s="1"/>
  <c r="H116" i="4" s="1"/>
  <c r="G79" i="4"/>
  <c r="F79" i="4"/>
  <c r="F100" i="4" s="1"/>
  <c r="E79" i="4"/>
  <c r="E100" i="4" s="1"/>
  <c r="E116" i="4" s="1"/>
  <c r="D79" i="4"/>
  <c r="D100" i="4" s="1"/>
  <c r="P67" i="4"/>
  <c r="P99" i="4" s="1"/>
  <c r="P115" i="4" s="1"/>
  <c r="O67" i="4"/>
  <c r="N67" i="4"/>
  <c r="N99" i="4" s="1"/>
  <c r="M67" i="4"/>
  <c r="L67" i="4"/>
  <c r="L99" i="4" s="1"/>
  <c r="L115" i="4" s="1"/>
  <c r="K67" i="4"/>
  <c r="K99" i="4" s="1"/>
  <c r="K115" i="4" s="1"/>
  <c r="J67" i="4"/>
  <c r="J99" i="4" s="1"/>
  <c r="J115" i="4" s="1"/>
  <c r="I67" i="4"/>
  <c r="I99" i="4" s="1"/>
  <c r="I115" i="4" s="1"/>
  <c r="G67" i="4"/>
  <c r="F67" i="4"/>
  <c r="E67" i="4"/>
  <c r="E99" i="4" s="1"/>
  <c r="D67" i="4"/>
  <c r="Q52" i="4"/>
  <c r="Q98" i="4" s="1"/>
  <c r="P52" i="4"/>
  <c r="O52" i="4"/>
  <c r="N52" i="4"/>
  <c r="M52" i="4"/>
  <c r="M98" i="4" s="1"/>
  <c r="M114" i="4" s="1"/>
  <c r="L52" i="4"/>
  <c r="L98" i="4" s="1"/>
  <c r="L114" i="4" s="1"/>
  <c r="K52" i="4"/>
  <c r="K98" i="4" s="1"/>
  <c r="K114" i="4" s="1"/>
  <c r="J52" i="4"/>
  <c r="J98" i="4" s="1"/>
  <c r="J114" i="4" s="1"/>
  <c r="I52" i="4"/>
  <c r="I98" i="4" s="1"/>
  <c r="H52" i="4"/>
  <c r="G52" i="4"/>
  <c r="F52" i="4"/>
  <c r="F98" i="4" s="1"/>
  <c r="F114" i="4" s="1"/>
  <c r="E52" i="4"/>
  <c r="E98" i="4" s="1"/>
  <c r="D52" i="4"/>
  <c r="D98" i="4" s="1"/>
  <c r="S25" i="4"/>
  <c r="S97" i="4" s="1"/>
  <c r="Q25" i="4"/>
  <c r="P25" i="4"/>
  <c r="O25" i="4"/>
  <c r="M25" i="4"/>
  <c r="L25" i="4"/>
  <c r="L97" i="4" s="1"/>
  <c r="L113" i="4" s="1"/>
  <c r="K25" i="4"/>
  <c r="K97" i="4" s="1"/>
  <c r="K113" i="4" s="1"/>
  <c r="J25" i="4"/>
  <c r="J97" i="4" s="1"/>
  <c r="I25" i="4"/>
  <c r="I97" i="4" s="1"/>
  <c r="H25" i="4"/>
  <c r="G25" i="4"/>
  <c r="F25" i="4"/>
  <c r="F89" i="4" s="1"/>
  <c r="E25" i="4"/>
  <c r="D25" i="4"/>
  <c r="D97" i="4" s="1"/>
  <c r="S5" i="4"/>
  <c r="Q5" i="4"/>
  <c r="P5" i="4"/>
  <c r="O5" i="4"/>
  <c r="O96" i="4" s="1"/>
  <c r="N5" i="4"/>
  <c r="K5" i="4"/>
  <c r="K96" i="4" s="1"/>
  <c r="K5" i="3" s="1"/>
  <c r="J5" i="4"/>
  <c r="I5" i="4"/>
  <c r="H5" i="4"/>
  <c r="H96" i="4" s="1"/>
  <c r="G5" i="4"/>
  <c r="E5" i="4"/>
  <c r="D5" i="4"/>
  <c r="D96" i="4" s="1"/>
  <c r="AE13" i="3"/>
  <c r="AD13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B13" i="3"/>
  <c r="A13" i="3"/>
  <c r="AE12" i="3"/>
  <c r="AC12" i="3"/>
  <c r="AB12" i="3"/>
  <c r="AA12" i="3"/>
  <c r="Z12" i="3"/>
  <c r="Y12" i="3"/>
  <c r="X12" i="3"/>
  <c r="W12" i="3"/>
  <c r="U12" i="3"/>
  <c r="T12" i="3"/>
  <c r="S12" i="3"/>
  <c r="R12" i="3"/>
  <c r="Q12" i="3"/>
  <c r="P12" i="3"/>
  <c r="O12" i="3"/>
  <c r="M12" i="3"/>
  <c r="L12" i="3"/>
  <c r="K12" i="3"/>
  <c r="J12" i="3"/>
  <c r="I12" i="3"/>
  <c r="H12" i="3"/>
  <c r="G12" i="3"/>
  <c r="E12" i="3"/>
  <c r="D12" i="3"/>
  <c r="B12" i="3"/>
  <c r="A12" i="3"/>
  <c r="AE11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 s="1"/>
  <c r="B11" i="3"/>
  <c r="AD10" i="3"/>
  <c r="AC10" i="3"/>
  <c r="AB10" i="3"/>
  <c r="AA10" i="3"/>
  <c r="Z10" i="3"/>
  <c r="Y10" i="3"/>
  <c r="X10" i="3"/>
  <c r="V10" i="3"/>
  <c r="U10" i="3"/>
  <c r="T10" i="3"/>
  <c r="S10" i="3"/>
  <c r="R10" i="3"/>
  <c r="Q10" i="3"/>
  <c r="P10" i="3"/>
  <c r="N10" i="3"/>
  <c r="K10" i="3"/>
  <c r="J10" i="3"/>
  <c r="I10" i="3"/>
  <c r="B10" i="3"/>
  <c r="A10" i="3"/>
  <c r="AE9" i="3"/>
  <c r="AD9" i="3"/>
  <c r="AB9" i="3"/>
  <c r="AA9" i="3"/>
  <c r="Z9" i="3"/>
  <c r="Y9" i="3"/>
  <c r="X9" i="3"/>
  <c r="W9" i="3"/>
  <c r="V9" i="3"/>
  <c r="T9" i="3"/>
  <c r="S9" i="3"/>
  <c r="R9" i="3"/>
  <c r="Q9" i="3"/>
  <c r="P9" i="3"/>
  <c r="N9" i="3"/>
  <c r="I9" i="3"/>
  <c r="H9" i="3"/>
  <c r="G9" i="3"/>
  <c r="E9" i="3"/>
  <c r="D9" i="3"/>
  <c r="B9" i="3"/>
  <c r="A9" i="3"/>
  <c r="AE8" i="3"/>
  <c r="AD8" i="3"/>
  <c r="AC8" i="3"/>
  <c r="AB8" i="3"/>
  <c r="AA8" i="3"/>
  <c r="Z8" i="3"/>
  <c r="Y8" i="3"/>
  <c r="X8" i="3"/>
  <c r="W8" i="3"/>
  <c r="V8" i="3"/>
  <c r="U8" i="3"/>
  <c r="T8" i="3"/>
  <c r="Q8" i="3"/>
  <c r="P8" i="3"/>
  <c r="O8" i="3"/>
  <c r="K8" i="3"/>
  <c r="J8" i="3"/>
  <c r="I8" i="3"/>
  <c r="H8" i="3"/>
  <c r="G8" i="3"/>
  <c r="F8" i="3"/>
  <c r="B8" i="3"/>
  <c r="A8" i="3"/>
  <c r="AE7" i="3"/>
  <c r="AD7" i="3"/>
  <c r="AC7" i="3"/>
  <c r="AB7" i="3"/>
  <c r="AA7" i="3"/>
  <c r="Z7" i="3"/>
  <c r="Y7" i="3"/>
  <c r="X7" i="3"/>
  <c r="W7" i="3"/>
  <c r="V7" i="3"/>
  <c r="U7" i="3"/>
  <c r="T7" i="3"/>
  <c r="P7" i="3"/>
  <c r="O7" i="3"/>
  <c r="K7" i="3"/>
  <c r="H7" i="3"/>
  <c r="G7" i="3"/>
  <c r="F7" i="3"/>
  <c r="D7" i="3"/>
  <c r="B7" i="3"/>
  <c r="A7" i="3"/>
  <c r="AE6" i="3"/>
  <c r="AD6" i="3"/>
  <c r="AC6" i="3"/>
  <c r="AB6" i="3"/>
  <c r="AA6" i="3"/>
  <c r="Z6" i="3"/>
  <c r="X6" i="3"/>
  <c r="W6" i="3"/>
  <c r="V6" i="3"/>
  <c r="U6" i="3"/>
  <c r="T6" i="3"/>
  <c r="Q6" i="3"/>
  <c r="P6" i="3"/>
  <c r="N6" i="3"/>
  <c r="K6" i="3"/>
  <c r="H6" i="3"/>
  <c r="G6" i="3"/>
  <c r="D6" i="3"/>
  <c r="B6" i="3"/>
  <c r="A6" i="3"/>
  <c r="AE5" i="3"/>
  <c r="AD5" i="3"/>
  <c r="AC5" i="3"/>
  <c r="AB5" i="3"/>
  <c r="AA5" i="3"/>
  <c r="Z5" i="3"/>
  <c r="Y5" i="3"/>
  <c r="X5" i="3"/>
  <c r="W5" i="3"/>
  <c r="V5" i="3"/>
  <c r="U5" i="3"/>
  <c r="T5" i="3"/>
  <c r="Q5" i="3"/>
  <c r="O5" i="3"/>
  <c r="H5" i="3"/>
  <c r="G5" i="3"/>
  <c r="E5" i="3"/>
  <c r="B5" i="3"/>
  <c r="A5" i="3"/>
  <c r="M4" i="3"/>
  <c r="L4" i="3"/>
  <c r="K4" i="3"/>
  <c r="J4" i="3"/>
  <c r="I4" i="3"/>
  <c r="H4" i="3"/>
  <c r="G4" i="3"/>
  <c r="F4" i="3"/>
  <c r="E4" i="3"/>
  <c r="D4" i="3"/>
  <c r="AF3" i="3"/>
  <c r="AE3" i="3"/>
  <c r="AD3" i="3"/>
  <c r="AC3" i="3"/>
  <c r="AB3" i="3"/>
  <c r="AA3" i="3"/>
  <c r="Z3" i="3"/>
  <c r="Y3" i="3"/>
  <c r="X3" i="3"/>
  <c r="W3" i="3"/>
  <c r="V3" i="3"/>
  <c r="U3" i="3"/>
  <c r="T3" i="3"/>
  <c r="S3" i="3"/>
  <c r="R3" i="3"/>
  <c r="Q3" i="3"/>
  <c r="P3" i="3"/>
  <c r="O3" i="3"/>
  <c r="N3" i="3"/>
  <c r="I3" i="3"/>
  <c r="D3" i="3"/>
  <c r="AF41" i="2"/>
  <c r="AD41" i="2"/>
  <c r="AC41" i="2"/>
  <c r="AB41" i="2"/>
  <c r="AA41" i="2"/>
  <c r="Z41" i="2"/>
  <c r="Y41" i="2"/>
  <c r="X41" i="2"/>
  <c r="V41" i="2"/>
  <c r="U41" i="2"/>
  <c r="T41" i="2"/>
  <c r="S41" i="2"/>
  <c r="R41" i="2"/>
  <c r="Q41" i="2"/>
  <c r="P41" i="2"/>
  <c r="N41" i="2"/>
  <c r="M41" i="2"/>
  <c r="L41" i="2"/>
  <c r="K41" i="2"/>
  <c r="J41" i="2"/>
  <c r="I41" i="2"/>
  <c r="H41" i="2"/>
  <c r="F41" i="2"/>
  <c r="D41" i="2"/>
  <c r="AF40" i="2"/>
  <c r="AE40" i="2"/>
  <c r="AC40" i="2"/>
  <c r="AB40" i="2"/>
  <c r="AA40" i="2"/>
  <c r="Z40" i="2"/>
  <c r="Y40" i="2"/>
  <c r="X40" i="2"/>
  <c r="W40" i="2"/>
  <c r="U40" i="2"/>
  <c r="T40" i="2"/>
  <c r="S40" i="2"/>
  <c r="R40" i="2"/>
  <c r="Q40" i="2"/>
  <c r="P40" i="2"/>
  <c r="O40" i="2"/>
  <c r="M40" i="2"/>
  <c r="L40" i="2"/>
  <c r="K40" i="2"/>
  <c r="J40" i="2"/>
  <c r="I40" i="2"/>
  <c r="H40" i="2"/>
  <c r="G40" i="2"/>
  <c r="E40" i="2"/>
  <c r="D40" i="2"/>
  <c r="AF39" i="2"/>
  <c r="AE39" i="2"/>
  <c r="AD39" i="2"/>
  <c r="AC39" i="2"/>
  <c r="AB39" i="2"/>
  <c r="AA39" i="2"/>
  <c r="Z39" i="2"/>
  <c r="Y39" i="2"/>
  <c r="X39" i="2"/>
  <c r="W39" i="2"/>
  <c r="V39" i="2"/>
  <c r="U39" i="2"/>
  <c r="T39" i="2"/>
  <c r="S39" i="2"/>
  <c r="R39" i="2"/>
  <c r="Q39" i="2"/>
  <c r="P39" i="2"/>
  <c r="N39" i="2"/>
  <c r="M39" i="2"/>
  <c r="L39" i="2"/>
  <c r="K39" i="2"/>
  <c r="J39" i="2"/>
  <c r="I39" i="2"/>
  <c r="H39" i="2"/>
  <c r="G39" i="2"/>
  <c r="F39" i="2"/>
  <c r="E39" i="2"/>
  <c r="D39" i="2"/>
  <c r="AF38" i="2"/>
  <c r="AD38" i="2"/>
  <c r="AC38" i="2"/>
  <c r="AA38" i="2"/>
  <c r="Z38" i="2"/>
  <c r="Y38" i="2"/>
  <c r="X38" i="2"/>
  <c r="V38" i="2"/>
  <c r="U38" i="2"/>
  <c r="S38" i="2"/>
  <c r="R38" i="2"/>
  <c r="Q38" i="2"/>
  <c r="P38" i="2"/>
  <c r="M38" i="2"/>
  <c r="K38" i="2"/>
  <c r="J38" i="2"/>
  <c r="I38" i="2"/>
  <c r="AF37" i="2"/>
  <c r="AE37" i="2"/>
  <c r="AD37" i="2"/>
  <c r="AB37" i="2"/>
  <c r="AA37" i="2"/>
  <c r="Z37" i="2"/>
  <c r="Y37" i="2"/>
  <c r="X37" i="2"/>
  <c r="W37" i="2"/>
  <c r="V37" i="2"/>
  <c r="T37" i="2"/>
  <c r="S37" i="2"/>
  <c r="R37" i="2"/>
  <c r="AF36" i="2"/>
  <c r="AE36" i="2"/>
  <c r="AD36" i="2"/>
  <c r="AC36" i="2"/>
  <c r="AB36" i="2"/>
  <c r="AA36" i="2"/>
  <c r="Z36" i="2"/>
  <c r="Y36" i="2"/>
  <c r="X36" i="2"/>
  <c r="W36" i="2"/>
  <c r="V36" i="2"/>
  <c r="U36" i="2"/>
  <c r="T36" i="2"/>
  <c r="AF35" i="2"/>
  <c r="AE35" i="2"/>
  <c r="AD35" i="2"/>
  <c r="AC35" i="2"/>
  <c r="AB35" i="2"/>
  <c r="AA35" i="2"/>
  <c r="Z35" i="2"/>
  <c r="X35" i="2"/>
  <c r="W35" i="2"/>
  <c r="V35" i="2"/>
  <c r="U35" i="2"/>
  <c r="T35" i="2"/>
  <c r="AF34" i="2"/>
  <c r="AE34" i="2"/>
  <c r="AD34" i="2"/>
  <c r="AC34" i="2"/>
  <c r="AB34" i="2"/>
  <c r="AA34" i="2"/>
  <c r="Z34" i="2"/>
  <c r="X34" i="2"/>
  <c r="W34" i="2"/>
  <c r="V34" i="2"/>
  <c r="U34" i="2"/>
  <c r="T34" i="2"/>
  <c r="AF33" i="2"/>
  <c r="AE33" i="2"/>
  <c r="AB33" i="2"/>
  <c r="W33" i="2"/>
  <c r="T33" i="2"/>
  <c r="Y31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I27" i="2"/>
  <c r="H27" i="2"/>
  <c r="F27" i="2"/>
  <c r="D27" i="2"/>
  <c r="AF26" i="2"/>
  <c r="AE26" i="2"/>
  <c r="AC26" i="2"/>
  <c r="AB26" i="2"/>
  <c r="AA26" i="2"/>
  <c r="Z26" i="2"/>
  <c r="Y26" i="2"/>
  <c r="X26" i="2"/>
  <c r="W26" i="2"/>
  <c r="U26" i="2"/>
  <c r="T26" i="2"/>
  <c r="S26" i="2"/>
  <c r="R26" i="2"/>
  <c r="Q26" i="2"/>
  <c r="P26" i="2"/>
  <c r="O26" i="2"/>
  <c r="M26" i="2"/>
  <c r="L26" i="2"/>
  <c r="K26" i="2"/>
  <c r="J26" i="2"/>
  <c r="I26" i="2"/>
  <c r="H26" i="2"/>
  <c r="G26" i="2"/>
  <c r="E26" i="2"/>
  <c r="D26" i="2"/>
  <c r="AF25" i="2"/>
  <c r="AE25" i="2"/>
  <c r="AD25" i="2"/>
  <c r="AB25" i="2"/>
  <c r="AA25" i="2"/>
  <c r="Z25" i="2"/>
  <c r="Y25" i="2"/>
  <c r="X25" i="2"/>
  <c r="W25" i="2"/>
  <c r="V25" i="2"/>
  <c r="T25" i="2"/>
  <c r="S25" i="2"/>
  <c r="R25" i="2"/>
  <c r="Q25" i="2"/>
  <c r="P25" i="2"/>
  <c r="N25" i="2"/>
  <c r="L25" i="2"/>
  <c r="K25" i="2"/>
  <c r="J25" i="2"/>
  <c r="I25" i="2"/>
  <c r="H25" i="2"/>
  <c r="G25" i="2"/>
  <c r="F25" i="2"/>
  <c r="D25" i="2"/>
  <c r="A25" i="2"/>
  <c r="A39" i="2" s="1"/>
  <c r="AF24" i="2"/>
  <c r="AD24" i="2"/>
  <c r="AC24" i="2"/>
  <c r="AA24" i="2"/>
  <c r="Z24" i="2"/>
  <c r="Y24" i="2"/>
  <c r="X24" i="2"/>
  <c r="V24" i="2"/>
  <c r="U24" i="2"/>
  <c r="S24" i="2"/>
  <c r="R24" i="2"/>
  <c r="Q24" i="2"/>
  <c r="P24" i="2"/>
  <c r="M24" i="2"/>
  <c r="K24" i="2"/>
  <c r="J24" i="2"/>
  <c r="I24" i="2"/>
  <c r="AF23" i="2"/>
  <c r="AE23" i="2"/>
  <c r="AD23" i="2"/>
  <c r="AB23" i="2"/>
  <c r="AA23" i="2"/>
  <c r="Z23" i="2"/>
  <c r="Y23" i="2"/>
  <c r="X23" i="2"/>
  <c r="W23" i="2"/>
  <c r="V23" i="2"/>
  <c r="T23" i="2"/>
  <c r="S23" i="2"/>
  <c r="R23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AE21" i="2"/>
  <c r="AD21" i="2"/>
  <c r="AC21" i="2"/>
  <c r="AB21" i="2"/>
  <c r="AA21" i="2"/>
  <c r="Z21" i="2"/>
  <c r="W21" i="2"/>
  <c r="V21" i="2"/>
  <c r="U21" i="2"/>
  <c r="T21" i="2"/>
  <c r="AE20" i="2"/>
  <c r="AD20" i="2"/>
  <c r="AC20" i="2"/>
  <c r="AB20" i="2"/>
  <c r="AA20" i="2"/>
  <c r="Z20" i="2"/>
  <c r="W20" i="2"/>
  <c r="V20" i="2"/>
  <c r="U20" i="2"/>
  <c r="T20" i="2"/>
  <c r="AE19" i="2"/>
  <c r="AB19" i="2"/>
  <c r="W19" i="2"/>
  <c r="T19" i="2"/>
  <c r="K18" i="2"/>
  <c r="K32" i="2" s="1"/>
  <c r="W17" i="2"/>
  <c r="W31" i="2" s="1"/>
  <c r="D17" i="2"/>
  <c r="AF13" i="2"/>
  <c r="AD13" i="2"/>
  <c r="AC13" i="2"/>
  <c r="AB13" i="2"/>
  <c r="AA13" i="2"/>
  <c r="Z13" i="2"/>
  <c r="Y13" i="2"/>
  <c r="X13" i="2"/>
  <c r="V13" i="2"/>
  <c r="U13" i="2"/>
  <c r="T13" i="2"/>
  <c r="S13" i="2"/>
  <c r="R13" i="2"/>
  <c r="Q13" i="2"/>
  <c r="P13" i="2"/>
  <c r="N13" i="2"/>
  <c r="M13" i="2"/>
  <c r="L13" i="2"/>
  <c r="K13" i="2"/>
  <c r="J13" i="2"/>
  <c r="I13" i="2"/>
  <c r="H13" i="2"/>
  <c r="F13" i="2"/>
  <c r="D13" i="2"/>
  <c r="B13" i="2"/>
  <c r="B27" i="2" s="1"/>
  <c r="B41" i="2" s="1"/>
  <c r="A13" i="2"/>
  <c r="A27" i="2" s="1"/>
  <c r="A41" i="2" s="1"/>
  <c r="AF12" i="2"/>
  <c r="AE12" i="2"/>
  <c r="AC12" i="2"/>
  <c r="AB12" i="2"/>
  <c r="AA12" i="2"/>
  <c r="Z12" i="2"/>
  <c r="Y12" i="2"/>
  <c r="X12" i="2"/>
  <c r="W12" i="2"/>
  <c r="U12" i="2"/>
  <c r="T12" i="2"/>
  <c r="S12" i="2"/>
  <c r="R12" i="2"/>
  <c r="Q12" i="2"/>
  <c r="P12" i="2"/>
  <c r="O12" i="2"/>
  <c r="M12" i="2"/>
  <c r="L12" i="2"/>
  <c r="K12" i="2"/>
  <c r="J12" i="2"/>
  <c r="I12" i="2"/>
  <c r="H12" i="2"/>
  <c r="G12" i="2"/>
  <c r="E12" i="2"/>
  <c r="D12" i="2"/>
  <c r="B12" i="2"/>
  <c r="B26" i="2" s="1"/>
  <c r="B40" i="2" s="1"/>
  <c r="A12" i="2"/>
  <c r="A26" i="2" s="1"/>
  <c r="A40" i="2" s="1"/>
  <c r="AF11" i="2"/>
  <c r="AE11" i="2"/>
  <c r="AD11" i="2"/>
  <c r="AC11" i="2"/>
  <c r="AB11" i="2"/>
  <c r="AA11" i="2"/>
  <c r="Z11" i="2"/>
  <c r="Y11" i="2"/>
  <c r="X11" i="2"/>
  <c r="W11" i="2"/>
  <c r="V11" i="2"/>
  <c r="U11" i="2"/>
  <c r="T11" i="2"/>
  <c r="S11" i="2"/>
  <c r="R11" i="2"/>
  <c r="Q11" i="2"/>
  <c r="P11" i="2"/>
  <c r="N11" i="2"/>
  <c r="M11" i="2"/>
  <c r="L11" i="2"/>
  <c r="K11" i="2"/>
  <c r="J11" i="2"/>
  <c r="I11" i="2"/>
  <c r="H11" i="2"/>
  <c r="G11" i="2"/>
  <c r="F11" i="2"/>
  <c r="E11" i="2"/>
  <c r="D11" i="2"/>
  <c r="B11" i="2"/>
  <c r="B25" i="2" s="1"/>
  <c r="B39" i="2" s="1"/>
  <c r="AF10" i="2"/>
  <c r="AD10" i="2"/>
  <c r="AC10" i="2"/>
  <c r="AB10" i="2"/>
  <c r="AA10" i="2"/>
  <c r="Z10" i="2"/>
  <c r="Y10" i="2"/>
  <c r="X10" i="2"/>
  <c r="V10" i="2"/>
  <c r="U10" i="2"/>
  <c r="T10" i="2"/>
  <c r="S10" i="2"/>
  <c r="R10" i="2"/>
  <c r="Q10" i="2"/>
  <c r="P10" i="2"/>
  <c r="M10" i="2"/>
  <c r="K10" i="2"/>
  <c r="J10" i="2"/>
  <c r="I10" i="2"/>
  <c r="B10" i="2"/>
  <c r="B24" i="2" s="1"/>
  <c r="B38" i="2" s="1"/>
  <c r="A10" i="2"/>
  <c r="A24" i="2" s="1"/>
  <c r="A38" i="2" s="1"/>
  <c r="AF9" i="2"/>
  <c r="AE9" i="2"/>
  <c r="AD9" i="2"/>
  <c r="AB9" i="2"/>
  <c r="AA9" i="2"/>
  <c r="Z9" i="2"/>
  <c r="Y9" i="2"/>
  <c r="X9" i="2"/>
  <c r="W9" i="2"/>
  <c r="V9" i="2"/>
  <c r="T9" i="2"/>
  <c r="S9" i="2"/>
  <c r="R9" i="2"/>
  <c r="L9" i="2"/>
  <c r="B9" i="2"/>
  <c r="B23" i="2" s="1"/>
  <c r="B37" i="2" s="1"/>
  <c r="A9" i="2"/>
  <c r="A23" i="2" s="1"/>
  <c r="A37" i="2" s="1"/>
  <c r="AF8" i="2"/>
  <c r="AE8" i="2"/>
  <c r="AD8" i="2"/>
  <c r="AC8" i="2"/>
  <c r="AB8" i="2"/>
  <c r="AA8" i="2"/>
  <c r="Z8" i="2"/>
  <c r="Y8" i="2"/>
  <c r="X8" i="2"/>
  <c r="W8" i="2"/>
  <c r="V8" i="2"/>
  <c r="U8" i="2"/>
  <c r="T8" i="2"/>
  <c r="B8" i="2"/>
  <c r="B22" i="2" s="1"/>
  <c r="B36" i="2" s="1"/>
  <c r="A8" i="2"/>
  <c r="A22" i="2" s="1"/>
  <c r="A36" i="2" s="1"/>
  <c r="AE7" i="2"/>
  <c r="AD7" i="2"/>
  <c r="AC7" i="2"/>
  <c r="AB7" i="2"/>
  <c r="AA7" i="2"/>
  <c r="Z7" i="2"/>
  <c r="Y7" i="2"/>
  <c r="W7" i="2"/>
  <c r="V7" i="2"/>
  <c r="U7" i="2"/>
  <c r="T7" i="2"/>
  <c r="B7" i="2"/>
  <c r="B21" i="2" s="1"/>
  <c r="B35" i="2" s="1"/>
  <c r="A7" i="2"/>
  <c r="A21" i="2" s="1"/>
  <c r="A35" i="2" s="1"/>
  <c r="AE6" i="2"/>
  <c r="AD6" i="2"/>
  <c r="AC6" i="2"/>
  <c r="AB6" i="2"/>
  <c r="AA6" i="2"/>
  <c r="Z6" i="2"/>
  <c r="W6" i="2"/>
  <c r="V6" i="2"/>
  <c r="U6" i="2"/>
  <c r="T6" i="2"/>
  <c r="P6" i="2"/>
  <c r="H6" i="2"/>
  <c r="G6" i="2"/>
  <c r="B6" i="2"/>
  <c r="B20" i="2" s="1"/>
  <c r="B34" i="2" s="1"/>
  <c r="A6" i="2"/>
  <c r="A20" i="2" s="1"/>
  <c r="A34" i="2" s="1"/>
  <c r="AF5" i="2"/>
  <c r="AE5" i="2"/>
  <c r="AB5" i="2"/>
  <c r="Y5" i="2"/>
  <c r="W5" i="2"/>
  <c r="T5" i="2"/>
  <c r="L5" i="2"/>
  <c r="G5" i="2"/>
  <c r="B5" i="2"/>
  <c r="B19" i="2" s="1"/>
  <c r="B33" i="2" s="1"/>
  <c r="A5" i="2"/>
  <c r="A19" i="2" s="1"/>
  <c r="A33" i="2" s="1"/>
  <c r="M4" i="2"/>
  <c r="M18" i="2" s="1"/>
  <c r="M32" i="2" s="1"/>
  <c r="L4" i="2"/>
  <c r="L18" i="2" s="1"/>
  <c r="L32" i="2" s="1"/>
  <c r="K4" i="2"/>
  <c r="J4" i="2"/>
  <c r="J18" i="2" s="1"/>
  <c r="J32" i="2" s="1"/>
  <c r="I4" i="2"/>
  <c r="I18" i="2" s="1"/>
  <c r="I32" i="2" s="1"/>
  <c r="H4" i="2"/>
  <c r="H18" i="2" s="1"/>
  <c r="H32" i="2" s="1"/>
  <c r="G4" i="2"/>
  <c r="G18" i="2" s="1"/>
  <c r="G32" i="2" s="1"/>
  <c r="F4" i="2"/>
  <c r="F18" i="2" s="1"/>
  <c r="F32" i="2" s="1"/>
  <c r="E4" i="2"/>
  <c r="E18" i="2" s="1"/>
  <c r="E32" i="2" s="1"/>
  <c r="D4" i="2"/>
  <c r="D18" i="2" s="1"/>
  <c r="D32" i="2" s="1"/>
  <c r="AF3" i="2"/>
  <c r="AE3" i="2"/>
  <c r="AE17" i="2" s="1"/>
  <c r="AE31" i="2" s="1"/>
  <c r="AD3" i="2"/>
  <c r="AD17" i="2" s="1"/>
  <c r="AD31" i="2" s="1"/>
  <c r="AC3" i="2"/>
  <c r="AC17" i="2" s="1"/>
  <c r="AC31" i="2" s="1"/>
  <c r="AB3" i="2"/>
  <c r="AB17" i="2" s="1"/>
  <c r="AB31" i="2" s="1"/>
  <c r="AA3" i="2"/>
  <c r="AA17" i="2" s="1"/>
  <c r="AA31" i="2" s="1"/>
  <c r="Z3" i="2"/>
  <c r="Z17" i="2" s="1"/>
  <c r="Z31" i="2" s="1"/>
  <c r="Y3" i="2"/>
  <c r="Y17" i="2" s="1"/>
  <c r="X3" i="2"/>
  <c r="X17" i="2" s="1"/>
  <c r="X31" i="2" s="1"/>
  <c r="W3" i="2"/>
  <c r="V3" i="2"/>
  <c r="V17" i="2" s="1"/>
  <c r="V31" i="2" s="1"/>
  <c r="U3" i="2"/>
  <c r="U17" i="2" s="1"/>
  <c r="U31" i="2" s="1"/>
  <c r="T3" i="2"/>
  <c r="T17" i="2" s="1"/>
  <c r="T31" i="2" s="1"/>
  <c r="S3" i="2"/>
  <c r="S17" i="2" s="1"/>
  <c r="S31" i="2" s="1"/>
  <c r="R3" i="2"/>
  <c r="R17" i="2" s="1"/>
  <c r="R31" i="2" s="1"/>
  <c r="Q3" i="2"/>
  <c r="Q17" i="2" s="1"/>
  <c r="Q22" i="2" s="1"/>
  <c r="P3" i="2"/>
  <c r="P17" i="2" s="1"/>
  <c r="P31" i="2" s="1"/>
  <c r="P37" i="2" s="1"/>
  <c r="O3" i="2"/>
  <c r="O17" i="2" s="1"/>
  <c r="N3" i="2"/>
  <c r="I3" i="2"/>
  <c r="I17" i="2" s="1"/>
  <c r="D3" i="2"/>
  <c r="F14" i="1"/>
  <c r="B13" i="1"/>
  <c r="A13" i="1"/>
  <c r="B12" i="1"/>
  <c r="A12" i="1"/>
  <c r="B11" i="1"/>
  <c r="A11" i="1"/>
  <c r="B10" i="1"/>
  <c r="A10" i="1"/>
  <c r="B9" i="1"/>
  <c r="A9" i="1"/>
  <c r="B8" i="1"/>
  <c r="A8" i="1"/>
  <c r="B7" i="1"/>
  <c r="A7" i="1"/>
  <c r="B6" i="1"/>
  <c r="A6" i="1"/>
  <c r="O31" i="2" l="1"/>
  <c r="O25" i="2"/>
  <c r="C25" i="2" s="1"/>
  <c r="O22" i="2"/>
  <c r="O21" i="2"/>
  <c r="D31" i="2"/>
  <c r="H22" i="2"/>
  <c r="G23" i="2"/>
  <c r="G22" i="2"/>
  <c r="G21" i="2"/>
  <c r="G20" i="2"/>
  <c r="G19" i="2"/>
  <c r="H105" i="4"/>
  <c r="H112" i="4"/>
  <c r="S96" i="4"/>
  <c r="E114" i="4"/>
  <c r="E7" i="3"/>
  <c r="M21" i="2"/>
  <c r="M7" i="2"/>
  <c r="P8" i="2"/>
  <c r="P22" i="2"/>
  <c r="E117" i="4"/>
  <c r="E10" i="3"/>
  <c r="C10" i="3" s="1"/>
  <c r="AF121" i="4"/>
  <c r="AF19" i="2"/>
  <c r="Q20" i="2"/>
  <c r="M22" i="2"/>
  <c r="M8" i="2"/>
  <c r="Q9" i="2"/>
  <c r="H8" i="2"/>
  <c r="G9" i="2"/>
  <c r="G8" i="2"/>
  <c r="F8" i="2"/>
  <c r="I8" i="2"/>
  <c r="I89" i="4"/>
  <c r="I96" i="4"/>
  <c r="F35" i="2"/>
  <c r="F7" i="2"/>
  <c r="I22" i="2"/>
  <c r="F117" i="4"/>
  <c r="F10" i="3"/>
  <c r="H10" i="3"/>
  <c r="H117" i="4"/>
  <c r="Y121" i="4"/>
  <c r="Y19" i="2"/>
  <c r="Y33" i="2"/>
  <c r="H7" i="2"/>
  <c r="H21" i="2"/>
  <c r="X7" i="2"/>
  <c r="X21" i="2"/>
  <c r="AF7" i="2"/>
  <c r="AF21" i="2"/>
  <c r="G10" i="6"/>
  <c r="D9" i="6"/>
  <c r="F7" i="6"/>
  <c r="C6" i="6"/>
  <c r="F10" i="6"/>
  <c r="C9" i="6"/>
  <c r="E7" i="6"/>
  <c r="G5" i="6"/>
  <c r="E10" i="6"/>
  <c r="G8" i="6"/>
  <c r="D7" i="6"/>
  <c r="F5" i="6"/>
  <c r="D10" i="6"/>
  <c r="C10" i="6"/>
  <c r="G9" i="6"/>
  <c r="D8" i="6"/>
  <c r="F6" i="6"/>
  <c r="C5" i="6"/>
  <c r="F9" i="6"/>
  <c r="C8" i="6"/>
  <c r="E6" i="6"/>
  <c r="E9" i="6"/>
  <c r="G7" i="6"/>
  <c r="D6" i="6"/>
  <c r="D5" i="6"/>
  <c r="F8" i="6"/>
  <c r="E8" i="6"/>
  <c r="C7" i="6"/>
  <c r="L24" i="2"/>
  <c r="L38" i="2"/>
  <c r="L23" i="2"/>
  <c r="L22" i="2"/>
  <c r="L21" i="2"/>
  <c r="L20" i="2"/>
  <c r="L19" i="2"/>
  <c r="I31" i="2"/>
  <c r="J22" i="2"/>
  <c r="K6" i="2"/>
  <c r="G7" i="2"/>
  <c r="J8" i="2"/>
  <c r="E89" i="4"/>
  <c r="E97" i="4"/>
  <c r="M97" i="4"/>
  <c r="M113" i="4" s="1"/>
  <c r="R25" i="4"/>
  <c r="R97" i="4" s="1"/>
  <c r="M89" i="4"/>
  <c r="E23" i="2"/>
  <c r="E9" i="2"/>
  <c r="M23" i="2"/>
  <c r="M9" i="2"/>
  <c r="G117" i="4"/>
  <c r="G10" i="3"/>
  <c r="P5" i="3"/>
  <c r="P105" i="4"/>
  <c r="P112" i="4"/>
  <c r="N114" i="4"/>
  <c r="N7" i="3"/>
  <c r="Y21" i="2"/>
  <c r="Y35" i="2"/>
  <c r="O116" i="4"/>
  <c r="O9" i="3"/>
  <c r="J113" i="4"/>
  <c r="J6" i="3"/>
  <c r="Q6" i="2"/>
  <c r="L6" i="2"/>
  <c r="K8" i="2"/>
  <c r="F22" i="2"/>
  <c r="P34" i="2"/>
  <c r="P35" i="2"/>
  <c r="P36" i="2"/>
  <c r="F116" i="4"/>
  <c r="F9" i="3"/>
  <c r="N9" i="2"/>
  <c r="N17" i="2"/>
  <c r="N10" i="2"/>
  <c r="O8" i="2"/>
  <c r="O7" i="2"/>
  <c r="O11" i="2"/>
  <c r="J7" i="2"/>
  <c r="L8" i="2"/>
  <c r="L10" i="2"/>
  <c r="F21" i="2"/>
  <c r="K22" i="2"/>
  <c r="N96" i="4"/>
  <c r="N89" i="4"/>
  <c r="I7" i="3"/>
  <c r="I114" i="4"/>
  <c r="Q114" i="4"/>
  <c r="Q7" i="3"/>
  <c r="O117" i="4"/>
  <c r="O10" i="3"/>
  <c r="H20" i="2"/>
  <c r="P7" i="2"/>
  <c r="P21" i="2"/>
  <c r="N6" i="2"/>
  <c r="K7" i="2"/>
  <c r="Q8" i="2"/>
  <c r="K21" i="2"/>
  <c r="Q31" i="2"/>
  <c r="Q36" i="2" s="1"/>
  <c r="D112" i="4"/>
  <c r="D5" i="3"/>
  <c r="O112" i="4"/>
  <c r="O105" i="4"/>
  <c r="J21" i="2"/>
  <c r="J35" i="2"/>
  <c r="D99" i="4"/>
  <c r="D105" i="4" s="1"/>
  <c r="R67" i="4"/>
  <c r="R99" i="4" s="1"/>
  <c r="H9" i="2"/>
  <c r="H23" i="2"/>
  <c r="P9" i="2"/>
  <c r="P23" i="2"/>
  <c r="H89" i="4"/>
  <c r="X6" i="2"/>
  <c r="X20" i="2"/>
  <c r="AF6" i="2"/>
  <c r="AF20" i="2"/>
  <c r="L7" i="2"/>
  <c r="I9" i="2"/>
  <c r="C11" i="2"/>
  <c r="G12" i="1" s="1"/>
  <c r="H12" i="1" s="1"/>
  <c r="K20" i="2"/>
  <c r="I6" i="3"/>
  <c r="I113" i="4"/>
  <c r="S113" i="4"/>
  <c r="S6" i="3"/>
  <c r="E115" i="4"/>
  <c r="E8" i="3"/>
  <c r="N115" i="4"/>
  <c r="N8" i="3"/>
  <c r="I23" i="2"/>
  <c r="I37" i="2"/>
  <c r="Q23" i="2"/>
  <c r="D117" i="4"/>
  <c r="C101" i="4"/>
  <c r="C11" i="1" s="1"/>
  <c r="F105" i="4"/>
  <c r="F112" i="4"/>
  <c r="F5" i="3"/>
  <c r="O113" i="4"/>
  <c r="O6" i="3"/>
  <c r="Y113" i="4"/>
  <c r="Y6" i="3"/>
  <c r="T24" i="2"/>
  <c r="T38" i="2"/>
  <c r="AB24" i="2"/>
  <c r="AB38" i="2"/>
  <c r="F119" i="4"/>
  <c r="F12" i="3"/>
  <c r="C12" i="3" s="1"/>
  <c r="E12" i="1" s="1"/>
  <c r="N119" i="4"/>
  <c r="N12" i="3"/>
  <c r="V119" i="4"/>
  <c r="V12" i="3"/>
  <c r="AD119" i="4"/>
  <c r="AD12" i="3"/>
  <c r="G41" i="2"/>
  <c r="G13" i="2"/>
  <c r="G27" i="2"/>
  <c r="O41" i="2"/>
  <c r="O13" i="2"/>
  <c r="W41" i="2"/>
  <c r="W13" i="2"/>
  <c r="AE41" i="2"/>
  <c r="AE13" i="2"/>
  <c r="K89" i="4"/>
  <c r="G121" i="4"/>
  <c r="Q105" i="4"/>
  <c r="AF105" i="4"/>
  <c r="L9" i="6"/>
  <c r="I8" i="6"/>
  <c r="K6" i="6"/>
  <c r="H5" i="6"/>
  <c r="K9" i="6"/>
  <c r="H8" i="6"/>
  <c r="J6" i="6"/>
  <c r="J9" i="6"/>
  <c r="L7" i="6"/>
  <c r="I6" i="6"/>
  <c r="L10" i="6"/>
  <c r="K10" i="6"/>
  <c r="J10" i="6"/>
  <c r="L8" i="6"/>
  <c r="I7" i="6"/>
  <c r="K5" i="6"/>
  <c r="I10" i="6"/>
  <c r="K8" i="6"/>
  <c r="H7" i="6"/>
  <c r="J5" i="6"/>
  <c r="H10" i="6"/>
  <c r="J8" i="6"/>
  <c r="L6" i="6"/>
  <c r="I5" i="6"/>
  <c r="L5" i="6"/>
  <c r="H6" i="6"/>
  <c r="L89" i="4"/>
  <c r="T121" i="4"/>
  <c r="AB121" i="4"/>
  <c r="F97" i="4"/>
  <c r="G105" i="4"/>
  <c r="J7" i="6"/>
  <c r="Q89" i="4"/>
  <c r="U105" i="4"/>
  <c r="U112" i="4"/>
  <c r="AC105" i="4"/>
  <c r="AC112" i="4"/>
  <c r="W117" i="4"/>
  <c r="W10" i="3"/>
  <c r="AE117" i="4"/>
  <c r="AE121" i="4" s="1"/>
  <c r="AE10" i="3"/>
  <c r="K7" i="6"/>
  <c r="H9" i="6"/>
  <c r="J7" i="3"/>
  <c r="C13" i="3"/>
  <c r="E13" i="1" s="1"/>
  <c r="R5" i="4"/>
  <c r="C5" i="4" s="1"/>
  <c r="D89" i="4"/>
  <c r="L121" i="4"/>
  <c r="V105" i="4"/>
  <c r="V112" i="4"/>
  <c r="AD105" i="4"/>
  <c r="AD112" i="4"/>
  <c r="U9" i="3"/>
  <c r="U116" i="4"/>
  <c r="AC9" i="3"/>
  <c r="AC116" i="4"/>
  <c r="Q112" i="4"/>
  <c r="I9" i="6"/>
  <c r="R52" i="4"/>
  <c r="R98" i="4" s="1"/>
  <c r="J116" i="4"/>
  <c r="J9" i="3"/>
  <c r="C9" i="3" s="1"/>
  <c r="E10" i="1" s="1"/>
  <c r="O89" i="4"/>
  <c r="M105" i="4"/>
  <c r="M112" i="4"/>
  <c r="W121" i="4"/>
  <c r="X112" i="4"/>
  <c r="J89" i="4"/>
  <c r="J96" i="4"/>
  <c r="C25" i="4"/>
  <c r="C52" i="4"/>
  <c r="S52" i="4"/>
  <c r="S98" i="4" s="1"/>
  <c r="C79" i="4"/>
  <c r="K116" i="4"/>
  <c r="K9" i="3"/>
  <c r="C119" i="4"/>
  <c r="D12" i="1" s="1"/>
  <c r="C104" i="4"/>
  <c r="C13" i="1" s="1"/>
  <c r="E120" i="4"/>
  <c r="C120" i="4" s="1"/>
  <c r="D13" i="1" s="1"/>
  <c r="W105" i="4"/>
  <c r="K105" i="4"/>
  <c r="K112" i="4"/>
  <c r="D113" i="4"/>
  <c r="C97" i="4"/>
  <c r="C7" i="1" s="1"/>
  <c r="D114" i="4"/>
  <c r="D116" i="4"/>
  <c r="C100" i="4"/>
  <c r="C10" i="1" s="1"/>
  <c r="E105" i="4"/>
  <c r="E112" i="4"/>
  <c r="Y105" i="4"/>
  <c r="C118" i="4"/>
  <c r="L105" i="4"/>
  <c r="T105" i="4"/>
  <c r="AB105" i="4"/>
  <c r="Q5" i="6"/>
  <c r="O7" i="6"/>
  <c r="R8" i="6"/>
  <c r="M9" i="6"/>
  <c r="P10" i="6"/>
  <c r="C102" i="4"/>
  <c r="C103" i="4"/>
  <c r="C12" i="1" s="1"/>
  <c r="R5" i="6"/>
  <c r="M6" i="6"/>
  <c r="P7" i="6"/>
  <c r="N9" i="6"/>
  <c r="Q10" i="6"/>
  <c r="N6" i="6"/>
  <c r="Q7" i="6"/>
  <c r="O9" i="6"/>
  <c r="R10" i="6"/>
  <c r="Z112" i="4"/>
  <c r="N5" i="6"/>
  <c r="Q6" i="6"/>
  <c r="O8" i="6"/>
  <c r="R9" i="6"/>
  <c r="M10" i="6"/>
  <c r="AA112" i="4"/>
  <c r="O5" i="6"/>
  <c r="P8" i="6"/>
  <c r="N10" i="6"/>
  <c r="E11" i="1" l="1"/>
  <c r="AC121" i="4"/>
  <c r="AC19" i="2"/>
  <c r="AC33" i="2"/>
  <c r="AC5" i="2"/>
  <c r="P121" i="4"/>
  <c r="P19" i="2"/>
  <c r="P5" i="2"/>
  <c r="P33" i="2"/>
  <c r="S105" i="4"/>
  <c r="S112" i="4"/>
  <c r="S5" i="3"/>
  <c r="D20" i="2"/>
  <c r="D34" i="2"/>
  <c r="D6" i="2"/>
  <c r="X121" i="4"/>
  <c r="X19" i="2"/>
  <c r="X5" i="2"/>
  <c r="X33" i="2"/>
  <c r="J9" i="2"/>
  <c r="J23" i="2"/>
  <c r="J37" i="2"/>
  <c r="AD121" i="4"/>
  <c r="AD33" i="2"/>
  <c r="AD5" i="2"/>
  <c r="AD19" i="2"/>
  <c r="F40" i="2"/>
  <c r="F12" i="2"/>
  <c r="F26" i="2"/>
  <c r="O34" i="2"/>
  <c r="O20" i="2"/>
  <c r="O6" i="2"/>
  <c r="I20" i="2"/>
  <c r="I34" i="2"/>
  <c r="I6" i="2"/>
  <c r="R115" i="4"/>
  <c r="R8" i="3"/>
  <c r="Q21" i="2"/>
  <c r="Q35" i="2"/>
  <c r="Q7" i="2"/>
  <c r="H10" i="2"/>
  <c r="H24" i="2"/>
  <c r="H38" i="2"/>
  <c r="I105" i="4"/>
  <c r="I112" i="4"/>
  <c r="I5" i="3"/>
  <c r="H121" i="4"/>
  <c r="H19" i="2"/>
  <c r="H5" i="2"/>
  <c r="H33" i="2"/>
  <c r="G37" i="2"/>
  <c r="G36" i="2"/>
  <c r="G35" i="2"/>
  <c r="G34" i="2"/>
  <c r="G33" i="2"/>
  <c r="F36" i="2"/>
  <c r="H37" i="2"/>
  <c r="E37" i="2"/>
  <c r="H36" i="2"/>
  <c r="H35" i="2"/>
  <c r="H34" i="2"/>
  <c r="E24" i="2"/>
  <c r="E10" i="2"/>
  <c r="E38" i="2"/>
  <c r="E19" i="2"/>
  <c r="E33" i="2"/>
  <c r="E5" i="2"/>
  <c r="K33" i="2"/>
  <c r="K121" i="4"/>
  <c r="K19" i="2"/>
  <c r="K5" i="2"/>
  <c r="K9" i="2"/>
  <c r="K37" i="2"/>
  <c r="K23" i="2"/>
  <c r="R114" i="4"/>
  <c r="R7" i="3"/>
  <c r="U121" i="4"/>
  <c r="U19" i="2"/>
  <c r="U5" i="2"/>
  <c r="U33" i="2"/>
  <c r="S67" i="4"/>
  <c r="S99" i="4" s="1"/>
  <c r="I21" i="2"/>
  <c r="I35" i="2"/>
  <c r="I7" i="2"/>
  <c r="N23" i="2"/>
  <c r="N31" i="2"/>
  <c r="N24" i="2"/>
  <c r="N20" i="2"/>
  <c r="R113" i="4"/>
  <c r="R6" i="3"/>
  <c r="S34" i="2"/>
  <c r="S6" i="2"/>
  <c r="S20" i="2"/>
  <c r="O121" i="4"/>
  <c r="O33" i="2"/>
  <c r="O19" i="2"/>
  <c r="O5" i="2"/>
  <c r="J20" i="2"/>
  <c r="J34" i="2"/>
  <c r="J6" i="2"/>
  <c r="V121" i="4"/>
  <c r="V33" i="2"/>
  <c r="V19" i="2"/>
  <c r="V5" i="2"/>
  <c r="AD40" i="2"/>
  <c r="AD12" i="2"/>
  <c r="AD26" i="2"/>
  <c r="F33" i="2"/>
  <c r="F5" i="2"/>
  <c r="F19" i="2"/>
  <c r="C67" i="4"/>
  <c r="O37" i="2"/>
  <c r="O9" i="2"/>
  <c r="O23" i="2"/>
  <c r="M20" i="2"/>
  <c r="M6" i="2"/>
  <c r="M34" i="2"/>
  <c r="Q34" i="2"/>
  <c r="Z121" i="4"/>
  <c r="Z19" i="2"/>
  <c r="Z33" i="2"/>
  <c r="Z5" i="2"/>
  <c r="S114" i="4"/>
  <c r="S7" i="3"/>
  <c r="Q121" i="4"/>
  <c r="Q19" i="2"/>
  <c r="Q33" i="2"/>
  <c r="Q5" i="2"/>
  <c r="N36" i="2"/>
  <c r="N8" i="2"/>
  <c r="N22" i="2"/>
  <c r="D115" i="4"/>
  <c r="D8" i="3"/>
  <c r="D121" i="4"/>
  <c r="D19" i="2"/>
  <c r="D33" i="2"/>
  <c r="D5" i="2"/>
  <c r="G38" i="2"/>
  <c r="G10" i="2"/>
  <c r="G24" i="2"/>
  <c r="E113" i="4"/>
  <c r="C113" i="4" s="1"/>
  <c r="D7" i="1" s="1"/>
  <c r="E6" i="3"/>
  <c r="L37" i="2"/>
  <c r="L36" i="2"/>
  <c r="L35" i="2"/>
  <c r="L34" i="2"/>
  <c r="L33" i="2"/>
  <c r="K36" i="2"/>
  <c r="K35" i="2"/>
  <c r="K34" i="2"/>
  <c r="J36" i="2"/>
  <c r="M37" i="2"/>
  <c r="F38" i="2"/>
  <c r="F10" i="2"/>
  <c r="F24" i="2"/>
  <c r="V40" i="2"/>
  <c r="V12" i="2"/>
  <c r="V26" i="2"/>
  <c r="N105" i="4"/>
  <c r="N112" i="4"/>
  <c r="N5" i="3"/>
  <c r="I36" i="2"/>
  <c r="C7" i="3"/>
  <c r="E8" i="1" s="1"/>
  <c r="M121" i="4"/>
  <c r="M19" i="2"/>
  <c r="M33" i="2"/>
  <c r="M5" i="2"/>
  <c r="AE38" i="2"/>
  <c r="AE10" i="2"/>
  <c r="AE24" i="2"/>
  <c r="E27" i="2"/>
  <c r="C27" i="2" s="1"/>
  <c r="K13" i="1" s="1"/>
  <c r="L13" i="1" s="1"/>
  <c r="E41" i="2"/>
  <c r="C41" i="2" s="1"/>
  <c r="O13" i="1" s="1"/>
  <c r="P13" i="1" s="1"/>
  <c r="E13" i="2"/>
  <c r="C13" i="2" s="1"/>
  <c r="C117" i="4"/>
  <c r="D11" i="1" s="1"/>
  <c r="D24" i="2"/>
  <c r="D38" i="2"/>
  <c r="D10" i="2"/>
  <c r="E22" i="2"/>
  <c r="E8" i="2"/>
  <c r="E36" i="2"/>
  <c r="F37" i="2"/>
  <c r="F9" i="2"/>
  <c r="F23" i="2"/>
  <c r="M36" i="2"/>
  <c r="E21" i="2"/>
  <c r="E7" i="2"/>
  <c r="E35" i="2"/>
  <c r="O39" i="2"/>
  <c r="C39" i="2" s="1"/>
  <c r="O36" i="2"/>
  <c r="O35" i="2"/>
  <c r="C116" i="4"/>
  <c r="D10" i="1" s="1"/>
  <c r="D23" i="2"/>
  <c r="D37" i="2"/>
  <c r="D9" i="2"/>
  <c r="AC23" i="2"/>
  <c r="AC9" i="2"/>
  <c r="AC37" i="2"/>
  <c r="AA121" i="4"/>
  <c r="AA33" i="2"/>
  <c r="AA5" i="2"/>
  <c r="AA19" i="2"/>
  <c r="C98" i="4"/>
  <c r="C8" i="1" s="1"/>
  <c r="C114" i="4"/>
  <c r="D8" i="1" s="1"/>
  <c r="D21" i="2"/>
  <c r="D35" i="2"/>
  <c r="D7" i="2"/>
  <c r="J105" i="4"/>
  <c r="J112" i="4"/>
  <c r="J5" i="3"/>
  <c r="U23" i="2"/>
  <c r="U9" i="2"/>
  <c r="U37" i="2"/>
  <c r="R89" i="4"/>
  <c r="B89" i="4" s="1"/>
  <c r="R96" i="4"/>
  <c r="C96" i="4" s="1"/>
  <c r="C6" i="1" s="1"/>
  <c r="W38" i="2"/>
  <c r="W10" i="2"/>
  <c r="W24" i="2"/>
  <c r="F113" i="4"/>
  <c r="F6" i="3"/>
  <c r="N40" i="2"/>
  <c r="N12" i="2"/>
  <c r="N26" i="2"/>
  <c r="Y20" i="2"/>
  <c r="Y34" i="2"/>
  <c r="Y6" i="2"/>
  <c r="Q37" i="2"/>
  <c r="O38" i="2"/>
  <c r="O10" i="2"/>
  <c r="O24" i="2"/>
  <c r="N35" i="2"/>
  <c r="N7" i="2"/>
  <c r="N21" i="2"/>
  <c r="M35" i="2"/>
  <c r="S89" i="4"/>
  <c r="R8" i="2" l="1"/>
  <c r="R22" i="2"/>
  <c r="R36" i="2"/>
  <c r="C12" i="2"/>
  <c r="G13" i="1" s="1"/>
  <c r="H13" i="1" s="1"/>
  <c r="C6" i="3"/>
  <c r="E7" i="1" s="1"/>
  <c r="R20" i="2"/>
  <c r="R34" i="2"/>
  <c r="R6" i="2"/>
  <c r="S115" i="4"/>
  <c r="C115" i="4" s="1"/>
  <c r="D9" i="1" s="1"/>
  <c r="S8" i="3"/>
  <c r="C8" i="3" s="1"/>
  <c r="E9" i="1" s="1"/>
  <c r="C40" i="2"/>
  <c r="O12" i="1" s="1"/>
  <c r="P12" i="1" s="1"/>
  <c r="E20" i="2"/>
  <c r="E6" i="2"/>
  <c r="E34" i="2"/>
  <c r="C9" i="2"/>
  <c r="G10" i="1" s="1"/>
  <c r="H10" i="1" s="1"/>
  <c r="C99" i="4"/>
  <c r="C9" i="1" s="1"/>
  <c r="C14" i="1" s="1"/>
  <c r="N38" i="2"/>
  <c r="C38" i="2" s="1"/>
  <c r="O11" i="1" s="1"/>
  <c r="P11" i="1" s="1"/>
  <c r="N34" i="2"/>
  <c r="N37" i="2"/>
  <c r="E121" i="4"/>
  <c r="S33" i="2"/>
  <c r="S19" i="2"/>
  <c r="S5" i="2"/>
  <c r="F34" i="2"/>
  <c r="F20" i="2"/>
  <c r="F6" i="2"/>
  <c r="C37" i="2"/>
  <c r="O10" i="1" s="1"/>
  <c r="P10" i="1" s="1"/>
  <c r="C10" i="2"/>
  <c r="G11" i="1" s="1"/>
  <c r="H11" i="1" s="1"/>
  <c r="D22" i="2"/>
  <c r="D36" i="2"/>
  <c r="D8" i="2"/>
  <c r="C6" i="2"/>
  <c r="G7" i="1" s="1"/>
  <c r="H7" i="1" s="1"/>
  <c r="J19" i="2"/>
  <c r="J33" i="2"/>
  <c r="J121" i="4"/>
  <c r="J5" i="2"/>
  <c r="C23" i="2"/>
  <c r="K10" i="1" s="1"/>
  <c r="L10" i="1" s="1"/>
  <c r="S35" i="2"/>
  <c r="S7" i="2"/>
  <c r="S21" i="2"/>
  <c r="C21" i="2" s="1"/>
  <c r="K8" i="1" s="1"/>
  <c r="L8" i="1" s="1"/>
  <c r="F121" i="4"/>
  <c r="I121" i="4"/>
  <c r="I19" i="2"/>
  <c r="I33" i="2"/>
  <c r="I5" i="2"/>
  <c r="C34" i="2"/>
  <c r="O7" i="1" s="1"/>
  <c r="P7" i="1" s="1"/>
  <c r="R105" i="4"/>
  <c r="B105" i="4" s="1"/>
  <c r="R112" i="4"/>
  <c r="R5" i="3"/>
  <c r="C5" i="3" s="1"/>
  <c r="C24" i="2"/>
  <c r="K11" i="1" s="1"/>
  <c r="L11" i="1" s="1"/>
  <c r="N121" i="4"/>
  <c r="N33" i="2"/>
  <c r="N5" i="2"/>
  <c r="N19" i="2"/>
  <c r="R21" i="2"/>
  <c r="R35" i="2"/>
  <c r="C35" i="2" s="1"/>
  <c r="O8" i="1" s="1"/>
  <c r="P8" i="1" s="1"/>
  <c r="R7" i="2"/>
  <c r="C7" i="2" s="1"/>
  <c r="G8" i="1" s="1"/>
  <c r="H8" i="1" s="1"/>
  <c r="C26" i="2"/>
  <c r="K12" i="1" s="1"/>
  <c r="L12" i="1" s="1"/>
  <c r="C20" i="2"/>
  <c r="K7" i="1" s="1"/>
  <c r="L7" i="1" s="1"/>
  <c r="E6" i="1" l="1"/>
  <c r="E14" i="1" s="1"/>
  <c r="C14" i="3"/>
  <c r="S8" i="2"/>
  <c r="C8" i="2" s="1"/>
  <c r="G9" i="1" s="1"/>
  <c r="H9" i="1" s="1"/>
  <c r="S36" i="2"/>
  <c r="C36" i="2" s="1"/>
  <c r="O9" i="1" s="1"/>
  <c r="P9" i="1" s="1"/>
  <c r="S22" i="2"/>
  <c r="C22" i="2" s="1"/>
  <c r="K9" i="1" s="1"/>
  <c r="L9" i="1" s="1"/>
  <c r="S121" i="4"/>
  <c r="R19" i="2"/>
  <c r="C19" i="2" s="1"/>
  <c r="R121" i="4"/>
  <c r="B121" i="4" s="1"/>
  <c r="R33" i="2"/>
  <c r="C33" i="2" s="1"/>
  <c r="R5" i="2"/>
  <c r="C5" i="2" s="1"/>
  <c r="C112" i="4"/>
  <c r="D6" i="1" s="1"/>
  <c r="D14" i="1" s="1"/>
  <c r="C14" i="2" l="1"/>
  <c r="G6" i="1"/>
  <c r="C42" i="2"/>
  <c r="O6" i="1"/>
  <c r="C28" i="2"/>
  <c r="K6" i="1"/>
  <c r="L6" i="1" l="1"/>
  <c r="L14" i="1" s="1"/>
  <c r="N14" i="1" s="1"/>
  <c r="K14" i="1"/>
  <c r="M14" i="1" s="1"/>
  <c r="O14" i="1"/>
  <c r="Q14" i="1" s="1"/>
  <c r="P6" i="1"/>
  <c r="P14" i="1" s="1"/>
  <c r="R14" i="1" s="1"/>
  <c r="G14" i="1"/>
  <c r="H6" i="1"/>
  <c r="H14" i="1" s="1"/>
</calcChain>
</file>

<file path=xl/sharedStrings.xml><?xml version="1.0" encoding="utf-8"?>
<sst xmlns="http://schemas.openxmlformats.org/spreadsheetml/2006/main" count="337" uniqueCount="245">
  <si>
    <t>Итоговые параметры проекта</t>
  </si>
  <si>
    <t>Трудозатраты (дни)</t>
  </si>
  <si>
    <t>Трудозатраты (часы)</t>
  </si>
  <si>
    <t>Длительность (раб дни)</t>
  </si>
  <si>
    <t>Численность команды</t>
  </si>
  <si>
    <t>Стоимость работ</t>
  </si>
  <si>
    <t>Себестоимость</t>
  </si>
  <si>
    <t>Базовая маржинальность</t>
  </si>
  <si>
    <t>Рабочая маржинальность</t>
  </si>
  <si>
    <t>Без лицензий</t>
  </si>
  <si>
    <t>С лицензиями</t>
  </si>
  <si>
    <t>без НДС</t>
  </si>
  <si>
    <t>с НДС</t>
  </si>
  <si>
    <t>Сумма по этапу</t>
  </si>
  <si>
    <t>Стоимость с базовой маржинальностью</t>
  </si>
  <si>
    <t>Стоимость с рабочей маржинальностью</t>
  </si>
  <si>
    <t>Расчет производится исходя из трудозатрат с риками и указанным кол-ом сотрудников</t>
  </si>
  <si>
    <t>Длительность этапов</t>
  </si>
  <si>
    <t>Рабочие дни</t>
  </si>
  <si>
    <t>В лишних столбцах со специалистами стираем значения (не удаляем столбцы)</t>
  </si>
  <si>
    <t>Автоматически</t>
  </si>
  <si>
    <t xml:space="preserve">Оценка трудозатрат в днях (без рисков) </t>
  </si>
  <si>
    <t>Недостающих специалистов можно выбрать из выпадающего списка в строке ниже</t>
  </si>
  <si>
    <t>Разработчик</t>
  </si>
  <si>
    <t>Ведущий разработчик</t>
  </si>
  <si>
    <t>Ведущий Тестировщик</t>
  </si>
  <si>
    <t>Аналитик</t>
  </si>
  <si>
    <t>Ведущий Аналитик</t>
  </si>
  <si>
    <t>Архитектор решения</t>
  </si>
  <si>
    <t>Эксперт</t>
  </si>
  <si>
    <t>Руководитель проекта</t>
  </si>
  <si>
    <t>Back</t>
  </si>
  <si>
    <t>Front</t>
  </si>
  <si>
    <t>Database</t>
  </si>
  <si>
    <t>UI</t>
  </si>
  <si>
    <t xml:space="preserve"> DevOps</t>
  </si>
  <si>
    <t xml:space="preserve"> UI</t>
  </si>
  <si>
    <t>DevOps</t>
  </si>
  <si>
    <t>Этап 1</t>
  </si>
  <si>
    <t>Анализ и планирование</t>
  </si>
  <si>
    <t xml:space="preserve">Предпроектное исследование </t>
  </si>
  <si>
    <t>Функциональные требования к целевой системе</t>
  </si>
  <si>
    <t>Нефункциональные требования к системе</t>
  </si>
  <si>
    <t>Требования к инфраструктуре</t>
  </si>
  <si>
    <t>Интеграция с системами-источниками данных</t>
  </si>
  <si>
    <t>Интеграция с BI-инструментами</t>
  </si>
  <si>
    <t>Инструмент управления загрузками (оркестратор)</t>
  </si>
  <si>
    <t>Миграция исторических данных и загрузка данных из файлов в ХД</t>
  </si>
  <si>
    <t>Верхнеуровневая архитектура проекта</t>
  </si>
  <si>
    <t>Кросс-системные проверки</t>
  </si>
  <si>
    <t>Ролевая модель</t>
  </si>
  <si>
    <t>Требования к ИБ</t>
  </si>
  <si>
    <t>Этап 2</t>
  </si>
  <si>
    <t>Проектирование системы</t>
  </si>
  <si>
    <t>Этап 3</t>
  </si>
  <si>
    <t>Разработка ПО</t>
  </si>
  <si>
    <t xml:space="preserve"> Доступы</t>
  </si>
  <si>
    <t>Авторизация</t>
  </si>
  <si>
    <t>Заведение доступов</t>
  </si>
  <si>
    <t>Разлогин</t>
  </si>
  <si>
    <t>Интерфейс взаимодействия с пользователем</t>
  </si>
  <si>
    <t>Интеграции прочее</t>
  </si>
  <si>
    <t>Интеграция с хранилищем данных</t>
  </si>
  <si>
    <t>Интеграция с микросервисом орг. структуры</t>
  </si>
  <si>
    <t>Интеграция с Visiology</t>
  </si>
  <si>
    <t>Интеграция с PostgreSQL</t>
  </si>
  <si>
    <t>Детализация запроса</t>
  </si>
  <si>
    <t xml:space="preserve">Документация
</t>
  </si>
  <si>
    <t xml:space="preserve">Требования от ИБ </t>
  </si>
  <si>
    <t>Этап 4</t>
  </si>
  <si>
    <t>Тестирование и оптимизация</t>
  </si>
  <si>
    <t xml:space="preserve">Тестирование  основных сущностей </t>
  </si>
  <si>
    <t>Верификация и оптимизация основных компонентов</t>
  </si>
  <si>
    <t>Тестирование  витрин данных</t>
  </si>
  <si>
    <t>Тестирование источников и БД</t>
  </si>
  <si>
    <t>Тест коннекторы</t>
  </si>
  <si>
    <t xml:space="preserve">Клиентские интерфейсы </t>
  </si>
  <si>
    <t>Верификация по ИБ</t>
  </si>
  <si>
    <t>Тестирование интеграционное</t>
  </si>
  <si>
    <t>Нагрузочное тестирование</t>
  </si>
  <si>
    <t>Этап 5</t>
  </si>
  <si>
    <t>Внедрение</t>
  </si>
  <si>
    <t>Разработка плана развертывания интеграционных решений в продуктивной среде, конфигурирования системы, подключения ИС</t>
  </si>
  <si>
    <t>Развертывание и верификация</t>
  </si>
  <si>
    <t>Этап 6</t>
  </si>
  <si>
    <t>Техподдержка проекта 6 мес.</t>
  </si>
  <si>
    <t>Предоставление рабочей документации и обучение персонала</t>
  </si>
  <si>
    <t>Поддержка</t>
  </si>
  <si>
    <t>Недостающие этапы можно внести в строки 11-13</t>
  </si>
  <si>
    <t>Всего</t>
  </si>
  <si>
    <t>Таблица заполняется автоматически</t>
  </si>
  <si>
    <t>Оценка трудозатрат в днях (с рисками)</t>
  </si>
  <si>
    <t>Оценка трудозатрат в часах (с рисками)</t>
  </si>
  <si>
    <t>Задания</t>
  </si>
  <si>
    <t>Продолжительность дней</t>
  </si>
  <si>
    <t>Стартовый день</t>
  </si>
  <si>
    <t>Всего дней</t>
  </si>
  <si>
    <t>Заполняются только ячейки, помеченные курсивом</t>
  </si>
  <si>
    <t>Соответствие спелиалистов, ставок, ролей и команды</t>
  </si>
  <si>
    <t>Название специалиста в расчете</t>
  </si>
  <si>
    <t>Ставка по себестоимости</t>
  </si>
  <si>
    <t>в час</t>
  </si>
  <si>
    <t>в день</t>
  </si>
  <si>
    <t>Ставка с базовой маржинальностью</t>
  </si>
  <si>
    <t>Ставка с рабочей маржинальностью</t>
  </si>
  <si>
    <t>Роль в документации заказчика (заполняется под каждого заказчика)</t>
  </si>
  <si>
    <t>Разработчик (back-end)</t>
  </si>
  <si>
    <t>Разработчик (front-end)</t>
  </si>
  <si>
    <t>Разработчик баз данных</t>
  </si>
  <si>
    <t>Дизайнер</t>
  </si>
  <si>
    <t xml:space="preserve">  DevOps инженер</t>
  </si>
  <si>
    <t>Старший разработчик (back-end)</t>
  </si>
  <si>
    <t>Старший разработчик (front-end)</t>
  </si>
  <si>
    <t>Тестировщик</t>
  </si>
  <si>
    <t>Аналитик данных</t>
  </si>
  <si>
    <t>Системный аналитик</t>
  </si>
  <si>
    <t>Архитектор</t>
  </si>
  <si>
    <t>Технический руководитель</t>
  </si>
  <si>
    <t>Менеджер проекта</t>
  </si>
  <si>
    <t>Компетенции</t>
  </si>
  <si>
    <t>Java</t>
  </si>
  <si>
    <t>JS React</t>
  </si>
  <si>
    <t>PostgreSQL</t>
  </si>
  <si>
    <t>Figma</t>
  </si>
  <si>
    <t>Docker</t>
  </si>
  <si>
    <t>JavaSpring</t>
  </si>
  <si>
    <t>JavaScript</t>
  </si>
  <si>
    <t>Microsoft SQL</t>
  </si>
  <si>
    <t>Ansible</t>
  </si>
  <si>
    <t>MySQL</t>
  </si>
  <si>
    <t>Apache Kafka</t>
  </si>
  <si>
    <t>ФИО сотрудника</t>
  </si>
  <si>
    <t>Разраб1</t>
  </si>
  <si>
    <t>Разраб 1</t>
  </si>
  <si>
    <t>Инженер 1</t>
  </si>
  <si>
    <t>Тестировщик 1</t>
  </si>
  <si>
    <t>Аналитик 1</t>
  </si>
  <si>
    <t>Алексеев А.</t>
  </si>
  <si>
    <t>Дедевич А.</t>
  </si>
  <si>
    <t>Руководитель 1</t>
  </si>
  <si>
    <t>Разраб2</t>
  </si>
  <si>
    <t>Разраб 2</t>
  </si>
  <si>
    <t>Тестировщик 2</t>
  </si>
  <si>
    <t>Аналитик 2</t>
  </si>
  <si>
    <t>Аналитик 3</t>
  </si>
  <si>
    <t>Всего человек</t>
  </si>
  <si>
    <t>Итого команда</t>
  </si>
  <si>
    <t>Лицензии, необходимые для реализации проекта</t>
  </si>
  <si>
    <t>Вендор</t>
  </si>
  <si>
    <t>Кол-во пользователей</t>
  </si>
  <si>
    <t>Описание</t>
  </si>
  <si>
    <t>Вид лицензии</t>
  </si>
  <si>
    <t>Партнер</t>
  </si>
  <si>
    <t>Тариф</t>
  </si>
  <si>
    <t>Стоимость (без НДС)</t>
  </si>
  <si>
    <t>Яндекс карты</t>
  </si>
  <si>
    <t>не огр</t>
  </si>
  <si>
    <t>оплата за 10к запросов в месяц</t>
  </si>
  <si>
    <t>Итого ст-ть лицензий</t>
  </si>
  <si>
    <t>Специалист</t>
  </si>
  <si>
    <t>Себестоимость в час (без НДС)</t>
  </si>
  <si>
    <t>Себестоимость в день (без НДС)</t>
  </si>
  <si>
    <t>Ставка с базовой маржинальностью в час (без НДС)</t>
  </si>
  <si>
    <t>Ставка с базовой маржинальностью в день (без НДС)</t>
  </si>
  <si>
    <t>Ставка с рабочей маржинальностью в час (без НДС)</t>
  </si>
  <si>
    <t>Ставка с рабочей маржинальностью в день (без НДС)</t>
  </si>
  <si>
    <t>Стажер</t>
  </si>
  <si>
    <t>Младший разработчик</t>
  </si>
  <si>
    <t>Oracle</t>
  </si>
  <si>
    <t>MongoDB</t>
  </si>
  <si>
    <t>Младший Тестировщик</t>
  </si>
  <si>
    <t>Arenadata DB</t>
  </si>
  <si>
    <t>Эксперт по тестированию</t>
  </si>
  <si>
    <t>Python</t>
  </si>
  <si>
    <t>Специалист по данным</t>
  </si>
  <si>
    <t>C#</t>
  </si>
  <si>
    <t>Ведущий специалист по данным</t>
  </si>
  <si>
    <t>Scala</t>
  </si>
  <si>
    <t>Исследователь данных</t>
  </si>
  <si>
    <t>Эксперт по данным</t>
  </si>
  <si>
    <t>Специалист по интеграции</t>
  </si>
  <si>
    <t>Redux</t>
  </si>
  <si>
    <t>Ведущий специалист по интеграции</t>
  </si>
  <si>
    <t>JS Angular</t>
  </si>
  <si>
    <t>Эксперт по интеграции</t>
  </si>
  <si>
    <t>JS VUE</t>
  </si>
  <si>
    <t>Младший Аналитик</t>
  </si>
  <si>
    <t>TypeScript</t>
  </si>
  <si>
    <t>Аналитик-Эксперт</t>
  </si>
  <si>
    <t>Младший специалист поддержки</t>
  </si>
  <si>
    <t>Elasticsearch</t>
  </si>
  <si>
    <t>Специалист  поддержки</t>
  </si>
  <si>
    <t>Apache Tomcat</t>
  </si>
  <si>
    <t>Ведущий специалист  поддержки</t>
  </si>
  <si>
    <t>Nginx</t>
  </si>
  <si>
    <t>Эксперт  поддержки</t>
  </si>
  <si>
    <t>Oracle WebLogic</t>
  </si>
  <si>
    <t>Инженер</t>
  </si>
  <si>
    <t>Oracle Application Server</t>
  </si>
  <si>
    <t>Ведущий Инженер</t>
  </si>
  <si>
    <t>WildFly</t>
  </si>
  <si>
    <t>Liquibase</t>
  </si>
  <si>
    <t>Ведущий Архитектор</t>
  </si>
  <si>
    <t>Oracle Apex</t>
  </si>
  <si>
    <t>Руководитель Центра</t>
  </si>
  <si>
    <t>XSQUARE</t>
  </si>
  <si>
    <t>Владелец продукта</t>
  </si>
  <si>
    <t>MinIO</t>
  </si>
  <si>
    <t>Администратор проекта</t>
  </si>
  <si>
    <t>KeyCloack</t>
  </si>
  <si>
    <t>Oracle BI</t>
  </si>
  <si>
    <t>Ведущий Руководитель проекта</t>
  </si>
  <si>
    <t>Cognos BI</t>
  </si>
  <si>
    <t>Руководитель программы</t>
  </si>
  <si>
    <t>Power BI</t>
  </si>
  <si>
    <t>В столбце слева можно добавить недостающие компетенции</t>
  </si>
  <si>
    <t>Alfresco</t>
  </si>
  <si>
    <t>HTML</t>
  </si>
  <si>
    <t>CSS</t>
  </si>
  <si>
    <t>НДС</t>
  </si>
  <si>
    <t>Риски произ-ва</t>
  </si>
  <si>
    <t>Таким цветом помечены таблицы для заполнения</t>
  </si>
  <si>
    <t>Так помечены подсказки</t>
  </si>
  <si>
    <t>Так помечены примеры заполнения</t>
  </si>
  <si>
    <t>Таким цветом помечены таблицы, которые считаются автоматически</t>
  </si>
  <si>
    <t>Порядок заполнения:</t>
  </si>
  <si>
    <t>Ответственный:</t>
  </si>
  <si>
    <t>1. Параметры (обычно не меняются от проекта к проекту)</t>
  </si>
  <si>
    <t>-</t>
  </si>
  <si>
    <t>2. Трудозатраты в днях без рисков (на листе !Трудозатраты)</t>
  </si>
  <si>
    <t>3. Соответствие специалистов и ролей в документации заказчика (на листе !Команда)</t>
  </si>
  <si>
    <t>Архитектор/ рук-ль проекта</t>
  </si>
  <si>
    <t>4. Компетенции, необходимые указанным специалистам (на листе !Команда)</t>
  </si>
  <si>
    <t>5. Фамилии исполнителей в соответствии с ролями и компетенциями (на листе !Команда)</t>
  </si>
  <si>
    <t>Рук-ль проекта</t>
  </si>
  <si>
    <t>6. Перечень, параметры и стоимость лицензий (на листе !Лицензии)</t>
  </si>
  <si>
    <t>Архитектор/ продавец</t>
  </si>
  <si>
    <t>Важно:</t>
  </si>
  <si>
    <t>При оценке трудозатрат можно добавить столбцы со специалистами из справочника, которых нет в стандартном перечне столбцов (в самой верхней таблице)</t>
  </si>
  <si>
    <t>Нельзя менять название специалистов на листе с трудозатратами (можно менять вторую строку там, где она есть -  back/front/…)</t>
  </si>
  <si>
    <t>Нельзя удалять столбцы с "ненужными" специалистами - можно стирать значения и оставлять их пустыми, либо скрывать столбцы</t>
  </si>
  <si>
    <t>При оценке трудозатрат можно добавить дополнительно до 3-ех этапов проекта (в самой верхней таблице); если надо добавить больше этапов - попросить ДЮС</t>
  </si>
  <si>
    <t>При оценке трудозатрат можно изменить названия этапов проекта (в самой верхней таблице)</t>
  </si>
  <si>
    <t>Можно внести недостающие компетенции на листе !Справочник</t>
  </si>
  <si>
    <t>На листе !Расчет учитываются только трудозатраты специалистов, стоимость проекта вместе с лицензиями указана на листе !Итог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</si>
</sst>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_-;\-* #,##0_-;_-* &quot;-&quot;??_-;_-@"/>
    <numFmt numFmtId="165" formatCode="#,##0.00\ &quot;₽&quot;"/>
  </numFmts>
  <fonts count="15" x14ac:knownFonts="1">
    <font>
      <sz val="12"/>
      <color theme="1"/>
      <name val="Calibri"/>
      <scheme val="minor"/>
    </font>
    <font>
      <b/>
      <sz val="12"/>
      <color theme="1"/>
      <name val="Calibri"/>
    </font>
    <font>
      <sz val="12"/>
      <color theme="1"/>
      <name val="Calibri"/>
    </font>
    <font>
      <i/>
      <sz val="12"/>
      <color theme="1"/>
      <name val="Calibri"/>
    </font>
    <font>
      <i/>
      <sz val="12"/>
      <color rgb="FF2F5496"/>
      <name val="Calibri"/>
    </font>
    <font>
      <sz val="12"/>
      <color theme="1"/>
      <name val="Calibri"/>
      <scheme val="minor"/>
    </font>
    <font>
      <sz val="12"/>
      <color rgb="FF0D1822"/>
      <name val="Calibri"/>
    </font>
    <font>
      <sz val="11"/>
      <color rgb="FF0D1822"/>
      <name val="Roboto"/>
    </font>
    <font>
      <sz val="12"/>
      <color theme="1"/>
      <name val="Calibri"/>
    </font>
    <font>
      <b/>
      <i/>
      <sz val="12"/>
      <color theme="1"/>
      <name val="Calibri"/>
    </font>
    <font>
      <b/>
      <sz val="12"/>
      <color theme="1"/>
      <name val="Calibri"/>
      <scheme val="minor"/>
    </font>
    <font>
      <sz val="12"/>
      <name val="Calibri"/>
    </font>
    <font>
      <i/>
      <sz val="12"/>
      <color rgb="FF7F7F7F"/>
      <name val="Calibri"/>
    </font>
    <font>
      <sz val="12"/>
      <color rgb="FF7F7F7F"/>
      <name val="Calibri"/>
    </font>
    <font>
      <sz val="11"/>
      <color rgb="FF000000"/>
      <name val="Calibri"/>
    </font>
  </fonts>
  <fills count="8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  <fill>
      <patternFill patternType="solid">
        <fgColor rgb="FFECECEC"/>
        <bgColor rgb="FFECECEC"/>
      </patternFill>
    </fill>
    <fill>
      <patternFill patternType="solid">
        <fgColor rgb="FFFFD965"/>
        <bgColor rgb="FFFFD965"/>
      </patternFill>
    </fill>
    <fill>
      <patternFill patternType="solid">
        <fgColor rgb="FFD9EAD3"/>
        <bgColor rgb="FFD9EAD3"/>
      </patternFill>
    </fill>
    <fill>
      <patternFill patternType="solid">
        <fgColor rgb="FFCCCCCC"/>
        <bgColor rgb="FFCCCCCC"/>
      </patternFill>
    </fill>
    <fill>
      <patternFill patternType="solid">
        <fgColor rgb="FFD9D9D9"/>
        <bgColor rgb="FFD9D9D9"/>
      </patternFill>
    </fill>
  </fills>
  <borders count="1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3">
    <xf numFmtId="0" fontId="0" fillId="0" borderId="0" xfId="0" applyFont="1" applyAlignment="1"/>
    <xf numFmtId="0" fontId="1" fillId="2" borderId="1" xfId="0" applyFont="1" applyFill="1" applyBorder="1"/>
    <xf numFmtId="0" fontId="2" fillId="2" borderId="1" xfId="0" applyFont="1" applyFill="1" applyBorder="1"/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3" borderId="1" xfId="0" applyFont="1" applyFill="1" applyBorder="1"/>
    <xf numFmtId="164" fontId="1" fillId="3" borderId="1" xfId="0" applyNumberFormat="1" applyFont="1" applyFill="1" applyBorder="1" applyAlignment="1">
      <alignment horizontal="center"/>
    </xf>
    <xf numFmtId="164" fontId="1" fillId="3" borderId="1" xfId="0" applyNumberFormat="1" applyFont="1" applyFill="1" applyBorder="1"/>
    <xf numFmtId="0" fontId="1" fillId="0" borderId="0" xfId="0" applyFont="1"/>
    <xf numFmtId="0" fontId="3" fillId="3" borderId="1" xfId="0" applyFont="1" applyFill="1" applyBorder="1"/>
    <xf numFmtId="0" fontId="2" fillId="3" borderId="1" xfId="0" applyFont="1" applyFill="1" applyBorder="1"/>
    <xf numFmtId="164" fontId="2" fillId="3" borderId="1" xfId="0" applyNumberFormat="1" applyFont="1" applyFill="1" applyBorder="1" applyAlignment="1">
      <alignment horizontal="center"/>
    </xf>
    <xf numFmtId="164" fontId="2" fillId="3" borderId="1" xfId="0" applyNumberFormat="1" applyFont="1" applyFill="1" applyBorder="1"/>
    <xf numFmtId="164" fontId="1" fillId="2" borderId="1" xfId="0" applyNumberFormat="1" applyFont="1" applyFill="1" applyBorder="1"/>
    <xf numFmtId="0" fontId="2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/>
    </xf>
    <xf numFmtId="164" fontId="2" fillId="0" borderId="0" xfId="0" applyNumberFormat="1" applyFont="1"/>
    <xf numFmtId="0" fontId="3" fillId="3" borderId="1" xfId="0" applyFont="1" applyFill="1" applyBorder="1" applyAlignment="1">
      <alignment horizontal="left"/>
    </xf>
    <xf numFmtId="0" fontId="4" fillId="0" borderId="0" xfId="0" applyFont="1"/>
    <xf numFmtId="0" fontId="2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1" fontId="2" fillId="0" borderId="0" xfId="0" applyNumberFormat="1" applyFont="1"/>
    <xf numFmtId="164" fontId="1" fillId="2" borderId="1" xfId="0" applyNumberFormat="1" applyFont="1" applyFill="1" applyBorder="1" applyAlignment="1">
      <alignment horizontal="center"/>
    </xf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center"/>
    </xf>
    <xf numFmtId="0" fontId="2" fillId="0" borderId="0" xfId="0" applyFont="1"/>
    <xf numFmtId="0" fontId="1" fillId="4" borderId="1" xfId="0" applyFont="1" applyFill="1" applyBorder="1"/>
    <xf numFmtId="0" fontId="2" fillId="4" borderId="1" xfId="0" applyFont="1" applyFill="1" applyBorder="1"/>
    <xf numFmtId="0" fontId="4" fillId="4" borderId="1" xfId="0" applyFont="1" applyFill="1" applyBorder="1"/>
    <xf numFmtId="164" fontId="1" fillId="0" borderId="0" xfId="0" applyNumberFormat="1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5" borderId="0" xfId="0" applyFont="1" applyFill="1" applyAlignment="1">
      <alignment horizontal="center"/>
    </xf>
    <xf numFmtId="0" fontId="2" fillId="0" borderId="0" xfId="0" applyFont="1" applyAlignme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Alignment="1"/>
    <xf numFmtId="0" fontId="2" fillId="0" borderId="0" xfId="0" applyFont="1" applyAlignment="1"/>
    <xf numFmtId="0" fontId="6" fillId="0" borderId="0" xfId="0" applyFont="1"/>
    <xf numFmtId="0" fontId="7" fillId="0" borderId="0" xfId="0" applyFont="1"/>
    <xf numFmtId="0" fontId="6" fillId="0" borderId="0" xfId="0" applyFont="1" applyAlignment="1"/>
    <xf numFmtId="0" fontId="8" fillId="0" borderId="0" xfId="0" applyFont="1"/>
    <xf numFmtId="0" fontId="8" fillId="0" borderId="0" xfId="0" applyFont="1" applyAlignment="1">
      <alignment wrapText="1"/>
    </xf>
    <xf numFmtId="0" fontId="1" fillId="0" borderId="0" xfId="0" applyFont="1" applyAlignment="1"/>
    <xf numFmtId="0" fontId="2" fillId="5" borderId="0" xfId="0" applyFont="1" applyFill="1" applyAlignment="1">
      <alignment horizontal="center"/>
    </xf>
    <xf numFmtId="0" fontId="2" fillId="0" borderId="0" xfId="0" applyFont="1" applyAlignment="1"/>
    <xf numFmtId="0" fontId="9" fillId="0" borderId="0" xfId="0" applyFont="1" applyAlignment="1">
      <alignment horizontal="right"/>
    </xf>
    <xf numFmtId="0" fontId="9" fillId="0" borderId="0" xfId="0" applyFont="1"/>
    <xf numFmtId="0" fontId="3" fillId="0" borderId="0" xfId="0" applyFont="1"/>
    <xf numFmtId="0" fontId="3" fillId="0" borderId="0" xfId="0" applyFont="1" applyAlignment="1">
      <alignment horizontal="right"/>
    </xf>
    <xf numFmtId="0" fontId="10" fillId="6" borderId="0" xfId="0" applyFont="1" applyFill="1" applyAlignment="1"/>
    <xf numFmtId="0" fontId="10" fillId="6" borderId="0" xfId="0" applyFont="1" applyFill="1"/>
    <xf numFmtId="0" fontId="10" fillId="7" borderId="0" xfId="0" applyFont="1" applyFill="1"/>
    <xf numFmtId="0" fontId="2" fillId="4" borderId="1" xfId="0" applyFont="1" applyFill="1" applyBorder="1" applyAlignment="1">
      <alignment horizontal="center"/>
    </xf>
    <xf numFmtId="0" fontId="2" fillId="0" borderId="3" xfId="0" applyFont="1" applyBorder="1" applyAlignment="1">
      <alignment horizontal="center"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0" fontId="2" fillId="0" borderId="0" xfId="0" applyFont="1" applyAlignment="1">
      <alignment vertical="center"/>
    </xf>
    <xf numFmtId="164" fontId="2" fillId="0" borderId="3" xfId="0" applyNumberFormat="1" applyFont="1" applyBorder="1"/>
    <xf numFmtId="164" fontId="2" fillId="0" borderId="4" xfId="0" applyNumberFormat="1" applyFont="1" applyBorder="1"/>
    <xf numFmtId="164" fontId="2" fillId="0" borderId="9" xfId="0" applyNumberFormat="1" applyFont="1" applyBorder="1"/>
    <xf numFmtId="0" fontId="2" fillId="0" borderId="6" xfId="0" applyFont="1" applyBorder="1" applyAlignment="1">
      <alignment horizontal="center" vertical="center" wrapText="1"/>
    </xf>
    <xf numFmtId="164" fontId="2" fillId="0" borderId="6" xfId="0" applyNumberFormat="1" applyFont="1" applyBorder="1"/>
    <xf numFmtId="164" fontId="2" fillId="0" borderId="7" xfId="0" applyNumberFormat="1" applyFont="1" applyBorder="1"/>
    <xf numFmtId="0" fontId="12" fillId="0" borderId="11" xfId="0" applyFont="1" applyBorder="1" applyAlignment="1">
      <alignment horizontal="center" vertical="center" wrapText="1"/>
    </xf>
    <xf numFmtId="0" fontId="13" fillId="0" borderId="11" xfId="0" applyFont="1" applyBorder="1" applyAlignment="1">
      <alignment horizontal="center" vertical="center"/>
    </xf>
    <xf numFmtId="0" fontId="13" fillId="0" borderId="11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2" fillId="0" borderId="3" xfId="0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2" fillId="0" borderId="8" xfId="0" applyFont="1" applyBorder="1"/>
    <xf numFmtId="0" fontId="12" fillId="0" borderId="0" xfId="0" applyFont="1" applyAlignment="1">
      <alignment horizontal="center"/>
    </xf>
    <xf numFmtId="0" fontId="12" fillId="0" borderId="9" xfId="0" applyFont="1" applyBorder="1" applyAlignment="1">
      <alignment horizontal="center"/>
    </xf>
    <xf numFmtId="0" fontId="12" fillId="0" borderId="7" xfId="0" applyFont="1" applyBorder="1" applyAlignment="1">
      <alignment horizontal="center"/>
    </xf>
    <xf numFmtId="0" fontId="12" fillId="0" borderId="3" xfId="0" applyFont="1" applyBorder="1" applyAlignment="1">
      <alignment horizontal="center" wrapText="1"/>
    </xf>
    <xf numFmtId="0" fontId="13" fillId="0" borderId="3" xfId="0" applyFont="1" applyBorder="1" applyAlignment="1">
      <alignment horizontal="center"/>
    </xf>
    <xf numFmtId="0" fontId="13" fillId="0" borderId="3" xfId="0" applyFont="1" applyBorder="1"/>
    <xf numFmtId="0" fontId="2" fillId="0" borderId="3" xfId="0" applyFont="1" applyBorder="1"/>
    <xf numFmtId="0" fontId="2" fillId="0" borderId="4" xfId="0" applyFont="1" applyBorder="1"/>
    <xf numFmtId="0" fontId="12" fillId="0" borderId="0" xfId="0" applyFont="1" applyAlignment="1">
      <alignment horizontal="center" wrapText="1"/>
    </xf>
    <xf numFmtId="0" fontId="13" fillId="0" borderId="0" xfId="0" applyFont="1" applyAlignment="1">
      <alignment horizontal="center"/>
    </xf>
    <xf numFmtId="0" fontId="13" fillId="0" borderId="0" xfId="0" applyFont="1"/>
    <xf numFmtId="0" fontId="2" fillId="0" borderId="9" xfId="0" applyFont="1" applyBorder="1"/>
    <xf numFmtId="0" fontId="2" fillId="0" borderId="8" xfId="0" applyFont="1" applyBorder="1" applyAlignment="1">
      <alignment horizontal="right"/>
    </xf>
    <xf numFmtId="0" fontId="2" fillId="0" borderId="9" xfId="0" applyFont="1" applyBorder="1" applyAlignment="1">
      <alignment horizontal="right"/>
    </xf>
    <xf numFmtId="0" fontId="2" fillId="0" borderId="5" xfId="0" applyFont="1" applyBorder="1"/>
    <xf numFmtId="0" fontId="2" fillId="0" borderId="6" xfId="0" applyFont="1" applyBorder="1" applyAlignment="1">
      <alignment horizontal="center"/>
    </xf>
    <xf numFmtId="0" fontId="1" fillId="2" borderId="12" xfId="0" applyFont="1" applyFill="1" applyBorder="1" applyAlignment="1">
      <alignment horizontal="right"/>
    </xf>
    <xf numFmtId="0" fontId="2" fillId="0" borderId="6" xfId="0" applyFont="1" applyBorder="1"/>
    <xf numFmtId="0" fontId="2" fillId="0" borderId="7" xfId="0" applyFont="1" applyBorder="1"/>
    <xf numFmtId="164" fontId="12" fillId="0" borderId="0" xfId="0" applyNumberFormat="1" applyFont="1"/>
    <xf numFmtId="0" fontId="1" fillId="2" borderId="13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4" fillId="0" borderId="0" xfId="0" applyFont="1"/>
    <xf numFmtId="165" fontId="2" fillId="0" borderId="0" xfId="0" applyNumberFormat="1" applyFont="1"/>
    <xf numFmtId="0" fontId="2" fillId="2" borderId="14" xfId="0" applyFont="1" applyFill="1" applyBorder="1"/>
    <xf numFmtId="9" fontId="2" fillId="2" borderId="14" xfId="0" applyNumberFormat="1" applyFont="1" applyFill="1" applyBorder="1"/>
    <xf numFmtId="0" fontId="2" fillId="4" borderId="14" xfId="0" applyFont="1" applyFill="1" applyBorder="1"/>
    <xf numFmtId="9" fontId="2" fillId="4" borderId="14" xfId="0" applyNumberFormat="1" applyFont="1" applyFill="1" applyBorder="1"/>
    <xf numFmtId="0" fontId="12" fillId="0" borderId="0" xfId="0" applyFont="1"/>
    <xf numFmtId="0" fontId="2" fillId="0" borderId="0" xfId="0" applyFont="1" applyAlignment="1">
      <alignment horizontal="center" wrapText="1"/>
    </xf>
    <xf numFmtId="0" fontId="0" fillId="0" borderId="0" xfId="0" applyFont="1" applyAlignme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11" fillId="0" borderId="6" xfId="0" applyFont="1" applyBorder="1"/>
    <xf numFmtId="0" fontId="2" fillId="0" borderId="2" xfId="0" applyFont="1" applyBorder="1" applyAlignment="1">
      <alignment horizontal="center" vertical="center" wrapText="1"/>
    </xf>
    <xf numFmtId="0" fontId="11" fillId="0" borderId="8" xfId="0" applyFont="1" applyBorder="1"/>
    <xf numFmtId="0" fontId="2" fillId="0" borderId="8" xfId="0" applyFont="1" applyBorder="1" applyAlignment="1">
      <alignment horizontal="center" vertical="center" wrapText="1"/>
    </xf>
    <xf numFmtId="0" fontId="11" fillId="0" borderId="5" xfId="0" applyFont="1" applyBorder="1"/>
    <xf numFmtId="0" fontId="2" fillId="0" borderId="10" xfId="0" applyFont="1" applyBorder="1" applyAlignment="1">
      <alignment horizontal="center" vertical="center" wrapText="1"/>
    </xf>
    <xf numFmtId="0" fontId="11" fillId="0" borderId="11" xfId="0" applyFont="1" applyBorder="1"/>
    <xf numFmtId="0" fontId="2" fillId="0" borderId="2" xfId="0" applyFont="1" applyBorder="1" applyAlignment="1">
      <alignment horizontal="center" vertical="center"/>
    </xf>
    <xf numFmtId="0" fontId="11" fillId="0" borderId="3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customschemas.google.com/relationships/workbookmetadata" Target="metadata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>
      <cx:tx>
        <cx:txData>
          <cx:v>Продолжительность относительно параметра "Задания"</cx:v>
        </cx:txData>
      </cx:tx>
      <cx:txPr>
        <a:bodyPr lIns="0" tIns="0" rIns="0" bIns="0"/>
        <a:lstStyle/>
        <a:p>
          <a:pPr lvl="0">
            <a:defRPr b="0">
              <a:solidFill>
                <a:srgbClr val="757575"/>
              </a:solidFill>
              <a:latin typeface="+mn-lt"/>
            </a:defRPr>
          </a:pPr>
          <a:r>
            <a:rPr b="0">
              <a:solidFill>
                <a:srgbClr val="757575"/>
              </a:solidFill>
              <a:latin typeface="+mn-lt"/>
            </a:rPr>
            <a:t>Продолжительность относительно параметра "Задания"</a:t>
          </a:r>
        </a:p>
      </cx:txPr>
    </cx:title>
    <cx:plotArea>
      <cx:plotAreaRegion>
        <cx:series layoutId="waterfall" uniqueId="{2CE00545-CE75-4BD3-99F5-DAD94C8C8656}">
          <cx:tx>
            <cx:txData>
              <cx:f>_xlchart.v1.1</cx:f>
              <cx:v>Продолжительность дней</cx:v>
            </cx:txData>
          </cx:tx>
          <cx:dataId val="0"/>
          <cx:layoutPr>
            <cx:visibility connectorLines="1"/>
            <cx:subtotals/>
          </cx:layoutPr>
        </cx:series>
      </cx:plotAreaRegion>
      <cx:axis id="0">
        <cx:catScaling/>
        <cx:title>
          <cx:tx>
            <cx:txData>
              <cx:v>Задания</cx:v>
            </cx:txData>
          </cx:tx>
          <cx:txPr>
            <a:bodyPr lIns="0" tIns="0" rIns="0" bIns="0"/>
            <a:lstStyle/>
            <a:p>
              <a:pPr lvl="0">
                <a:defRPr b="0">
                  <a:solidFill>
                    <a:srgbClr val="000000"/>
                  </a:solidFill>
                  <a:latin typeface="+mn-lt"/>
                </a:defRPr>
              </a:pPr>
              <a:r>
                <a:rPr b="0">
                  <a:solidFill>
                    <a:srgbClr val="000000"/>
                  </a:solidFill>
                  <a:latin typeface="+mn-lt"/>
                </a:rPr>
                <a:t>Задания</a:t>
              </a:r>
            </a:p>
          </cx:txPr>
        </cx:title>
        <cx:tickLabels/>
      </cx:axis>
      <cx:axis id="1">
        <cx:valScaling/>
        <cx:title>
          <cx:tx>
            <cx:txData>
              <cx:v>Продолжительность дней</cx:v>
            </cx:txData>
          </cx:tx>
          <cx:txPr>
            <a:bodyPr lIns="0" tIns="0" rIns="0" bIns="0"/>
            <a:lstStyle/>
            <a:p>
              <a:pPr lvl="0">
                <a:defRPr b="0">
                  <a:solidFill>
                    <a:srgbClr val="000000"/>
                  </a:solidFill>
                  <a:latin typeface="+mn-lt"/>
                </a:defRPr>
              </a:pPr>
              <a:r>
                <a:rPr b="0">
                  <a:solidFill>
                    <a:srgbClr val="000000"/>
                  </a:solidFill>
                  <a:latin typeface="+mn-lt"/>
                </a:rPr>
                <a:t>Продолжительность дней</a:t>
              </a:r>
            </a:p>
          </cx:txPr>
        </cx:title>
        <cx:majorGridlines>
          <cx:spPr>
            <a:ln>
              <a:solidFill>
                <a:srgbClr val="B7B7B7"/>
              </a:solidFill>
            </a:ln>
          </cx:spPr>
        </cx:majorGridlines>
        <cx:minorGridlines>
          <cx:spPr>
            <a:ln>
              <a:solidFill>
                <a:srgbClr val="CCCCCC">
                  <a:alpha val="0"/>
                </a:srgbClr>
              </a:solidFill>
            </a:ln>
          </cx:spPr>
        </cx:minorGridlines>
        <cx:tickLabels/>
      </cx:axis>
    </cx:plotArea>
    <cx:legend pos="r" align="ctr" overlay="0">
      <cx:txPr>
        <a:bodyPr lIns="0" tIns="0" rIns="0" bIns="0"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b="0">
            <a:solidFill>
              <a:srgbClr val="1A1A1A"/>
            </a:solidFill>
            <a:latin typeface="+mn-lt"/>
          </a:endParaRPr>
        </a:p>
      </cx:tx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rgbClr val="4285F4"/>
  <a:srgbClr val="DB4437"/>
  <a:srgbClr val="BDBDBD"/>
</cs:colorStyle>
</file>

<file path=xl/charts/style1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/>
  </cs:axisTitle>
  <cs:categoryAxis>
    <cs:lnRef idx="0"/>
    <cs:fillRef idx="0"/>
    <cs:effectRef idx="0"/>
    <cs:fontRef idx="minor"/>
  </cs:categoryAxis>
  <cs:chartArea>
    <cs:lnRef idx="0"/>
    <cs:fillRef idx="0"/>
    <cs:effectRef idx="0"/>
    <cs:fontRef idx="minor"/>
    <cs:spPr>
      <a:solidFill>
        <a:srgbClr val="FFFFFF"/>
      </a:solidFill>
      <a:ln w="9525" cap="flat" cmpd="sng" algn="ctr">
        <a:solidFill>
          <a:srgbClr val="000000"/>
        </a:solidFill>
      </a:ln>
    </cs:spPr>
  </cs:chartArea>
  <cs:dataLabel>
    <cs:lnRef idx="0"/>
    <cs:fillRef idx="0"/>
    <cs:effectRef idx="0"/>
    <cs:fontRef idx="minor"/>
  </cs:dataLabel>
  <cs:dataLabelCallout>
    <cs:lnRef idx="0"/>
    <cs:fillRef idx="0"/>
    <cs:effectRef idx="0"/>
    <cs:fontRef idx="minor"/>
  </cs:dataLabelCallout>
  <cs:dataPoint>
    <cs:lnRef idx="0"/>
    <cs:fillRef idx="0">
      <cs:styleClr val="isAuto"/>
    </cs:fillRef>
    <cs:effectRef idx="0"/>
    <cs:fontRef idx="minor"/>
    <cs:spPr>
      <a:solidFill>
        <a:schemeClr val="phClr"/>
      </a:solidFill>
    </cs:spPr>
  </cs:dataPoint>
  <cs:dataPoint3D>
    <cs:lnRef idx="0"/>
    <cs:fillRef idx="0"/>
    <cs:effectRef idx="0"/>
    <cs:fontRef idx="minor"/>
  </cs:dataPoint3D>
  <cs:dataPointLine>
    <cs:lnRef idx="0"/>
    <cs:fillRef idx="0"/>
    <cs:effectRef idx="0"/>
    <cs:fontRef idx="minor"/>
  </cs:dataPointLine>
  <cs:dataPointMarker>
    <cs:lnRef idx="0"/>
    <cs:fillRef idx="0"/>
    <cs:effectRef idx="0"/>
    <cs:fontRef idx="minor"/>
  </cs:dataPointMarker>
  <cs:dataPointWireframe>
    <cs:lnRef idx="0"/>
    <cs:fillRef idx="0"/>
    <cs:effectRef idx="0"/>
    <cs:fontRef idx="minor"/>
  </cs:dataPointWireframe>
  <cs:dataTable>
    <cs:lnRef idx="0"/>
    <cs:fillRef idx="0"/>
    <cs:effectRef idx="0"/>
    <cs:fontRef idx="minor"/>
  </cs:dataTable>
  <cs:downBar>
    <cs:lnRef idx="0"/>
    <cs:fillRef idx="0"/>
    <cs:effectRef idx="0"/>
    <cs:fontRef idx="minor"/>
  </cs:downBar>
  <cs:dropLine>
    <cs:lnRef idx="0"/>
    <cs:fillRef idx="0"/>
    <cs:effectRef idx="0"/>
    <cs:fontRef idx="minor"/>
  </cs:dropLine>
  <cs:errorBar>
    <cs:lnRef idx="0"/>
    <cs:fillRef idx="0"/>
    <cs:effectRef idx="0"/>
    <cs:fontRef idx="minor"/>
  </cs:errorBar>
  <cs:floor>
    <cs:lnRef idx="0"/>
    <cs:fillRef idx="0"/>
    <cs:effectRef idx="0"/>
    <cs:fontRef idx="minor"/>
  </cs:floor>
  <cs:gridlineMajor>
    <cs:lnRef idx="0"/>
    <cs:fillRef idx="0"/>
    <cs:effectRef idx="0"/>
    <cs:fontRef idx="minor"/>
  </cs:gridlineMajor>
  <cs:gridlineMinor>
    <cs:lnRef idx="0"/>
    <cs:fillRef idx="0"/>
    <cs:effectRef idx="0"/>
    <cs:fontRef idx="minor"/>
  </cs:gridlineMinor>
  <cs:hiLoLine>
    <cs:lnRef idx="0"/>
    <cs:fillRef idx="0"/>
    <cs:effectRef idx="0"/>
    <cs:fontRef idx="minor"/>
  </cs:hiLoLine>
  <cs:leaderLine>
    <cs:lnRef idx="0"/>
    <cs:fillRef idx="0"/>
    <cs:effectRef idx="0"/>
    <cs:fontRef idx="minor"/>
  </cs:leaderLine>
  <cs:legend>
    <cs:lnRef idx="0"/>
    <cs:fillRef idx="0"/>
    <cs:effectRef idx="0"/>
    <cs:fontRef idx="minor"/>
  </cs:legend>
  <cs:plotArea>
    <cs:lnRef idx="0"/>
    <cs:fillRef idx="0"/>
    <cs:effectRef idx="0"/>
    <cs:fontRef idx="minor"/>
  </cs:plotArea>
  <cs:plotArea3D>
    <cs:lnRef idx="0"/>
    <cs:fillRef idx="0"/>
    <cs:effectRef idx="0"/>
    <cs:fontRef idx="minor"/>
  </cs:plotArea3D>
  <cs:seriesAxis>
    <cs:lnRef idx="0"/>
    <cs:fillRef idx="0"/>
    <cs:effectRef idx="0"/>
    <cs:fontRef idx="minor"/>
  </cs:seriesAxis>
  <cs:seriesLine>
    <cs:lnRef idx="0"/>
    <cs:fillRef idx="0"/>
    <cs:effectRef idx="0"/>
    <cs:fontRef idx="minor"/>
  </cs:seriesLine>
  <cs:title>
    <cs:lnRef idx="0"/>
    <cs:fillRef idx="0"/>
    <cs:effectRef idx="0"/>
    <cs:fontRef idx="minor"/>
  </cs:title>
  <cs:trendline>
    <cs:lnRef idx="0"/>
    <cs:fillRef idx="0"/>
    <cs:effectRef idx="0"/>
    <cs:fontRef idx="minor"/>
  </cs:trendline>
  <cs:trendlineLabel>
    <cs:lnRef idx="0"/>
    <cs:fillRef idx="0"/>
    <cs:effectRef idx="0"/>
    <cs:fontRef idx="minor"/>
  </cs:trendlineLabel>
  <cs:upBar>
    <cs:lnRef idx="0"/>
    <cs:fillRef idx="0"/>
    <cs:effectRef idx="0"/>
    <cs:fontRef idx="minor"/>
  </cs:upBar>
  <cs:valueAxis>
    <cs:lnRef idx="0"/>
    <cs:fillRef idx="0"/>
    <cs:effectRef idx="0"/>
    <cs:fontRef idx="minor"/>
  </cs:valueAxis>
  <cs:wall>
    <cs:lnRef idx="0"/>
    <cs:fillRef idx="0"/>
    <cs:effectRef idx="0"/>
    <cs:fontRef idx="minor"/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209550</xdr:colOff>
      <xdr:row>2</xdr:row>
      <xdr:rowOff>85725</xdr:rowOff>
    </xdr:from>
    <xdr:ext cx="7048500" cy="4352925"/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87177521" name="Chart 1" title="Диаграмма">
              <a:extLst>
                <a:ext uri="{FF2B5EF4-FFF2-40B4-BE49-F238E27FC236}">
                  <a16:creationId xmlns:a16="http://schemas.microsoft.com/office/drawing/2014/main" id="{00000000-0008-0000-0400-0000319EFF2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22750" y="466725"/>
              <a:ext cx="7048500" cy="43529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000"/>
  <sheetViews>
    <sheetView workbookViewId="0"/>
  </sheetViews>
  <sheetFormatPr defaultColWidth="11.25" defaultRowHeight="15" customHeight="1" x14ac:dyDescent="0.35"/>
  <cols>
    <col min="1" max="1" width="8.58203125" customWidth="1"/>
    <col min="2" max="2" width="21" customWidth="1"/>
    <col min="3" max="3" width="13.08203125" customWidth="1"/>
    <col min="4" max="4" width="13.4140625" customWidth="1"/>
    <col min="5" max="5" width="14.25" customWidth="1"/>
    <col min="6" max="6" width="10.75" customWidth="1"/>
    <col min="7" max="18" width="12.75" customWidth="1"/>
    <col min="19" max="30" width="8.58203125" customWidth="1"/>
  </cols>
  <sheetData>
    <row r="1" spans="1:30" ht="15.75" customHeight="1" x14ac:dyDescent="0.3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</row>
    <row r="2" spans="1:30" ht="15.75" customHeight="1" x14ac:dyDescent="0.35">
      <c r="A2" s="3"/>
      <c r="B2" s="3"/>
      <c r="C2" s="112" t="s">
        <v>1</v>
      </c>
      <c r="D2" s="112" t="s">
        <v>2</v>
      </c>
      <c r="E2" s="112" t="s">
        <v>3</v>
      </c>
      <c r="F2" s="112" t="s">
        <v>4</v>
      </c>
      <c r="G2" s="109" t="s">
        <v>5</v>
      </c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</row>
    <row r="3" spans="1:30" ht="15.75" customHeight="1" x14ac:dyDescent="0.35">
      <c r="A3" s="3"/>
      <c r="B3" s="3"/>
      <c r="C3" s="110"/>
      <c r="D3" s="110"/>
      <c r="E3" s="110"/>
      <c r="F3" s="110"/>
      <c r="G3" s="109" t="s">
        <v>6</v>
      </c>
      <c r="H3" s="110"/>
      <c r="I3" s="110"/>
      <c r="J3" s="110"/>
      <c r="K3" s="109" t="s">
        <v>7</v>
      </c>
      <c r="L3" s="110"/>
      <c r="M3" s="110"/>
      <c r="N3" s="110"/>
      <c r="O3" s="109" t="s">
        <v>8</v>
      </c>
      <c r="P3" s="110"/>
      <c r="Q3" s="110"/>
      <c r="R3" s="110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</row>
    <row r="4" spans="1:30" ht="15.75" customHeight="1" x14ac:dyDescent="0.35">
      <c r="A4" s="3"/>
      <c r="B4" s="3"/>
      <c r="C4" s="110"/>
      <c r="D4" s="110"/>
      <c r="E4" s="110"/>
      <c r="F4" s="110"/>
      <c r="G4" s="109" t="s">
        <v>9</v>
      </c>
      <c r="H4" s="110"/>
      <c r="I4" s="109" t="s">
        <v>10</v>
      </c>
      <c r="J4" s="110"/>
      <c r="K4" s="109" t="s">
        <v>9</v>
      </c>
      <c r="L4" s="110"/>
      <c r="M4" s="109" t="s">
        <v>10</v>
      </c>
      <c r="N4" s="110"/>
      <c r="O4" s="109" t="s">
        <v>9</v>
      </c>
      <c r="P4" s="110"/>
      <c r="Q4" s="109" t="s">
        <v>10</v>
      </c>
      <c r="R4" s="110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</row>
    <row r="5" spans="1:30" ht="15.75" customHeight="1" x14ac:dyDescent="0.35">
      <c r="A5" s="4"/>
      <c r="B5" s="4"/>
      <c r="C5" s="110"/>
      <c r="D5" s="110"/>
      <c r="E5" s="110"/>
      <c r="F5" s="110"/>
      <c r="G5" s="5" t="s">
        <v>11</v>
      </c>
      <c r="H5" s="5" t="s">
        <v>12</v>
      </c>
      <c r="I5" s="5" t="s">
        <v>11</v>
      </c>
      <c r="J5" s="5" t="s">
        <v>12</v>
      </c>
      <c r="K5" s="5" t="s">
        <v>11</v>
      </c>
      <c r="L5" s="5" t="s">
        <v>12</v>
      </c>
      <c r="M5" s="5" t="s">
        <v>11</v>
      </c>
      <c r="N5" s="5" t="s">
        <v>12</v>
      </c>
      <c r="O5" s="5" t="s">
        <v>11</v>
      </c>
      <c r="P5" s="5" t="s">
        <v>12</v>
      </c>
      <c r="Q5" s="6" t="s">
        <v>11</v>
      </c>
      <c r="R5" s="6" t="s">
        <v>12</v>
      </c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</row>
    <row r="6" spans="1:30" ht="15.75" customHeight="1" x14ac:dyDescent="0.35">
      <c r="A6" s="7" t="str">
        <f>IF(Трудозатраты!A5="","", Трудозатраты!A5)</f>
        <v>Этап 1</v>
      </c>
      <c r="B6" s="7" t="str">
        <f>IF(Трудозатраты!B5="","", Трудозатраты!B5)</f>
        <v>Анализ и планирование</v>
      </c>
      <c r="C6" s="8">
        <f>Трудозатраты!C96</f>
        <v>118</v>
      </c>
      <c r="D6" s="8">
        <f>Трудозатраты!C112</f>
        <v>944</v>
      </c>
      <c r="E6" s="8">
        <f>Сроки!C5</f>
        <v>29</v>
      </c>
      <c r="F6" s="7"/>
      <c r="G6" s="9">
        <f>Расчет!C5</f>
        <v>2990409.9163140897</v>
      </c>
      <c r="H6" s="9">
        <f>G6*(1+Параметры!$C$5)</f>
        <v>3588491.8995769075</v>
      </c>
      <c r="I6" s="9"/>
      <c r="J6" s="9"/>
      <c r="K6" s="9">
        <f>Расчет!C19</f>
        <v>3512412.3407365042</v>
      </c>
      <c r="L6" s="9">
        <f>K6*(1+Параметры!$C$5)</f>
        <v>4214894.8088838048</v>
      </c>
      <c r="M6" s="9"/>
      <c r="N6" s="9"/>
      <c r="O6" s="9">
        <f>Расчет!C33</f>
        <v>4397661.6416383684</v>
      </c>
      <c r="P6" s="9">
        <f>O6*(1+Параметры!$C$5)</f>
        <v>5277193.9699660419</v>
      </c>
      <c r="Q6" s="9"/>
      <c r="R6" s="9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</row>
    <row r="7" spans="1:30" ht="15.75" customHeight="1" x14ac:dyDescent="0.35">
      <c r="A7" s="7" t="str">
        <f>IF(Трудозатраты!A25="","", Трудозатраты!A25)</f>
        <v>Этап 2</v>
      </c>
      <c r="B7" s="7" t="str">
        <f>IF(Трудозатраты!B25="","", Трудозатраты!B25)</f>
        <v>Проектирование системы</v>
      </c>
      <c r="C7" s="8">
        <f>Трудозатраты!C97</f>
        <v>275</v>
      </c>
      <c r="D7" s="8">
        <f>Трудозатраты!C113</f>
        <v>2200</v>
      </c>
      <c r="E7" s="8">
        <f>Сроки!C6</f>
        <v>29</v>
      </c>
      <c r="F7" s="7"/>
      <c r="G7" s="9">
        <f>Расчет!C6</f>
        <v>7397987.5880320966</v>
      </c>
      <c r="H7" s="9">
        <f>G7*(1+Параметры!$C$5)</f>
        <v>8877585.1056385152</v>
      </c>
      <c r="I7" s="9"/>
      <c r="J7" s="9"/>
      <c r="K7" s="9">
        <f>Расчет!C20</f>
        <v>8579258.5841876213</v>
      </c>
      <c r="L7" s="9">
        <f>K7*(1+Параметры!$C$5)</f>
        <v>10295110.301025145</v>
      </c>
      <c r="M7" s="9"/>
      <c r="N7" s="9"/>
      <c r="O7" s="9">
        <f>Расчет!C34</f>
        <v>10879393.511811906</v>
      </c>
      <c r="P7" s="9">
        <f>O7*(1+Параметры!$C$5)</f>
        <v>13055272.214174287</v>
      </c>
      <c r="Q7" s="9"/>
      <c r="R7" s="9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</row>
    <row r="8" spans="1:30" ht="15.75" customHeight="1" x14ac:dyDescent="0.35">
      <c r="A8" s="7" t="str">
        <f>IF(Трудозатраты!A52="","", Трудозатраты!A52)</f>
        <v>Этап 3</v>
      </c>
      <c r="B8" s="7" t="str">
        <f>IF(Трудозатраты!B52="","", Трудозатраты!B52)</f>
        <v>Разработка ПО</v>
      </c>
      <c r="C8" s="8">
        <f>Трудозатраты!C98</f>
        <v>676</v>
      </c>
      <c r="D8" s="8">
        <f>Трудозатраты!C114</f>
        <v>5408</v>
      </c>
      <c r="E8" s="8">
        <f>Сроки!C7</f>
        <v>57</v>
      </c>
      <c r="F8" s="7"/>
      <c r="G8" s="9">
        <f>Расчет!C7</f>
        <v>16684188.525436003</v>
      </c>
      <c r="H8" s="9">
        <f>G8*(1+Параметры!$C$5)</f>
        <v>20021026.230523203</v>
      </c>
      <c r="I8" s="9"/>
      <c r="J8" s="9"/>
      <c r="K8" s="9">
        <f>Расчет!C21</f>
        <v>19446645.136694267</v>
      </c>
      <c r="L8" s="9">
        <f>K8*(1+Параметры!$C$5)</f>
        <v>23335974.164033119</v>
      </c>
      <c r="M8" s="9"/>
      <c r="N8" s="9"/>
      <c r="O8" s="9">
        <f>Расчет!C35</f>
        <v>24535571.360935301</v>
      </c>
      <c r="P8" s="9">
        <f>O8*(1+Параметры!$C$5)</f>
        <v>29442685.633122358</v>
      </c>
      <c r="Q8" s="9"/>
      <c r="R8" s="9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</row>
    <row r="9" spans="1:30" ht="15.75" customHeight="1" x14ac:dyDescent="0.35">
      <c r="A9" s="7" t="str">
        <f>IF(Трудозатраты!A67="","", Трудозатраты!A67)</f>
        <v>Этап 4</v>
      </c>
      <c r="B9" s="7" t="str">
        <f>IF(Трудозатраты!B67="","", Трудозатраты!B67)</f>
        <v>Тестирование и оптимизация</v>
      </c>
      <c r="C9" s="8">
        <f>Трудозатраты!C99</f>
        <v>158</v>
      </c>
      <c r="D9" s="8">
        <f>Трудозатраты!C115</f>
        <v>1264</v>
      </c>
      <c r="E9" s="8">
        <f>Сроки!C8</f>
        <v>22</v>
      </c>
      <c r="F9" s="7"/>
      <c r="G9" s="9">
        <f>Расчет!C8</f>
        <v>3525463.3131290209</v>
      </c>
      <c r="H9" s="9">
        <f>G9*(1+Параметры!$C$5)</f>
        <v>4230555.9757548245</v>
      </c>
      <c r="I9" s="9"/>
      <c r="J9" s="9"/>
      <c r="K9" s="9">
        <f>Расчет!C22</f>
        <v>4132903.1111795022</v>
      </c>
      <c r="L9" s="9">
        <f>K9*(1+Параметры!$C$5)</f>
        <v>4959483.7334154025</v>
      </c>
      <c r="M9" s="9"/>
      <c r="N9" s="9"/>
      <c r="O9" s="9">
        <f>Расчет!C36</f>
        <v>5184504.8722485602</v>
      </c>
      <c r="P9" s="9">
        <f>O9*(1+Параметры!$C$5)</f>
        <v>6221405.846698272</v>
      </c>
      <c r="Q9" s="9"/>
      <c r="R9" s="9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</row>
    <row r="10" spans="1:30" ht="15.75" customHeight="1" x14ac:dyDescent="0.35">
      <c r="A10" s="7" t="str">
        <f>IF(Трудозатраты!A79="","", Трудозатраты!A79)</f>
        <v>Этап 5</v>
      </c>
      <c r="B10" s="7" t="str">
        <f>IF(Трудозатраты!B79="","", Трудозатраты!B79)</f>
        <v>Внедрение</v>
      </c>
      <c r="C10" s="8">
        <f>Трудозатраты!C100</f>
        <v>72</v>
      </c>
      <c r="D10" s="8">
        <f>Трудозатраты!C116</f>
        <v>576</v>
      </c>
      <c r="E10" s="8">
        <f>Сроки!C9</f>
        <v>11</v>
      </c>
      <c r="F10" s="7"/>
      <c r="G10" s="9">
        <f>Расчет!C9</f>
        <v>1842535.6745344747</v>
      </c>
      <c r="H10" s="9">
        <f>G10*(1+Параметры!$C$5)</f>
        <v>2211042.8094413695</v>
      </c>
      <c r="I10" s="9"/>
      <c r="J10" s="9"/>
      <c r="K10" s="9">
        <f>Расчет!C23</f>
        <v>2150789.9795195102</v>
      </c>
      <c r="L10" s="9">
        <f>K10*(1+Параметры!$C$5)</f>
        <v>2580947.9754234119</v>
      </c>
      <c r="M10" s="9"/>
      <c r="N10" s="9"/>
      <c r="O10" s="9">
        <f>Расчет!C37</f>
        <v>2709611.2860801099</v>
      </c>
      <c r="P10" s="9">
        <f>O10*(1+Параметры!$C$5)</f>
        <v>3251533.5432961318</v>
      </c>
      <c r="Q10" s="9"/>
      <c r="R10" s="9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</row>
    <row r="11" spans="1:30" ht="15.75" customHeight="1" x14ac:dyDescent="0.35">
      <c r="A11" s="7" t="str">
        <f>IF(Трудозатраты!A83="","", Трудозатраты!A83)</f>
        <v>Этап 6</v>
      </c>
      <c r="B11" s="7" t="str">
        <f>IF(Трудозатраты!B83="","", Трудозатраты!B83)</f>
        <v>Техподдержка проекта 6 мес.</v>
      </c>
      <c r="C11" s="8">
        <f>Трудозатраты!C101</f>
        <v>288</v>
      </c>
      <c r="D11" s="8">
        <f>Трудозатраты!C117</f>
        <v>2304</v>
      </c>
      <c r="E11" s="8">
        <f>Сроки!C10</f>
        <v>79</v>
      </c>
      <c r="F11" s="7"/>
      <c r="G11" s="9">
        <f>Расчет!C10</f>
        <v>6021880.5881733624</v>
      </c>
      <c r="H11" s="9">
        <f>G11*(1+Параметры!$C$5)</f>
        <v>7226256.7058080351</v>
      </c>
      <c r="I11" s="9"/>
      <c r="J11" s="9"/>
      <c r="K11" s="9">
        <f>Расчет!C24</f>
        <v>7084565.3978510154</v>
      </c>
      <c r="L11" s="9">
        <f>K11*(1+Параметры!$C$5)</f>
        <v>8501478.4774212185</v>
      </c>
      <c r="M11" s="9"/>
      <c r="N11" s="9"/>
      <c r="O11" s="9">
        <f>Расчет!C38</f>
        <v>8855706.7473137695</v>
      </c>
      <c r="P11" s="9">
        <f>O11*(1+Параметры!$C$5)</f>
        <v>10626848.096776523</v>
      </c>
      <c r="Q11" s="9"/>
      <c r="R11" s="9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</row>
    <row r="12" spans="1:30" ht="15.75" customHeight="1" x14ac:dyDescent="0.35">
      <c r="A12" s="11" t="str">
        <f>IF(Трудозатраты!A87="","", Трудозатраты!A87)</f>
        <v>Недостающие этапы можно внести в строки 11-13</v>
      </c>
      <c r="B12" s="12" t="str">
        <f>IF(Трудозатраты!B87="","", Трудозатраты!B87)</f>
        <v/>
      </c>
      <c r="C12" s="13">
        <f>Трудозатраты!C103</f>
        <v>0</v>
      </c>
      <c r="D12" s="13">
        <f>Трудозатраты!C119</f>
        <v>0</v>
      </c>
      <c r="E12" s="13">
        <f>Сроки!C12</f>
        <v>0</v>
      </c>
      <c r="F12" s="12"/>
      <c r="G12" s="9">
        <f>Расчет!C11</f>
        <v>0</v>
      </c>
      <c r="H12" s="9">
        <f>G12*(1+Параметры!$C$5)</f>
        <v>0</v>
      </c>
      <c r="I12" s="14"/>
      <c r="J12" s="14"/>
      <c r="K12" s="14">
        <f>Расчет!C26</f>
        <v>0</v>
      </c>
      <c r="L12" s="14">
        <f>K12*(1+Параметры!$C$5)</f>
        <v>0</v>
      </c>
      <c r="M12" s="14"/>
      <c r="N12" s="14"/>
      <c r="O12" s="14">
        <f>Расчет!C40</f>
        <v>0</v>
      </c>
      <c r="P12" s="14">
        <f>O12*(1+Параметры!$C$5)</f>
        <v>0</v>
      </c>
      <c r="Q12" s="14"/>
      <c r="R12" s="14"/>
    </row>
    <row r="13" spans="1:30" ht="15.75" customHeight="1" x14ac:dyDescent="0.35">
      <c r="A13" s="12" t="str">
        <f>IF(Трудозатраты!A88="","", Трудозатраты!A88)</f>
        <v/>
      </c>
      <c r="B13" s="12" t="str">
        <f>IF(Трудозатраты!B88="","", Трудозатраты!B88)</f>
        <v/>
      </c>
      <c r="C13" s="13">
        <f>Трудозатраты!C104</f>
        <v>0</v>
      </c>
      <c r="D13" s="13">
        <f>Трудозатраты!C120</f>
        <v>0</v>
      </c>
      <c r="E13" s="13">
        <f>Сроки!C13</f>
        <v>0</v>
      </c>
      <c r="F13" s="12"/>
      <c r="G13" s="9">
        <f>Расчет!C12</f>
        <v>0</v>
      </c>
      <c r="H13" s="9">
        <f>G13*(1+Параметры!$C$5)</f>
        <v>0</v>
      </c>
      <c r="I13" s="14"/>
      <c r="J13" s="14"/>
      <c r="K13" s="14">
        <f>Расчет!C27</f>
        <v>0</v>
      </c>
      <c r="L13" s="14">
        <f>K13*(1+Параметры!$C$5)</f>
        <v>0</v>
      </c>
      <c r="M13" s="14"/>
      <c r="N13" s="14"/>
      <c r="O13" s="14">
        <f>Расчет!C41</f>
        <v>0</v>
      </c>
      <c r="P13" s="14">
        <f>O13*(1+Параметры!$C$5)</f>
        <v>0</v>
      </c>
      <c r="Q13" s="14"/>
      <c r="R13" s="14"/>
    </row>
    <row r="14" spans="1:30" ht="15.75" customHeight="1" x14ac:dyDescent="0.35">
      <c r="A14" s="111"/>
      <c r="B14" s="110"/>
      <c r="C14" s="15">
        <f t="shared" ref="C14:E14" si="0">SUM(C6:C13)</f>
        <v>1587</v>
      </c>
      <c r="D14" s="15">
        <f t="shared" si="0"/>
        <v>12696</v>
      </c>
      <c r="E14" s="15">
        <f t="shared" si="0"/>
        <v>227</v>
      </c>
      <c r="F14" s="1">
        <f>Команда!C25</f>
        <v>21</v>
      </c>
      <c r="G14" s="15">
        <f t="shared" ref="G14:H14" si="1">SUM(G6:G13)</f>
        <v>38462465.605619051</v>
      </c>
      <c r="H14" s="15">
        <f t="shared" si="1"/>
        <v>46154958.726742864</v>
      </c>
      <c r="I14" s="15"/>
      <c r="J14" s="15"/>
      <c r="K14" s="15">
        <f t="shared" ref="K14:L14" si="2">SUM(K6:K13)</f>
        <v>44906574.550168417</v>
      </c>
      <c r="L14" s="15">
        <f t="shared" si="2"/>
        <v>53887889.460202098</v>
      </c>
      <c r="M14" s="15">
        <f>K14+Лицензии!$H$11</f>
        <v>44906574.550168417</v>
      </c>
      <c r="N14" s="15">
        <f>L14+Лицензии!$H$11*(1+Параметры!$C$5)</f>
        <v>53887889.460202098</v>
      </c>
      <c r="O14" s="15">
        <f t="shared" ref="O14:P14" si="3">SUM(O6:O13)</f>
        <v>56562449.420028009</v>
      </c>
      <c r="P14" s="15">
        <f t="shared" si="3"/>
        <v>67874939.304033607</v>
      </c>
      <c r="Q14" s="15">
        <f>O14+Лицензии!$H$11</f>
        <v>56562449.420028009</v>
      </c>
      <c r="R14" s="15">
        <f>P14+Лицензии!$H$11*(1+Параметры!$C$5)</f>
        <v>67874939.304033607</v>
      </c>
    </row>
    <row r="15" spans="1:30" ht="15.75" customHeight="1" x14ac:dyDescent="0.35"/>
    <row r="16" spans="1:30" ht="15.75" customHeight="1" x14ac:dyDescent="0.35"/>
    <row r="17" ht="15.75" customHeight="1" x14ac:dyDescent="0.35"/>
    <row r="18" ht="15.75" customHeight="1" x14ac:dyDescent="0.35"/>
    <row r="19" ht="15.75" customHeight="1" x14ac:dyDescent="0.35"/>
    <row r="20" ht="15.75" customHeight="1" x14ac:dyDescent="0.35"/>
    <row r="21" ht="15.75" customHeight="1" x14ac:dyDescent="0.35"/>
    <row r="22" ht="15.75" customHeight="1" x14ac:dyDescent="0.35"/>
    <row r="23" ht="15.75" customHeight="1" x14ac:dyDescent="0.35"/>
    <row r="24" ht="15.75" customHeight="1" x14ac:dyDescent="0.35"/>
    <row r="25" ht="15.75" customHeight="1" x14ac:dyDescent="0.35"/>
    <row r="26" ht="15.75" customHeight="1" x14ac:dyDescent="0.35"/>
    <row r="27" ht="15.75" customHeight="1" x14ac:dyDescent="0.35"/>
    <row r="28" ht="15.75" customHeight="1" x14ac:dyDescent="0.35"/>
    <row r="29" ht="15.75" customHeight="1" x14ac:dyDescent="0.35"/>
    <row r="30" ht="15.75" customHeight="1" x14ac:dyDescent="0.35"/>
    <row r="31" ht="15.75" customHeight="1" x14ac:dyDescent="0.35"/>
    <row r="3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mergeCells count="15">
    <mergeCell ref="M4:N4"/>
    <mergeCell ref="O4:P4"/>
    <mergeCell ref="Q4:R4"/>
    <mergeCell ref="C2:C5"/>
    <mergeCell ref="D2:D5"/>
    <mergeCell ref="E2:E5"/>
    <mergeCell ref="F2:F5"/>
    <mergeCell ref="G2:R2"/>
    <mergeCell ref="K3:N3"/>
    <mergeCell ref="O3:R3"/>
    <mergeCell ref="G3:J3"/>
    <mergeCell ref="G4:H4"/>
    <mergeCell ref="I4:J4"/>
    <mergeCell ref="A14:B14"/>
    <mergeCell ref="K4:L4"/>
  </mergeCells>
  <pageMargins left="0.7" right="0.7" top="0.75" bottom="0.75" header="0" footer="0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J1000"/>
  <sheetViews>
    <sheetView workbookViewId="0"/>
  </sheetViews>
  <sheetFormatPr defaultColWidth="11.25" defaultRowHeight="15" customHeight="1" x14ac:dyDescent="0.35"/>
  <cols>
    <col min="1" max="26" width="8.58203125" customWidth="1"/>
  </cols>
  <sheetData>
    <row r="1" spans="2:10" ht="15.75" customHeight="1" x14ac:dyDescent="0.35"/>
    <row r="2" spans="2:10" ht="15.75" customHeight="1" x14ac:dyDescent="0.35"/>
    <row r="3" spans="2:10" ht="15.75" customHeight="1" x14ac:dyDescent="0.35">
      <c r="B3" s="30"/>
      <c r="C3" s="28" t="s">
        <v>221</v>
      </c>
      <c r="J3" s="21" t="s">
        <v>222</v>
      </c>
    </row>
    <row r="4" spans="2:10" ht="15.75" customHeight="1" x14ac:dyDescent="0.35">
      <c r="J4" s="108" t="s">
        <v>223</v>
      </c>
    </row>
    <row r="5" spans="2:10" ht="15.75" customHeight="1" x14ac:dyDescent="0.35">
      <c r="B5" s="2"/>
      <c r="C5" s="28" t="s">
        <v>224</v>
      </c>
    </row>
    <row r="6" spans="2:10" ht="15.75" customHeight="1" x14ac:dyDescent="0.35"/>
    <row r="7" spans="2:10" ht="15.75" customHeight="1" x14ac:dyDescent="0.35">
      <c r="B7" s="10" t="s">
        <v>225</v>
      </c>
      <c r="J7" s="10" t="s">
        <v>226</v>
      </c>
    </row>
    <row r="8" spans="2:10" ht="15.75" customHeight="1" x14ac:dyDescent="0.35">
      <c r="B8" s="28" t="s">
        <v>227</v>
      </c>
      <c r="J8" s="28" t="s">
        <v>228</v>
      </c>
    </row>
    <row r="9" spans="2:10" ht="15.75" customHeight="1" x14ac:dyDescent="0.35">
      <c r="B9" s="28" t="s">
        <v>229</v>
      </c>
      <c r="J9" s="28" t="s">
        <v>116</v>
      </c>
    </row>
    <row r="10" spans="2:10" ht="15.75" customHeight="1" x14ac:dyDescent="0.35">
      <c r="B10" s="28" t="s">
        <v>230</v>
      </c>
      <c r="J10" s="28" t="s">
        <v>231</v>
      </c>
    </row>
    <row r="11" spans="2:10" ht="15.75" customHeight="1" x14ac:dyDescent="0.35">
      <c r="B11" s="28" t="s">
        <v>232</v>
      </c>
      <c r="J11" s="28" t="s">
        <v>116</v>
      </c>
    </row>
    <row r="12" spans="2:10" ht="15.75" customHeight="1" x14ac:dyDescent="0.35">
      <c r="B12" s="28" t="s">
        <v>233</v>
      </c>
      <c r="J12" s="28" t="s">
        <v>234</v>
      </c>
    </row>
    <row r="13" spans="2:10" ht="15.75" customHeight="1" x14ac:dyDescent="0.35">
      <c r="B13" s="28" t="s">
        <v>235</v>
      </c>
      <c r="J13" s="28" t="s">
        <v>236</v>
      </c>
    </row>
    <row r="14" spans="2:10" ht="15.75" customHeight="1" x14ac:dyDescent="0.35">
      <c r="B14" s="28"/>
    </row>
    <row r="15" spans="2:10" ht="15.75" customHeight="1" x14ac:dyDescent="0.35">
      <c r="B15" s="50" t="s">
        <v>237</v>
      </c>
    </row>
    <row r="16" spans="2:10" ht="15.75" customHeight="1" x14ac:dyDescent="0.35">
      <c r="B16" s="51" t="s">
        <v>238</v>
      </c>
    </row>
    <row r="17" spans="2:2" ht="15.75" customHeight="1" x14ac:dyDescent="0.35">
      <c r="B17" s="51" t="s">
        <v>239</v>
      </c>
    </row>
    <row r="18" spans="2:2" ht="15.75" customHeight="1" x14ac:dyDescent="0.35">
      <c r="B18" s="51" t="s">
        <v>240</v>
      </c>
    </row>
    <row r="19" spans="2:2" ht="15.75" customHeight="1" x14ac:dyDescent="0.35">
      <c r="B19" s="51" t="s">
        <v>241</v>
      </c>
    </row>
    <row r="20" spans="2:2" ht="15.75" customHeight="1" x14ac:dyDescent="0.35">
      <c r="B20" s="51" t="s">
        <v>242</v>
      </c>
    </row>
    <row r="21" spans="2:2" ht="15.75" customHeight="1" x14ac:dyDescent="0.35">
      <c r="B21" s="51" t="s">
        <v>243</v>
      </c>
    </row>
    <row r="22" spans="2:2" ht="15.75" customHeight="1" x14ac:dyDescent="0.35">
      <c r="B22" s="51" t="s">
        <v>244</v>
      </c>
    </row>
    <row r="23" spans="2:2" ht="15.75" customHeight="1" x14ac:dyDescent="0.35"/>
    <row r="24" spans="2:2" ht="15.75" customHeight="1" x14ac:dyDescent="0.35"/>
    <row r="25" spans="2:2" ht="15.75" customHeight="1" x14ac:dyDescent="0.35"/>
    <row r="26" spans="2:2" ht="15.75" customHeight="1" x14ac:dyDescent="0.35"/>
    <row r="27" spans="2:2" ht="15.75" customHeight="1" x14ac:dyDescent="0.35"/>
    <row r="28" spans="2:2" ht="15.75" customHeight="1" x14ac:dyDescent="0.35"/>
    <row r="29" spans="2:2" ht="15.75" customHeight="1" x14ac:dyDescent="0.35"/>
    <row r="30" spans="2:2" ht="15.75" customHeight="1" x14ac:dyDescent="0.35"/>
    <row r="31" spans="2:2" ht="15.75" customHeight="1" x14ac:dyDescent="0.35"/>
    <row r="32" spans="2: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1000"/>
  <sheetViews>
    <sheetView workbookViewId="0"/>
  </sheetViews>
  <sheetFormatPr defaultColWidth="11.25" defaultRowHeight="15" customHeight="1" x14ac:dyDescent="0.35"/>
  <cols>
    <col min="1" max="1" width="8.58203125" customWidth="1"/>
    <col min="2" max="2" width="59.33203125" customWidth="1"/>
    <col min="3" max="3" width="13.58203125" customWidth="1"/>
    <col min="4" max="4" width="11.4140625" customWidth="1"/>
    <col min="5" max="11" width="8.58203125" customWidth="1"/>
    <col min="12" max="13" width="8.4140625" hidden="1" customWidth="1"/>
    <col min="14" max="32" width="10.9140625" customWidth="1"/>
  </cols>
  <sheetData>
    <row r="1" spans="1:32" ht="15.75" customHeight="1" x14ac:dyDescent="0.35"/>
    <row r="2" spans="1:32" ht="15.75" customHeight="1" x14ac:dyDescent="0.35">
      <c r="A2" s="1" t="s">
        <v>6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</row>
    <row r="3" spans="1:32" ht="51" customHeight="1" x14ac:dyDescent="0.35">
      <c r="A3" s="4"/>
      <c r="B3" s="4"/>
      <c r="C3" s="4"/>
      <c r="D3" s="112" t="str">
        <f>IF(Трудозатраты!D3="","", Трудозатраты!D3)</f>
        <v>Разработчик</v>
      </c>
      <c r="E3" s="110"/>
      <c r="F3" s="110"/>
      <c r="G3" s="110"/>
      <c r="H3" s="110"/>
      <c r="I3" s="112" t="str">
        <f>IF(Трудозатраты!I3="","", Трудозатраты!I3)</f>
        <v>Ведущий разработчик</v>
      </c>
      <c r="J3" s="110"/>
      <c r="K3" s="110"/>
      <c r="L3" s="110"/>
      <c r="M3" s="110"/>
      <c r="N3" s="112" t="str">
        <f>IF(Трудозатраты!N3="","", Трудозатраты!N3)</f>
        <v>Ведущий Тестировщик</v>
      </c>
      <c r="O3" s="112" t="str">
        <f>IF(Трудозатраты!O3="","", Трудозатраты!O3)</f>
        <v>Аналитик</v>
      </c>
      <c r="P3" s="112" t="str">
        <f>IF(Трудозатраты!P3="","", Трудозатраты!P3)</f>
        <v>Ведущий Аналитик</v>
      </c>
      <c r="Q3" s="112" t="str">
        <f>IF(Трудозатраты!Q3="","", Трудозатраты!Q3)</f>
        <v>Архитектор решения</v>
      </c>
      <c r="R3" s="112" t="str">
        <f>IF(Трудозатраты!R3="","", Трудозатраты!R3)</f>
        <v>Эксперт</v>
      </c>
      <c r="S3" s="112" t="str">
        <f>IF(Трудозатраты!S3="","", Трудозатраты!S3)</f>
        <v>Руководитель проекта</v>
      </c>
      <c r="T3" s="112" t="str">
        <f>IF(Трудозатраты!T3="","", Трудозатраты!T3)</f>
        <v/>
      </c>
      <c r="U3" s="109" t="str">
        <f>IF(Трудозатраты!U3="","", Трудозатраты!U3)</f>
        <v/>
      </c>
      <c r="V3" s="109" t="str">
        <f>IF(Трудозатраты!V3="","", Трудозатраты!V3)</f>
        <v/>
      </c>
      <c r="W3" s="109" t="str">
        <f>IF(Трудозатраты!W3="","", Трудозатраты!W3)</f>
        <v/>
      </c>
      <c r="X3" s="109" t="str">
        <f>IF(Трудозатраты!X3="","", Трудозатраты!X3)</f>
        <v/>
      </c>
      <c r="Y3" s="109" t="str">
        <f>IF(Трудозатраты!Y3="","", Трудозатраты!Y3)</f>
        <v/>
      </c>
      <c r="Z3" s="109" t="str">
        <f>IF(Трудозатраты!Z3="","", Трудозатраты!Z3)</f>
        <v/>
      </c>
      <c r="AA3" s="109" t="str">
        <f>IF(Трудозатраты!AA3="","", Трудозатраты!AA3)</f>
        <v/>
      </c>
      <c r="AB3" s="109" t="str">
        <f>IF(Трудозатраты!AB3="","", Трудозатраты!AB3)</f>
        <v/>
      </c>
      <c r="AC3" s="109" t="str">
        <f>IF(Трудозатраты!AC3="","", Трудозатраты!AC3)</f>
        <v/>
      </c>
      <c r="AD3" s="109" t="str">
        <f>IF(Трудозатраты!AD3="","", Трудозатраты!AD3)</f>
        <v/>
      </c>
      <c r="AE3" s="109" t="str">
        <f>IF(Трудозатраты!AE3="","", Трудозатраты!AE3)</f>
        <v/>
      </c>
      <c r="AF3" s="109" t="str">
        <f>IF(Трудозатраты!AF3="","", Трудозатраты!AF3)</f>
        <v/>
      </c>
    </row>
    <row r="4" spans="1:32" ht="15.75" customHeight="1" x14ac:dyDescent="0.35">
      <c r="A4" s="16"/>
      <c r="B4" s="16"/>
      <c r="C4" s="17" t="s">
        <v>13</v>
      </c>
      <c r="D4" s="5" t="str">
        <f>IF(Трудозатраты!D4="","", Трудозатраты!D4)</f>
        <v>Back</v>
      </c>
      <c r="E4" s="5" t="str">
        <f>IF(Трудозатраты!E4="","", Трудозатраты!E4)</f>
        <v>Front</v>
      </c>
      <c r="F4" s="5" t="str">
        <f>IF(Трудозатраты!F4="","", Трудозатраты!F4)</f>
        <v>Database</v>
      </c>
      <c r="G4" s="5" t="str">
        <f>IF(Трудозатраты!G4="","", Трудозатраты!G4)</f>
        <v>UI</v>
      </c>
      <c r="H4" s="5" t="str">
        <f>IF(Трудозатраты!H4="","", Трудозатраты!H4)</f>
        <v xml:space="preserve"> DevOps</v>
      </c>
      <c r="I4" s="5" t="str">
        <f>IF(Трудозатраты!I4="","", Трудозатраты!I4)</f>
        <v>Back</v>
      </c>
      <c r="J4" s="5" t="str">
        <f>IF(Трудозатраты!J4="","", Трудозатраты!J4)</f>
        <v>Front</v>
      </c>
      <c r="K4" s="5" t="str">
        <f>IF(Трудозатраты!K4="","", Трудозатраты!K4)</f>
        <v>Database</v>
      </c>
      <c r="L4" s="5" t="str">
        <f>IF(Трудозатраты!L4="","", Трудозатраты!L4)</f>
        <v xml:space="preserve"> UI</v>
      </c>
      <c r="M4" s="5" t="str">
        <f>IF(Трудозатраты!M4="","", Трудозатраты!M4)</f>
        <v>DevOps</v>
      </c>
      <c r="N4" s="110"/>
      <c r="O4" s="110"/>
      <c r="P4" s="110"/>
      <c r="Q4" s="110"/>
      <c r="R4" s="110"/>
      <c r="S4" s="110"/>
      <c r="T4" s="110"/>
      <c r="U4" s="110"/>
      <c r="V4" s="110"/>
      <c r="W4" s="110"/>
      <c r="X4" s="110"/>
      <c r="Y4" s="110"/>
      <c r="Z4" s="110"/>
      <c r="AA4" s="110"/>
      <c r="AB4" s="110"/>
      <c r="AC4" s="110"/>
      <c r="AD4" s="110"/>
      <c r="AE4" s="110"/>
      <c r="AF4" s="110"/>
    </row>
    <row r="5" spans="1:32" ht="15.75" customHeight="1" x14ac:dyDescent="0.35">
      <c r="A5" s="18" t="str">
        <f>IF(Трудозатраты!A5="","", Трудозатраты!A5)</f>
        <v>Этап 1</v>
      </c>
      <c r="B5" s="18" t="str">
        <f>IF(Трудозатраты!B5="","", Трудозатраты!B5)</f>
        <v>Анализ и планирование</v>
      </c>
      <c r="C5" s="14">
        <f t="shared" ref="C5:C13" si="0">SUM(D5:AE5)</f>
        <v>2990409.9163140897</v>
      </c>
      <c r="D5" s="19">
        <f>IF(Трудозатраты!D112="","", VLOOKUP(Расчет!D$3, Справочник!$B$1:$H$35, 2, 0)*Трудозатраты!D112)</f>
        <v>0</v>
      </c>
      <c r="E5" s="19">
        <f>IF(Трудозатраты!E112="","", VLOOKUP(Расчет!D$3, Справочник!$B$1:$H$35, 2, 0)*Трудозатраты!E112)</f>
        <v>0</v>
      </c>
      <c r="F5" s="19">
        <f>IF(Трудозатраты!F112="","", VLOOKUP(Расчет!D$3, Справочник!$B$1:$H$35, 2, 0)*Трудозатраты!F112)</f>
        <v>543641.99754342856</v>
      </c>
      <c r="G5" s="19">
        <f>IF(Трудозатраты!G112="","", VLOOKUP(Расчет!D$3, Справочник!$B$1:$H$35, 2, 0)*Трудозатраты!G112)</f>
        <v>0</v>
      </c>
      <c r="H5" s="19">
        <f>IF(Трудозатраты!H112="","", VLOOKUP(Расчет!D$3, Справочник!$B$1:$H$35, 2, 0)*Трудозатраты!H112)</f>
        <v>0</v>
      </c>
      <c r="I5" s="19">
        <f>IF(Трудозатраты!I112="","", VLOOKUP(Расчет!I$3, Справочник!$B$1:$H$35, 2, 0)*Трудозатраты!I112)</f>
        <v>0</v>
      </c>
      <c r="J5" s="19">
        <f>IF(Трудозатраты!J112="","", VLOOKUP(Расчет!I$3, Справочник!$B$1:$H$35, 2, 0)*Трудозатраты!J112)</f>
        <v>0</v>
      </c>
      <c r="K5" s="19">
        <f>IF(Трудозатраты!K112="","", VLOOKUP(Расчет!I$3, Справочник!$B$1:$H$35, 2, 0)*Трудозатраты!K112)</f>
        <v>0</v>
      </c>
      <c r="L5" s="19">
        <f>IF(Трудозатраты!L112="","", VLOOKUP(Расчет!I$3, Справочник!$B$1:$H$35, 2, 0)*Трудозатраты!L112)</f>
        <v>0</v>
      </c>
      <c r="M5" s="19">
        <f>IF(Трудозатраты!M112="","", VLOOKUP(Расчет!I$3, Справочник!$B$1:$H$35, 2, 0)*Трудозатраты!M112)</f>
        <v>0</v>
      </c>
      <c r="N5" s="19">
        <f>IF(Трудозатраты!N112="","", VLOOKUP(Расчет!N$3, Справочник!$B$1:$H$35, 2, 0)*Трудозатраты!N112)</f>
        <v>0</v>
      </c>
      <c r="O5" s="19">
        <f>IF(Трудозатраты!O112="","", VLOOKUP(Расчет!O$3, Справочник!$B$1:$H$35, 2, 0)*Трудозатраты!O112)</f>
        <v>543641.99754342856</v>
      </c>
      <c r="P5" s="19">
        <f>IF(Трудозатраты!P112="","", VLOOKUP(Расчет!P$3, Справочник!$B$1:$H$35, 2, 0)*Трудозатраты!P112)</f>
        <v>666389.57921871904</v>
      </c>
      <c r="Q5" s="19">
        <f>IF(Трудозатраты!Q112="","", VLOOKUP(Расчет!Q$3, Справочник!$B$1:$H$35, 2, 0)*Трудозатраты!Q112)</f>
        <v>864659.38856823673</v>
      </c>
      <c r="R5" s="19">
        <f>IF(Трудозатраты!R112="","", VLOOKUP(Расчет!R$3, Справочник!$B$1:$H$35, 2, 0)*Трудозатраты!R112)</f>
        <v>215974.51946940523</v>
      </c>
      <c r="S5" s="19">
        <f>IF(Трудозатраты!S112="","", VLOOKUP(Расчет!S$3, Справочник!$B$1:$H$35, 2, 0)*Трудозатраты!S112)</f>
        <v>156102.43397087208</v>
      </c>
      <c r="T5" s="19" t="str">
        <f>IF(Трудозатраты!T112="","", VLOOKUP(Расчет!T$3, Справочник!$B$1:$H$35, 2, 0)*Трудозатраты!T112)</f>
        <v/>
      </c>
      <c r="U5" s="19" t="str">
        <f>IF(Трудозатраты!U112="","", VLOOKUP(Расчет!U$3, Справочник!$B$1:$H$35, 2, 0)*Трудозатраты!U112)</f>
        <v/>
      </c>
      <c r="V5" s="19" t="str">
        <f>IF(Трудозатраты!V112="","", VLOOKUP(Расчет!V$3, Справочник!$B$1:$H$35, 2, 0)*Трудозатраты!V112)</f>
        <v/>
      </c>
      <c r="W5" s="19" t="str">
        <f>IF(Трудозатраты!W112="","", VLOOKUP(Расчет!W$3, Справочник!$B$1:$H$35, 2, 0)*Трудозатраты!W112)</f>
        <v/>
      </c>
      <c r="X5" s="19" t="str">
        <f>IF(Трудозатраты!X112="","", VLOOKUP(Расчет!X$3, Справочник!$B$1:$H$35, 2, 0)*Трудозатраты!X112)</f>
        <v/>
      </c>
      <c r="Y5" s="19" t="str">
        <f>IF(Трудозатраты!Y112="","", VLOOKUP(Расчет!Y$3, Справочник!$B$1:$H$35, 2, 0)*Трудозатраты!Y112)</f>
        <v/>
      </c>
      <c r="Z5" s="19" t="str">
        <f>IF(Трудозатраты!Z112="","", VLOOKUP(Расчет!Z$3, Справочник!$B$1:$H$35, 2, 0)*Трудозатраты!Z112)</f>
        <v/>
      </c>
      <c r="AA5" s="19" t="str">
        <f>IF(Трудозатраты!AA112="","", VLOOKUP(Расчет!AA$3, Справочник!$B$1:$H$35, 2, 0)*Трудозатраты!AA112)</f>
        <v/>
      </c>
      <c r="AB5" s="19" t="str">
        <f>IF(Трудозатраты!AB112="","", VLOOKUP(Расчет!AB$3, Справочник!$B$1:$H$35, 2, 0)*Трудозатраты!AB112)</f>
        <v/>
      </c>
      <c r="AC5" s="19" t="str">
        <f>IF(Трудозатраты!AC112="","", VLOOKUP(Расчет!AC$3, Справочник!$B$1:$H$35, 2, 0)*Трудозатраты!AC112)</f>
        <v/>
      </c>
      <c r="AD5" s="19" t="str">
        <f>IF(Трудозатраты!AD112="","", VLOOKUP(Расчет!AD$3, Справочник!$B$1:$H$35, 2, 0)*Трудозатраты!AD112)</f>
        <v/>
      </c>
      <c r="AE5" s="19" t="str">
        <f>IF(Трудозатраты!AE112="","", VLOOKUP(Расчет!AE$3, Справочник!$B$1:$H$35, 2, 0)*Трудозатраты!AE112)</f>
        <v/>
      </c>
      <c r="AF5" s="19" t="str">
        <f>IF(Трудозатраты!AF112="","", VLOOKUP(Расчет!AF$3, Справочник!$B$1:$H$35, 2, 0)*Трудозатраты!AF112)</f>
        <v/>
      </c>
    </row>
    <row r="6" spans="1:32" ht="15.75" customHeight="1" x14ac:dyDescent="0.35">
      <c r="A6" s="18" t="str">
        <f>IF(Трудозатраты!A25="","", Трудозатраты!A25)</f>
        <v>Этап 2</v>
      </c>
      <c r="B6" s="18" t="str">
        <f>IF(Трудозатраты!B25="","", Трудозатраты!B25)</f>
        <v>Проектирование системы</v>
      </c>
      <c r="C6" s="14">
        <f t="shared" si="0"/>
        <v>7397987.5880320966</v>
      </c>
      <c r="D6" s="19">
        <f>IF(Трудозатраты!D113="","", VLOOKUP(Расчет!D$3, Справочник!$B$1:$H$35, 2, 0)*Трудозатраты!D113)</f>
        <v>0</v>
      </c>
      <c r="E6" s="19">
        <f>IF(Трудозатраты!E113="","", VLOOKUP(Расчет!D$3, Справочник!$B$1:$H$35, 2, 0)*Трудозатраты!E113)</f>
        <v>0</v>
      </c>
      <c r="F6" s="19">
        <f>IF(Трудозатраты!F113="","", VLOOKUP(Расчет!D$3, Справочник!$B$1:$H$35, 2, 0)*Трудозатраты!F113)</f>
        <v>0</v>
      </c>
      <c r="G6" s="19">
        <f>IF(Трудозатраты!G113="","", VLOOKUP(Расчет!D$3, Справочник!$B$1:$H$35, 2, 0)*Трудозатраты!G113)</f>
        <v>0</v>
      </c>
      <c r="H6" s="19">
        <f>IF(Трудозатраты!H113="","", VLOOKUP(Расчет!D$3, Справочник!$B$1:$H$35, 2, 0)*Трудозатраты!H113)</f>
        <v>0</v>
      </c>
      <c r="I6" s="19">
        <f>IF(Трудозатраты!I113="","", VLOOKUP(Расчет!I$3, Справочник!$B$1:$H$35, 2, 0)*Трудозатраты!I113)</f>
        <v>721679.20872496522</v>
      </c>
      <c r="J6" s="19">
        <f>IF(Трудозатраты!J113="","", VLOOKUP(Расчет!I$3, Справочник!$B$1:$H$35, 2, 0)*Трудозатраты!J113)</f>
        <v>721679.20872496522</v>
      </c>
      <c r="K6" s="19">
        <f>IF(Трудозатраты!K113="","", VLOOKUP(Расчет!I$3, Справочник!$B$1:$H$35, 2, 0)*Трудозатраты!K113)</f>
        <v>721679.20872496522</v>
      </c>
      <c r="L6" s="19">
        <f>IF(Трудозатраты!L113="","", VLOOKUP(Расчет!I$3, Справочник!$B$1:$H$35, 2, 0)*Трудозатраты!L113)</f>
        <v>1110275.7057307158</v>
      </c>
      <c r="M6" s="19">
        <f>IF(Трудозатраты!M113="","", VLOOKUP(Расчет!I$3, Справочник!$B$1:$H$35, 2, 0)*Трудозатраты!M113)</f>
        <v>1110275.7057307158</v>
      </c>
      <c r="N6" s="19">
        <f>IF(Трудозатраты!N113="","", VLOOKUP(Расчет!N$3, Справочник!$B$1:$H$35, 2, 0)*Трудозатраты!N113)</f>
        <v>406169.0801507039</v>
      </c>
      <c r="O6" s="19">
        <f>IF(Трудозатраты!O113="","", VLOOKUP(Расчет!O$3, Справочник!$B$1:$H$35, 2, 0)*Трудозатраты!O113)</f>
        <v>543641.99754342856</v>
      </c>
      <c r="P6" s="19">
        <f>IF(Трудозатраты!P113="","", VLOOKUP(Расчет!P$3, Справочник!$B$1:$H$35, 2, 0)*Трудозатраты!P113)</f>
        <v>666389.57921871904</v>
      </c>
      <c r="Q6" s="19">
        <f>IF(Трудозатраты!Q113="","", VLOOKUP(Расчет!Q$3, Справочник!$B$1:$H$35, 2, 0)*Трудозатраты!Q113)</f>
        <v>864659.38856823673</v>
      </c>
      <c r="R6" s="19">
        <f>IF(Трудозатраты!R113="","", VLOOKUP(Расчет!R$3, Справочник!$B$1:$H$35, 2, 0)*Трудозатраты!R113)</f>
        <v>308535.027813436</v>
      </c>
      <c r="S6" s="19">
        <f>IF(Трудозатраты!S113="","", VLOOKUP(Расчет!S$3, Справочник!$B$1:$H$35, 2, 0)*Трудозатраты!S113)</f>
        <v>223003.47710124581</v>
      </c>
      <c r="T6" s="19" t="str">
        <f>IF(Трудозатраты!T113="","", VLOOKUP(Расчет!T$3, Справочник!$B$1:$H$35, 2, 0)*Трудозатраты!T113)</f>
        <v/>
      </c>
      <c r="U6" s="19" t="str">
        <f>IF(Трудозатраты!U113="","", VLOOKUP(Расчет!U$3, Справочник!$B$1:$H$35, 2, 0)*Трудозатраты!U113)</f>
        <v/>
      </c>
      <c r="V6" s="19" t="str">
        <f>IF(Трудозатраты!V113="","", VLOOKUP(Расчет!V$3, Справочник!$B$1:$H$35, 2, 0)*Трудозатраты!V113)</f>
        <v/>
      </c>
      <c r="W6" s="19" t="str">
        <f>IF(Трудозатраты!W113="","", VLOOKUP(Расчет!W$3, Справочник!$B$1:$H$35, 2, 0)*Трудозатраты!W113)</f>
        <v/>
      </c>
      <c r="X6" s="19" t="str">
        <f>IF(Трудозатраты!X113="","", VLOOKUP(Расчет!X$3, Справочник!$B$1:$H$35, 2, 0)*Трудозатраты!X113)</f>
        <v/>
      </c>
      <c r="Y6" s="19" t="str">
        <f>IF(Трудозатраты!Y113="","", VLOOKUP(Расчет!Y$3, Справочник!$B$1:$H$35, 2, 0)*Трудозатраты!Y113)</f>
        <v/>
      </c>
      <c r="Z6" s="19" t="str">
        <f>IF(Трудозатраты!Z113="","", VLOOKUP(Расчет!Z$3, Справочник!$B$1:$H$35, 2, 0)*Трудозатраты!Z113)</f>
        <v/>
      </c>
      <c r="AA6" s="19" t="str">
        <f>IF(Трудозатраты!AA113="","", VLOOKUP(Расчет!AA$3, Справочник!$B$1:$H$35, 2, 0)*Трудозатраты!AA113)</f>
        <v/>
      </c>
      <c r="AB6" s="19" t="str">
        <f>IF(Трудозатраты!AB113="","", VLOOKUP(Расчет!AB$3, Справочник!$B$1:$H$35, 2, 0)*Трудозатраты!AB113)</f>
        <v/>
      </c>
      <c r="AC6" s="19" t="str">
        <f>IF(Трудозатраты!AC113="","", VLOOKUP(Расчет!AC$3, Справочник!$B$1:$H$35, 2, 0)*Трудозатраты!AC113)</f>
        <v/>
      </c>
      <c r="AD6" s="19" t="str">
        <f>IF(Трудозатраты!AD113="","", VLOOKUP(Расчет!AD$3, Справочник!$B$1:$H$35, 2, 0)*Трудозатраты!AD113)</f>
        <v/>
      </c>
      <c r="AE6" s="19" t="str">
        <f>IF(Трудозатраты!AE113="","", VLOOKUP(Расчет!AE$3, Справочник!$B$1:$H$35, 2, 0)*Трудозатраты!AE113)</f>
        <v/>
      </c>
      <c r="AF6" s="19" t="str">
        <f>IF(Трудозатраты!AF113="","", VLOOKUP(Расчет!AF$3, Справочник!$B$1:$H$35, 2, 0)*Трудозатраты!AF113)</f>
        <v/>
      </c>
    </row>
    <row r="7" spans="1:32" ht="15.75" customHeight="1" x14ac:dyDescent="0.35">
      <c r="A7" s="18" t="str">
        <f>IF(Трудозатраты!A52="","", Трудозатраты!A52)</f>
        <v>Этап 3</v>
      </c>
      <c r="B7" s="18" t="str">
        <f>IF(Трудозатраты!B52="","", Трудозатраты!B52)</f>
        <v>Разработка ПО</v>
      </c>
      <c r="C7" s="14">
        <f t="shared" si="0"/>
        <v>16684188.525436003</v>
      </c>
      <c r="D7" s="19">
        <f>IF(Трудозатраты!D114="","", VLOOKUP(Расчет!D$3, Справочник!$B$1:$H$35, 2, 0)*Трудозатраты!D114)</f>
        <v>1087283.9950868571</v>
      </c>
      <c r="E7" s="19">
        <f>IF(Трудозатраты!E114="","", VLOOKUP(Расчет!D$3, Справочник!$B$1:$H$35, 2, 0)*Трудозатраты!E114)</f>
        <v>1087283.9950868571</v>
      </c>
      <c r="F7" s="19">
        <f>IF(Трудозатраты!F114="","", VLOOKUP(Расчет!D$3, Справочник!$B$1:$H$35, 2, 0)*Трудозатраты!F114)</f>
        <v>1087283.9950868571</v>
      </c>
      <c r="G7" s="19">
        <f>IF(Трудозатраты!G114="","", VLOOKUP(Расчет!D$3, Справочник!$B$1:$H$35, 2, 0)*Трудозатраты!G114)</f>
        <v>1087283.9950868571</v>
      </c>
      <c r="H7" s="19">
        <f>IF(Трудозатраты!H114="","", VLOOKUP(Расчет!D$3, Справочник!$B$1:$H$35, 2, 0)*Трудозатраты!H114)</f>
        <v>522732.68994560442</v>
      </c>
      <c r="I7" s="19">
        <f>IF(Трудозатраты!I114="","", VLOOKUP(Расчет!I$3, Справочник!$B$1:$H$35, 2, 0)*Трудозатраты!I114)</f>
        <v>1193546.3836605195</v>
      </c>
      <c r="J7" s="19">
        <f>IF(Трудозатраты!J114="","", VLOOKUP(Расчет!I$3, Справочник!$B$1:$H$35, 2, 0)*Трудозатраты!J114)</f>
        <v>1193546.3836605195</v>
      </c>
      <c r="K7" s="19">
        <f>IF(Трудозатраты!K114="","", VLOOKUP(Расчет!I$3, Справочник!$B$1:$H$35, 2, 0)*Трудозатраты!K114)</f>
        <v>1443358.4174499304</v>
      </c>
      <c r="L7" s="19">
        <f>IF(Трудозатраты!L114="","", VLOOKUP(Расчет!I$3, Справочник!$B$1:$H$35, 2, 0)*Трудозатраты!L114)</f>
        <v>1443358.4174499304</v>
      </c>
      <c r="M7" s="19">
        <f>IF(Трудозатраты!M114="","", VLOOKUP(Расчет!I$3, Справочник!$B$1:$H$35, 2, 0)*Трудозатраты!M114)</f>
        <v>1193546.3836605195</v>
      </c>
      <c r="N7" s="19">
        <f>IF(Трудозатраты!N114="","", VLOOKUP(Расчет!N$3, Справочник!$B$1:$H$35, 2, 0)*Трудозатраты!N114)</f>
        <v>983356.72036486201</v>
      </c>
      <c r="O7" s="19">
        <f>IF(Трудозатраты!O114="","", VLOOKUP(Расчет!O$3, Справочник!$B$1:$H$35, 2, 0)*Трудозатраты!O114)</f>
        <v>961828.14949991205</v>
      </c>
      <c r="P7" s="19">
        <f>IF(Трудозатраты!P114="","", VLOOKUP(Расчет!P$3, Справочник!$B$1:$H$35, 2, 0)*Трудозатраты!P114)</f>
        <v>1178996.947848503</v>
      </c>
      <c r="Q7" s="19">
        <f>IF(Трудозатраты!Q114="","", VLOOKUP(Расчет!Q$3, Справочник!$B$1:$H$35, 2, 0)*Трудозатраты!Q114)</f>
        <v>1529781.9951591881</v>
      </c>
      <c r="R7" s="19">
        <f>IF(Трудозатраты!R114="","", VLOOKUP(Расчет!R$3, Справочник!$B$1:$H$35, 2, 0)*Трудозатраты!R114)</f>
        <v>401095.53615746682</v>
      </c>
      <c r="S7" s="19">
        <f>IF(Трудозатраты!S114="","", VLOOKUP(Расчет!S$3, Справочник!$B$1:$H$35, 2, 0)*Трудозатраты!S114)</f>
        <v>289904.52023161954</v>
      </c>
      <c r="T7" s="19" t="str">
        <f>IF(Трудозатраты!T114="","", VLOOKUP(Расчет!T$3, Справочник!$B$1:$H$35, 2, 0)*Трудозатраты!T114)</f>
        <v/>
      </c>
      <c r="U7" s="19" t="str">
        <f>IF(Трудозатраты!U114="","", VLOOKUP(Расчет!U$3, Справочник!$B$1:$H$35, 2, 0)*Трудозатраты!U114)</f>
        <v/>
      </c>
      <c r="V7" s="19" t="str">
        <f>IF(Трудозатраты!V114="","", VLOOKUP(Расчет!V$3, Справочник!$B$1:$H$35, 2, 0)*Трудозатраты!V114)</f>
        <v/>
      </c>
      <c r="W7" s="19" t="str">
        <f>IF(Трудозатраты!W114="","", VLOOKUP(Расчет!W$3, Справочник!$B$1:$H$35, 2, 0)*Трудозатраты!W114)</f>
        <v/>
      </c>
      <c r="X7" s="19" t="str">
        <f>IF(Трудозатраты!X114="","", VLOOKUP(Расчет!X$3, Справочник!$B$1:$H$35, 2, 0)*Трудозатраты!X114)</f>
        <v/>
      </c>
      <c r="Y7" s="19" t="str">
        <f>IF(Трудозатраты!Y114="","", VLOOKUP(Расчет!Y$3, Справочник!$B$1:$H$35, 2, 0)*Трудозатраты!Y114)</f>
        <v/>
      </c>
      <c r="Z7" s="19" t="str">
        <f>IF(Трудозатраты!Z114="","", VLOOKUP(Расчет!Z$3, Справочник!$B$1:$H$35, 2, 0)*Трудозатраты!Z114)</f>
        <v/>
      </c>
      <c r="AA7" s="19" t="str">
        <f>IF(Трудозатраты!AA114="","", VLOOKUP(Расчет!AA$3, Справочник!$B$1:$H$35, 2, 0)*Трудозатраты!AA114)</f>
        <v/>
      </c>
      <c r="AB7" s="19" t="str">
        <f>IF(Трудозатраты!AB114="","", VLOOKUP(Расчет!AB$3, Справочник!$B$1:$H$35, 2, 0)*Трудозатраты!AB114)</f>
        <v/>
      </c>
      <c r="AC7" s="19" t="str">
        <f>IF(Трудозатраты!AC114="","", VLOOKUP(Расчет!AC$3, Справочник!$B$1:$H$35, 2, 0)*Трудозатраты!AC114)</f>
        <v/>
      </c>
      <c r="AD7" s="19" t="str">
        <f>IF(Трудозатраты!AD114="","", VLOOKUP(Расчет!AD$3, Справочник!$B$1:$H$35, 2, 0)*Трудозатраты!AD114)</f>
        <v/>
      </c>
      <c r="AE7" s="19" t="str">
        <f>IF(Трудозатраты!AE114="","", VLOOKUP(Расчет!AE$3, Справочник!$B$1:$H$35, 2, 0)*Трудозатраты!AE114)</f>
        <v/>
      </c>
      <c r="AF7" s="19" t="str">
        <f>IF(Трудозатраты!AF114="","", VLOOKUP(Расчет!AF$3, Справочник!$B$1:$H$35, 2, 0)*Трудозатраты!AF114)</f>
        <v/>
      </c>
    </row>
    <row r="8" spans="1:32" ht="15.75" customHeight="1" x14ac:dyDescent="0.35">
      <c r="A8" s="18" t="str">
        <f>IF(Трудозатраты!A67="","", Трудозатраты!A67)</f>
        <v>Этап 4</v>
      </c>
      <c r="B8" s="18" t="str">
        <f>IF(Трудозатраты!B67="","", Трудозатраты!B67)</f>
        <v>Тестирование и оптимизация</v>
      </c>
      <c r="C8" s="14">
        <f t="shared" si="0"/>
        <v>3525463.3131290209</v>
      </c>
      <c r="D8" s="19">
        <f>IF(Трудозатраты!D115="","", VLOOKUP(Расчет!D$3, Справочник!$B$1:$H$35, 2, 0)*Трудозатраты!D115)</f>
        <v>460004.76715213188</v>
      </c>
      <c r="E8" s="19">
        <f>IF(Трудозатраты!E115="","", VLOOKUP(Расчет!D$3, Справочник!$B$1:$H$35, 2, 0)*Трудозатраты!E115)</f>
        <v>460004.76715213188</v>
      </c>
      <c r="F8" s="19">
        <f>IF(Трудозатраты!F115="","", VLOOKUP(Расчет!D$3, Справочник!$B$1:$H$35, 2, 0)*Трудозатраты!F115)</f>
        <v>460004.76715213188</v>
      </c>
      <c r="G8" s="19">
        <f>IF(Трудозатраты!G115="","", VLOOKUP(Расчет!D$3, Справочник!$B$1:$H$35, 2, 0)*Трудозатраты!G115)</f>
        <v>460004.76715213188</v>
      </c>
      <c r="H8" s="19">
        <f>IF(Трудозатраты!H115="","", VLOOKUP(Расчет!D$3, Справочник!$B$1:$H$35, 2, 0)*Трудозатраты!H115)</f>
        <v>0</v>
      </c>
      <c r="I8" s="19">
        <f>IF(Трудозатраты!I115="","", VLOOKUP(Расчет!I$3, Справочник!$B$1:$H$35, 2, 0)*Трудозатраты!I115)</f>
        <v>0</v>
      </c>
      <c r="J8" s="19">
        <f>IF(Трудозатраты!J115="","", VLOOKUP(Расчет!I$3, Справочник!$B$1:$H$35, 2, 0)*Трудозатраты!J115)</f>
        <v>0</v>
      </c>
      <c r="K8" s="19">
        <f>IF(Трудозатраты!K115="","", VLOOKUP(Расчет!I$3, Справочник!$B$1:$H$35, 2, 0)*Трудозатраты!K115)</f>
        <v>0</v>
      </c>
      <c r="L8" s="19">
        <f>IF(Трудозатраты!L115="","", VLOOKUP(Расчет!I$3, Справочник!$B$1:$H$35, 2, 0)*Трудозатраты!L115)</f>
        <v>0</v>
      </c>
      <c r="M8" s="19">
        <f>IF(Трудозатраты!M115="","", VLOOKUP(Расчет!I$3, Справочник!$B$1:$H$35, 2, 0)*Трудозатраты!M115)</f>
        <v>0</v>
      </c>
      <c r="N8" s="19">
        <f>IF(Трудозатраты!N115="","", VLOOKUP(Расчет!N$3, Справочник!$B$1:$H$35, 2, 0)*Трудозатраты!N115)</f>
        <v>684074.24025381706</v>
      </c>
      <c r="O8" s="19">
        <f>IF(Трудозатраты!O115="","", VLOOKUP(Расчет!O$3, Справочник!$B$1:$H$35, 2, 0)*Трудозатраты!O115)</f>
        <v>0</v>
      </c>
      <c r="P8" s="19">
        <f>IF(Трудозатраты!P115="","", VLOOKUP(Расчет!P$3, Справочник!$B$1:$H$35, 2, 0)*Трудозатраты!P115)</f>
        <v>0</v>
      </c>
      <c r="Q8" s="19">
        <f>IF(Трудозатраты!Q115="","", VLOOKUP(Расчет!Q$3, Справочник!$B$1:$H$35, 2, 0)*Трудозатраты!Q115)</f>
        <v>0</v>
      </c>
      <c r="R8" s="19">
        <f>IF(Трудозатраты!R115="","", VLOOKUP(Расчет!R$3, Справочник!$B$1:$H$35, 2, 0)*Трудозатраты!R115)</f>
        <v>555363.05006418482</v>
      </c>
      <c r="S8" s="19">
        <f>IF(Трудозатраты!S115="","", VLOOKUP(Расчет!S$3, Справочник!$B$1:$H$35, 2, 0)*Трудозатраты!S115)</f>
        <v>446006.95420249162</v>
      </c>
      <c r="T8" s="19" t="str">
        <f>IF(Трудозатраты!T115="","", VLOOKUP(Расчет!T$3, Справочник!$B$1:$H$35, 2, 0)*Трудозатраты!T115)</f>
        <v/>
      </c>
      <c r="U8" s="19" t="str">
        <f>IF(Трудозатраты!U115="","", VLOOKUP(Расчет!U$3, Справочник!$B$1:$H$35, 2, 0)*Трудозатраты!U115)</f>
        <v/>
      </c>
      <c r="V8" s="19" t="str">
        <f>IF(Трудозатраты!V115="","", VLOOKUP(Расчет!V$3, Справочник!$B$1:$H$35, 2, 0)*Трудозатраты!V115)</f>
        <v/>
      </c>
      <c r="W8" s="19" t="str">
        <f>IF(Трудозатраты!W115="","", VLOOKUP(Расчет!W$3, Справочник!$B$1:$H$35, 2, 0)*Трудозатраты!W115)</f>
        <v/>
      </c>
      <c r="X8" s="19" t="str">
        <f>IF(Трудозатраты!X115="","", VLOOKUP(Расчет!X$3, Справочник!$B$1:$H$35, 2, 0)*Трудозатраты!X115)</f>
        <v/>
      </c>
      <c r="Y8" s="19" t="str">
        <f>IF(Трудозатраты!Y115="","", VLOOKUP(Расчет!Y$3, Справочник!$B$1:$H$35, 2, 0)*Трудозатраты!Y115)</f>
        <v/>
      </c>
      <c r="Z8" s="19" t="str">
        <f>IF(Трудозатраты!Z115="","", VLOOKUP(Расчет!Z$3, Справочник!$B$1:$H$35, 2, 0)*Трудозатраты!Z115)</f>
        <v/>
      </c>
      <c r="AA8" s="19" t="str">
        <f>IF(Трудозатраты!AA115="","", VLOOKUP(Расчет!AA$3, Справочник!$B$1:$H$35, 2, 0)*Трудозатраты!AA115)</f>
        <v/>
      </c>
      <c r="AB8" s="19" t="str">
        <f>IF(Трудозатраты!AB115="","", VLOOKUP(Расчет!AB$3, Справочник!$B$1:$H$35, 2, 0)*Трудозатраты!AB115)</f>
        <v/>
      </c>
      <c r="AC8" s="19" t="str">
        <f>IF(Трудозатраты!AC115="","", VLOOKUP(Расчет!AC$3, Справочник!$B$1:$H$35, 2, 0)*Трудозатраты!AC115)</f>
        <v/>
      </c>
      <c r="AD8" s="19" t="str">
        <f>IF(Трудозатраты!AD115="","", VLOOKUP(Расчет!AD$3, Справочник!$B$1:$H$35, 2, 0)*Трудозатраты!AD115)</f>
        <v/>
      </c>
      <c r="AE8" s="19" t="str">
        <f>IF(Трудозатраты!AE115="","", VLOOKUP(Расчет!AE$3, Справочник!$B$1:$H$35, 2, 0)*Трудозатраты!AE115)</f>
        <v/>
      </c>
      <c r="AF8" s="19" t="str">
        <f>IF(Трудозатраты!AF115="","", VLOOKUP(Расчет!AF$3, Справочник!$B$1:$H$35, 2, 0)*Трудозатраты!AF115)</f>
        <v/>
      </c>
    </row>
    <row r="9" spans="1:32" ht="15.75" customHeight="1" x14ac:dyDescent="0.35">
      <c r="A9" s="18" t="str">
        <f>IF(Трудозатраты!A79="","", Трудозатраты!A79)</f>
        <v>Этап 5</v>
      </c>
      <c r="B9" s="18" t="str">
        <f>IF(Трудозатраты!B79="","", Трудозатраты!B79)</f>
        <v>Внедрение</v>
      </c>
      <c r="C9" s="14">
        <f t="shared" si="0"/>
        <v>1842535.6745344747</v>
      </c>
      <c r="D9" s="19">
        <f>IF(Трудозатраты!D116="","", VLOOKUP(Расчет!D$3, Справочник!$B$1:$H$35, 2, 0)*Трудозатраты!D116)</f>
        <v>0</v>
      </c>
      <c r="E9" s="19">
        <f>IF(Трудозатраты!E116="","", VLOOKUP(Расчет!D$3, Справочник!$B$1:$H$35, 2, 0)*Трудозатраты!E116)</f>
        <v>0</v>
      </c>
      <c r="F9" s="19">
        <f>IF(Трудозатраты!F116="","", VLOOKUP(Расчет!D$3, Справочник!$B$1:$H$35, 2, 0)*Трудозатраты!F116)</f>
        <v>0</v>
      </c>
      <c r="G9" s="19">
        <f>IF(Трудозатраты!G116="","", VLOOKUP(Расчет!D$3, Справочник!$B$1:$H$35, 2, 0)*Трудозатраты!G116)</f>
        <v>0</v>
      </c>
      <c r="H9" s="19">
        <f>IF(Трудозатраты!H116="","", VLOOKUP(Расчет!D$3, Справочник!$B$1:$H$35, 2, 0)*Трудозатраты!H116)</f>
        <v>0</v>
      </c>
      <c r="I9" s="19">
        <f>IF(Трудозатраты!I116="","", VLOOKUP(Расчет!I$3, Справочник!$B$1:$H$35, 2, 0)*Трудозатраты!I116)</f>
        <v>0</v>
      </c>
      <c r="J9" s="19">
        <f>IF(Трудозатраты!J116="","", VLOOKUP(Расчет!I$3, Справочник!$B$1:$H$35, 2, 0)*Трудозатраты!J116)</f>
        <v>0</v>
      </c>
      <c r="K9" s="19">
        <f>IF(Трудозатраты!K116="","", VLOOKUP(Расчет!I$3, Справочник!$B$1:$H$35, 2, 0)*Трудозатраты!K116)</f>
        <v>0</v>
      </c>
      <c r="L9" s="19">
        <f>IF(Трудозатраты!L116="","", VLOOKUP(Расчет!I$3, Справочник!$B$1:$H$35, 2, 0)*Трудозатраты!L116)</f>
        <v>0</v>
      </c>
      <c r="M9" s="19">
        <f>IF(Трудозатраты!M116="","", VLOOKUP(Расчет!I$3, Справочник!$B$1:$H$35, 2, 0)*Трудозатраты!M116)</f>
        <v>638408.5307951615</v>
      </c>
      <c r="N9" s="19">
        <f>IF(Трудозатраты!N116="","", VLOOKUP(Расчет!N$3, Справочник!$B$1:$H$35, 2, 0)*Трудозатраты!N116)</f>
        <v>406169.0801507039</v>
      </c>
      <c r="O9" s="19">
        <f>IF(Трудозатраты!O116="","", VLOOKUP(Расчет!O$3, Справочник!$B$1:$H$35, 2, 0)*Трудозатраты!O116)</f>
        <v>209093.07597824174</v>
      </c>
      <c r="P9" s="19">
        <f>IF(Трудозатраты!P116="","", VLOOKUP(Расчет!P$3, Справочник!$B$1:$H$35, 2, 0)*Трудозатраты!P116)</f>
        <v>256303.68431489193</v>
      </c>
      <c r="Q9" s="19">
        <f>IF(Трудозатраты!Q116="","", VLOOKUP(Расчет!Q$3, Справочник!$B$1:$H$35, 2, 0)*Трудозатраты!Q116)</f>
        <v>332561.30329547566</v>
      </c>
      <c r="R9" s="19" t="str">
        <f>IF(Трудозатраты!R116="","", VLOOKUP(Расчет!R$3, Справочник!$B$1:$H$35, 2, 0)*Трудозатраты!R116)</f>
        <v/>
      </c>
      <c r="S9" s="19" t="str">
        <f>IF(Трудозатраты!S116="","", VLOOKUP(Расчет!S$3, Справочник!$B$1:$H$35, 2, 0)*Трудозатраты!S116)</f>
        <v/>
      </c>
      <c r="T9" s="19" t="str">
        <f>IF(Трудозатраты!T116="","", VLOOKUP(Расчет!T$3, Справочник!$B$1:$H$35, 2, 0)*Трудозатраты!T116)</f>
        <v/>
      </c>
      <c r="U9" s="19" t="str">
        <f>IF(Трудозатраты!U116="","", VLOOKUP(Расчет!U$3, Справочник!$B$1:$H$35, 2, 0)*Трудозатраты!U116)</f>
        <v/>
      </c>
      <c r="V9" s="19" t="str">
        <f>IF(Трудозатраты!V116="","", VLOOKUP(Расчет!V$3, Справочник!$B$1:$H$35, 2, 0)*Трудозатраты!V116)</f>
        <v/>
      </c>
      <c r="W9" s="19" t="str">
        <f>IF(Трудозатраты!W116="","", VLOOKUP(Расчет!W$3, Справочник!$B$1:$H$35, 2, 0)*Трудозатраты!W116)</f>
        <v/>
      </c>
      <c r="X9" s="19" t="str">
        <f>IF(Трудозатраты!X116="","", VLOOKUP(Расчет!X$3, Справочник!$B$1:$H$35, 2, 0)*Трудозатраты!X116)</f>
        <v/>
      </c>
      <c r="Y9" s="19" t="str">
        <f>IF(Трудозатраты!Y116="","", VLOOKUP(Расчет!Y$3, Справочник!$B$1:$H$35, 2, 0)*Трудозатраты!Y116)</f>
        <v/>
      </c>
      <c r="Z9" s="19" t="str">
        <f>IF(Трудозатраты!Z116="","", VLOOKUP(Расчет!Z$3, Справочник!$B$1:$H$35, 2, 0)*Трудозатраты!Z116)</f>
        <v/>
      </c>
      <c r="AA9" s="19" t="str">
        <f>IF(Трудозатраты!AA116="","", VLOOKUP(Расчет!AA$3, Справочник!$B$1:$H$35, 2, 0)*Трудозатраты!AA116)</f>
        <v/>
      </c>
      <c r="AB9" s="19" t="str">
        <f>IF(Трудозатраты!AB116="","", VLOOKUP(Расчет!AB$3, Справочник!$B$1:$H$35, 2, 0)*Трудозатраты!AB116)</f>
        <v/>
      </c>
      <c r="AC9" s="19" t="str">
        <f>IF(Трудозатраты!AC116="","", VLOOKUP(Расчет!AC$3, Справочник!$B$1:$H$35, 2, 0)*Трудозатраты!AC116)</f>
        <v/>
      </c>
      <c r="AD9" s="19" t="str">
        <f>IF(Трудозатраты!AD116="","", VLOOKUP(Расчет!AD$3, Справочник!$B$1:$H$35, 2, 0)*Трудозатраты!AD116)</f>
        <v/>
      </c>
      <c r="AE9" s="19" t="str">
        <f>IF(Трудозатраты!AE116="","", VLOOKUP(Расчет!AE$3, Справочник!$B$1:$H$35, 2, 0)*Трудозатраты!AE116)</f>
        <v/>
      </c>
      <c r="AF9" s="19" t="str">
        <f>IF(Трудозатраты!AF116="","", VLOOKUP(Расчет!AF$3, Справочник!$B$1:$H$35, 2, 0)*Трудозатраты!AF116)</f>
        <v/>
      </c>
    </row>
    <row r="10" spans="1:32" ht="15.75" customHeight="1" x14ac:dyDescent="0.35">
      <c r="A10" s="18" t="str">
        <f>IF(Трудозатраты!A83="","", Трудозатраты!A83)</f>
        <v>Этап 6</v>
      </c>
      <c r="B10" s="18" t="str">
        <f>IF(Трудозатраты!B83="","", Трудозатраты!B83)</f>
        <v>Техподдержка проекта 6 мес.</v>
      </c>
      <c r="C10" s="14">
        <f t="shared" si="0"/>
        <v>6021880.5881733624</v>
      </c>
      <c r="D10" s="19">
        <f>IF(Трудозатраты!D117="","", VLOOKUP(Расчет!D$3, Справочник!$B$1:$H$35, 2, 0)*Трудозатраты!D117)</f>
        <v>1505470.1470433406</v>
      </c>
      <c r="E10" s="19">
        <f>IF(Трудозатраты!E117="","", VLOOKUP(Расчет!D$3, Справочник!$B$1:$H$35, 2, 0)*Трудозатраты!E117)</f>
        <v>1505470.1470433406</v>
      </c>
      <c r="F10" s="19">
        <f>IF(Трудозатраты!F117="","", VLOOKUP(Расчет!D$3, Справочник!$B$1:$H$35, 2, 0)*Трудозатраты!F117)</f>
        <v>1505470.1470433406</v>
      </c>
      <c r="G10" s="19">
        <f>IF(Трудозатраты!G117="","", VLOOKUP(Расчет!D$3, Справочник!$B$1:$H$35, 2, 0)*Трудозатраты!G117)</f>
        <v>0</v>
      </c>
      <c r="H10" s="19">
        <f>IF(Трудозатраты!H117="","", VLOOKUP(Расчет!D$3, Справочник!$B$1:$H$35, 2, 0)*Трудозатраты!H117)</f>
        <v>1505470.1470433406</v>
      </c>
      <c r="I10" s="19" t="str">
        <f>IF(Трудозатраты!I117="","", VLOOKUP(Расчет!I$3, Справочник!$B$1:$H$35, 2, 0)*Трудозатраты!I117)</f>
        <v/>
      </c>
      <c r="J10" s="19" t="str">
        <f>IF(Трудозатраты!J117="","", VLOOKUP(Расчет!I$3, Справочник!$B$1:$H$35, 2, 0)*Трудозатраты!J117)</f>
        <v/>
      </c>
      <c r="K10" s="19" t="str">
        <f>IF(Трудозатраты!K117="","", VLOOKUP(Расчет!I$3, Справочник!$B$1:$H$35, 2, 0)*Трудозатраты!K117)</f>
        <v/>
      </c>
      <c r="L10" s="19" t="str">
        <f>IF(Трудозатраты!L117="","", VLOOKUP(Расчет!I$3, Справочник!$B$1:$H$35, 2, 0)*Трудозатраты!L117)</f>
        <v/>
      </c>
      <c r="M10" s="19" t="str">
        <f>IF(Трудозатраты!M117="","", VLOOKUP(Расчет!I$3, Справочник!$B$1:$H$35, 2, 0)*Трудозатраты!M117)</f>
        <v/>
      </c>
      <c r="N10" s="19">
        <f>IF(Трудозатраты!N117="","", VLOOKUP(Расчет!N$3, Справочник!$B$1:$H$35, 2, 0)*Трудозатраты!N117)</f>
        <v>0</v>
      </c>
      <c r="O10" s="19">
        <f>IF(Трудозатраты!O117="","", VLOOKUP(Расчет!O$3, Справочник!$B$1:$H$35, 2, 0)*Трудозатраты!O117)</f>
        <v>0</v>
      </c>
      <c r="P10" s="19" t="str">
        <f>IF(Трудозатраты!P117="","", VLOOKUP(Расчет!P$3, Справочник!$B$1:$H$35, 2, 0)*Трудозатраты!P117)</f>
        <v/>
      </c>
      <c r="Q10" s="19" t="str">
        <f>IF(Трудозатраты!Q117="","", VLOOKUP(Расчет!Q$3, Справочник!$B$1:$H$35, 2, 0)*Трудозатраты!Q117)</f>
        <v/>
      </c>
      <c r="R10" s="19" t="str">
        <f>IF(Трудозатраты!R117="","", VLOOKUP(Расчет!R$3, Справочник!$B$1:$H$35, 2, 0)*Трудозатраты!R117)</f>
        <v/>
      </c>
      <c r="S10" s="19" t="str">
        <f>IF(Трудозатраты!S117="","", VLOOKUP(Расчет!S$3, Справочник!$B$1:$H$35, 2, 0)*Трудозатраты!S117)</f>
        <v/>
      </c>
      <c r="T10" s="19" t="str">
        <f>IF(Трудозатраты!T117="","", VLOOKUP(Расчет!T$3, Справочник!$B$1:$H$35, 2, 0)*Трудозатраты!T117)</f>
        <v/>
      </c>
      <c r="U10" s="19" t="str">
        <f>IF(Трудозатраты!U117="","", VLOOKUP(Расчет!U$3, Справочник!$B$1:$H$35, 2, 0)*Трудозатраты!U117)</f>
        <v/>
      </c>
      <c r="V10" s="19" t="str">
        <f>IF(Трудозатраты!V117="","", VLOOKUP(Расчет!V$3, Справочник!$B$1:$H$35, 2, 0)*Трудозатраты!V117)</f>
        <v/>
      </c>
      <c r="W10" s="19" t="str">
        <f>IF(Трудозатраты!W117="","", VLOOKUP(Расчет!W$3, Справочник!$B$1:$H$35, 2, 0)*Трудозатраты!W117)</f>
        <v/>
      </c>
      <c r="X10" s="19" t="str">
        <f>IF(Трудозатраты!X117="","", VLOOKUP(Расчет!X$3, Справочник!$B$1:$H$35, 2, 0)*Трудозатраты!X117)</f>
        <v/>
      </c>
      <c r="Y10" s="19" t="str">
        <f>IF(Трудозатраты!Y117="","", VLOOKUP(Расчет!Y$3, Справочник!$B$1:$H$35, 2, 0)*Трудозатраты!Y117)</f>
        <v/>
      </c>
      <c r="Z10" s="19" t="str">
        <f>IF(Трудозатраты!Z117="","", VLOOKUP(Расчет!Z$3, Справочник!$B$1:$H$35, 2, 0)*Трудозатраты!Z117)</f>
        <v/>
      </c>
      <c r="AA10" s="19" t="str">
        <f>IF(Трудозатраты!AA117="","", VLOOKUP(Расчет!AA$3, Справочник!$B$1:$H$35, 2, 0)*Трудозатраты!AA117)</f>
        <v/>
      </c>
      <c r="AB10" s="19" t="str">
        <f>IF(Трудозатраты!AB117="","", VLOOKUP(Расчет!AB$3, Справочник!$B$1:$H$35, 2, 0)*Трудозатраты!AB117)</f>
        <v/>
      </c>
      <c r="AC10" s="19" t="str">
        <f>IF(Трудозатраты!AC117="","", VLOOKUP(Расчет!AC$3, Справочник!$B$1:$H$35, 2, 0)*Трудозатраты!AC117)</f>
        <v/>
      </c>
      <c r="AD10" s="19" t="str">
        <f>IF(Трудозатраты!AD117="","", VLOOKUP(Расчет!AD$3, Справочник!$B$1:$H$35, 2, 0)*Трудозатраты!AD117)</f>
        <v/>
      </c>
      <c r="AE10" s="19" t="str">
        <f>IF(Трудозатраты!AE117="","", VLOOKUP(Расчет!AE$3, Справочник!$B$1:$H$35, 2, 0)*Трудозатраты!AE117)</f>
        <v/>
      </c>
      <c r="AF10" s="19" t="str">
        <f>IF(Трудозатраты!AF117="","", VLOOKUP(Расчет!AF$3, Справочник!$B$1:$H$35, 2, 0)*Трудозатраты!AF117)</f>
        <v/>
      </c>
    </row>
    <row r="11" spans="1:32" ht="15.75" customHeight="1" x14ac:dyDescent="0.35">
      <c r="A11" s="18"/>
      <c r="B11" s="18" t="str">
        <f>IF(Трудозатраты!B84="","", Трудозатраты!B84)</f>
        <v>Предоставление рабочей документации и обучение персонала</v>
      </c>
      <c r="C11" s="14">
        <f t="shared" si="0"/>
        <v>0</v>
      </c>
      <c r="D11" s="19" t="str">
        <f>IF(Трудозатраты!D118="","", VLOOKUP(Расчет!D$3, Справочник!$B$1:$D$35, 2, 0)*Трудозатраты!D118)</f>
        <v/>
      </c>
      <c r="E11" s="19" t="str">
        <f>IF(Трудозатраты!E118="","", VLOOKUP(Расчет!D$3, Справочник!$B$1:$D$35, 2, 0)*Трудозатраты!E118)</f>
        <v/>
      </c>
      <c r="F11" s="19" t="str">
        <f>IF(Трудозатраты!F118="","", VLOOKUP(Расчет!D$3, Справочник!$B$1:$D$35, 2, 0)*Трудозатраты!F118)</f>
        <v/>
      </c>
      <c r="G11" s="19" t="str">
        <f>IF(Трудозатраты!G118="","", VLOOKUP(Расчет!D$3, Справочник!$B$1:$D$35, 2, 0)*Трудозатраты!G118)</f>
        <v/>
      </c>
      <c r="H11" s="19" t="str">
        <f>IF(Трудозатраты!H118="","", VLOOKUP(Расчет!D$3, Справочник!$B$1:$D$35, 2, 0)*Трудозатраты!H118)</f>
        <v/>
      </c>
      <c r="I11" s="19" t="str">
        <f>IF(Трудозатраты!I118="","", VLOOKUP(Расчет!I$3, Справочник!$B$1:$D$35, 2, 0)*Трудозатраты!I118)</f>
        <v/>
      </c>
      <c r="J11" s="19" t="str">
        <f>IF(Трудозатраты!J118="","", VLOOKUP(Расчет!I$3, Справочник!$B$1:$D$35, 2, 0)*Трудозатраты!J118)</f>
        <v/>
      </c>
      <c r="K11" s="19" t="str">
        <f>IF(Трудозатраты!K118="","", VLOOKUP(Расчет!I$3, Справочник!$B$1:$D$35, 2, 0)*Трудозатраты!K118)</f>
        <v/>
      </c>
      <c r="L11" s="19" t="str">
        <f>IF(Трудозатраты!L118="","", VLOOKUP(Расчет!I$3, Справочник!$B$1:$D$35, 2, 0)*Трудозатраты!L118)</f>
        <v/>
      </c>
      <c r="M11" s="19" t="str">
        <f>IF(Трудозатраты!M118="","", VLOOKUP(Расчет!I$3, Справочник!$B$1:$D$35, 2, 0)*Трудозатраты!M118)</f>
        <v/>
      </c>
      <c r="N11" s="19" t="str">
        <f>IF(Трудозатраты!N118="","", VLOOKUP(Расчет!N$3, Справочник!$B$1:$D$35, 2, 0)*Трудозатраты!N118)</f>
        <v/>
      </c>
      <c r="O11" s="19">
        <f>IF(Трудозатраты!O118="","", VLOOKUP(Расчет!O$3, Справочник!$B$1:$D$35, 2, 0)*Трудозатраты!O118)</f>
        <v>0</v>
      </c>
      <c r="P11" s="19" t="str">
        <f>IF(Трудозатраты!P118="","", VLOOKUP(Расчет!P$3, Справочник!$B$1:$D$35, 2, 0)*Трудозатраты!P118)</f>
        <v/>
      </c>
      <c r="Q11" s="19" t="str">
        <f>IF(Трудозатраты!Q118="","", VLOOKUP(Расчет!Q$3, Справочник!$B$1:$D$35, 2, 0)*Трудозатраты!Q118)</f>
        <v/>
      </c>
      <c r="R11" s="19" t="str">
        <f>IF(Трудозатраты!R118="","", VLOOKUP(Расчет!R$3, Справочник!$B$1:$D$35, 2, 0)*Трудозатраты!R118)</f>
        <v/>
      </c>
      <c r="S11" s="19" t="str">
        <f>IF(Трудозатраты!S118="","", VLOOKUP(Расчет!S$3, Справочник!$B$1:$D$35, 2, 0)*Трудозатраты!S118)</f>
        <v/>
      </c>
      <c r="T11" s="19" t="str">
        <f>IF(Трудозатраты!T118="","", VLOOKUP(Расчет!T$3, Справочник!$B$1:$D$35, 2, 0)*Трудозатраты!T118)</f>
        <v/>
      </c>
      <c r="U11" s="19" t="str">
        <f>IF(Трудозатраты!U118="","", VLOOKUP(Расчет!U$3, Справочник!$B$1:$D$35, 2, 0)*Трудозатраты!U118)</f>
        <v/>
      </c>
      <c r="V11" s="19" t="str">
        <f>IF(Трудозатраты!V118="","", VLOOKUP(Расчет!V$3, Справочник!$B$1:$D$35, 2, 0)*Трудозатраты!V118)</f>
        <v/>
      </c>
      <c r="W11" s="19" t="str">
        <f>IF(Трудозатраты!W118="","", VLOOKUP(Расчет!W$3, Справочник!$B$1:$D$35, 2, 0)*Трудозатраты!W118)</f>
        <v/>
      </c>
      <c r="X11" s="19" t="str">
        <f>IF(Трудозатраты!X118="","", VLOOKUP(Расчет!X$3, Справочник!$B$1:$D$35, 2, 0)*Трудозатраты!X118)</f>
        <v/>
      </c>
      <c r="Y11" s="19" t="str">
        <f>IF(Трудозатраты!Y118="","", VLOOKUP(Расчет!Y$3, Справочник!$B$1:$D$35, 2, 0)*Трудозатраты!Y118)</f>
        <v/>
      </c>
      <c r="Z11" s="19" t="str">
        <f>IF(Трудозатраты!Z118="","", VLOOKUP(Расчет!Z$3, Справочник!$B$1:$D$35, 2, 0)*Трудозатраты!Z118)</f>
        <v/>
      </c>
      <c r="AA11" s="19" t="str">
        <f>IF(Трудозатраты!AA118="","", VLOOKUP(Расчет!AA$3, Справочник!$B$1:$D$35, 2, 0)*Трудозатраты!AA118)</f>
        <v/>
      </c>
      <c r="AB11" s="19" t="str">
        <f>IF(Трудозатраты!AB118="","", VLOOKUP(Расчет!AB$3, Справочник!$B$1:$D$35, 2, 0)*Трудозатраты!AB118)</f>
        <v/>
      </c>
      <c r="AC11" s="19" t="str">
        <f>IF(Трудозатраты!AC118="","", VLOOKUP(Расчет!AC$3, Справочник!$B$1:$D$35, 2, 0)*Трудозатраты!AC118)</f>
        <v/>
      </c>
      <c r="AD11" s="19" t="str">
        <f>IF(Трудозатраты!AD118="","", VLOOKUP(Расчет!AD$3, Справочник!$B$1:$D$35, 2, 0)*Трудозатраты!AD118)</f>
        <v/>
      </c>
      <c r="AE11" s="19" t="str">
        <f>IF(Трудозатраты!AE118="","", VLOOKUP(Расчет!AE$3, Справочник!$B$1:$D$35, 2, 0)*Трудозатраты!AE118)</f>
        <v/>
      </c>
      <c r="AF11" s="19" t="str">
        <f>IF(Трудозатраты!AF118="","", VLOOKUP(Расчет!AF$3, Справочник!$B$1:$D$35, 2, 0)*Трудозатраты!AF118)</f>
        <v/>
      </c>
    </row>
    <row r="12" spans="1:32" ht="15.75" customHeight="1" x14ac:dyDescent="0.35">
      <c r="A12" s="20" t="str">
        <f>IF(Трудозатраты!A87="","", Трудозатраты!A87)</f>
        <v>Недостающие этапы можно внести в строки 11-13</v>
      </c>
      <c r="B12" s="18" t="str">
        <f>IF(Трудозатраты!B87="","", Трудозатраты!B87)</f>
        <v/>
      </c>
      <c r="C12" s="14">
        <f t="shared" si="0"/>
        <v>0</v>
      </c>
      <c r="D12" s="19" t="str">
        <f>IF(Трудозатраты!D119="","", VLOOKUP(Расчет!D$3, Справочник!$B$1:$D$35, 2, 0)*Трудозатраты!D119)</f>
        <v/>
      </c>
      <c r="E12" s="19" t="str">
        <f>IF(Трудозатраты!E119="","", VLOOKUP(Расчет!D$3, Справочник!$B$1:$D$35, 2, 0)*Трудозатраты!E119)</f>
        <v/>
      </c>
      <c r="F12" s="19" t="str">
        <f>IF(Трудозатраты!F119="","", VLOOKUP(Расчет!D$3, Справочник!$B$1:$D$35, 2, 0)*Трудозатраты!F119)</f>
        <v/>
      </c>
      <c r="G12" s="19" t="str">
        <f>IF(Трудозатраты!G119="","", VLOOKUP(Расчет!D$3, Справочник!$B$1:$D$35, 2, 0)*Трудозатраты!G119)</f>
        <v/>
      </c>
      <c r="H12" s="19" t="str">
        <f>IF(Трудозатраты!H119="","", VLOOKUP(Расчет!D$3, Справочник!$B$1:$D$35, 2, 0)*Трудозатраты!H119)</f>
        <v/>
      </c>
      <c r="I12" s="19" t="str">
        <f>IF(Трудозатраты!I119="","", VLOOKUP(Расчет!I$3, Справочник!$B$1:$D$35, 2, 0)*Трудозатраты!I119)</f>
        <v/>
      </c>
      <c r="J12" s="19" t="str">
        <f>IF(Трудозатраты!J119="","", VLOOKUP(Расчет!I$3, Справочник!$B$1:$D$35, 2, 0)*Трудозатраты!J119)</f>
        <v/>
      </c>
      <c r="K12" s="19" t="str">
        <f>IF(Трудозатраты!K119="","", VLOOKUP(Расчет!I$3, Справочник!$B$1:$D$35, 2, 0)*Трудозатраты!K119)</f>
        <v/>
      </c>
      <c r="L12" s="19" t="str">
        <f>IF(Трудозатраты!L119="","", VLOOKUP(Расчет!I$3, Справочник!$B$1:$D$35, 2, 0)*Трудозатраты!L119)</f>
        <v/>
      </c>
      <c r="M12" s="19" t="str">
        <f>IF(Трудозатраты!M119="","", VLOOKUP(Расчет!I$3, Справочник!$B$1:$D$35, 2, 0)*Трудозатраты!M119)</f>
        <v/>
      </c>
      <c r="N12" s="19" t="str">
        <f>IF(Трудозатраты!N119="","", VLOOKUP(Расчет!N$3, Справочник!$B$1:$D$35, 2, 0)*Трудозатраты!N119)</f>
        <v/>
      </c>
      <c r="O12" s="19" t="str">
        <f>IF(Трудозатраты!O119="","", VLOOKUP(Расчет!O$3, Справочник!$B$1:$D$35, 2, 0)*Трудозатраты!O119)</f>
        <v/>
      </c>
      <c r="P12" s="19" t="str">
        <f>IF(Трудозатраты!P119="","", VLOOKUP(Расчет!P$3, Справочник!$B$1:$D$35, 2, 0)*Трудозатраты!P119)</f>
        <v/>
      </c>
      <c r="Q12" s="19" t="str">
        <f>IF(Трудозатраты!Q119="","", VLOOKUP(Расчет!Q$3, Справочник!$B$1:$D$35, 2, 0)*Трудозатраты!Q119)</f>
        <v/>
      </c>
      <c r="R12" s="19" t="str">
        <f>IF(Трудозатраты!R119="","", VLOOKUP(Расчет!R$3, Справочник!$B$1:$D$35, 2, 0)*Трудозатраты!R119)</f>
        <v/>
      </c>
      <c r="S12" s="19" t="str">
        <f>IF(Трудозатраты!S119="","", VLOOKUP(Расчет!S$3, Справочник!$B$1:$D$35, 2, 0)*Трудозатраты!S119)</f>
        <v/>
      </c>
      <c r="T12" s="19" t="str">
        <f>IF(Трудозатраты!T119="","", VLOOKUP(Расчет!T$3, Справочник!$B$1:$D$35, 2, 0)*Трудозатраты!T119)</f>
        <v/>
      </c>
      <c r="U12" s="19" t="str">
        <f>IF(Трудозатраты!U119="","", VLOOKUP(Расчет!U$3, Справочник!$B$1:$D$35, 2, 0)*Трудозатраты!U119)</f>
        <v/>
      </c>
      <c r="V12" s="19" t="str">
        <f>IF(Трудозатраты!V119="","", VLOOKUP(Расчет!V$3, Справочник!$B$1:$D$35, 2, 0)*Трудозатраты!V119)</f>
        <v/>
      </c>
      <c r="W12" s="19" t="str">
        <f>IF(Трудозатраты!W119="","", VLOOKUP(Расчет!W$3, Справочник!$B$1:$D$35, 2, 0)*Трудозатраты!W119)</f>
        <v/>
      </c>
      <c r="X12" s="19" t="str">
        <f>IF(Трудозатраты!X119="","", VLOOKUP(Расчет!X$3, Справочник!$B$1:$D$35, 2, 0)*Трудозатраты!X119)</f>
        <v/>
      </c>
      <c r="Y12" s="19" t="str">
        <f>IF(Трудозатраты!Y119="","", VLOOKUP(Расчет!Y$3, Справочник!$B$1:$D$35, 2, 0)*Трудозатраты!Y119)</f>
        <v/>
      </c>
      <c r="Z12" s="19" t="str">
        <f>IF(Трудозатраты!Z119="","", VLOOKUP(Расчет!Z$3, Справочник!$B$1:$D$35, 2, 0)*Трудозатраты!Z119)</f>
        <v/>
      </c>
      <c r="AA12" s="19" t="str">
        <f>IF(Трудозатраты!AA119="","", VLOOKUP(Расчет!AA$3, Справочник!$B$1:$D$35, 2, 0)*Трудозатраты!AA119)</f>
        <v/>
      </c>
      <c r="AB12" s="19" t="str">
        <f>IF(Трудозатраты!AB119="","", VLOOKUP(Расчет!AB$3, Справочник!$B$1:$D$35, 2, 0)*Трудозатраты!AB119)</f>
        <v/>
      </c>
      <c r="AC12" s="19" t="str">
        <f>IF(Трудозатраты!AC119="","", VLOOKUP(Расчет!AC$3, Справочник!$B$1:$D$35, 2, 0)*Трудозатраты!AC119)</f>
        <v/>
      </c>
      <c r="AD12" s="19" t="str">
        <f>IF(Трудозатраты!AD119="","", VLOOKUP(Расчет!AD$3, Справочник!$B$1:$D$35, 2, 0)*Трудозатраты!AD119)</f>
        <v/>
      </c>
      <c r="AE12" s="19" t="str">
        <f>IF(Трудозатраты!AE119="","", VLOOKUP(Расчет!AE$3, Справочник!$B$1:$D$35, 2, 0)*Трудозатраты!AE119)</f>
        <v/>
      </c>
      <c r="AF12" s="19" t="str">
        <f>IF(Трудозатраты!AF119="","", VLOOKUP(Расчет!AF$3, Справочник!$B$1:$D$35, 2, 0)*Трудозатраты!AF119)</f>
        <v/>
      </c>
    </row>
    <row r="13" spans="1:32" ht="15.75" customHeight="1" x14ac:dyDescent="0.35">
      <c r="A13" s="18" t="str">
        <f>IF(Трудозатраты!A88="","", Трудозатраты!A88)</f>
        <v/>
      </c>
      <c r="B13" s="18" t="str">
        <f>IF(Трудозатраты!B88="","", Трудозатраты!B88)</f>
        <v/>
      </c>
      <c r="C13" s="14">
        <f t="shared" si="0"/>
        <v>0</v>
      </c>
      <c r="D13" s="19" t="str">
        <f>IF(Трудозатраты!D120="","", VLOOKUP(Расчет!D$3, Справочник!$B$1:$D$35, 2, 0)*Трудозатраты!D120)</f>
        <v/>
      </c>
      <c r="E13" s="19" t="str">
        <f>IF(Трудозатраты!E120="","", VLOOKUP(Расчет!D$3, Справочник!$B$1:$D$35, 2, 0)*Трудозатраты!E120)</f>
        <v/>
      </c>
      <c r="F13" s="19" t="str">
        <f>IF(Трудозатраты!F120="","", VLOOKUP(Расчет!D$3, Справочник!$B$1:$D$35, 2, 0)*Трудозатраты!F120)</f>
        <v/>
      </c>
      <c r="G13" s="19" t="str">
        <f>IF(Трудозатраты!G120="","", VLOOKUP(Расчет!D$3, Справочник!$B$1:$D$35, 2, 0)*Трудозатраты!G120)</f>
        <v/>
      </c>
      <c r="H13" s="19" t="str">
        <f>IF(Трудозатраты!H120="","", VLOOKUP(Расчет!D$3, Справочник!$B$1:$D$35, 2, 0)*Трудозатраты!H120)</f>
        <v/>
      </c>
      <c r="I13" s="19" t="str">
        <f>IF(Трудозатраты!I120="","", VLOOKUP(Расчет!I$3, Справочник!$B$1:$D$35, 2, 0)*Трудозатраты!I120)</f>
        <v/>
      </c>
      <c r="J13" s="19" t="str">
        <f>IF(Трудозатраты!J120="","", VLOOKUP(Расчет!I$3, Справочник!$B$1:$D$35, 2, 0)*Трудозатраты!J120)</f>
        <v/>
      </c>
      <c r="K13" s="19" t="str">
        <f>IF(Трудозатраты!K120="","", VLOOKUP(Расчет!I$3, Справочник!$B$1:$D$35, 2, 0)*Трудозатраты!K120)</f>
        <v/>
      </c>
      <c r="L13" s="19" t="str">
        <f>IF(Трудозатраты!L120="","", VLOOKUP(Расчет!I$3, Справочник!$B$1:$D$35, 2, 0)*Трудозатраты!L120)</f>
        <v/>
      </c>
      <c r="M13" s="19" t="str">
        <f>IF(Трудозатраты!M120="","", VLOOKUP(Расчет!I$3, Справочник!$B$1:$D$35, 2, 0)*Трудозатраты!M120)</f>
        <v/>
      </c>
      <c r="N13" s="19" t="str">
        <f>IF(Трудозатраты!N120="","", VLOOKUP(Расчет!N$3, Справочник!$B$1:$D$35, 2, 0)*Трудозатраты!N120)</f>
        <v/>
      </c>
      <c r="O13" s="19" t="str">
        <f>IF(Трудозатраты!O120="","", VLOOKUP(Расчет!O$3, Справочник!$B$1:$D$35, 2, 0)*Трудозатраты!O120)</f>
        <v/>
      </c>
      <c r="P13" s="19" t="str">
        <f>IF(Трудозатраты!P120="","", VLOOKUP(Расчет!P$3, Справочник!$B$1:$D$35, 2, 0)*Трудозатраты!P120)</f>
        <v/>
      </c>
      <c r="Q13" s="19" t="str">
        <f>IF(Трудозатраты!Q120="","", VLOOKUP(Расчет!Q$3, Справочник!$B$1:$D$35, 2, 0)*Трудозатраты!Q120)</f>
        <v/>
      </c>
      <c r="R13" s="19" t="str">
        <f>IF(Трудозатраты!R120="","", VLOOKUP(Расчет!R$3, Справочник!$B$1:$D$35, 2, 0)*Трудозатраты!R120)</f>
        <v/>
      </c>
      <c r="S13" s="19" t="str">
        <f>IF(Трудозатраты!S120="","", VLOOKUP(Расчет!S$3, Справочник!$B$1:$D$35, 2, 0)*Трудозатраты!S120)</f>
        <v/>
      </c>
      <c r="T13" s="19" t="str">
        <f>IF(Трудозатраты!T120="","", VLOOKUP(Расчет!T$3, Справочник!$B$1:$D$35, 2, 0)*Трудозатраты!T120)</f>
        <v/>
      </c>
      <c r="U13" s="19" t="str">
        <f>IF(Трудозатраты!U120="","", VLOOKUP(Расчет!U$3, Справочник!$B$1:$D$35, 2, 0)*Трудозатраты!U120)</f>
        <v/>
      </c>
      <c r="V13" s="19" t="str">
        <f>IF(Трудозатраты!V120="","", VLOOKUP(Расчет!V$3, Справочник!$B$1:$D$35, 2, 0)*Трудозатраты!V120)</f>
        <v/>
      </c>
      <c r="W13" s="19" t="str">
        <f>IF(Трудозатраты!W120="","", VLOOKUP(Расчет!W$3, Справочник!$B$1:$D$35, 2, 0)*Трудозатраты!W120)</f>
        <v/>
      </c>
      <c r="X13" s="19" t="str">
        <f>IF(Трудозатраты!X120="","", VLOOKUP(Расчет!X$3, Справочник!$B$1:$D$35, 2, 0)*Трудозатраты!X120)</f>
        <v/>
      </c>
      <c r="Y13" s="19" t="str">
        <f>IF(Трудозатраты!Y120="","", VLOOKUP(Расчет!Y$3, Справочник!$B$1:$D$35, 2, 0)*Трудозатраты!Y120)</f>
        <v/>
      </c>
      <c r="Z13" s="19" t="str">
        <f>IF(Трудозатраты!Z120="","", VLOOKUP(Расчет!Z$3, Справочник!$B$1:$D$35, 2, 0)*Трудозатраты!Z120)</f>
        <v/>
      </c>
      <c r="AA13" s="19" t="str">
        <f>IF(Трудозатраты!AA120="","", VLOOKUP(Расчет!AA$3, Справочник!$B$1:$D$35, 2, 0)*Трудозатраты!AA120)</f>
        <v/>
      </c>
      <c r="AB13" s="19" t="str">
        <f>IF(Трудозатраты!AB120="","", VLOOKUP(Расчет!AB$3, Справочник!$B$1:$D$35, 2, 0)*Трудозатраты!AB120)</f>
        <v/>
      </c>
      <c r="AC13" s="19" t="str">
        <f>IF(Трудозатраты!AC120="","", VLOOKUP(Расчет!AC$3, Справочник!$B$1:$D$35, 2, 0)*Трудозатраты!AC120)</f>
        <v/>
      </c>
      <c r="AD13" s="19" t="str">
        <f>IF(Трудозатраты!AD120="","", VLOOKUP(Расчет!AD$3, Справочник!$B$1:$D$35, 2, 0)*Трудозатраты!AD120)</f>
        <v/>
      </c>
      <c r="AE13" s="19" t="str">
        <f>IF(Трудозатраты!AE120="","", VLOOKUP(Расчет!AE$3, Справочник!$B$1:$D$35, 2, 0)*Трудозатраты!AE120)</f>
        <v/>
      </c>
      <c r="AF13" s="19" t="str">
        <f>IF(Трудозатраты!AF120="","", VLOOKUP(Расчет!AF$3, Справочник!$B$1:$D$35, 2, 0)*Трудозатраты!AF120)</f>
        <v/>
      </c>
    </row>
    <row r="14" spans="1:32" ht="15.75" customHeight="1" x14ac:dyDescent="0.35">
      <c r="C14" s="15">
        <f>SUM(C5:C13)</f>
        <v>38462465.605619051</v>
      </c>
      <c r="D14" s="19"/>
    </row>
    <row r="15" spans="1:32" ht="15.75" customHeight="1" x14ac:dyDescent="0.35"/>
    <row r="16" spans="1:32" ht="15.75" customHeight="1" x14ac:dyDescent="0.35">
      <c r="A16" s="1" t="s">
        <v>14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</row>
    <row r="17" spans="1:32" ht="46.5" customHeight="1" x14ac:dyDescent="0.35">
      <c r="A17" s="4"/>
      <c r="B17" s="4"/>
      <c r="C17" s="4"/>
      <c r="D17" s="112" t="str">
        <f t="shared" ref="D17:D18" si="1">IF(D3="","", D3)</f>
        <v>Разработчик</v>
      </c>
      <c r="E17" s="110"/>
      <c r="F17" s="110"/>
      <c r="G17" s="110"/>
      <c r="H17" s="110"/>
      <c r="I17" s="112" t="str">
        <f>IF(I3="","", I3)</f>
        <v>Ведущий разработчик</v>
      </c>
      <c r="J17" s="110"/>
      <c r="K17" s="110"/>
      <c r="L17" s="110"/>
      <c r="M17" s="110"/>
      <c r="N17" s="112" t="str">
        <f t="shared" ref="N17:AE17" si="2">IF(N3="","", N3)</f>
        <v>Ведущий Тестировщик</v>
      </c>
      <c r="O17" s="112" t="str">
        <f t="shared" si="2"/>
        <v>Аналитик</v>
      </c>
      <c r="P17" s="112" t="str">
        <f t="shared" si="2"/>
        <v>Ведущий Аналитик</v>
      </c>
      <c r="Q17" s="112" t="str">
        <f t="shared" si="2"/>
        <v>Архитектор решения</v>
      </c>
      <c r="R17" s="112" t="str">
        <f t="shared" si="2"/>
        <v>Эксперт</v>
      </c>
      <c r="S17" s="112" t="str">
        <f t="shared" si="2"/>
        <v>Руководитель проекта</v>
      </c>
      <c r="T17" s="112" t="str">
        <f t="shared" si="2"/>
        <v/>
      </c>
      <c r="U17" s="112" t="str">
        <f t="shared" si="2"/>
        <v/>
      </c>
      <c r="V17" s="112" t="str">
        <f t="shared" si="2"/>
        <v/>
      </c>
      <c r="W17" s="112" t="str">
        <f t="shared" si="2"/>
        <v/>
      </c>
      <c r="X17" s="112" t="str">
        <f t="shared" si="2"/>
        <v/>
      </c>
      <c r="Y17" s="112" t="str">
        <f t="shared" si="2"/>
        <v/>
      </c>
      <c r="Z17" s="112" t="str">
        <f t="shared" si="2"/>
        <v/>
      </c>
      <c r="AA17" s="112" t="str">
        <f t="shared" si="2"/>
        <v/>
      </c>
      <c r="AB17" s="112" t="str">
        <f t="shared" si="2"/>
        <v/>
      </c>
      <c r="AC17" s="112" t="str">
        <f t="shared" si="2"/>
        <v/>
      </c>
      <c r="AD17" s="112" t="str">
        <f t="shared" si="2"/>
        <v/>
      </c>
      <c r="AE17" s="112" t="str">
        <f t="shared" si="2"/>
        <v/>
      </c>
      <c r="AF17" s="112"/>
    </row>
    <row r="18" spans="1:32" ht="15.75" customHeight="1" x14ac:dyDescent="0.35">
      <c r="A18" s="16"/>
      <c r="B18" s="16"/>
      <c r="C18" s="17" t="s">
        <v>13</v>
      </c>
      <c r="D18" s="5" t="str">
        <f t="shared" si="1"/>
        <v>Back</v>
      </c>
      <c r="E18" s="5" t="str">
        <f t="shared" ref="E18:M18" si="3">IF(E4="","", E4)</f>
        <v>Front</v>
      </c>
      <c r="F18" s="5" t="str">
        <f t="shared" si="3"/>
        <v>Database</v>
      </c>
      <c r="G18" s="5" t="str">
        <f t="shared" si="3"/>
        <v>UI</v>
      </c>
      <c r="H18" s="5" t="str">
        <f t="shared" si="3"/>
        <v xml:space="preserve"> DevOps</v>
      </c>
      <c r="I18" s="5" t="str">
        <f t="shared" si="3"/>
        <v>Back</v>
      </c>
      <c r="J18" s="5" t="str">
        <f t="shared" si="3"/>
        <v>Front</v>
      </c>
      <c r="K18" s="5" t="str">
        <f t="shared" si="3"/>
        <v>Database</v>
      </c>
      <c r="L18" s="5" t="str">
        <f t="shared" si="3"/>
        <v xml:space="preserve"> UI</v>
      </c>
      <c r="M18" s="5" t="str">
        <f t="shared" si="3"/>
        <v>DevOps</v>
      </c>
      <c r="N18" s="110"/>
      <c r="O18" s="110"/>
      <c r="P18" s="110"/>
      <c r="Q18" s="110"/>
      <c r="R18" s="110"/>
      <c r="S18" s="110"/>
      <c r="T18" s="110"/>
      <c r="U18" s="110"/>
      <c r="V18" s="110"/>
      <c r="W18" s="110"/>
      <c r="X18" s="110"/>
      <c r="Y18" s="110"/>
      <c r="Z18" s="110"/>
      <c r="AA18" s="110"/>
      <c r="AB18" s="110"/>
      <c r="AC18" s="110"/>
      <c r="AD18" s="110"/>
      <c r="AE18" s="110"/>
      <c r="AF18" s="110"/>
    </row>
    <row r="19" spans="1:32" ht="15.75" customHeight="1" x14ac:dyDescent="0.35">
      <c r="A19" s="12" t="str">
        <f t="shared" ref="A19:B19" si="4">IF(A5="","", A5)</f>
        <v>Этап 1</v>
      </c>
      <c r="B19" s="12" t="str">
        <f t="shared" si="4"/>
        <v>Анализ и планирование</v>
      </c>
      <c r="C19" s="14">
        <f t="shared" ref="C19:C27" si="5">SUM(D19:AE19)</f>
        <v>3512412.3407365042</v>
      </c>
      <c r="D19" s="19">
        <f>IF(Трудозатраты!D112="","", VLOOKUP(Расчет!D$17, Справочник!$B$1:$H$35, 4, 0)*Трудозатраты!D112)</f>
        <v>0</v>
      </c>
      <c r="E19" s="19">
        <f>IF(Трудозатраты!E112="","", VLOOKUP(Расчет!D$17, Справочник!$B$1:$H$35, 4, 0)*Трудозатраты!E112)</f>
        <v>0</v>
      </c>
      <c r="F19" s="19">
        <f>IF(Трудозатраты!F112="","", VLOOKUP(Расчет!D$17, Справочник!$B$1:$H$35, 4, 0)*Трудозатраты!F112)</f>
        <v>639578.82063932775</v>
      </c>
      <c r="G19" s="19">
        <f>IF(Трудозатраты!G112="","", VLOOKUP(Расчет!D$17, Справочник!$B$1:$H$35, 4, 0)*Трудозатраты!G112)</f>
        <v>0</v>
      </c>
      <c r="H19" s="19">
        <f>IF(Трудозатраты!H112="","", VLOOKUP(Расчет!D$17, Справочник!$B$1:$H$35, 4, 0)*Трудозатраты!H112)</f>
        <v>0</v>
      </c>
      <c r="I19" s="19">
        <f>IF(Трудозатраты!I112="","", VLOOKUP(Расчет!I$17, Справочник!$B$1:$H$35, 4, 0)*Трудозатраты!I112)</f>
        <v>0</v>
      </c>
      <c r="J19" s="19">
        <f>IF(Трудозатраты!J112="","", VLOOKUP(Расчет!I$17, Справочник!$B$1:$H$35, 4, 0)*Трудозатраты!J112)</f>
        <v>0</v>
      </c>
      <c r="K19" s="19">
        <f>IF(Трудозатраты!K112="","", VLOOKUP(Расчет!I$17, Справочник!$B$1:$H$35, 4, 0)*Трудозатраты!K112)</f>
        <v>0</v>
      </c>
      <c r="L19" s="19">
        <f>IF(Трудозатраты!L112="","", VLOOKUP(Расчет!I$17, Справочник!$B$1:$H$35, 4, 0)*Трудозатраты!L112)</f>
        <v>0</v>
      </c>
      <c r="M19" s="19">
        <f>IF(Трудозатраты!M112="","", VLOOKUP(Расчет!I$17, Справочник!$B$1:$H$35, 4, 0)*Трудозатраты!M112)</f>
        <v>0</v>
      </c>
      <c r="N19" s="19">
        <f>IF(Трудозатраты!N112="","", VLOOKUP(Расчет!N$17, Справочник!$B$1:$H$35, 4, 0)*Трудозатраты!N112)</f>
        <v>0</v>
      </c>
      <c r="O19" s="19">
        <f>IF(Трудозатраты!O112="","", VLOOKUP(Расчет!O$17, Справочник!$B$1:$H$35, 4, 0)*Трудозатраты!O112)</f>
        <v>639578.82063932775</v>
      </c>
      <c r="P19" s="19">
        <f>IF(Трудозатраты!P112="","", VLOOKUP(Расчет!P$17, Справочник!$B$1:$H$35, 4, 0)*Трудозатраты!P112)</f>
        <v>783987.7402573165</v>
      </c>
      <c r="Q19" s="19">
        <f>IF(Трудозатраты!Q112="","", VLOOKUP(Расчет!Q$17, Справочник!$B$1:$H$35, 4, 0)*Трудозатраты!Q112)</f>
        <v>1017246.3394920432</v>
      </c>
      <c r="R19" s="19">
        <f>IF(Трудозатраты!R112="","", VLOOKUP(Расчет!R$17, Справочник!$B$1:$H$35, 4, 0)*Трудозатраты!R112)</f>
        <v>248370.69738981599</v>
      </c>
      <c r="S19" s="19">
        <f>IF(Трудозатраты!S112="","", VLOOKUP(Расчет!S$17, Справочник!$B$1:$H$35, 4, 0)*Трудозатраты!S112)</f>
        <v>183649.92231867302</v>
      </c>
      <c r="T19" s="19" t="str">
        <f>IF(Трудозатраты!T112="","", VLOOKUP(Расчет!T$17, Справочник!$B$1:$H$35, 4, 0)*Трудозатраты!T112)</f>
        <v/>
      </c>
      <c r="U19" s="19" t="str">
        <f>IF(Трудозатраты!U112="","", VLOOKUP(Расчет!U$17, Справочник!$B$1:$H$35, 4, 0)*Трудозатраты!U112)</f>
        <v/>
      </c>
      <c r="V19" s="19" t="str">
        <f>IF(Трудозатраты!V112="","", VLOOKUP(Расчет!V$17, Справочник!$B$1:$H$35, 4, 0)*Трудозатраты!V112)</f>
        <v/>
      </c>
      <c r="W19" s="19" t="str">
        <f>IF(Трудозатраты!W112="","", VLOOKUP(Расчет!W$17, Справочник!$B$1:$H$35, 4, 0)*Трудозатраты!W112)</f>
        <v/>
      </c>
      <c r="X19" s="19" t="str">
        <f>IF(Трудозатраты!X112="","", VLOOKUP(Расчет!X$17, Справочник!$B$1:$H$35, 4, 0)*Трудозатраты!X112)</f>
        <v/>
      </c>
      <c r="Y19" s="19" t="str">
        <f>IF(Трудозатраты!Y112="","", VLOOKUP(Расчет!Y$17, Справочник!$B$1:$H$35, 4, 0)*Трудозатраты!Y112)</f>
        <v/>
      </c>
      <c r="Z19" s="19" t="str">
        <f>IF(Трудозатраты!Z112="","", VLOOKUP(Расчет!Z$17, Справочник!$B$1:$H$35, 4, 0)*Трудозатраты!Z112)</f>
        <v/>
      </c>
      <c r="AA19" s="19" t="str">
        <f>IF(Трудозатраты!AA112="","", VLOOKUP(Расчет!AA$17, Справочник!$B$1:$H$35, 4, 0)*Трудозатраты!AA112)</f>
        <v/>
      </c>
      <c r="AB19" s="19" t="str">
        <f>IF(Трудозатраты!AB112="","", VLOOKUP(Расчет!AB$17, Справочник!$B$1:$H$35, 4, 0)*Трудозатраты!AB112)</f>
        <v/>
      </c>
      <c r="AC19" s="19" t="str">
        <f>IF(Трудозатраты!AC112="","", VLOOKUP(Расчет!AC$17, Справочник!$B$1:$H$35, 4, 0)*Трудозатраты!AC112)</f>
        <v/>
      </c>
      <c r="AD19" s="19" t="str">
        <f>IF(Трудозатраты!AD112="","", VLOOKUP(Расчет!AD$17, Справочник!$B$1:$H$35, 4, 0)*Трудозатраты!AD112)</f>
        <v/>
      </c>
      <c r="AE19" s="19" t="str">
        <f>IF(Трудозатраты!AE112="","", VLOOKUP(Расчет!AE$17, Справочник!$B$1:$H$35, 4, 0)*Трудозатраты!AE112)</f>
        <v/>
      </c>
      <c r="AF19" s="19" t="str">
        <f>IF(Трудозатраты!AF112="","", VLOOKUP(Расчет!AF$17, Справочник!$B$1:$H$35, 4, 0)*Трудозатраты!AF112)</f>
        <v/>
      </c>
    </row>
    <row r="20" spans="1:32" ht="15.75" customHeight="1" x14ac:dyDescent="0.35">
      <c r="A20" s="12" t="str">
        <f t="shared" ref="A20:B20" si="6">IF(A6="","", A6)</f>
        <v>Этап 2</v>
      </c>
      <c r="B20" s="12" t="str">
        <f t="shared" si="6"/>
        <v>Проектирование системы</v>
      </c>
      <c r="C20" s="14">
        <f t="shared" si="5"/>
        <v>8579258.5841876213</v>
      </c>
      <c r="D20" s="19">
        <f>IF(Трудозатраты!D113="","", VLOOKUP(Расчет!D$17, Справочник!$B$1:$H$35, 4, 0)*Трудозатраты!D113)</f>
        <v>0</v>
      </c>
      <c r="E20" s="19">
        <f>IF(Трудозатраты!E113="","", VLOOKUP(Расчет!D$17, Справочник!$B$1:$H$35, 4, 0)*Трудозатраты!E113)</f>
        <v>0</v>
      </c>
      <c r="F20" s="19">
        <f>IF(Трудозатраты!F113="","", VLOOKUP(Расчет!D$17, Справочник!$B$1:$H$35, 4, 0)*Трудозатраты!F113)</f>
        <v>0</v>
      </c>
      <c r="G20" s="19">
        <f>IF(Трудозатраты!G113="","", VLOOKUP(Расчет!D$17, Справочник!$B$1:$H$35, 4, 0)*Трудозатраты!G113)</f>
        <v>0</v>
      </c>
      <c r="H20" s="19">
        <f>IF(Трудозатраты!H113="","", VLOOKUP(Расчет!D$17, Справочник!$B$1:$H$35, 4, 0)*Трудозатраты!H113)</f>
        <v>0</v>
      </c>
      <c r="I20" s="19">
        <f>IF(Трудозатраты!I113="","", VLOOKUP(Расчет!I$17, Справочник!$B$1:$H$35, 4, 0)*Трудозатраты!I113)</f>
        <v>829931.09003371</v>
      </c>
      <c r="J20" s="19">
        <f>IF(Трудозатраты!J113="","", VLOOKUP(Расчет!I$17, Справочник!$B$1:$H$35, 4, 0)*Трудозатраты!J113)</f>
        <v>829931.09003371</v>
      </c>
      <c r="K20" s="19">
        <f>IF(Трудозатраты!K113="","", VLOOKUP(Расчет!I$17, Справочник!$B$1:$H$35, 4, 0)*Трудозатраты!K113)</f>
        <v>829931.09003371</v>
      </c>
      <c r="L20" s="19">
        <f>IF(Трудозатраты!L113="","", VLOOKUP(Расчет!I$17, Справочник!$B$1:$H$35, 4, 0)*Трудозатраты!L113)</f>
        <v>1276817.061590323</v>
      </c>
      <c r="M20" s="19">
        <f>IF(Трудозатраты!M113="","", VLOOKUP(Расчет!I$17, Справочник!$B$1:$H$35, 4, 0)*Трудозатраты!M113)</f>
        <v>1276817.061590323</v>
      </c>
      <c r="N20" s="19">
        <f>IF(Трудозатраты!N113="","", VLOOKUP(Расчет!N$17, Справочник!$B$1:$H$35, 4, 0)*Трудозатраты!N113)</f>
        <v>477845.97664788691</v>
      </c>
      <c r="O20" s="19">
        <f>IF(Трудозатраты!O113="","", VLOOKUP(Расчет!O$17, Справочник!$B$1:$H$35, 4, 0)*Трудозатраты!O113)</f>
        <v>639578.82063932775</v>
      </c>
      <c r="P20" s="19">
        <f>IF(Трудозатраты!P113="","", VLOOKUP(Расчет!P$17, Справочник!$B$1:$H$35, 4, 0)*Трудозатраты!P113)</f>
        <v>783987.7402573165</v>
      </c>
      <c r="Q20" s="19">
        <f>IF(Трудозатраты!Q113="","", VLOOKUP(Расчет!Q$17, Справочник!$B$1:$H$35, 4, 0)*Трудозатраты!Q113)</f>
        <v>1017246.3394920432</v>
      </c>
      <c r="R20" s="19">
        <f>IF(Трудозатраты!R113="","", VLOOKUP(Расчет!R$17, Справочник!$B$1:$H$35, 4, 0)*Трудозатраты!R113)</f>
        <v>354815.28198545147</v>
      </c>
      <c r="S20" s="19">
        <f>IF(Трудозатраты!S113="","", VLOOKUP(Расчет!S$17, Справочник!$B$1:$H$35, 4, 0)*Трудозатраты!S113)</f>
        <v>262357.03188381862</v>
      </c>
      <c r="T20" s="19" t="str">
        <f>IF(Трудозатраты!T113="","", VLOOKUP(Расчет!T$17, Справочник!$B$1:$H$35, 4, 0)*Трудозатраты!T113)</f>
        <v/>
      </c>
      <c r="U20" s="19" t="str">
        <f>IF(Трудозатраты!U113="","", VLOOKUP(Расчет!U$17, Справочник!$B$1:$H$35, 4, 0)*Трудозатраты!U113)</f>
        <v/>
      </c>
      <c r="V20" s="19" t="str">
        <f>IF(Трудозатраты!V113="","", VLOOKUP(Расчет!V$17, Справочник!$B$1:$H$35, 4, 0)*Трудозатраты!V113)</f>
        <v/>
      </c>
      <c r="W20" s="19" t="str">
        <f>IF(Трудозатраты!W113="","", VLOOKUP(Расчет!W$17, Справочник!$B$1:$H$35, 4, 0)*Трудозатраты!W113)</f>
        <v/>
      </c>
      <c r="X20" s="19" t="str">
        <f>IF(Трудозатраты!X113="","", VLOOKUP(Расчет!X$17, Справочник!$B$1:$H$35, 4, 0)*Трудозатраты!X113)</f>
        <v/>
      </c>
      <c r="Y20" s="19" t="str">
        <f>IF(Трудозатраты!Y113="","", VLOOKUP(Расчет!Y$17, Справочник!$B$1:$H$35, 4, 0)*Трудозатраты!Y113)</f>
        <v/>
      </c>
      <c r="Z20" s="19" t="str">
        <f>IF(Трудозатраты!Z113="","", VLOOKUP(Расчет!Z$17, Справочник!$B$1:$H$35, 4, 0)*Трудозатраты!Z113)</f>
        <v/>
      </c>
      <c r="AA20" s="19" t="str">
        <f>IF(Трудозатраты!AA113="","", VLOOKUP(Расчет!AA$17, Справочник!$B$1:$H$35, 4, 0)*Трудозатраты!AA113)</f>
        <v/>
      </c>
      <c r="AB20" s="19" t="str">
        <f>IF(Трудозатраты!AB113="","", VLOOKUP(Расчет!AB$17, Справочник!$B$1:$H$35, 4, 0)*Трудозатраты!AB113)</f>
        <v/>
      </c>
      <c r="AC20" s="19" t="str">
        <f>IF(Трудозатраты!AC113="","", VLOOKUP(Расчет!AC$17, Справочник!$B$1:$H$35, 4, 0)*Трудозатраты!AC113)</f>
        <v/>
      </c>
      <c r="AD20" s="19" t="str">
        <f>IF(Трудозатраты!AD113="","", VLOOKUP(Расчет!AD$17, Справочник!$B$1:$H$35, 4, 0)*Трудозатраты!AD113)</f>
        <v/>
      </c>
      <c r="AE20" s="19" t="str">
        <f>IF(Трудозатраты!AE113="","", VLOOKUP(Расчет!AE$17, Справочник!$B$1:$H$35, 4, 0)*Трудозатраты!AE113)</f>
        <v/>
      </c>
      <c r="AF20" s="19" t="str">
        <f>IF(Трудозатраты!AF113="","", VLOOKUP(Расчет!AF$17, Справочник!$B$1:$H$35, 4, 0)*Трудозатраты!AF113)</f>
        <v/>
      </c>
    </row>
    <row r="21" spans="1:32" ht="15.75" customHeight="1" x14ac:dyDescent="0.35">
      <c r="A21" s="12" t="str">
        <f t="shared" ref="A21:B21" si="7">IF(A7="","", A7)</f>
        <v>Этап 3</v>
      </c>
      <c r="B21" s="12" t="str">
        <f t="shared" si="7"/>
        <v>Разработка ПО</v>
      </c>
      <c r="C21" s="14">
        <f t="shared" si="5"/>
        <v>19446645.136694267</v>
      </c>
      <c r="D21" s="19">
        <f>IF(Трудозатраты!D114="","", VLOOKUP(Расчет!D$17, Справочник!$B$1:$H$35, 4, 0)*Трудозатраты!D114)</f>
        <v>1279157.6412786555</v>
      </c>
      <c r="E21" s="19">
        <f>IF(Трудозатраты!E114="","", VLOOKUP(Расчет!D$17, Справочник!$B$1:$H$35, 4, 0)*Трудозатраты!E114)</f>
        <v>1279157.6412786555</v>
      </c>
      <c r="F21" s="19">
        <f>IF(Трудозатраты!F114="","", VLOOKUP(Расчет!D$17, Справочник!$B$1:$H$35, 4, 0)*Трудозатраты!F114)</f>
        <v>1279157.6412786555</v>
      </c>
      <c r="G21" s="19">
        <f>IF(Трудозатраты!G114="","", VLOOKUP(Расчет!D$17, Справочник!$B$1:$H$35, 4, 0)*Трудозатраты!G114)</f>
        <v>1279157.6412786555</v>
      </c>
      <c r="H21" s="19">
        <f>IF(Трудозатраты!H114="","", VLOOKUP(Расчет!D$17, Справочник!$B$1:$H$35, 4, 0)*Трудозатраты!H114)</f>
        <v>614979.63523012283</v>
      </c>
      <c r="I21" s="19">
        <f>IF(Трудозатраты!I114="","", VLOOKUP(Расчет!I$17, Справочник!$B$1:$H$35, 4, 0)*Трудозатраты!I114)</f>
        <v>1372578.3412095972</v>
      </c>
      <c r="J21" s="19">
        <f>IF(Трудозатраты!J114="","", VLOOKUP(Расчет!I$17, Справочник!$B$1:$H$35, 4, 0)*Трудозатраты!J114)</f>
        <v>1372578.3412095972</v>
      </c>
      <c r="K21" s="19">
        <f>IF(Трудозатраты!K114="","", VLOOKUP(Расчет!I$17, Справочник!$B$1:$H$35, 4, 0)*Трудозатраты!K114)</f>
        <v>1659862.18006742</v>
      </c>
      <c r="L21" s="19">
        <f>IF(Трудозатраты!L114="","", VLOOKUP(Расчет!I$17, Справочник!$B$1:$H$35, 4, 0)*Трудозатраты!L114)</f>
        <v>1659862.18006742</v>
      </c>
      <c r="M21" s="19">
        <f>IF(Трудозатраты!M114="","", VLOOKUP(Расчет!I$17, Справочник!$B$1:$H$35, 4, 0)*Трудозатраты!M114)</f>
        <v>1372578.3412095972</v>
      </c>
      <c r="N21" s="19">
        <f>IF(Трудозатраты!N114="","", VLOOKUP(Расчет!N$17, Справочник!$B$1:$H$35, 4, 0)*Трудозатраты!N114)</f>
        <v>1156890.2592527787</v>
      </c>
      <c r="O21" s="19">
        <f>IF(Трудозатраты!O114="","", VLOOKUP(Расчет!O$17, Справочник!$B$1:$H$35, 4, 0)*Трудозатраты!O114)</f>
        <v>1131562.528823426</v>
      </c>
      <c r="P21" s="19">
        <f>IF(Трудозатраты!P114="","", VLOOKUP(Расчет!P$17, Справочник!$B$1:$H$35, 4, 0)*Трудозатраты!P114)</f>
        <v>1387055.2327629447</v>
      </c>
      <c r="Q21" s="19">
        <f>IF(Трудозатраты!Q114="","", VLOOKUP(Расчет!Q$17, Справочник!$B$1:$H$35, 4, 0)*Трудозатраты!Q114)</f>
        <v>1799743.5237166919</v>
      </c>
      <c r="R21" s="19">
        <f>IF(Трудозатраты!R114="","", VLOOKUP(Расчет!R$17, Справочник!$B$1:$H$35, 4, 0)*Трудозатраты!R114)</f>
        <v>461259.86658108688</v>
      </c>
      <c r="S21" s="19">
        <f>IF(Трудозатраты!S114="","", VLOOKUP(Расчет!S$17, Справочник!$B$1:$H$35, 4, 0)*Трудозатраты!S114)</f>
        <v>341064.14144896419</v>
      </c>
      <c r="T21" s="19" t="str">
        <f>IF(Трудозатраты!T114="","", VLOOKUP(Расчет!T$17, Справочник!$B$1:$H$35, 4, 0)*Трудозатраты!T114)</f>
        <v/>
      </c>
      <c r="U21" s="19" t="str">
        <f>IF(Трудозатраты!U114="","", VLOOKUP(Расчет!U$17, Справочник!$B$1:$H$35, 4, 0)*Трудозатраты!U114)</f>
        <v/>
      </c>
      <c r="V21" s="19" t="str">
        <f>IF(Трудозатраты!V114="","", VLOOKUP(Расчет!V$17, Справочник!$B$1:$H$35, 4, 0)*Трудозатраты!V114)</f>
        <v/>
      </c>
      <c r="W21" s="19" t="str">
        <f>IF(Трудозатраты!W114="","", VLOOKUP(Расчет!W$17, Справочник!$B$1:$H$35, 4, 0)*Трудозатраты!W114)</f>
        <v/>
      </c>
      <c r="X21" s="19" t="str">
        <f>IF(Трудозатраты!X114="","", VLOOKUP(Расчет!X$17, Справочник!$B$1:$H$35, 4, 0)*Трудозатраты!X114)</f>
        <v/>
      </c>
      <c r="Y21" s="19" t="str">
        <f>IF(Трудозатраты!Y114="","", VLOOKUP(Расчет!Y$17, Справочник!$B$1:$H$35, 4, 0)*Трудозатраты!Y114)</f>
        <v/>
      </c>
      <c r="Z21" s="19" t="str">
        <f>IF(Трудозатраты!Z114="","", VLOOKUP(Расчет!Z$17, Справочник!$B$1:$H$35, 4, 0)*Трудозатраты!Z114)</f>
        <v/>
      </c>
      <c r="AA21" s="19" t="str">
        <f>IF(Трудозатраты!AA114="","", VLOOKUP(Расчет!AA$17, Справочник!$B$1:$H$35, 4, 0)*Трудозатраты!AA114)</f>
        <v/>
      </c>
      <c r="AB21" s="19" t="str">
        <f>IF(Трудозатраты!AB114="","", VLOOKUP(Расчет!AB$17, Справочник!$B$1:$H$35, 4, 0)*Трудозатраты!AB114)</f>
        <v/>
      </c>
      <c r="AC21" s="19" t="str">
        <f>IF(Трудозатраты!AC114="","", VLOOKUP(Расчет!AC$17, Справочник!$B$1:$H$35, 4, 0)*Трудозатраты!AC114)</f>
        <v/>
      </c>
      <c r="AD21" s="19" t="str">
        <f>IF(Трудозатраты!AD114="","", VLOOKUP(Расчет!AD$17, Справочник!$B$1:$H$35, 4, 0)*Трудозатраты!AD114)</f>
        <v/>
      </c>
      <c r="AE21" s="19" t="str">
        <f>IF(Трудозатраты!AE114="","", VLOOKUP(Расчет!AE$17, Справочник!$B$1:$H$35, 4, 0)*Трудозатраты!AE114)</f>
        <v/>
      </c>
      <c r="AF21" s="19" t="str">
        <f>IF(Трудозатраты!AF114="","", VLOOKUP(Расчет!AF$17, Справочник!$B$1:$H$35, 4, 0)*Трудозатраты!AF114)</f>
        <v/>
      </c>
    </row>
    <row r="22" spans="1:32" ht="15.75" customHeight="1" x14ac:dyDescent="0.35">
      <c r="A22" s="12" t="str">
        <f t="shared" ref="A22:B22" si="8">IF(A8="","", A8)</f>
        <v>Этап 4</v>
      </c>
      <c r="B22" s="12" t="str">
        <f t="shared" si="8"/>
        <v>Тестирование и оптимизация</v>
      </c>
      <c r="C22" s="14">
        <f t="shared" si="5"/>
        <v>4132903.1111795022</v>
      </c>
      <c r="D22" s="19">
        <f>IF(Трудозатраты!D115="","", VLOOKUP(Расчет!D$17, Справочник!$B$1:$H$35, 4, 0)*Трудозатраты!D115)</f>
        <v>541182.07900250808</v>
      </c>
      <c r="E22" s="19">
        <f>IF(Трудозатраты!E115="","", VLOOKUP(Расчет!D$17, Справочник!$B$1:$H$35, 4, 0)*Трудозатраты!E115)</f>
        <v>541182.07900250808</v>
      </c>
      <c r="F22" s="19">
        <f>IF(Трудозатраты!F115="","", VLOOKUP(Расчет!D$17, Справочник!$B$1:$H$35, 4, 0)*Трудозатраты!F115)</f>
        <v>541182.07900250808</v>
      </c>
      <c r="G22" s="19">
        <f>IF(Трудозатраты!G115="","", VLOOKUP(Расчет!D$17, Справочник!$B$1:$H$35, 4, 0)*Трудозатраты!G115)</f>
        <v>541182.07900250808</v>
      </c>
      <c r="H22" s="19">
        <f>IF(Трудозатраты!H115="","", VLOOKUP(Расчет!D$17, Справочник!$B$1:$H$35, 4, 0)*Трудозатраты!H115)</f>
        <v>0</v>
      </c>
      <c r="I22" s="19">
        <f>IF(Трудозатраты!I115="","", VLOOKUP(Расчет!I$17, Справочник!$B$1:$H$35, 4, 0)*Трудозатраты!I115)</f>
        <v>0</v>
      </c>
      <c r="J22" s="19">
        <f>IF(Трудозатраты!J115="","", VLOOKUP(Расчет!I$17, Справочник!$B$1:$H$35, 4, 0)*Трудозатраты!J115)</f>
        <v>0</v>
      </c>
      <c r="K22" s="19">
        <f>IF(Трудозатраты!K115="","", VLOOKUP(Расчет!I$17, Справочник!$B$1:$H$35, 4, 0)*Трудозатраты!K115)</f>
        <v>0</v>
      </c>
      <c r="L22" s="19">
        <f>IF(Трудозатраты!L115="","", VLOOKUP(Расчет!I$17, Справочник!$B$1:$H$35, 4, 0)*Трудозатраты!L115)</f>
        <v>0</v>
      </c>
      <c r="M22" s="19">
        <f>IF(Трудозатраты!M115="","", VLOOKUP(Расчет!I$17, Справочник!$B$1:$H$35, 4, 0)*Трудозатраты!M115)</f>
        <v>0</v>
      </c>
      <c r="N22" s="19">
        <f>IF(Трудозатраты!N115="","", VLOOKUP(Расчет!N$17, Справочник!$B$1:$H$35, 4, 0)*Трудозатраты!N115)</f>
        <v>804793.22382802004</v>
      </c>
      <c r="O22" s="19">
        <f>IF(Трудозатраты!O115="","", VLOOKUP(Расчет!O$17, Справочник!$B$1:$H$35, 4, 0)*Трудозатраты!O115)</f>
        <v>0</v>
      </c>
      <c r="P22" s="19">
        <f>IF(Трудозатраты!P115="","", VLOOKUP(Расчет!P$17, Справочник!$B$1:$H$35, 4, 0)*Трудозатраты!P115)</f>
        <v>0</v>
      </c>
      <c r="Q22" s="19">
        <f>IF(Трудозатраты!Q115="","", VLOOKUP(Расчет!Q$17, Справочник!$B$1:$H$35, 4, 0)*Трудозатраты!Q115)</f>
        <v>0</v>
      </c>
      <c r="R22" s="19">
        <f>IF(Трудозатраты!R115="","", VLOOKUP(Расчет!R$17, Справочник!$B$1:$H$35, 4, 0)*Трудозатраты!R115)</f>
        <v>638667.50757381262</v>
      </c>
      <c r="S22" s="19">
        <f>IF(Трудозатраты!S115="","", VLOOKUP(Расчет!S$17, Справочник!$B$1:$H$35, 4, 0)*Трудозатраты!S115)</f>
        <v>524714.06376763724</v>
      </c>
      <c r="T22" s="19" t="str">
        <f>IF(Трудозатраты!T115="","", VLOOKUP(Расчет!T$17, Справочник!$B$1:$H$35, 4, 0)*Трудозатраты!T115)</f>
        <v/>
      </c>
      <c r="U22" s="19" t="str">
        <f>IF(Трудозатраты!U115="","", VLOOKUP(Расчет!U$17, Справочник!$B$1:$H$35, 4, 0)*Трудозатраты!U115)</f>
        <v/>
      </c>
      <c r="V22" s="19" t="str">
        <f>IF(Трудозатраты!V115="","", VLOOKUP(Расчет!V$17, Справочник!$B$1:$H$35, 4, 0)*Трудозатраты!V115)</f>
        <v/>
      </c>
      <c r="W22" s="19" t="str">
        <f>IF(Трудозатраты!W115="","", VLOOKUP(Расчет!W$17, Справочник!$B$1:$H$35, 4, 0)*Трудозатраты!W115)</f>
        <v/>
      </c>
      <c r="X22" s="19" t="str">
        <f>IF(Трудозатраты!X115="","", VLOOKUP(Расчет!X$17, Справочник!$B$1:$H$35, 4, 0)*Трудозатраты!X115)</f>
        <v/>
      </c>
      <c r="Y22" s="19" t="str">
        <f>IF(Трудозатраты!Y115="","", VLOOKUP(Расчет!Y$17, Справочник!$B$1:$H$35, 4, 0)*Трудозатраты!Y115)</f>
        <v/>
      </c>
      <c r="Z22" s="19" t="str">
        <f>IF(Трудозатраты!Z115="","", VLOOKUP(Расчет!Z$17, Справочник!$B$1:$H$35, 4, 0)*Трудозатраты!Z115)</f>
        <v/>
      </c>
      <c r="AA22" s="19" t="str">
        <f>IF(Трудозатраты!AA115="","", VLOOKUP(Расчет!AA$17, Справочник!$B$1:$H$35, 4, 0)*Трудозатраты!AA115)</f>
        <v/>
      </c>
      <c r="AB22" s="19" t="str">
        <f>IF(Трудозатраты!AB115="","", VLOOKUP(Расчет!AB$17, Справочник!$B$1:$H$35, 4, 0)*Трудозатраты!AB115)</f>
        <v/>
      </c>
      <c r="AC22" s="19" t="str">
        <f>IF(Трудозатраты!AC115="","", VLOOKUP(Расчет!AC$17, Справочник!$B$1:$H$35, 4, 0)*Трудозатраты!AC115)</f>
        <v/>
      </c>
      <c r="AD22" s="19" t="str">
        <f>IF(Трудозатраты!AD115="","", VLOOKUP(Расчет!AD$17, Справочник!$B$1:$H$35, 4, 0)*Трудозатраты!AD115)</f>
        <v/>
      </c>
      <c r="AE22" s="19" t="str">
        <f>IF(Трудозатраты!AE115="","", VLOOKUP(Расчет!AE$17, Справочник!$B$1:$H$35, 4, 0)*Трудозатраты!AE115)</f>
        <v/>
      </c>
      <c r="AF22" s="19" t="str">
        <f>IF(Трудозатраты!AF115="","", VLOOKUP(Расчет!AF$17, Справочник!$B$1:$H$35, 4, 0)*Трудозатраты!AF115)</f>
        <v/>
      </c>
    </row>
    <row r="23" spans="1:32" ht="15.75" customHeight="1" x14ac:dyDescent="0.35">
      <c r="A23" s="12" t="str">
        <f t="shared" ref="A23:B23" si="9">IF(A9="","", A9)</f>
        <v>Этап 5</v>
      </c>
      <c r="B23" s="12" t="str">
        <f t="shared" si="9"/>
        <v>Внедрение</v>
      </c>
      <c r="C23" s="14">
        <f t="shared" si="5"/>
        <v>2150789.9795195102</v>
      </c>
      <c r="D23" s="19">
        <f>IF(Трудозатраты!D116="","", VLOOKUP(Расчет!D$17, Справочник!$B$1:$H$35, 4, 0)*Трудозатраты!D116)</f>
        <v>0</v>
      </c>
      <c r="E23" s="19">
        <f>IF(Трудозатраты!E116="","", VLOOKUP(Расчет!D$17, Справочник!$B$1:$H$35, 4, 0)*Трудозатраты!E116)</f>
        <v>0</v>
      </c>
      <c r="F23" s="19">
        <f>IF(Трудозатраты!F116="","", VLOOKUP(Расчет!D$17, Справочник!$B$1:$H$35, 4, 0)*Трудозатраты!F116)</f>
        <v>0</v>
      </c>
      <c r="G23" s="19">
        <f>IF(Трудозатраты!G116="","", VLOOKUP(Расчет!D$17, Справочник!$B$1:$H$35, 4, 0)*Трудозатраты!G116)</f>
        <v>0</v>
      </c>
      <c r="H23" s="19">
        <f>IF(Трудозатраты!H116="","", VLOOKUP(Расчет!D$17, Справочник!$B$1:$H$35, 4, 0)*Трудозатраты!H116)</f>
        <v>0</v>
      </c>
      <c r="I23" s="19">
        <f>IF(Трудозатраты!I116="","", VLOOKUP(Расчет!I$17, Справочник!$B$1:$H$35, 4, 0)*Трудозатраты!I116)</f>
        <v>0</v>
      </c>
      <c r="J23" s="19">
        <f>IF(Трудозатраты!J116="","", VLOOKUP(Расчет!I$17, Справочник!$B$1:$H$35, 4, 0)*Трудозатраты!J116)</f>
        <v>0</v>
      </c>
      <c r="K23" s="19">
        <f>IF(Трудозатраты!K116="","", VLOOKUP(Расчет!I$17, Справочник!$B$1:$H$35, 4, 0)*Трудозатраты!K116)</f>
        <v>0</v>
      </c>
      <c r="L23" s="19">
        <f>IF(Трудозатраты!L116="","", VLOOKUP(Расчет!I$17, Справочник!$B$1:$H$35, 4, 0)*Трудозатраты!L116)</f>
        <v>0</v>
      </c>
      <c r="M23" s="19">
        <f>IF(Трудозатраты!M116="","", VLOOKUP(Расчет!I$17, Справочник!$B$1:$H$35, 4, 0)*Трудозатраты!M116)</f>
        <v>734169.81041443569</v>
      </c>
      <c r="N23" s="19">
        <f>IF(Трудозатраты!N116="","", VLOOKUP(Расчет!N$17, Справочник!$B$1:$H$35, 4, 0)*Трудозатраты!N116)</f>
        <v>477845.97664788691</v>
      </c>
      <c r="O23" s="19">
        <f>IF(Трудозатраты!O116="","", VLOOKUP(Расчет!O$17, Справочник!$B$1:$H$35, 4, 0)*Трудозатраты!O116)</f>
        <v>245991.85409204915</v>
      </c>
      <c r="P23" s="19">
        <f>IF(Трудозатраты!P116="","", VLOOKUP(Расчет!P$17, Справочник!$B$1:$H$35, 4, 0)*Трудозатраты!P116)</f>
        <v>301533.74625281407</v>
      </c>
      <c r="Q23" s="19">
        <f>IF(Трудозатраты!Q116="","", VLOOKUP(Расчет!Q$17, Справочник!$B$1:$H$35, 4, 0)*Трудозатраты!Q116)</f>
        <v>391248.59211232432</v>
      </c>
      <c r="R23" s="19" t="str">
        <f>IF(Трудозатраты!R116="","", VLOOKUP(Расчет!R$17, Справочник!$B$1:$H$35, 4, 0)*Трудозатраты!R116)</f>
        <v/>
      </c>
      <c r="S23" s="19" t="str">
        <f>IF(Трудозатраты!S116="","", VLOOKUP(Расчет!S$17, Справочник!$B$1:$H$35, 4, 0)*Трудозатраты!S116)</f>
        <v/>
      </c>
      <c r="T23" s="19" t="str">
        <f>IF(Трудозатраты!T116="","", VLOOKUP(Расчет!T$17, Справочник!$B$1:$H$35, 4, 0)*Трудозатраты!T116)</f>
        <v/>
      </c>
      <c r="U23" s="19" t="str">
        <f>IF(Трудозатраты!U116="","", VLOOKUP(Расчет!U$17, Справочник!$B$1:$H$35, 4, 0)*Трудозатраты!U116)</f>
        <v/>
      </c>
      <c r="V23" s="19" t="str">
        <f>IF(Трудозатраты!V116="","", VLOOKUP(Расчет!V$17, Справочник!$B$1:$H$35, 4, 0)*Трудозатраты!V116)</f>
        <v/>
      </c>
      <c r="W23" s="19" t="str">
        <f>IF(Трудозатраты!W116="","", VLOOKUP(Расчет!W$17, Справочник!$B$1:$H$35, 4, 0)*Трудозатраты!W116)</f>
        <v/>
      </c>
      <c r="X23" s="19" t="str">
        <f>IF(Трудозатраты!X116="","", VLOOKUP(Расчет!X$17, Справочник!$B$1:$H$35, 4, 0)*Трудозатраты!X116)</f>
        <v/>
      </c>
      <c r="Y23" s="19" t="str">
        <f>IF(Трудозатраты!Y116="","", VLOOKUP(Расчет!Y$17, Справочник!$B$1:$H$35, 4, 0)*Трудозатраты!Y116)</f>
        <v/>
      </c>
      <c r="Z23" s="19" t="str">
        <f>IF(Трудозатраты!Z116="","", VLOOKUP(Расчет!Z$17, Справочник!$B$1:$H$35, 4, 0)*Трудозатраты!Z116)</f>
        <v/>
      </c>
      <c r="AA23" s="19" t="str">
        <f>IF(Трудозатраты!AA116="","", VLOOKUP(Расчет!AA$17, Справочник!$B$1:$H$35, 4, 0)*Трудозатраты!AA116)</f>
        <v/>
      </c>
      <c r="AB23" s="19" t="str">
        <f>IF(Трудозатраты!AB116="","", VLOOKUP(Расчет!AB$17, Справочник!$B$1:$H$35, 4, 0)*Трудозатраты!AB116)</f>
        <v/>
      </c>
      <c r="AC23" s="19" t="str">
        <f>IF(Трудозатраты!AC116="","", VLOOKUP(Расчет!AC$17, Справочник!$B$1:$H$35, 4, 0)*Трудозатраты!AC116)</f>
        <v/>
      </c>
      <c r="AD23" s="19" t="str">
        <f>IF(Трудозатраты!AD116="","", VLOOKUP(Расчет!AD$17, Справочник!$B$1:$H$35, 4, 0)*Трудозатраты!AD116)</f>
        <v/>
      </c>
      <c r="AE23" s="19" t="str">
        <f>IF(Трудозатраты!AE116="","", VLOOKUP(Расчет!AE$17, Справочник!$B$1:$H$35, 4, 0)*Трудозатраты!AE116)</f>
        <v/>
      </c>
      <c r="AF23" s="19" t="str">
        <f>IF(Трудозатраты!AF116="","", VLOOKUP(Расчет!AF$17, Справочник!$B$1:$H$35, 4, 0)*Трудозатраты!AF116)</f>
        <v/>
      </c>
    </row>
    <row r="24" spans="1:32" ht="15.75" customHeight="1" x14ac:dyDescent="0.35">
      <c r="A24" s="12" t="str">
        <f t="shared" ref="A24:B24" si="10">IF(A10="","", A10)</f>
        <v>Этап 6</v>
      </c>
      <c r="B24" s="12" t="str">
        <f t="shared" si="10"/>
        <v>Техподдержка проекта 6 мес.</v>
      </c>
      <c r="C24" s="14">
        <f t="shared" si="5"/>
        <v>7084565.3978510154</v>
      </c>
      <c r="D24" s="19">
        <f>IF(Трудозатраты!D117="","", VLOOKUP(Расчет!D$17, Справочник!$B$1:$H$35, 4, 0)*Трудозатраты!D117)</f>
        <v>1771141.3494627539</v>
      </c>
      <c r="E24" s="19">
        <f>IF(Трудозатраты!E117="","", VLOOKUP(Расчет!D$17, Справочник!$B$1:$H$35, 4, 0)*Трудозатраты!E117)</f>
        <v>1771141.3494627539</v>
      </c>
      <c r="F24" s="19">
        <f>IF(Трудозатраты!F117="","", VLOOKUP(Расчет!D$17, Справочник!$B$1:$H$35, 4, 0)*Трудозатраты!F117)</f>
        <v>1771141.3494627539</v>
      </c>
      <c r="G24" s="19">
        <f>IF(Трудозатраты!G117="","", VLOOKUP(Расчет!D$17, Справочник!$B$1:$H$35, 4, 0)*Трудозатраты!G117)</f>
        <v>0</v>
      </c>
      <c r="H24" s="19">
        <f>IF(Трудозатраты!H117="","", VLOOKUP(Расчет!D$17, Справочник!$B$1:$H$35, 4, 0)*Трудозатраты!H117)</f>
        <v>1771141.3494627539</v>
      </c>
      <c r="I24" s="19" t="str">
        <f>IF(Трудозатраты!I117="","", VLOOKUP(Расчет!I$17, Справочник!$B$1:$H$35, 4, 0)*Трудозатраты!I117)</f>
        <v/>
      </c>
      <c r="J24" s="19" t="str">
        <f>IF(Трудозатраты!J117="","", VLOOKUP(Расчет!I$17, Справочник!$B$1:$H$35, 4, 0)*Трудозатраты!J117)</f>
        <v/>
      </c>
      <c r="K24" s="19" t="str">
        <f>IF(Трудозатраты!K117="","", VLOOKUP(Расчет!I$17, Справочник!$B$1:$H$35, 4, 0)*Трудозатраты!K117)</f>
        <v/>
      </c>
      <c r="L24" s="19" t="str">
        <f>IF(Трудозатраты!L117="","", VLOOKUP(Расчет!I$17, Справочник!$B$1:$H$35, 4, 0)*Трудозатраты!L117)</f>
        <v/>
      </c>
      <c r="M24" s="19" t="str">
        <f>IF(Трудозатраты!M117="","", VLOOKUP(Расчет!I$17, Справочник!$B$1:$H$35, 4, 0)*Трудозатраты!M117)</f>
        <v/>
      </c>
      <c r="N24" s="19">
        <f>IF(Трудозатраты!N117="","", VLOOKUP(Расчет!N$17, Справочник!$B$1:$H$35, 4, 0)*Трудозатраты!N117)</f>
        <v>0</v>
      </c>
      <c r="O24" s="19">
        <f>IF(Трудозатраты!O117="","", VLOOKUP(Расчет!O$17, Справочник!$B$1:$H$35, 4, 0)*Трудозатраты!O117)</f>
        <v>0</v>
      </c>
      <c r="P24" s="19" t="str">
        <f>IF(Трудозатраты!P117="","", VLOOKUP(Расчет!P$17, Справочник!$B$1:$H$35, 4, 0)*Трудозатраты!P117)</f>
        <v/>
      </c>
      <c r="Q24" s="19" t="str">
        <f>IF(Трудозатраты!Q117="","", VLOOKUP(Расчет!Q$17, Справочник!$B$1:$H$35, 4, 0)*Трудозатраты!Q117)</f>
        <v/>
      </c>
      <c r="R24" s="19" t="str">
        <f>IF(Трудозатраты!R117="","", VLOOKUP(Расчет!R$17, Справочник!$B$1:$H$35, 4, 0)*Трудозатраты!R117)</f>
        <v/>
      </c>
      <c r="S24" s="19" t="str">
        <f>IF(Трудозатраты!S117="","", VLOOKUP(Расчет!S$17, Справочник!$B$1:$H$35, 4, 0)*Трудозатраты!S117)</f>
        <v/>
      </c>
      <c r="T24" s="19" t="str">
        <f>IF(Трудозатраты!T117="","", VLOOKUP(Расчет!T$17, Справочник!$B$1:$H$35, 4, 0)*Трудозатраты!T117)</f>
        <v/>
      </c>
      <c r="U24" s="19" t="str">
        <f>IF(Трудозатраты!U117="","", VLOOKUP(Расчет!U$17, Справочник!$B$1:$H$35, 4, 0)*Трудозатраты!U117)</f>
        <v/>
      </c>
      <c r="V24" s="19" t="str">
        <f>IF(Трудозатраты!V117="","", VLOOKUP(Расчет!V$17, Справочник!$B$1:$H$35, 4, 0)*Трудозатраты!V117)</f>
        <v/>
      </c>
      <c r="W24" s="19" t="str">
        <f>IF(Трудозатраты!W117="","", VLOOKUP(Расчет!W$17, Справочник!$B$1:$H$35, 4, 0)*Трудозатраты!W117)</f>
        <v/>
      </c>
      <c r="X24" s="19" t="str">
        <f>IF(Трудозатраты!X117="","", VLOOKUP(Расчет!X$17, Справочник!$B$1:$H$35, 4, 0)*Трудозатраты!X117)</f>
        <v/>
      </c>
      <c r="Y24" s="19" t="str">
        <f>IF(Трудозатраты!Y117="","", VLOOKUP(Расчет!Y$17, Справочник!$B$1:$H$35, 4, 0)*Трудозатраты!Y117)</f>
        <v/>
      </c>
      <c r="Z24" s="19" t="str">
        <f>IF(Трудозатраты!Z117="","", VLOOKUP(Расчет!Z$17, Справочник!$B$1:$H$35, 4, 0)*Трудозатраты!Z117)</f>
        <v/>
      </c>
      <c r="AA24" s="19" t="str">
        <f>IF(Трудозатраты!AA117="","", VLOOKUP(Расчет!AA$17, Справочник!$B$1:$H$35, 4, 0)*Трудозатраты!AA117)</f>
        <v/>
      </c>
      <c r="AB24" s="19" t="str">
        <f>IF(Трудозатраты!AB117="","", VLOOKUP(Расчет!AB$17, Справочник!$B$1:$H$35, 4, 0)*Трудозатраты!AB117)</f>
        <v/>
      </c>
      <c r="AC24" s="19" t="str">
        <f>IF(Трудозатраты!AC117="","", VLOOKUP(Расчет!AC$17, Справочник!$B$1:$H$35, 4, 0)*Трудозатраты!AC117)</f>
        <v/>
      </c>
      <c r="AD24" s="19" t="str">
        <f>IF(Трудозатраты!AD117="","", VLOOKUP(Расчет!AD$17, Справочник!$B$1:$H$35, 4, 0)*Трудозатраты!AD117)</f>
        <v/>
      </c>
      <c r="AE24" s="19" t="str">
        <f>IF(Трудозатраты!AE117="","", VLOOKUP(Расчет!AE$17, Справочник!$B$1:$H$35, 4, 0)*Трудозатраты!AE117)</f>
        <v/>
      </c>
      <c r="AF24" s="19" t="str">
        <f>IF(Трудозатраты!AF117="","", VLOOKUP(Расчет!AF$17, Справочник!$B$1:$H$35, 4, 0)*Трудозатраты!AF117)</f>
        <v/>
      </c>
    </row>
    <row r="25" spans="1:32" ht="15.75" customHeight="1" x14ac:dyDescent="0.35">
      <c r="A25" s="12" t="str">
        <f t="shared" ref="A25:B25" si="11">IF(A11="","", A11)</f>
        <v/>
      </c>
      <c r="B25" s="12" t="str">
        <f t="shared" si="11"/>
        <v>Предоставление рабочей документации и обучение персонала</v>
      </c>
      <c r="C25" s="14">
        <f t="shared" si="5"/>
        <v>0</v>
      </c>
      <c r="D25" s="19" t="str">
        <f>IF(Трудозатраты!D118="","", VLOOKUP(Расчет!D$17, Справочник!$B$1:$H$35, 4, 0)*Трудозатраты!D118)</f>
        <v/>
      </c>
      <c r="E25" s="19" t="str">
        <f>IF(Трудозатраты!E118="","", VLOOKUP(Расчет!D$17, Справочник!$B$1:$H$35, 4, 0)*Трудозатраты!E118)</f>
        <v/>
      </c>
      <c r="F25" s="19" t="str">
        <f>IF(Трудозатраты!F118="","", VLOOKUP(Расчет!D$17, Справочник!$B$1:$H$35, 4, 0)*Трудозатраты!F118)</f>
        <v/>
      </c>
      <c r="G25" s="19" t="str">
        <f>IF(Трудозатраты!G118="","", VLOOKUP(Расчет!D$17, Справочник!$B$1:$H$35, 4, 0)*Трудозатраты!G118)</f>
        <v/>
      </c>
      <c r="H25" s="19" t="str">
        <f>IF(Трудозатраты!H118="","", VLOOKUP(Расчет!D$17, Справочник!$B$1:$H$35, 4, 0)*Трудозатраты!H118)</f>
        <v/>
      </c>
      <c r="I25" s="19" t="str">
        <f>IF(Трудозатраты!I118="","", VLOOKUP(Расчет!I$17, Справочник!$B$1:$H$35, 4, 0)*Трудозатраты!I118)</f>
        <v/>
      </c>
      <c r="J25" s="19" t="str">
        <f>IF(Трудозатраты!J118="","", VLOOKUP(Расчет!I$17, Справочник!$B$1:$H$35, 4, 0)*Трудозатраты!J118)</f>
        <v/>
      </c>
      <c r="K25" s="19" t="str">
        <f>IF(Трудозатраты!K118="","", VLOOKUP(Расчет!I$17, Справочник!$B$1:$H$35, 4, 0)*Трудозатраты!K118)</f>
        <v/>
      </c>
      <c r="L25" s="19" t="str">
        <f>IF(Трудозатраты!L118="","", VLOOKUP(Расчет!I$17, Справочник!$B$1:$H$35, 4, 0)*Трудозатраты!L118)</f>
        <v/>
      </c>
      <c r="M25" s="19" t="str">
        <f>IF(Трудозатраты!M118="","", VLOOKUP(Расчет!I$17, Справочник!$B$1:$H$35, 4, 0)*Трудозатраты!M118)</f>
        <v/>
      </c>
      <c r="N25" s="19" t="str">
        <f>IF(Трудозатраты!N118="","", VLOOKUP(Расчет!N$17, Справочник!$B$1:$H$35, 4, 0)*Трудозатраты!N118)</f>
        <v/>
      </c>
      <c r="O25" s="19">
        <f>IF(Трудозатраты!O118="","", VLOOKUP(Расчет!O$17, Справочник!$B$1:$H$35, 4, 0)*Трудозатраты!O118)</f>
        <v>0</v>
      </c>
      <c r="P25" s="19" t="str">
        <f>IF(Трудозатраты!P118="","", VLOOKUP(Расчет!P$17, Справочник!$B$1:$H$35, 4, 0)*Трудозатраты!P118)</f>
        <v/>
      </c>
      <c r="Q25" s="19" t="str">
        <f>IF(Трудозатраты!Q118="","", VLOOKUP(Расчет!Q$17, Справочник!$B$1:$H$35, 4, 0)*Трудозатраты!Q118)</f>
        <v/>
      </c>
      <c r="R25" s="19" t="str">
        <f>IF(Трудозатраты!R118="","", VLOOKUP(Расчет!R$17, Справочник!$B$1:$H$35, 4, 0)*Трудозатраты!R118)</f>
        <v/>
      </c>
      <c r="S25" s="19" t="str">
        <f>IF(Трудозатраты!S118="","", VLOOKUP(Расчет!S$17, Справочник!$B$1:$H$35, 4, 0)*Трудозатраты!S118)</f>
        <v/>
      </c>
      <c r="T25" s="19" t="str">
        <f>IF(Трудозатраты!T118="","", VLOOKUP(Расчет!T$17, Справочник!$B$1:$H$35, 4, 0)*Трудозатраты!T118)</f>
        <v/>
      </c>
      <c r="U25" s="19" t="str">
        <f>IF(Трудозатраты!U118="","", VLOOKUP(Расчет!U$17, Справочник!$B$1:$H$35, 4, 0)*Трудозатраты!U118)</f>
        <v/>
      </c>
      <c r="V25" s="19" t="str">
        <f>IF(Трудозатраты!V118="","", VLOOKUP(Расчет!V$17, Справочник!$B$1:$H$35, 4, 0)*Трудозатраты!V118)</f>
        <v/>
      </c>
      <c r="W25" s="19" t="str">
        <f>IF(Трудозатраты!W118="","", VLOOKUP(Расчет!W$17, Справочник!$B$1:$H$35, 4, 0)*Трудозатраты!W118)</f>
        <v/>
      </c>
      <c r="X25" s="19" t="str">
        <f>IF(Трудозатраты!X118="","", VLOOKUP(Расчет!X$17, Справочник!$B$1:$H$35, 4, 0)*Трудозатраты!X118)</f>
        <v/>
      </c>
      <c r="Y25" s="19" t="str">
        <f>IF(Трудозатраты!Y118="","", VLOOKUP(Расчет!Y$17, Справочник!$B$1:$H$35, 4, 0)*Трудозатраты!Y118)</f>
        <v/>
      </c>
      <c r="Z25" s="19" t="str">
        <f>IF(Трудозатраты!Z118="","", VLOOKUP(Расчет!Z$17, Справочник!$B$1:$H$35, 4, 0)*Трудозатраты!Z118)</f>
        <v/>
      </c>
      <c r="AA25" s="19" t="str">
        <f>IF(Трудозатраты!AA118="","", VLOOKUP(Расчет!AA$17, Справочник!$B$1:$H$35, 4, 0)*Трудозатраты!AA118)</f>
        <v/>
      </c>
      <c r="AB25" s="19" t="str">
        <f>IF(Трудозатраты!AB118="","", VLOOKUP(Расчет!AB$17, Справочник!$B$1:$H$35, 4, 0)*Трудозатраты!AB118)</f>
        <v/>
      </c>
      <c r="AC25" s="19" t="str">
        <f>IF(Трудозатраты!AC118="","", VLOOKUP(Расчет!AC$17, Справочник!$B$1:$H$35, 4, 0)*Трудозатраты!AC118)</f>
        <v/>
      </c>
      <c r="AD25" s="19" t="str">
        <f>IF(Трудозатраты!AD118="","", VLOOKUP(Расчет!AD$17, Справочник!$B$1:$H$35, 4, 0)*Трудозатраты!AD118)</f>
        <v/>
      </c>
      <c r="AE25" s="19" t="str">
        <f>IF(Трудозатраты!AE118="","", VLOOKUP(Расчет!AE$17, Справочник!$B$1:$H$35, 4, 0)*Трудозатраты!AE118)</f>
        <v/>
      </c>
      <c r="AF25" s="19" t="str">
        <f>IF(Трудозатраты!AF118="","", VLOOKUP(Расчет!AF$17, Справочник!$B$1:$H$35, 4, 0)*Трудозатраты!AF118)</f>
        <v/>
      </c>
    </row>
    <row r="26" spans="1:32" ht="15.75" customHeight="1" x14ac:dyDescent="0.35">
      <c r="A26" s="11" t="str">
        <f t="shared" ref="A26:B26" si="12">IF(A12="","", A12)</f>
        <v>Недостающие этапы можно внести в строки 11-13</v>
      </c>
      <c r="B26" s="12" t="str">
        <f t="shared" si="12"/>
        <v/>
      </c>
      <c r="C26" s="14">
        <f t="shared" si="5"/>
        <v>0</v>
      </c>
      <c r="D26" s="19" t="str">
        <f>IF(Трудозатраты!D119="","", VLOOKUP(Расчет!D$17, Справочник!$B$1:$H$35, 4, 0)*Трудозатраты!D119)</f>
        <v/>
      </c>
      <c r="E26" s="19" t="str">
        <f>IF(Трудозатраты!E119="","", VLOOKUP(Расчет!D$17, Справочник!$B$1:$H$35, 4, 0)*Трудозатраты!E119)</f>
        <v/>
      </c>
      <c r="F26" s="19" t="str">
        <f>IF(Трудозатраты!F119="","", VLOOKUP(Расчет!D$17, Справочник!$B$1:$H$35, 4, 0)*Трудозатраты!F119)</f>
        <v/>
      </c>
      <c r="G26" s="19" t="str">
        <f>IF(Трудозатраты!G119="","", VLOOKUP(Расчет!D$17, Справочник!$B$1:$H$35, 4, 0)*Трудозатраты!G119)</f>
        <v/>
      </c>
      <c r="H26" s="19" t="str">
        <f>IF(Трудозатраты!H119="","", VLOOKUP(Расчет!D$17, Справочник!$B$1:$H$35, 4, 0)*Трудозатраты!H119)</f>
        <v/>
      </c>
      <c r="I26" s="19" t="str">
        <f>IF(Трудозатраты!I119="","", VLOOKUP(Расчет!I$17, Справочник!$B$1:$H$35, 4, 0)*Трудозатраты!I119)</f>
        <v/>
      </c>
      <c r="J26" s="19" t="str">
        <f>IF(Трудозатраты!J119="","", VLOOKUP(Расчет!I$17, Справочник!$B$1:$H$35, 4, 0)*Трудозатраты!J119)</f>
        <v/>
      </c>
      <c r="K26" s="19" t="str">
        <f>IF(Трудозатраты!K119="","", VLOOKUP(Расчет!I$17, Справочник!$B$1:$H$35, 4, 0)*Трудозатраты!K119)</f>
        <v/>
      </c>
      <c r="L26" s="19" t="str">
        <f>IF(Трудозатраты!L119="","", VLOOKUP(Расчет!I$17, Справочник!$B$1:$H$35, 4, 0)*Трудозатраты!L119)</f>
        <v/>
      </c>
      <c r="M26" s="19" t="str">
        <f>IF(Трудозатраты!M119="","", VLOOKUP(Расчет!I$17, Справочник!$B$1:$H$35, 4, 0)*Трудозатраты!M119)</f>
        <v/>
      </c>
      <c r="N26" s="19" t="str">
        <f>IF(Трудозатраты!N119="","", VLOOKUP(Расчет!N$17, Справочник!$B$1:$H$35, 4, 0)*Трудозатраты!N119)</f>
        <v/>
      </c>
      <c r="O26" s="19" t="str">
        <f>IF(Трудозатраты!O119="","", VLOOKUP(Расчет!O$17, Справочник!$B$1:$H$35, 4, 0)*Трудозатраты!O119)</f>
        <v/>
      </c>
      <c r="P26" s="19" t="str">
        <f>IF(Трудозатраты!P119="","", VLOOKUP(Расчет!P$17, Справочник!$B$1:$H$35, 4, 0)*Трудозатраты!P119)</f>
        <v/>
      </c>
      <c r="Q26" s="19" t="str">
        <f>IF(Трудозатраты!Q119="","", VLOOKUP(Расчет!Q$17, Справочник!$B$1:$H$35, 4, 0)*Трудозатраты!Q119)</f>
        <v/>
      </c>
      <c r="R26" s="19" t="str">
        <f>IF(Трудозатраты!R119="","", VLOOKUP(Расчет!R$17, Справочник!$B$1:$H$35, 4, 0)*Трудозатраты!R119)</f>
        <v/>
      </c>
      <c r="S26" s="19" t="str">
        <f>IF(Трудозатраты!S119="","", VLOOKUP(Расчет!S$17, Справочник!$B$1:$H$35, 4, 0)*Трудозатраты!S119)</f>
        <v/>
      </c>
      <c r="T26" s="19" t="str">
        <f>IF(Трудозатраты!T119="","", VLOOKUP(Расчет!T$17, Справочник!$B$1:$H$35, 4, 0)*Трудозатраты!T119)</f>
        <v/>
      </c>
      <c r="U26" s="19" t="str">
        <f>IF(Трудозатраты!U119="","", VLOOKUP(Расчет!U$17, Справочник!$B$1:$H$35, 4, 0)*Трудозатраты!U119)</f>
        <v/>
      </c>
      <c r="V26" s="19" t="str">
        <f>IF(Трудозатраты!V119="","", VLOOKUP(Расчет!V$17, Справочник!$B$1:$H$35, 4, 0)*Трудозатраты!V119)</f>
        <v/>
      </c>
      <c r="W26" s="19" t="str">
        <f>IF(Трудозатраты!W119="","", VLOOKUP(Расчет!W$17, Справочник!$B$1:$H$35, 4, 0)*Трудозатраты!W119)</f>
        <v/>
      </c>
      <c r="X26" s="19" t="str">
        <f>IF(Трудозатраты!X119="","", VLOOKUP(Расчет!X$17, Справочник!$B$1:$H$35, 4, 0)*Трудозатраты!X119)</f>
        <v/>
      </c>
      <c r="Y26" s="19" t="str">
        <f>IF(Трудозатраты!Y119="","", VLOOKUP(Расчет!Y$17, Справочник!$B$1:$H$35, 4, 0)*Трудозатраты!Y119)</f>
        <v/>
      </c>
      <c r="Z26" s="19" t="str">
        <f>IF(Трудозатраты!Z119="","", VLOOKUP(Расчет!Z$17, Справочник!$B$1:$H$35, 4, 0)*Трудозатраты!Z119)</f>
        <v/>
      </c>
      <c r="AA26" s="19" t="str">
        <f>IF(Трудозатраты!AA119="","", VLOOKUP(Расчет!AA$17, Справочник!$B$1:$H$35, 4, 0)*Трудозатраты!AA119)</f>
        <v/>
      </c>
      <c r="AB26" s="19" t="str">
        <f>IF(Трудозатраты!AB119="","", VLOOKUP(Расчет!AB$17, Справочник!$B$1:$H$35, 4, 0)*Трудозатраты!AB119)</f>
        <v/>
      </c>
      <c r="AC26" s="19" t="str">
        <f>IF(Трудозатраты!AC119="","", VLOOKUP(Расчет!AC$17, Справочник!$B$1:$H$35, 4, 0)*Трудозатраты!AC119)</f>
        <v/>
      </c>
      <c r="AD26" s="19" t="str">
        <f>IF(Трудозатраты!AD119="","", VLOOKUP(Расчет!AD$17, Справочник!$B$1:$H$35, 4, 0)*Трудозатраты!AD119)</f>
        <v/>
      </c>
      <c r="AE26" s="19" t="str">
        <f>IF(Трудозатраты!AE119="","", VLOOKUP(Расчет!AE$17, Справочник!$B$1:$H$35, 4, 0)*Трудозатраты!AE119)</f>
        <v/>
      </c>
      <c r="AF26" s="19" t="str">
        <f>IF(Трудозатраты!AF119="","", VLOOKUP(Расчет!AF$17, Справочник!$B$1:$H$35, 4, 0)*Трудозатраты!AF119)</f>
        <v/>
      </c>
    </row>
    <row r="27" spans="1:32" ht="15.75" customHeight="1" x14ac:dyDescent="0.35">
      <c r="A27" s="12" t="str">
        <f t="shared" ref="A27:B27" si="13">IF(A13="","", A13)</f>
        <v/>
      </c>
      <c r="B27" s="12" t="str">
        <f t="shared" si="13"/>
        <v/>
      </c>
      <c r="C27" s="14">
        <f t="shared" si="5"/>
        <v>0</v>
      </c>
      <c r="D27" s="19" t="str">
        <f>IF(Трудозатраты!D120="","", VLOOKUP(Расчет!D$17, Справочник!$B$1:$H$35, 4, 0)*Трудозатраты!D120)</f>
        <v/>
      </c>
      <c r="E27" s="19" t="str">
        <f>IF(Трудозатраты!E120="","", VLOOKUP(Расчет!D$17, Справочник!$B$1:$H$35, 4, 0)*Трудозатраты!E120)</f>
        <v/>
      </c>
      <c r="F27" s="19" t="str">
        <f>IF(Трудозатраты!F120="","", VLOOKUP(Расчет!D$17, Справочник!$B$1:$H$35, 4, 0)*Трудозатраты!F120)</f>
        <v/>
      </c>
      <c r="G27" s="19" t="str">
        <f>IF(Трудозатраты!G120="","", VLOOKUP(Расчет!D$17, Справочник!$B$1:$H$35, 4, 0)*Трудозатраты!G120)</f>
        <v/>
      </c>
      <c r="H27" s="19" t="str">
        <f>IF(Трудозатраты!H120="","", VLOOKUP(Расчет!D$17, Справочник!$B$1:$H$35, 4, 0)*Трудозатраты!H120)</f>
        <v/>
      </c>
      <c r="I27" s="19" t="str">
        <f>IF(Трудозатраты!I120="","", VLOOKUP(Расчет!I$17, Справочник!$B$1:$H$35, 4, 0)*Трудозатраты!I120)</f>
        <v/>
      </c>
      <c r="K27" s="19" t="str">
        <f>IF(Трудозатраты!K120="","", VLOOKUP(Расчет!I$17, Справочник!$B$1:$H$35, 4, 0)*Трудозатраты!K120)</f>
        <v/>
      </c>
      <c r="L27" s="19" t="str">
        <f>IF(Трудозатраты!L120="","", VLOOKUP(Расчет!I$17, Справочник!$B$1:$H$35, 4, 0)*Трудозатраты!L120)</f>
        <v/>
      </c>
      <c r="M27" s="19" t="str">
        <f>IF(Трудозатраты!M120="","", VLOOKUP(Расчет!I$17, Справочник!$B$1:$H$35, 4, 0)*Трудозатраты!M120)</f>
        <v/>
      </c>
      <c r="N27" s="19" t="str">
        <f>IF(Трудозатраты!N120="","", VLOOKUP(Расчет!N$17, Справочник!$B$1:$H$35, 4, 0)*Трудозатраты!N120)</f>
        <v/>
      </c>
      <c r="O27" s="19" t="str">
        <f>IF(Трудозатраты!O120="","", VLOOKUP(Расчет!O$17, Справочник!$B$1:$H$35, 4, 0)*Трудозатраты!O120)</f>
        <v/>
      </c>
      <c r="P27" s="19" t="str">
        <f>IF(Трудозатраты!P120="","", VLOOKUP(Расчет!P$17, Справочник!$B$1:$H$35, 4, 0)*Трудозатраты!P120)</f>
        <v/>
      </c>
      <c r="Q27" s="19" t="str">
        <f>IF(Трудозатраты!Q120="","", VLOOKUP(Расчет!Q$17, Справочник!$B$1:$H$35, 4, 0)*Трудозатраты!Q120)</f>
        <v/>
      </c>
      <c r="R27" s="19" t="str">
        <f>IF(Трудозатраты!R120="","", VLOOKUP(Расчет!R$17, Справочник!$B$1:$H$35, 4, 0)*Трудозатраты!R120)</f>
        <v/>
      </c>
      <c r="S27" s="19" t="str">
        <f>IF(Трудозатраты!S120="","", VLOOKUP(Расчет!S$17, Справочник!$B$1:$H$35, 4, 0)*Трудозатраты!S120)</f>
        <v/>
      </c>
      <c r="T27" s="19" t="str">
        <f>IF(Трудозатраты!T120="","", VLOOKUP(Расчет!T$17, Справочник!$B$1:$H$35, 4, 0)*Трудозатраты!T120)</f>
        <v/>
      </c>
      <c r="U27" s="19" t="str">
        <f>IF(Трудозатраты!U120="","", VLOOKUP(Расчет!U$17, Справочник!$B$1:$H$35, 4, 0)*Трудозатраты!U120)</f>
        <v/>
      </c>
      <c r="V27" s="19" t="str">
        <f>IF(Трудозатраты!V120="","", VLOOKUP(Расчет!V$17, Справочник!$B$1:$H$35, 4, 0)*Трудозатраты!V120)</f>
        <v/>
      </c>
      <c r="W27" s="19" t="str">
        <f>IF(Трудозатраты!W120="","", VLOOKUP(Расчет!W$17, Справочник!$B$1:$H$35, 4, 0)*Трудозатраты!W120)</f>
        <v/>
      </c>
      <c r="X27" s="19" t="str">
        <f>IF(Трудозатраты!X120="","", VLOOKUP(Расчет!X$17, Справочник!$B$1:$H$35, 4, 0)*Трудозатраты!X120)</f>
        <v/>
      </c>
      <c r="Y27" s="19" t="str">
        <f>IF(Трудозатраты!Y120="","", VLOOKUP(Расчет!Y$17, Справочник!$B$1:$H$35, 4, 0)*Трудозатраты!Y120)</f>
        <v/>
      </c>
      <c r="Z27" s="19" t="str">
        <f>IF(Трудозатраты!Z120="","", VLOOKUP(Расчет!Z$17, Справочник!$B$1:$H$35, 4, 0)*Трудозатраты!Z120)</f>
        <v/>
      </c>
      <c r="AA27" s="19" t="str">
        <f>IF(Трудозатраты!AA120="","", VLOOKUP(Расчет!AA$17, Справочник!$B$1:$H$35, 4, 0)*Трудозатраты!AA120)</f>
        <v/>
      </c>
      <c r="AB27" s="19" t="str">
        <f>IF(Трудозатраты!AB120="","", VLOOKUP(Расчет!AB$17, Справочник!$B$1:$H$35, 4, 0)*Трудозатраты!AB120)</f>
        <v/>
      </c>
      <c r="AC27" s="19" t="str">
        <f>IF(Трудозатраты!AC120="","", VLOOKUP(Расчет!AC$17, Справочник!$B$1:$H$35, 4, 0)*Трудозатраты!AC120)</f>
        <v/>
      </c>
      <c r="AD27" s="19" t="str">
        <f>IF(Трудозатраты!AD120="","", VLOOKUP(Расчет!AD$17, Справочник!$B$1:$H$35, 4, 0)*Трудозатраты!AD120)</f>
        <v/>
      </c>
      <c r="AE27" s="19" t="str">
        <f>IF(Трудозатраты!AE120="","", VLOOKUP(Расчет!AE$17, Справочник!$B$1:$H$35, 4, 0)*Трудозатраты!AE120)</f>
        <v/>
      </c>
      <c r="AF27" s="19" t="str">
        <f>IF(Трудозатраты!AF120="","", VLOOKUP(Расчет!AF$17, Справочник!$B$1:$H$35, 4, 0)*Трудозатраты!AF120)</f>
        <v/>
      </c>
    </row>
    <row r="28" spans="1:32" ht="15.75" customHeight="1" x14ac:dyDescent="0.35">
      <c r="C28" s="15">
        <f>SUM(C19:C27)</f>
        <v>44906574.550168417</v>
      </c>
      <c r="D28" s="19"/>
    </row>
    <row r="29" spans="1:32" ht="15.75" customHeight="1" x14ac:dyDescent="0.35"/>
    <row r="30" spans="1:32" ht="15.75" customHeight="1" x14ac:dyDescent="0.35">
      <c r="A30" s="1" t="s">
        <v>15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</row>
    <row r="31" spans="1:32" ht="49.5" customHeight="1" x14ac:dyDescent="0.35">
      <c r="D31" s="112" t="str">
        <f t="shared" ref="D31:D32" si="14">IF(D17="","", D17)</f>
        <v>Разработчик</v>
      </c>
      <c r="E31" s="110"/>
      <c r="F31" s="110"/>
      <c r="G31" s="110"/>
      <c r="H31" s="110"/>
      <c r="I31" s="112" t="str">
        <f>IF(I17="","", I17)</f>
        <v>Ведущий разработчик</v>
      </c>
      <c r="J31" s="110"/>
      <c r="K31" s="110"/>
      <c r="L31" s="110"/>
      <c r="M31" s="110"/>
      <c r="N31" s="112" t="str">
        <f t="shared" ref="N31:AE31" si="15">IF(N17="","", N17)</f>
        <v>Ведущий Тестировщик</v>
      </c>
      <c r="O31" s="112" t="str">
        <f t="shared" si="15"/>
        <v>Аналитик</v>
      </c>
      <c r="P31" s="112" t="str">
        <f t="shared" si="15"/>
        <v>Ведущий Аналитик</v>
      </c>
      <c r="Q31" s="112" t="str">
        <f t="shared" si="15"/>
        <v>Архитектор решения</v>
      </c>
      <c r="R31" s="112" t="str">
        <f t="shared" si="15"/>
        <v>Эксперт</v>
      </c>
      <c r="S31" s="112" t="str">
        <f t="shared" si="15"/>
        <v>Руководитель проекта</v>
      </c>
      <c r="T31" s="112" t="str">
        <f t="shared" si="15"/>
        <v/>
      </c>
      <c r="U31" s="112" t="str">
        <f t="shared" si="15"/>
        <v/>
      </c>
      <c r="V31" s="112" t="str">
        <f t="shared" si="15"/>
        <v/>
      </c>
      <c r="W31" s="112" t="str">
        <f t="shared" si="15"/>
        <v/>
      </c>
      <c r="X31" s="112" t="str">
        <f t="shared" si="15"/>
        <v/>
      </c>
      <c r="Y31" s="112" t="str">
        <f t="shared" si="15"/>
        <v/>
      </c>
      <c r="Z31" s="112" t="str">
        <f t="shared" si="15"/>
        <v/>
      </c>
      <c r="AA31" s="112" t="str">
        <f t="shared" si="15"/>
        <v/>
      </c>
      <c r="AB31" s="112" t="str">
        <f t="shared" si="15"/>
        <v/>
      </c>
      <c r="AC31" s="112" t="str">
        <f t="shared" si="15"/>
        <v/>
      </c>
      <c r="AD31" s="112" t="str">
        <f t="shared" si="15"/>
        <v/>
      </c>
      <c r="AE31" s="112" t="str">
        <f t="shared" si="15"/>
        <v/>
      </c>
      <c r="AF31" s="112"/>
    </row>
    <row r="32" spans="1:32" ht="15.75" customHeight="1" x14ac:dyDescent="0.35">
      <c r="C32" s="17" t="s">
        <v>13</v>
      </c>
      <c r="D32" s="5" t="str">
        <f t="shared" si="14"/>
        <v>Back</v>
      </c>
      <c r="E32" s="5" t="str">
        <f t="shared" ref="E32:M32" si="16">IF(E18="","", E18)</f>
        <v>Front</v>
      </c>
      <c r="F32" s="5" t="str">
        <f t="shared" si="16"/>
        <v>Database</v>
      </c>
      <c r="G32" s="5" t="str">
        <f t="shared" si="16"/>
        <v>UI</v>
      </c>
      <c r="H32" s="5" t="str">
        <f t="shared" si="16"/>
        <v xml:space="preserve"> DevOps</v>
      </c>
      <c r="I32" s="5" t="str">
        <f t="shared" si="16"/>
        <v>Back</v>
      </c>
      <c r="J32" s="5" t="str">
        <f t="shared" si="16"/>
        <v>Front</v>
      </c>
      <c r="K32" s="5" t="str">
        <f t="shared" si="16"/>
        <v>Database</v>
      </c>
      <c r="L32" s="5" t="str">
        <f t="shared" si="16"/>
        <v xml:space="preserve"> UI</v>
      </c>
      <c r="M32" s="5" t="str">
        <f t="shared" si="16"/>
        <v>DevOps</v>
      </c>
      <c r="N32" s="110"/>
      <c r="O32" s="110"/>
      <c r="P32" s="110"/>
      <c r="Q32" s="110"/>
      <c r="R32" s="110"/>
      <c r="S32" s="110"/>
      <c r="T32" s="110"/>
      <c r="U32" s="110"/>
      <c r="V32" s="110"/>
      <c r="W32" s="110"/>
      <c r="X32" s="110"/>
      <c r="Y32" s="110"/>
      <c r="Z32" s="110"/>
      <c r="AA32" s="110"/>
      <c r="AB32" s="110"/>
      <c r="AC32" s="110"/>
      <c r="AD32" s="110"/>
      <c r="AE32" s="110"/>
      <c r="AF32" s="110"/>
    </row>
    <row r="33" spans="1:32" ht="15.75" customHeight="1" x14ac:dyDescent="0.35">
      <c r="A33" s="12" t="str">
        <f t="shared" ref="A33:B33" si="17">IF(A19="","", A19)</f>
        <v>Этап 1</v>
      </c>
      <c r="B33" s="12" t="str">
        <f t="shared" si="17"/>
        <v>Анализ и планирование</v>
      </c>
      <c r="C33" s="14">
        <f t="shared" ref="C33:C41" si="18">SUM(D33:AE33)</f>
        <v>4397661.6416383684</v>
      </c>
      <c r="D33" s="19">
        <f>IF(Трудозатраты!D112="","", VLOOKUP(Расчет!D$31, Справочник!$B$1:$H$35, 6, 0)*Трудозатраты!D112)</f>
        <v>0</v>
      </c>
      <c r="E33" s="19">
        <f>IF(Трудозатраты!E112="","", VLOOKUP(Расчет!D$31, Справочник!$B$1:$H$35, 6, 0)*Трудозатраты!E112)</f>
        <v>0</v>
      </c>
      <c r="F33" s="19">
        <f>IF(Трудозатраты!F112="","", VLOOKUP(Расчет!D$31, Справочник!$B$1:$H$35, 6, 0)*Трудозатраты!F112)</f>
        <v>799473.52579915978</v>
      </c>
      <c r="G33" s="19">
        <f>IF(Трудозатраты!G112="","", VLOOKUP(Расчет!D$31, Справочник!$B$1:$H$35, 6, 0)*Трудозатраты!G112)</f>
        <v>0</v>
      </c>
      <c r="H33" s="19">
        <f>IF(Трудозатраты!H112="","", VLOOKUP(Расчет!D$31, Справочник!$B$1:$H$35, 6, 0)*Трудозатраты!H112)</f>
        <v>0</v>
      </c>
      <c r="I33" s="19">
        <f>IF(Трудозатраты!I112="","", VLOOKUP(Расчет!I$31, Справочник!$B$1:$H$35, 6, 0)*Трудозатраты!I112)</f>
        <v>0</v>
      </c>
      <c r="J33" s="19">
        <f>IF(Трудозатраты!J112="","", VLOOKUP(Расчет!I$31, Справочник!$B$1:$H$35, 6, 0)*Трудозатраты!J112)</f>
        <v>0</v>
      </c>
      <c r="K33" s="19">
        <f>IF(Трудозатраты!K112="","", VLOOKUP(Расчет!I$31, Справочник!$B$1:$H$35, 6, 0)*Трудозатраты!K112)</f>
        <v>0</v>
      </c>
      <c r="L33" s="19">
        <f>IF(Трудозатраты!L112="","", VLOOKUP(Расчет!I$31, Справочник!$B$1:$H$35, 6, 0)*Трудозатраты!L112)</f>
        <v>0</v>
      </c>
      <c r="M33" s="19">
        <f>IF(Трудозатраты!M112="","", VLOOKUP(Расчет!I$31, Справочник!$B$1:$H$35, 6, 0)*Трудозатраты!M112)</f>
        <v>0</v>
      </c>
      <c r="N33" s="19">
        <f>IF(Трудозатраты!N112="","", VLOOKUP(Расчет!N$31, Справочник!$B$1:$H$35, 6, 0)*Трудозатраты!N112)</f>
        <v>0</v>
      </c>
      <c r="O33" s="19">
        <f>IF(Трудозатраты!O112="","", VLOOKUP(Расчет!O$31, Справочник!$B$1:$H$35, 6, 0)*Трудозатраты!O112)</f>
        <v>799473.52579915978</v>
      </c>
      <c r="P33" s="19">
        <f>IF(Трудозатраты!P112="","", VLOOKUP(Расчет!P$31, Справочник!$B$1:$H$35, 6, 0)*Трудозатраты!P112)</f>
        <v>979984.6753216458</v>
      </c>
      <c r="Q33" s="19">
        <f>IF(Трудозатраты!Q112="","", VLOOKUP(Расчет!Q$31, Справочник!$B$1:$H$35, 6, 0)*Трудозатраты!Q112)</f>
        <v>1271557.9243650541</v>
      </c>
      <c r="R33" s="19">
        <f>IF(Трудозатраты!R112="","", VLOOKUP(Расчет!R$31, Справочник!$B$1:$H$35, 6, 0)*Трудозатраты!R112)</f>
        <v>317609.58745500771</v>
      </c>
      <c r="S33" s="19">
        <f>IF(Трудозатраты!S112="","", VLOOKUP(Расчет!S$31, Справочник!$B$1:$H$35, 6, 0)*Трудозатраты!S112)</f>
        <v>229562.4028983413</v>
      </c>
      <c r="T33" s="19" t="str">
        <f>IF(Трудозатраты!T112="","", VLOOKUP(Расчет!T$31, Справочник!$B$1:$H$35, 6, 0)*Трудозатраты!T112)</f>
        <v/>
      </c>
      <c r="U33" s="19" t="str">
        <f>IF(Трудозатраты!U112="","", VLOOKUP(Расчет!U$31, Справочник!$B$1:$H$35, 6, 0)*Трудозатраты!U112)</f>
        <v/>
      </c>
      <c r="V33" s="19" t="str">
        <f>IF(Трудозатраты!V112="","", VLOOKUP(Расчет!V$31, Справочник!$B$1:$H$35, 6, 0)*Трудозатраты!V112)</f>
        <v/>
      </c>
      <c r="W33" s="19" t="str">
        <f>IF(Трудозатраты!W112="","", VLOOKUP(Расчет!W$31, Справочник!$B$1:$H$35, 6, 0)*Трудозатраты!W112)</f>
        <v/>
      </c>
      <c r="X33" s="19" t="str">
        <f>IF(Трудозатраты!X112="","", VLOOKUP(Расчет!X$31, Справочник!$B$1:$H$35, 6, 0)*Трудозатраты!X112)</f>
        <v/>
      </c>
      <c r="Y33" s="19" t="str">
        <f>IF(Трудозатраты!Y112="","", VLOOKUP(Расчет!Y$31, Справочник!$B$1:$H$35, 6, 0)*Трудозатраты!Y112)</f>
        <v/>
      </c>
      <c r="Z33" s="19" t="str">
        <f>IF(Трудозатраты!Z112="","", VLOOKUP(Расчет!Z$31, Справочник!$B$1:$H$35, 6, 0)*Трудозатраты!Z112)</f>
        <v/>
      </c>
      <c r="AA33" s="19" t="str">
        <f>IF(Трудозатраты!AA112="","", VLOOKUP(Расчет!AA$31, Справочник!$B$1:$H$35, 6, 0)*Трудозатраты!AA112)</f>
        <v/>
      </c>
      <c r="AB33" s="19" t="str">
        <f>IF(Трудозатраты!AB112="","", VLOOKUP(Расчет!AB$31, Справочник!$B$1:$H$35, 6, 0)*Трудозатраты!AB112)</f>
        <v/>
      </c>
      <c r="AC33" s="19" t="str">
        <f>IF(Трудозатраты!AC112="","", VLOOKUP(Расчет!AC$31, Справочник!$B$1:$H$35, 6, 0)*Трудозатраты!AC112)</f>
        <v/>
      </c>
      <c r="AD33" s="19" t="str">
        <f>IF(Трудозатраты!AD112="","", VLOOKUP(Расчет!AD$31, Справочник!$B$1:$H$35, 6, 0)*Трудозатраты!AD112)</f>
        <v/>
      </c>
      <c r="AE33" s="19" t="str">
        <f>IF(Трудозатраты!AE112="","", VLOOKUP(Расчет!AE$31, Справочник!$B$1:$H$35, 6, 0)*Трудозатраты!AE112)</f>
        <v/>
      </c>
      <c r="AF33" s="19" t="str">
        <f>IF(Трудозатраты!AF112="","", VLOOKUP(Расчет!AF$31, Справочник!$B$1:$H$35, 6, 0)*Трудозатраты!AF112)</f>
        <v/>
      </c>
    </row>
    <row r="34" spans="1:32" ht="15.75" customHeight="1" x14ac:dyDescent="0.35">
      <c r="A34" s="12" t="str">
        <f t="shared" ref="A34:B34" si="19">IF(A20="","", A20)</f>
        <v>Этап 2</v>
      </c>
      <c r="B34" s="12" t="str">
        <f t="shared" si="19"/>
        <v>Проектирование системы</v>
      </c>
      <c r="C34" s="14">
        <f t="shared" si="18"/>
        <v>10879393.511811906</v>
      </c>
      <c r="D34" s="19">
        <f>IF(Трудозатраты!D113="","", VLOOKUP(Расчет!D$31, Справочник!$B$1:$H$35, 6, 0)*Трудозатраты!D113)</f>
        <v>0</v>
      </c>
      <c r="E34" s="19">
        <f>IF(Трудозатраты!E113="","", VLOOKUP(Расчет!D$31, Справочник!$B$1:$H$35, 6, 0)*Трудозатраты!E113)</f>
        <v>0</v>
      </c>
      <c r="F34" s="19">
        <f>IF(Трудозатраты!F113="","", VLOOKUP(Расчет!D$31, Справочник!$B$1:$H$35, 6, 0)*Трудозатраты!F113)</f>
        <v>0</v>
      </c>
      <c r="G34" s="19">
        <f>IF(Трудозатраты!G113="","", VLOOKUP(Расчет!D$31, Справочник!$B$1:$H$35, 6, 0)*Трудозатраты!G113)</f>
        <v>0</v>
      </c>
      <c r="H34" s="19">
        <f>IF(Трудозатраты!H113="","", VLOOKUP(Расчет!D$31, Справочник!$B$1:$H$35, 6, 0)*Трудозатраты!H113)</f>
        <v>0</v>
      </c>
      <c r="I34" s="19">
        <f>IF(Трудозатраты!I113="","", VLOOKUP(Расчет!I$31, Справочник!$B$1:$H$35, 6, 0)*Трудозатраты!I113)</f>
        <v>1061292.9540073019</v>
      </c>
      <c r="J34" s="19">
        <f>IF(Трудозатраты!J113="","", VLOOKUP(Расчет!I$31, Справочник!$B$1:$H$35, 6, 0)*Трудозатраты!J113)</f>
        <v>1061292.9540073019</v>
      </c>
      <c r="K34" s="19">
        <f>IF(Трудозатраты!K113="","", VLOOKUP(Расчет!I$31, Справочник!$B$1:$H$35, 6, 0)*Трудозатраты!K113)</f>
        <v>1061292.9540073019</v>
      </c>
      <c r="L34" s="19">
        <f>IF(Трудозатраты!L113="","", VLOOKUP(Расчет!I$31, Справочник!$B$1:$H$35, 6, 0)*Трудозатраты!L113)</f>
        <v>1632758.3907804643</v>
      </c>
      <c r="M34" s="19">
        <f>IF(Трудозатраты!M113="","", VLOOKUP(Расчет!I$31, Справочник!$B$1:$H$35, 6, 0)*Трудозатраты!M113)</f>
        <v>1632758.3907804643</v>
      </c>
      <c r="N34" s="19">
        <f>IF(Трудозатраты!N113="","", VLOOKUP(Расчет!N$31, Справочник!$B$1:$H$35, 6, 0)*Трудозатраты!N113)</f>
        <v>597307.47080985864</v>
      </c>
      <c r="O34" s="19">
        <f>IF(Трудозатраты!O113="","", VLOOKUP(Расчет!O$31, Справочник!$B$1:$H$35, 6, 0)*Трудозатраты!O113)</f>
        <v>799473.52579915978</v>
      </c>
      <c r="P34" s="19">
        <f>IF(Трудозатраты!P113="","", VLOOKUP(Расчет!P$31, Справочник!$B$1:$H$35, 6, 0)*Трудозатраты!P113)</f>
        <v>979984.6753216458</v>
      </c>
      <c r="Q34" s="19">
        <f>IF(Трудозатраты!Q113="","", VLOOKUP(Расчет!Q$31, Справочник!$B$1:$H$35, 6, 0)*Трудозатраты!Q113)</f>
        <v>1271557.9243650541</v>
      </c>
      <c r="R34" s="19">
        <f>IF(Трудозатраты!R113="","", VLOOKUP(Расчет!R$31, Справочник!$B$1:$H$35, 6, 0)*Трудозатраты!R113)</f>
        <v>453727.9820785824</v>
      </c>
      <c r="S34" s="19">
        <f>IF(Трудозатраты!S113="","", VLOOKUP(Расчет!S$31, Справочник!$B$1:$H$35, 6, 0)*Трудозатраты!S113)</f>
        <v>327946.28985477326</v>
      </c>
      <c r="T34" s="19" t="str">
        <f>IF(Трудозатраты!T113="","", VLOOKUP(Расчет!T$31, Справочник!$B$1:$H$35, 6, 0)*Трудозатраты!T113)</f>
        <v/>
      </c>
      <c r="U34" s="19" t="str">
        <f>IF(Трудозатраты!U113="","", VLOOKUP(Расчет!U$31, Справочник!$B$1:$H$35, 6, 0)*Трудозатраты!U113)</f>
        <v/>
      </c>
      <c r="V34" s="19" t="str">
        <f>IF(Трудозатраты!V113="","", VLOOKUP(Расчет!V$31, Справочник!$B$1:$H$35, 6, 0)*Трудозатраты!V113)</f>
        <v/>
      </c>
      <c r="W34" s="19" t="str">
        <f>IF(Трудозатраты!W113="","", VLOOKUP(Расчет!W$31, Справочник!$B$1:$H$35, 6, 0)*Трудозатраты!W113)</f>
        <v/>
      </c>
      <c r="X34" s="19" t="str">
        <f>IF(Трудозатраты!X113="","", VLOOKUP(Расчет!X$31, Справочник!$B$1:$H$35, 6, 0)*Трудозатраты!X113)</f>
        <v/>
      </c>
      <c r="Y34" s="19" t="str">
        <f>IF(Трудозатраты!Y113="","", VLOOKUP(Расчет!Y$31, Справочник!$B$1:$H$35, 6, 0)*Трудозатраты!Y113)</f>
        <v/>
      </c>
      <c r="Z34" s="19" t="str">
        <f>IF(Трудозатраты!Z113="","", VLOOKUP(Расчет!Z$31, Справочник!$B$1:$H$35, 6, 0)*Трудозатраты!Z113)</f>
        <v/>
      </c>
      <c r="AA34" s="19" t="str">
        <f>IF(Трудозатраты!AA113="","", VLOOKUP(Расчет!AA$31, Справочник!$B$1:$H$35, 6, 0)*Трудозатраты!AA113)</f>
        <v/>
      </c>
      <c r="AB34" s="19" t="str">
        <f>IF(Трудозатраты!AB113="","", VLOOKUP(Расчет!AB$31, Справочник!$B$1:$H$35, 6, 0)*Трудозатраты!AB113)</f>
        <v/>
      </c>
      <c r="AC34" s="19" t="str">
        <f>IF(Трудозатраты!AC113="","", VLOOKUP(Расчет!AC$31, Справочник!$B$1:$H$35, 6, 0)*Трудозатраты!AC113)</f>
        <v/>
      </c>
      <c r="AD34" s="19" t="str">
        <f>IF(Трудозатраты!AD113="","", VLOOKUP(Расчет!AD$31, Справочник!$B$1:$H$35, 6, 0)*Трудозатраты!AD113)</f>
        <v/>
      </c>
      <c r="AE34" s="19" t="str">
        <f>IF(Трудозатраты!AE113="","", VLOOKUP(Расчет!AE$31, Справочник!$B$1:$H$35, 6, 0)*Трудозатраты!AE113)</f>
        <v/>
      </c>
      <c r="AF34" s="19" t="str">
        <f>IF(Трудозатраты!AF113="","", VLOOKUP(Расчет!AF$31, Справочник!$B$1:$H$35, 6, 0)*Трудозатраты!AF113)</f>
        <v/>
      </c>
    </row>
    <row r="35" spans="1:32" ht="15.75" customHeight="1" x14ac:dyDescent="0.35">
      <c r="A35" s="12" t="str">
        <f t="shared" ref="A35:B35" si="20">IF(A21="","", A21)</f>
        <v>Этап 3</v>
      </c>
      <c r="B35" s="12" t="str">
        <f t="shared" si="20"/>
        <v>Разработка ПО</v>
      </c>
      <c r="C35" s="14">
        <f t="shared" si="18"/>
        <v>24535571.360935301</v>
      </c>
      <c r="D35" s="19">
        <f>IF(Трудозатраты!D114="","", VLOOKUP(Расчет!D$31, Справочник!$B$1:$H$35, 6, 0)*Трудозатраты!D114)</f>
        <v>1598947.0515983196</v>
      </c>
      <c r="E35" s="19">
        <f>IF(Трудозатраты!E114="","", VLOOKUP(Расчет!D$31, Справочник!$B$1:$H$35, 6, 0)*Трудозатраты!E114)</f>
        <v>1598947.0515983196</v>
      </c>
      <c r="F35" s="19">
        <f>IF(Трудозатраты!F114="","", VLOOKUP(Расчет!D$31, Справочник!$B$1:$H$35, 6, 0)*Трудозатраты!F114)</f>
        <v>1598947.0515983196</v>
      </c>
      <c r="G35" s="19">
        <f>IF(Трудозатраты!G114="","", VLOOKUP(Расчет!D$31, Справочник!$B$1:$H$35, 6, 0)*Трудозатраты!G114)</f>
        <v>1598947.0515983196</v>
      </c>
      <c r="H35" s="19">
        <f>IF(Трудозатраты!H114="","", VLOOKUP(Расчет!D$31, Справочник!$B$1:$H$35, 6, 0)*Трудозатраты!H114)</f>
        <v>768724.5440376536</v>
      </c>
      <c r="I35" s="19">
        <f>IF(Трудозатраты!I114="","", VLOOKUP(Расчет!I$31, Справочник!$B$1:$H$35, 6, 0)*Трудозатраты!I114)</f>
        <v>1755215.2700889993</v>
      </c>
      <c r="J35" s="19">
        <f>IF(Трудозатраты!J114="","", VLOOKUP(Расчет!I$31, Справочник!$B$1:$H$35, 6, 0)*Трудозатраты!J114)</f>
        <v>1755215.2700889993</v>
      </c>
      <c r="K35" s="19">
        <f>IF(Трудозатраты!K114="","", VLOOKUP(Расчет!I$31, Справочник!$B$1:$H$35, 6, 0)*Трудозатраты!K114)</f>
        <v>2122585.9080146039</v>
      </c>
      <c r="L35" s="19">
        <f>IF(Трудозатраты!L114="","", VLOOKUP(Расчет!I$31, Справочник!$B$1:$H$35, 6, 0)*Трудозатраты!L114)</f>
        <v>2122585.9080146039</v>
      </c>
      <c r="M35" s="19">
        <f>IF(Трудозатраты!M114="","", VLOOKUP(Расчет!I$31, Справочник!$B$1:$H$35, 6, 0)*Трудозатраты!M114)</f>
        <v>1755215.2700889993</v>
      </c>
      <c r="N35" s="19">
        <f>IF(Трудозатраты!N114="","", VLOOKUP(Расчет!N$31, Справочник!$B$1:$H$35, 6, 0)*Трудозатраты!N114)</f>
        <v>1446112.8240659737</v>
      </c>
      <c r="O35" s="19">
        <f>IF(Трудозатраты!O114="","", VLOOKUP(Расчет!O$31, Справочник!$B$1:$H$35, 6, 0)*Трудозатраты!O114)</f>
        <v>1414453.1610292827</v>
      </c>
      <c r="P35" s="19">
        <f>IF(Трудозатраты!P114="","", VLOOKUP(Расчет!P$31, Справочник!$B$1:$H$35, 6, 0)*Трудозатраты!P114)</f>
        <v>1733819.0409536809</v>
      </c>
      <c r="Q35" s="19">
        <f>IF(Трудозатраты!Q114="","", VLOOKUP(Расчет!Q$31, Справочник!$B$1:$H$35, 6, 0)*Трудозатраты!Q114)</f>
        <v>2249679.4046458649</v>
      </c>
      <c r="R35" s="19">
        <f>IF(Трудозатраты!R114="","", VLOOKUP(Расчет!R$31, Справочник!$B$1:$H$35, 6, 0)*Трудозатраты!R114)</f>
        <v>589846.3767021572</v>
      </c>
      <c r="S35" s="19">
        <f>IF(Трудозатраты!S114="","", VLOOKUP(Расчет!S$31, Справочник!$B$1:$H$35, 6, 0)*Трудозатраты!S114)</f>
        <v>426330.17681120528</v>
      </c>
      <c r="T35" s="19" t="str">
        <f>IF(Трудозатраты!T114="","", VLOOKUP(Расчет!T$31, Справочник!$B$1:$H$35, 6, 0)*Трудозатраты!T114)</f>
        <v/>
      </c>
      <c r="U35" s="19" t="str">
        <f>IF(Трудозатраты!U114="","", VLOOKUP(Расчет!U$31, Справочник!$B$1:$H$35, 6, 0)*Трудозатраты!U114)</f>
        <v/>
      </c>
      <c r="V35" s="19" t="str">
        <f>IF(Трудозатраты!V114="","", VLOOKUP(Расчет!V$31, Справочник!$B$1:$H$35, 6, 0)*Трудозатраты!V114)</f>
        <v/>
      </c>
      <c r="W35" s="19" t="str">
        <f>IF(Трудозатраты!W114="","", VLOOKUP(Расчет!W$31, Справочник!$B$1:$H$35, 6, 0)*Трудозатраты!W114)</f>
        <v/>
      </c>
      <c r="X35" s="19" t="str">
        <f>IF(Трудозатраты!X114="","", VLOOKUP(Расчет!X$31, Справочник!$B$1:$H$35, 6, 0)*Трудозатраты!X114)</f>
        <v/>
      </c>
      <c r="Y35" s="19" t="str">
        <f>IF(Трудозатраты!Y114="","", VLOOKUP(Расчет!Y$31, Справочник!$B$1:$H$35, 6, 0)*Трудозатраты!Y114)</f>
        <v/>
      </c>
      <c r="Z35" s="19" t="str">
        <f>IF(Трудозатраты!Z114="","", VLOOKUP(Расчет!Z$31, Справочник!$B$1:$H$35, 6, 0)*Трудозатраты!Z114)</f>
        <v/>
      </c>
      <c r="AA35" s="19" t="str">
        <f>IF(Трудозатраты!AA114="","", VLOOKUP(Расчет!AA$31, Справочник!$B$1:$H$35, 6, 0)*Трудозатраты!AA114)</f>
        <v/>
      </c>
      <c r="AB35" s="19" t="str">
        <f>IF(Трудозатраты!AB114="","", VLOOKUP(Расчет!AB$31, Справочник!$B$1:$H$35, 6, 0)*Трудозатраты!AB114)</f>
        <v/>
      </c>
      <c r="AC35" s="19" t="str">
        <f>IF(Трудозатраты!AC114="","", VLOOKUP(Расчет!AC$31, Справочник!$B$1:$H$35, 6, 0)*Трудозатраты!AC114)</f>
        <v/>
      </c>
      <c r="AD35" s="19" t="str">
        <f>IF(Трудозатраты!AD114="","", VLOOKUP(Расчет!AD$31, Справочник!$B$1:$H$35, 6, 0)*Трудозатраты!AD114)</f>
        <v/>
      </c>
      <c r="AE35" s="19" t="str">
        <f>IF(Трудозатраты!AE114="","", VLOOKUP(Расчет!AE$31, Справочник!$B$1:$H$35, 6, 0)*Трудозатраты!AE114)</f>
        <v/>
      </c>
      <c r="AF35" s="19" t="str">
        <f>IF(Трудозатраты!AF114="","", VLOOKUP(Расчет!AF$31, Справочник!$B$1:$H$35, 6, 0)*Трудозатраты!AF114)</f>
        <v/>
      </c>
    </row>
    <row r="36" spans="1:32" ht="15.75" customHeight="1" x14ac:dyDescent="0.35">
      <c r="A36" s="12" t="str">
        <f t="shared" ref="A36:B36" si="21">IF(A22="","", A22)</f>
        <v>Этап 4</v>
      </c>
      <c r="B36" s="12" t="str">
        <f t="shared" si="21"/>
        <v>Тестирование и оптимизация</v>
      </c>
      <c r="C36" s="14">
        <f t="shared" si="18"/>
        <v>5184504.8722485602</v>
      </c>
      <c r="D36" s="19">
        <f>IF(Трудозатраты!D115="","", VLOOKUP(Расчет!D$31, Справочник!$B$1:$H$35, 6, 0)*Трудозатраты!D115)</f>
        <v>676477.59875313519</v>
      </c>
      <c r="E36" s="19">
        <f>IF(Трудозатраты!E115="","", VLOOKUP(Расчет!D$31, Справочник!$B$1:$H$35, 6, 0)*Трудозатраты!E115)</f>
        <v>676477.59875313519</v>
      </c>
      <c r="F36" s="19">
        <f>IF(Трудозатраты!F115="","", VLOOKUP(Расчет!D$31, Справочник!$B$1:$H$35, 6, 0)*Трудозатраты!F115)</f>
        <v>676477.59875313519</v>
      </c>
      <c r="G36" s="19">
        <f>IF(Трудозатраты!G115="","", VLOOKUP(Расчет!D$31, Справочник!$B$1:$H$35, 6, 0)*Трудозатраты!G115)</f>
        <v>676477.59875313519</v>
      </c>
      <c r="H36" s="19">
        <f>IF(Трудозатраты!H115="","", VLOOKUP(Расчет!D$31, Справочник!$B$1:$H$35, 6, 0)*Трудозатраты!H115)</f>
        <v>0</v>
      </c>
      <c r="I36" s="19">
        <f>IF(Трудозатраты!I115="","", VLOOKUP(Расчет!I$31, Справочник!$B$1:$H$35, 6, 0)*Трудозатраты!I115)</f>
        <v>0</v>
      </c>
      <c r="J36" s="19">
        <f>IF(Трудозатраты!J115="","", VLOOKUP(Расчет!I$31, Справочник!$B$1:$H$35, 6, 0)*Трудозатраты!J115)</f>
        <v>0</v>
      </c>
      <c r="K36" s="19">
        <f>IF(Трудозатраты!K115="","", VLOOKUP(Расчет!I$31, Справочник!$B$1:$H$35, 6, 0)*Трудозатраты!K115)</f>
        <v>0</v>
      </c>
      <c r="L36" s="19">
        <f>IF(Трудозатраты!L115="","", VLOOKUP(Расчет!I$31, Справочник!$B$1:$H$35, 6, 0)*Трудозатраты!L115)</f>
        <v>0</v>
      </c>
      <c r="M36" s="19">
        <f>IF(Трудозатраты!M115="","", VLOOKUP(Расчет!I$31, Справочник!$B$1:$H$35, 6, 0)*Трудозатраты!M115)</f>
        <v>0</v>
      </c>
      <c r="N36" s="19">
        <f>IF(Трудозатраты!N115="","", VLOOKUP(Расчет!N$31, Справочник!$B$1:$H$35, 6, 0)*Трудозатраты!N115)</f>
        <v>1005991.5297850252</v>
      </c>
      <c r="O36" s="19">
        <f>IF(Трудозатраты!O115="","", VLOOKUP(Расчет!O$31, Справочник!$B$1:$H$35, 6, 0)*Трудозатраты!O115)</f>
        <v>0</v>
      </c>
      <c r="P36" s="19">
        <f>IF(Трудозатраты!P115="","", VLOOKUP(Расчет!P$31, Справочник!$B$1:$H$35, 6, 0)*Трудозатраты!P115)</f>
        <v>0</v>
      </c>
      <c r="Q36" s="19">
        <f>IF(Трудозатраты!Q115="","", VLOOKUP(Расчет!Q$31, Справочник!$B$1:$H$35, 6, 0)*Трудозатраты!Q115)</f>
        <v>0</v>
      </c>
      <c r="R36" s="19">
        <f>IF(Трудозатраты!R115="","", VLOOKUP(Расчет!R$31, Справочник!$B$1:$H$35, 6, 0)*Трудозатраты!R115)</f>
        <v>816710.36774144834</v>
      </c>
      <c r="S36" s="19">
        <f>IF(Трудозатраты!S115="","", VLOOKUP(Расчет!S$31, Справочник!$B$1:$H$35, 6, 0)*Трудозатраты!S115)</f>
        <v>655892.57970954652</v>
      </c>
      <c r="T36" s="19" t="str">
        <f>IF(Трудозатраты!T115="","", VLOOKUP(Расчет!T$31, Справочник!$B$1:$H$35, 6, 0)*Трудозатраты!T115)</f>
        <v/>
      </c>
      <c r="U36" s="19" t="str">
        <f>IF(Трудозатраты!U115="","", VLOOKUP(Расчет!U$31, Справочник!$B$1:$H$35, 6, 0)*Трудозатраты!U115)</f>
        <v/>
      </c>
      <c r="V36" s="19" t="str">
        <f>IF(Трудозатраты!V115="","", VLOOKUP(Расчет!V$31, Справочник!$B$1:$H$35, 6, 0)*Трудозатраты!V115)</f>
        <v/>
      </c>
      <c r="W36" s="19" t="str">
        <f>IF(Трудозатраты!W115="","", VLOOKUP(Расчет!W$31, Справочник!$B$1:$H$35, 6, 0)*Трудозатраты!W115)</f>
        <v/>
      </c>
      <c r="X36" s="19" t="str">
        <f>IF(Трудозатраты!X115="","", VLOOKUP(Расчет!X$31, Справочник!$B$1:$H$35, 6, 0)*Трудозатраты!X115)</f>
        <v/>
      </c>
      <c r="Y36" s="19" t="str">
        <f>IF(Трудозатраты!Y115="","", VLOOKUP(Расчет!Y$31, Справочник!$B$1:$H$35, 6, 0)*Трудозатраты!Y115)</f>
        <v/>
      </c>
      <c r="Z36" s="19" t="str">
        <f>IF(Трудозатраты!Z115="","", VLOOKUP(Расчет!Z$31, Справочник!$B$1:$H$35, 6, 0)*Трудозатраты!Z115)</f>
        <v/>
      </c>
      <c r="AA36" s="19" t="str">
        <f>IF(Трудозатраты!AA115="","", VLOOKUP(Расчет!AA$31, Справочник!$B$1:$H$35, 6, 0)*Трудозатраты!AA115)</f>
        <v/>
      </c>
      <c r="AB36" s="19" t="str">
        <f>IF(Трудозатраты!AB115="","", VLOOKUP(Расчет!AB$31, Справочник!$B$1:$H$35, 6, 0)*Трудозатраты!AB115)</f>
        <v/>
      </c>
      <c r="AC36" s="19" t="str">
        <f>IF(Трудозатраты!AC115="","", VLOOKUP(Расчет!AC$31, Справочник!$B$1:$H$35, 6, 0)*Трудозатраты!AC115)</f>
        <v/>
      </c>
      <c r="AD36" s="19" t="str">
        <f>IF(Трудозатраты!AD115="","", VLOOKUP(Расчет!AD$31, Справочник!$B$1:$H$35, 6, 0)*Трудозатраты!AD115)</f>
        <v/>
      </c>
      <c r="AE36" s="19" t="str">
        <f>IF(Трудозатраты!AE115="","", VLOOKUP(Расчет!AE$31, Справочник!$B$1:$H$35, 6, 0)*Трудозатраты!AE115)</f>
        <v/>
      </c>
      <c r="AF36" s="19" t="str">
        <f>IF(Трудозатраты!AF115="","", VLOOKUP(Расчет!AF$31, Справочник!$B$1:$H$35, 6, 0)*Трудозатраты!AF115)</f>
        <v/>
      </c>
    </row>
    <row r="37" spans="1:32" ht="15.75" customHeight="1" x14ac:dyDescent="0.35">
      <c r="A37" s="12" t="str">
        <f t="shared" ref="A37:B37" si="22">IF(A23="","", A23)</f>
        <v>Этап 5</v>
      </c>
      <c r="B37" s="12" t="str">
        <f t="shared" si="22"/>
        <v>Внедрение</v>
      </c>
      <c r="C37" s="14">
        <f t="shared" si="18"/>
        <v>2709611.2860801099</v>
      </c>
      <c r="D37" s="19">
        <f>IF(Трудозатраты!D116="","", VLOOKUP(Расчет!D$31, Справочник!$B$1:$H$35, 6, 0)*Трудозатраты!D116)</f>
        <v>0</v>
      </c>
      <c r="E37" s="19">
        <f>IF(Трудозатраты!E116="","", VLOOKUP(Расчет!D$31, Справочник!$B$1:$H$35, 6, 0)*Трудозатраты!E116)</f>
        <v>0</v>
      </c>
      <c r="F37" s="19">
        <f>IF(Трудозатраты!F116="","", VLOOKUP(Расчет!D$31, Справочник!$B$1:$H$35, 6, 0)*Трудозатраты!F116)</f>
        <v>0</v>
      </c>
      <c r="G37" s="19">
        <f>IF(Трудозатраты!G116="","", VLOOKUP(Расчет!D$31, Справочник!$B$1:$H$35, 6, 0)*Трудозатраты!G116)</f>
        <v>0</v>
      </c>
      <c r="H37" s="19">
        <f>IF(Трудозатраты!H116="","", VLOOKUP(Расчет!D$31, Справочник!$B$1:$H$35, 6, 0)*Трудозатраты!H116)</f>
        <v>0</v>
      </c>
      <c r="I37" s="19">
        <f>IF(Трудозатраты!I116="","", VLOOKUP(Расчет!I$31, Справочник!$B$1:$H$35, 6, 0)*Трудозатраты!I116)</f>
        <v>0</v>
      </c>
      <c r="J37" s="19">
        <f>IF(Трудозатраты!J116="","", VLOOKUP(Расчет!I$31, Справочник!$B$1:$H$35, 6, 0)*Трудозатраты!J116)</f>
        <v>0</v>
      </c>
      <c r="K37" s="19">
        <f>IF(Трудозатраты!K116="","", VLOOKUP(Расчет!I$31, Справочник!$B$1:$H$35, 6, 0)*Трудозатраты!K116)</f>
        <v>0</v>
      </c>
      <c r="L37" s="19">
        <f>IF(Трудозатраты!L116="","", VLOOKUP(Расчет!I$31, Справочник!$B$1:$H$35, 6, 0)*Трудозатраты!L116)</f>
        <v>0</v>
      </c>
      <c r="M37" s="19">
        <f>IF(Трудозатраты!M116="","", VLOOKUP(Расчет!I$31, Справочник!$B$1:$H$35, 6, 0)*Трудозатраты!M116)</f>
        <v>938836.07469876704</v>
      </c>
      <c r="N37" s="19">
        <f>IF(Трудозатраты!N116="","", VLOOKUP(Расчет!N$31, Справочник!$B$1:$H$35, 6, 0)*Трудозатраты!N116)</f>
        <v>597307.47080985864</v>
      </c>
      <c r="O37" s="19">
        <f>IF(Трудозатраты!O116="","", VLOOKUP(Расчет!O$31, Справочник!$B$1:$H$35, 6, 0)*Трудозатраты!O116)</f>
        <v>307489.81761506142</v>
      </c>
      <c r="P37" s="19">
        <f>IF(Трудозатраты!P116="","", VLOOKUP(Расчет!P$31, Справочник!$B$1:$H$35, 6, 0)*Трудозатраты!P116)</f>
        <v>376917.18281601759</v>
      </c>
      <c r="Q37" s="19">
        <f>IF(Трудозатраты!Q116="","", VLOOKUP(Расчет!Q$31, Справочник!$B$1:$H$35, 6, 0)*Трудозатраты!Q116)</f>
        <v>489060.74014040537</v>
      </c>
      <c r="R37" s="19" t="str">
        <f>IF(Трудозатраты!R116="","", VLOOKUP(Расчет!R$31, Справочник!$B$1:$H$35, 6, 0)*Трудозатраты!R116)</f>
        <v/>
      </c>
      <c r="S37" s="19" t="str">
        <f>IF(Трудозатраты!S116="","", VLOOKUP(Расчет!S$31, Справочник!$B$1:$H$35, 6, 0)*Трудозатраты!S116)</f>
        <v/>
      </c>
      <c r="T37" s="19" t="str">
        <f>IF(Трудозатраты!T116="","", VLOOKUP(Расчет!T$31, Справочник!$B$1:$H$35, 6, 0)*Трудозатраты!T116)</f>
        <v/>
      </c>
      <c r="U37" s="19" t="str">
        <f>IF(Трудозатраты!U116="","", VLOOKUP(Расчет!U$31, Справочник!$B$1:$H$35, 6, 0)*Трудозатраты!U116)</f>
        <v/>
      </c>
      <c r="V37" s="19" t="str">
        <f>IF(Трудозатраты!V116="","", VLOOKUP(Расчет!V$31, Справочник!$B$1:$H$35, 6, 0)*Трудозатраты!V116)</f>
        <v/>
      </c>
      <c r="W37" s="19" t="str">
        <f>IF(Трудозатраты!W116="","", VLOOKUP(Расчет!W$31, Справочник!$B$1:$H$35, 6, 0)*Трудозатраты!W116)</f>
        <v/>
      </c>
      <c r="X37" s="19" t="str">
        <f>IF(Трудозатраты!X116="","", VLOOKUP(Расчет!X$31, Справочник!$B$1:$H$35, 6, 0)*Трудозатраты!X116)</f>
        <v/>
      </c>
      <c r="Y37" s="19" t="str">
        <f>IF(Трудозатраты!Y116="","", VLOOKUP(Расчет!Y$31, Справочник!$B$1:$H$35, 6, 0)*Трудозатраты!Y116)</f>
        <v/>
      </c>
      <c r="Z37" s="19" t="str">
        <f>IF(Трудозатраты!Z116="","", VLOOKUP(Расчет!Z$31, Справочник!$B$1:$H$35, 6, 0)*Трудозатраты!Z116)</f>
        <v/>
      </c>
      <c r="AA37" s="19" t="str">
        <f>IF(Трудозатраты!AA116="","", VLOOKUP(Расчет!AA$31, Справочник!$B$1:$H$35, 6, 0)*Трудозатраты!AA116)</f>
        <v/>
      </c>
      <c r="AB37" s="19" t="str">
        <f>IF(Трудозатраты!AB116="","", VLOOKUP(Расчет!AB$31, Справочник!$B$1:$H$35, 6, 0)*Трудозатраты!AB116)</f>
        <v/>
      </c>
      <c r="AC37" s="19" t="str">
        <f>IF(Трудозатраты!AC116="","", VLOOKUP(Расчет!AC$31, Справочник!$B$1:$H$35, 6, 0)*Трудозатраты!AC116)</f>
        <v/>
      </c>
      <c r="AD37" s="19" t="str">
        <f>IF(Трудозатраты!AD116="","", VLOOKUP(Расчет!AD$31, Справочник!$B$1:$H$35, 6, 0)*Трудозатраты!AD116)</f>
        <v/>
      </c>
      <c r="AE37" s="19" t="str">
        <f>IF(Трудозатраты!AE116="","", VLOOKUP(Расчет!AE$31, Справочник!$B$1:$H$35, 6, 0)*Трудозатраты!AE116)</f>
        <v/>
      </c>
      <c r="AF37" s="19" t="str">
        <f>IF(Трудозатраты!AF116="","", VLOOKUP(Расчет!AF$31, Справочник!$B$1:$H$35, 6, 0)*Трудозатраты!AF116)</f>
        <v/>
      </c>
    </row>
    <row r="38" spans="1:32" ht="15.75" customHeight="1" x14ac:dyDescent="0.35">
      <c r="A38" s="12" t="str">
        <f t="shared" ref="A38:B38" si="23">IF(A24="","", A24)</f>
        <v>Этап 6</v>
      </c>
      <c r="B38" s="12" t="str">
        <f t="shared" si="23"/>
        <v>Техподдержка проекта 6 мес.</v>
      </c>
      <c r="C38" s="14">
        <f t="shared" si="18"/>
        <v>8855706.7473137695</v>
      </c>
      <c r="D38" s="19">
        <f>IF(Трудозатраты!D117="","", VLOOKUP(Расчет!D$31, Справочник!$B$1:$H$35, 6, 0)*Трудозатраты!D117)</f>
        <v>2213926.6868284424</v>
      </c>
      <c r="E38" s="19">
        <f>IF(Трудозатраты!E117="","", VLOOKUP(Расчет!D$31, Справочник!$B$1:$H$35, 6, 0)*Трудозатраты!E117)</f>
        <v>2213926.6868284424</v>
      </c>
      <c r="F38" s="19">
        <f>IF(Трудозатраты!F117="","", VLOOKUP(Расчет!D$31, Справочник!$B$1:$H$35, 6, 0)*Трудозатраты!F117)</f>
        <v>2213926.6868284424</v>
      </c>
      <c r="G38" s="19">
        <f>IF(Трудозатраты!G117="","", VLOOKUP(Расчет!D$31, Справочник!$B$1:$H$35, 6, 0)*Трудозатраты!G117)</f>
        <v>0</v>
      </c>
      <c r="H38" s="19">
        <f>IF(Трудозатраты!H117="","", VLOOKUP(Расчет!D$31, Справочник!$B$1:$H$35, 6, 0)*Трудозатраты!H117)</f>
        <v>2213926.6868284424</v>
      </c>
      <c r="I38" s="19" t="str">
        <f>IF(Трудозатраты!I117="","", VLOOKUP(Расчет!I$31, Справочник!$B$1:$H$35, 6, 0)*Трудозатраты!I117)</f>
        <v/>
      </c>
      <c r="J38" s="19" t="str">
        <f>IF(Трудозатраты!J117="","", VLOOKUP(Расчет!I$31, Справочник!$B$1:$H$35, 6, 0)*Трудозатраты!J117)</f>
        <v/>
      </c>
      <c r="K38" s="19" t="str">
        <f>IF(Трудозатраты!K117="","", VLOOKUP(Расчет!I$31, Справочник!$B$1:$H$35, 6, 0)*Трудозатраты!K117)</f>
        <v/>
      </c>
      <c r="L38" s="19" t="str">
        <f>IF(Трудозатраты!L117="","", VLOOKUP(Расчет!I$31, Справочник!$B$1:$H$35, 6, 0)*Трудозатраты!L117)</f>
        <v/>
      </c>
      <c r="M38" s="19" t="str">
        <f>IF(Трудозатраты!M117="","", VLOOKUP(Расчет!I$31, Справочник!$B$1:$H$35, 6, 0)*Трудозатраты!M117)</f>
        <v/>
      </c>
      <c r="N38" s="19">
        <f>IF(Трудозатраты!N117="","", VLOOKUP(Расчет!N$31, Справочник!$B$1:$H$35, 6, 0)*Трудозатраты!N117)</f>
        <v>0</v>
      </c>
      <c r="O38" s="19">
        <f>IF(Трудозатраты!O117="","", VLOOKUP(Расчет!O$31, Справочник!$B$1:$H$35, 6, 0)*Трудозатраты!O117)</f>
        <v>0</v>
      </c>
      <c r="P38" s="19" t="str">
        <f>IF(Трудозатраты!P117="","", VLOOKUP(Расчет!P$31, Справочник!$B$1:$H$35, 6, 0)*Трудозатраты!P117)</f>
        <v/>
      </c>
      <c r="Q38" s="19" t="str">
        <f>IF(Трудозатраты!Q117="","", VLOOKUP(Расчет!Q$31, Справочник!$B$1:$H$35, 6, 0)*Трудозатраты!Q117)</f>
        <v/>
      </c>
      <c r="R38" s="19" t="str">
        <f>IF(Трудозатраты!R117="","", VLOOKUP(Расчет!R$31, Справочник!$B$1:$H$35, 6, 0)*Трудозатраты!R117)</f>
        <v/>
      </c>
      <c r="S38" s="19" t="str">
        <f>IF(Трудозатраты!S117="","", VLOOKUP(Расчет!S$31, Справочник!$B$1:$H$35, 6, 0)*Трудозатраты!S117)</f>
        <v/>
      </c>
      <c r="T38" s="19" t="str">
        <f>IF(Трудозатраты!T117="","", VLOOKUP(Расчет!T$31, Справочник!$B$1:$H$35, 6, 0)*Трудозатраты!T117)</f>
        <v/>
      </c>
      <c r="U38" s="19" t="str">
        <f>IF(Трудозатраты!U117="","", VLOOKUP(Расчет!U$31, Справочник!$B$1:$H$35, 6, 0)*Трудозатраты!U117)</f>
        <v/>
      </c>
      <c r="V38" s="19" t="str">
        <f>IF(Трудозатраты!V117="","", VLOOKUP(Расчет!V$31, Справочник!$B$1:$H$35, 6, 0)*Трудозатраты!V117)</f>
        <v/>
      </c>
      <c r="W38" s="19" t="str">
        <f>IF(Трудозатраты!W117="","", VLOOKUP(Расчет!W$31, Справочник!$B$1:$H$35, 6, 0)*Трудозатраты!W117)</f>
        <v/>
      </c>
      <c r="X38" s="19" t="str">
        <f>IF(Трудозатраты!X117="","", VLOOKUP(Расчет!X$31, Справочник!$B$1:$H$35, 6, 0)*Трудозатраты!X117)</f>
        <v/>
      </c>
      <c r="Y38" s="19" t="str">
        <f>IF(Трудозатраты!Y117="","", VLOOKUP(Расчет!Y$31, Справочник!$B$1:$H$35, 6, 0)*Трудозатраты!Y117)</f>
        <v/>
      </c>
      <c r="Z38" s="19" t="str">
        <f>IF(Трудозатраты!Z117="","", VLOOKUP(Расчет!Z$31, Справочник!$B$1:$H$35, 6, 0)*Трудозатраты!Z117)</f>
        <v/>
      </c>
      <c r="AA38" s="19" t="str">
        <f>IF(Трудозатраты!AA117="","", VLOOKUP(Расчет!AA$31, Справочник!$B$1:$H$35, 6, 0)*Трудозатраты!AA117)</f>
        <v/>
      </c>
      <c r="AB38" s="19" t="str">
        <f>IF(Трудозатраты!AB117="","", VLOOKUP(Расчет!AB$31, Справочник!$B$1:$H$35, 6, 0)*Трудозатраты!AB117)</f>
        <v/>
      </c>
      <c r="AC38" s="19" t="str">
        <f>IF(Трудозатраты!AC117="","", VLOOKUP(Расчет!AC$31, Справочник!$B$1:$H$35, 6, 0)*Трудозатраты!AC117)</f>
        <v/>
      </c>
      <c r="AD38" s="19" t="str">
        <f>IF(Трудозатраты!AD117="","", VLOOKUP(Расчет!AD$31, Справочник!$B$1:$H$35, 6, 0)*Трудозатраты!AD117)</f>
        <v/>
      </c>
      <c r="AE38" s="19" t="str">
        <f>IF(Трудозатраты!AE117="","", VLOOKUP(Расчет!AE$31, Справочник!$B$1:$H$35, 6, 0)*Трудозатраты!AE117)</f>
        <v/>
      </c>
      <c r="AF38" s="19" t="str">
        <f>IF(Трудозатраты!AF117="","", VLOOKUP(Расчет!AF$31, Справочник!$B$1:$H$35, 6, 0)*Трудозатраты!AF117)</f>
        <v/>
      </c>
    </row>
    <row r="39" spans="1:32" ht="15.75" customHeight="1" x14ac:dyDescent="0.35">
      <c r="A39" s="12" t="str">
        <f t="shared" ref="A39:B39" si="24">IF(A25="","", A25)</f>
        <v/>
      </c>
      <c r="B39" s="12" t="str">
        <f t="shared" si="24"/>
        <v>Предоставление рабочей документации и обучение персонала</v>
      </c>
      <c r="C39" s="14">
        <f t="shared" si="18"/>
        <v>0</v>
      </c>
      <c r="D39" s="19" t="str">
        <f>IF(Трудозатраты!D118="","", VLOOKUP(Расчет!D$31, Справочник!$B$1:$H$35, 6, 0)*Трудозатраты!D118)</f>
        <v/>
      </c>
      <c r="E39" s="19" t="str">
        <f>IF(Трудозатраты!E118="","", VLOOKUP(Расчет!D$31, Справочник!$B$1:$H$35, 6, 0)*Трудозатраты!E118)</f>
        <v/>
      </c>
      <c r="F39" s="19" t="str">
        <f>IF(Трудозатраты!F118="","", VLOOKUP(Расчет!D$31, Справочник!$B$1:$H$35, 6, 0)*Трудозатраты!F118)</f>
        <v/>
      </c>
      <c r="G39" s="19" t="str">
        <f>IF(Трудозатраты!G118="","", VLOOKUP(Расчет!D$31, Справочник!$B$1:$H$35, 6, 0)*Трудозатраты!G118)</f>
        <v/>
      </c>
      <c r="H39" s="19" t="str">
        <f>IF(Трудозатраты!H118="","", VLOOKUP(Расчет!D$31, Справочник!$B$1:$H$35, 6, 0)*Трудозатраты!H118)</f>
        <v/>
      </c>
      <c r="I39" s="19" t="str">
        <f>IF(Трудозатраты!I118="","", VLOOKUP(Расчет!I$31, Справочник!$B$1:$H$35, 6, 0)*Трудозатраты!I118)</f>
        <v/>
      </c>
      <c r="J39" s="19" t="str">
        <f>IF(Трудозатраты!J118="","", VLOOKUP(Расчет!I$31, Справочник!$B$1:$H$35, 6, 0)*Трудозатраты!J118)</f>
        <v/>
      </c>
      <c r="K39" s="19" t="str">
        <f>IF(Трудозатраты!K118="","", VLOOKUP(Расчет!I$31, Справочник!$B$1:$H$35, 6, 0)*Трудозатраты!K118)</f>
        <v/>
      </c>
      <c r="L39" s="19" t="str">
        <f>IF(Трудозатраты!L118="","", VLOOKUP(Расчет!I$31, Справочник!$B$1:$H$35, 6, 0)*Трудозатраты!L118)</f>
        <v/>
      </c>
      <c r="M39" s="19" t="str">
        <f>IF(Трудозатраты!M118="","", VLOOKUP(Расчет!I$31, Справочник!$B$1:$H$35, 6, 0)*Трудозатраты!M118)</f>
        <v/>
      </c>
      <c r="N39" s="19" t="str">
        <f>IF(Трудозатраты!N118="","", VLOOKUP(Расчет!N$31, Справочник!$B$1:$H$35, 6, 0)*Трудозатраты!N118)</f>
        <v/>
      </c>
      <c r="O39" s="19">
        <f>IF(Трудозатраты!O118="","", VLOOKUP(Расчет!O$31, Справочник!$B$1:$H$35, 6, 0)*Трудозатраты!O118)</f>
        <v>0</v>
      </c>
      <c r="P39" s="19" t="str">
        <f>IF(Трудозатраты!P118="","", VLOOKUP(Расчет!P$31, Справочник!$B$1:$H$35, 6, 0)*Трудозатраты!P118)</f>
        <v/>
      </c>
      <c r="Q39" s="19" t="str">
        <f>IF(Трудозатраты!Q118="","", VLOOKUP(Расчет!Q$31, Справочник!$B$1:$H$35, 6, 0)*Трудозатраты!Q118)</f>
        <v/>
      </c>
      <c r="R39" s="19" t="str">
        <f>IF(Трудозатраты!R118="","", VLOOKUP(Расчет!R$31, Справочник!$B$1:$H$35, 6, 0)*Трудозатраты!R118)</f>
        <v/>
      </c>
      <c r="S39" s="19" t="str">
        <f>IF(Трудозатраты!S118="","", VLOOKUP(Расчет!S$31, Справочник!$B$1:$H$35, 6, 0)*Трудозатраты!S118)</f>
        <v/>
      </c>
      <c r="T39" s="19" t="str">
        <f>IF(Трудозатраты!T118="","", VLOOKUP(Расчет!T$31, Справочник!$B$1:$H$35, 6, 0)*Трудозатраты!T118)</f>
        <v/>
      </c>
      <c r="U39" s="19" t="str">
        <f>IF(Трудозатраты!U118="","", VLOOKUP(Расчет!U$31, Справочник!$B$1:$H$35, 6, 0)*Трудозатраты!U118)</f>
        <v/>
      </c>
      <c r="V39" s="19" t="str">
        <f>IF(Трудозатраты!V118="","", VLOOKUP(Расчет!V$31, Справочник!$B$1:$H$35, 6, 0)*Трудозатраты!V118)</f>
        <v/>
      </c>
      <c r="W39" s="19" t="str">
        <f>IF(Трудозатраты!W118="","", VLOOKUP(Расчет!W$31, Справочник!$B$1:$H$35, 6, 0)*Трудозатраты!W118)</f>
        <v/>
      </c>
      <c r="X39" s="19" t="str">
        <f>IF(Трудозатраты!X118="","", VLOOKUP(Расчет!X$31, Справочник!$B$1:$H$35, 6, 0)*Трудозатраты!X118)</f>
        <v/>
      </c>
      <c r="Y39" s="19" t="str">
        <f>IF(Трудозатраты!Y118="","", VLOOKUP(Расчет!Y$31, Справочник!$B$1:$H$35, 6, 0)*Трудозатраты!Y118)</f>
        <v/>
      </c>
      <c r="Z39" s="19" t="str">
        <f>IF(Трудозатраты!Z118="","", VLOOKUP(Расчет!Z$31, Справочник!$B$1:$H$35, 6, 0)*Трудозатраты!Z118)</f>
        <v/>
      </c>
      <c r="AA39" s="19" t="str">
        <f>IF(Трудозатраты!AA118="","", VLOOKUP(Расчет!AA$31, Справочник!$B$1:$H$35, 6, 0)*Трудозатраты!AA118)</f>
        <v/>
      </c>
      <c r="AB39" s="19" t="str">
        <f>IF(Трудозатраты!AB118="","", VLOOKUP(Расчет!AB$31, Справочник!$B$1:$H$35, 6, 0)*Трудозатраты!AB118)</f>
        <v/>
      </c>
      <c r="AC39" s="19" t="str">
        <f>IF(Трудозатраты!AC118="","", VLOOKUP(Расчет!AC$31, Справочник!$B$1:$H$35, 6, 0)*Трудозатраты!AC118)</f>
        <v/>
      </c>
      <c r="AD39" s="19" t="str">
        <f>IF(Трудозатраты!AD118="","", VLOOKUP(Расчет!AD$31, Справочник!$B$1:$H$35, 6, 0)*Трудозатраты!AD118)</f>
        <v/>
      </c>
      <c r="AE39" s="19" t="str">
        <f>IF(Трудозатраты!AE118="","", VLOOKUP(Расчет!AE$31, Справочник!$B$1:$H$35, 6, 0)*Трудозатраты!AE118)</f>
        <v/>
      </c>
      <c r="AF39" s="19" t="str">
        <f>IF(Трудозатраты!AF118="","", VLOOKUP(Расчет!AF$31, Справочник!$B$1:$H$35, 6, 0)*Трудозатраты!AF118)</f>
        <v/>
      </c>
    </row>
    <row r="40" spans="1:32" ht="15.75" customHeight="1" x14ac:dyDescent="0.35">
      <c r="A40" s="11" t="str">
        <f t="shared" ref="A40:B40" si="25">IF(A26="","", A26)</f>
        <v>Недостающие этапы можно внести в строки 11-13</v>
      </c>
      <c r="B40" s="12" t="str">
        <f t="shared" si="25"/>
        <v/>
      </c>
      <c r="C40" s="14">
        <f t="shared" si="18"/>
        <v>0</v>
      </c>
      <c r="D40" s="19" t="str">
        <f>IF(Трудозатраты!D119="","", VLOOKUP(Расчет!D$31, Справочник!$B$1:$H$35, 6, 0)*Трудозатраты!D119)</f>
        <v/>
      </c>
      <c r="E40" s="19" t="str">
        <f>IF(Трудозатраты!E119="","", VLOOKUP(Расчет!D$31, Справочник!$B$1:$H$35, 6, 0)*Трудозатраты!E119)</f>
        <v/>
      </c>
      <c r="F40" s="19" t="str">
        <f>IF(Трудозатраты!F119="","", VLOOKUP(Расчет!D$31, Справочник!$B$1:$H$35, 6, 0)*Трудозатраты!F119)</f>
        <v/>
      </c>
      <c r="G40" s="19" t="str">
        <f>IF(Трудозатраты!G119="","", VLOOKUP(Расчет!D$31, Справочник!$B$1:$H$35, 6, 0)*Трудозатраты!G119)</f>
        <v/>
      </c>
      <c r="H40" s="19" t="str">
        <f>IF(Трудозатраты!H119="","", VLOOKUP(Расчет!D$31, Справочник!$B$1:$H$35, 6, 0)*Трудозатраты!H119)</f>
        <v/>
      </c>
      <c r="I40" s="19" t="str">
        <f>IF(Трудозатраты!I119="","", VLOOKUP(Расчет!I$31, Справочник!$B$1:$H$35, 6, 0)*Трудозатраты!I119)</f>
        <v/>
      </c>
      <c r="J40" s="19" t="str">
        <f>IF(Трудозатраты!J119="","", VLOOKUP(Расчет!I$31, Справочник!$B$1:$H$35, 6, 0)*Трудозатраты!J119)</f>
        <v/>
      </c>
      <c r="K40" s="19" t="str">
        <f>IF(Трудозатраты!K119="","", VLOOKUP(Расчет!I$31, Справочник!$B$1:$H$35, 6, 0)*Трудозатраты!K119)</f>
        <v/>
      </c>
      <c r="L40" s="19" t="str">
        <f>IF(Трудозатраты!L119="","", VLOOKUP(Расчет!I$31, Справочник!$B$1:$H$35, 6, 0)*Трудозатраты!L119)</f>
        <v/>
      </c>
      <c r="M40" s="19" t="str">
        <f>IF(Трудозатраты!M119="","", VLOOKUP(Расчет!I$31, Справочник!$B$1:$H$35, 6, 0)*Трудозатраты!M119)</f>
        <v/>
      </c>
      <c r="N40" s="19" t="str">
        <f>IF(Трудозатраты!N119="","", VLOOKUP(Расчет!N$31, Справочник!$B$1:$H$35, 6, 0)*Трудозатраты!N119)</f>
        <v/>
      </c>
      <c r="O40" s="19" t="str">
        <f>IF(Трудозатраты!O119="","", VLOOKUP(Расчет!O$31, Справочник!$B$1:$H$35, 6, 0)*Трудозатраты!O119)</f>
        <v/>
      </c>
      <c r="P40" s="19" t="str">
        <f>IF(Трудозатраты!P119="","", VLOOKUP(Расчет!P$31, Справочник!$B$1:$H$35, 6, 0)*Трудозатраты!P119)</f>
        <v/>
      </c>
      <c r="Q40" s="19" t="str">
        <f>IF(Трудозатраты!Q119="","", VLOOKUP(Расчет!Q$31, Справочник!$B$1:$H$35, 6, 0)*Трудозатраты!Q119)</f>
        <v/>
      </c>
      <c r="R40" s="19" t="str">
        <f>IF(Трудозатраты!R119="","", VLOOKUP(Расчет!R$31, Справочник!$B$1:$H$35, 6, 0)*Трудозатраты!R119)</f>
        <v/>
      </c>
      <c r="S40" s="19" t="str">
        <f>IF(Трудозатраты!S119="","", VLOOKUP(Расчет!S$31, Справочник!$B$1:$H$35, 6, 0)*Трудозатраты!S119)</f>
        <v/>
      </c>
      <c r="T40" s="19" t="str">
        <f>IF(Трудозатраты!T119="","", VLOOKUP(Расчет!T$31, Справочник!$B$1:$H$35, 6, 0)*Трудозатраты!T119)</f>
        <v/>
      </c>
      <c r="U40" s="19" t="str">
        <f>IF(Трудозатраты!U119="","", VLOOKUP(Расчет!U$31, Справочник!$B$1:$H$35, 6, 0)*Трудозатраты!U119)</f>
        <v/>
      </c>
      <c r="V40" s="19" t="str">
        <f>IF(Трудозатраты!V119="","", VLOOKUP(Расчет!V$31, Справочник!$B$1:$H$35, 6, 0)*Трудозатраты!V119)</f>
        <v/>
      </c>
      <c r="W40" s="19" t="str">
        <f>IF(Трудозатраты!W119="","", VLOOKUP(Расчет!W$31, Справочник!$B$1:$H$35, 6, 0)*Трудозатраты!W119)</f>
        <v/>
      </c>
      <c r="X40" s="19" t="str">
        <f>IF(Трудозатраты!X119="","", VLOOKUP(Расчет!X$31, Справочник!$B$1:$H$35, 6, 0)*Трудозатраты!X119)</f>
        <v/>
      </c>
      <c r="Y40" s="19" t="str">
        <f>IF(Трудозатраты!Y119="","", VLOOKUP(Расчет!Y$31, Справочник!$B$1:$H$35, 6, 0)*Трудозатраты!Y119)</f>
        <v/>
      </c>
      <c r="Z40" s="19" t="str">
        <f>IF(Трудозатраты!Z119="","", VLOOKUP(Расчет!Z$31, Справочник!$B$1:$H$35, 6, 0)*Трудозатраты!Z119)</f>
        <v/>
      </c>
      <c r="AA40" s="19" t="str">
        <f>IF(Трудозатраты!AA119="","", VLOOKUP(Расчет!AA$31, Справочник!$B$1:$H$35, 6, 0)*Трудозатраты!AA119)</f>
        <v/>
      </c>
      <c r="AB40" s="19" t="str">
        <f>IF(Трудозатраты!AB119="","", VLOOKUP(Расчет!AB$31, Справочник!$B$1:$H$35, 6, 0)*Трудозатраты!AB119)</f>
        <v/>
      </c>
      <c r="AC40" s="19" t="str">
        <f>IF(Трудозатраты!AC119="","", VLOOKUP(Расчет!AC$31, Справочник!$B$1:$H$35, 6, 0)*Трудозатраты!AC119)</f>
        <v/>
      </c>
      <c r="AD40" s="19" t="str">
        <f>IF(Трудозатраты!AD119="","", VLOOKUP(Расчет!AD$31, Справочник!$B$1:$H$35, 6, 0)*Трудозатраты!AD119)</f>
        <v/>
      </c>
      <c r="AE40" s="19" t="str">
        <f>IF(Трудозатраты!AE119="","", VLOOKUP(Расчет!AE$31, Справочник!$B$1:$H$35, 6, 0)*Трудозатраты!AE119)</f>
        <v/>
      </c>
      <c r="AF40" s="19" t="str">
        <f>IF(Трудозатраты!AF119="","", VLOOKUP(Расчет!AF$31, Справочник!$B$1:$H$35, 6, 0)*Трудозатраты!AF119)</f>
        <v/>
      </c>
    </row>
    <row r="41" spans="1:32" ht="15.75" customHeight="1" x14ac:dyDescent="0.35">
      <c r="A41" s="11" t="str">
        <f t="shared" ref="A41:B41" si="26">IF(A27="","", A27)</f>
        <v/>
      </c>
      <c r="B41" s="12" t="str">
        <f t="shared" si="26"/>
        <v/>
      </c>
      <c r="C41" s="14">
        <f t="shared" si="18"/>
        <v>0</v>
      </c>
      <c r="D41" s="19" t="str">
        <f>IF(Трудозатраты!D120="","", VLOOKUP(Расчет!D$31, Справочник!$B$1:$H$35, 6, 0)*Трудозатраты!D120)</f>
        <v/>
      </c>
      <c r="E41" s="19" t="str">
        <f>IF(Трудозатраты!E120="","", VLOOKUP(Расчет!D$31, Справочник!$B$1:$H$35, 6, 0)*Трудозатраты!E120)</f>
        <v/>
      </c>
      <c r="F41" s="19" t="str">
        <f>IF(Трудозатраты!F120="","", VLOOKUP(Расчет!D$31, Справочник!$B$1:$H$35, 6, 0)*Трудозатраты!F120)</f>
        <v/>
      </c>
      <c r="G41" s="19" t="str">
        <f>IF(Трудозатраты!G120="","", VLOOKUP(Расчет!D$31, Справочник!$B$1:$H$35, 6, 0)*Трудозатраты!G120)</f>
        <v/>
      </c>
      <c r="H41" s="19" t="str">
        <f>IF(Трудозатраты!H120="","", VLOOKUP(Расчет!D$31, Справочник!$B$1:$H$35, 6, 0)*Трудозатраты!H120)</f>
        <v/>
      </c>
      <c r="I41" s="19" t="str">
        <f>IF(Трудозатраты!I120="","", VLOOKUP(Расчет!I$31, Справочник!$B$1:$H$35, 6, 0)*Трудозатраты!I120)</f>
        <v/>
      </c>
      <c r="J41" s="19" t="str">
        <f>IF(Трудозатраты!J120="","", VLOOKUP(Расчет!I$31, Справочник!$B$1:$H$35, 6, 0)*Трудозатраты!J120)</f>
        <v/>
      </c>
      <c r="K41" s="19" t="str">
        <f>IF(Трудозатраты!K120="","", VLOOKUP(Расчет!I$31, Справочник!$B$1:$H$35, 6, 0)*Трудозатраты!K120)</f>
        <v/>
      </c>
      <c r="L41" s="19" t="str">
        <f>IF(Трудозатраты!L120="","", VLOOKUP(Расчет!I$31, Справочник!$B$1:$H$35, 6, 0)*Трудозатраты!L120)</f>
        <v/>
      </c>
      <c r="M41" s="19" t="str">
        <f>IF(Трудозатраты!M120="","", VLOOKUP(Расчет!I$31, Справочник!$B$1:$H$35, 6, 0)*Трудозатраты!M120)</f>
        <v/>
      </c>
      <c r="N41" s="19" t="str">
        <f>IF(Трудозатраты!N120="","", VLOOKUP(Расчет!N$31, Справочник!$B$1:$H$35, 6, 0)*Трудозатраты!N120)</f>
        <v/>
      </c>
      <c r="O41" s="19" t="str">
        <f>IF(Трудозатраты!O120="","", VLOOKUP(Расчет!O$31, Справочник!$B$1:$H$35, 6, 0)*Трудозатраты!O120)</f>
        <v/>
      </c>
      <c r="P41" s="19" t="str">
        <f>IF(Трудозатраты!P120="","", VLOOKUP(Расчет!P$31, Справочник!$B$1:$H$35, 6, 0)*Трудозатраты!P120)</f>
        <v/>
      </c>
      <c r="Q41" s="19" t="str">
        <f>IF(Трудозатраты!Q120="","", VLOOKUP(Расчет!Q$31, Справочник!$B$1:$H$35, 6, 0)*Трудозатраты!Q120)</f>
        <v/>
      </c>
      <c r="R41" s="19" t="str">
        <f>IF(Трудозатраты!R120="","", VLOOKUP(Расчет!R$31, Справочник!$B$1:$H$35, 6, 0)*Трудозатраты!R120)</f>
        <v/>
      </c>
      <c r="S41" s="19" t="str">
        <f>IF(Трудозатраты!S120="","", VLOOKUP(Расчет!S$31, Справочник!$B$1:$H$35, 6, 0)*Трудозатраты!S120)</f>
        <v/>
      </c>
      <c r="T41" s="19" t="str">
        <f>IF(Трудозатраты!T120="","", VLOOKUP(Расчет!T$31, Справочник!$B$1:$H$35, 6, 0)*Трудозатраты!T120)</f>
        <v/>
      </c>
      <c r="U41" s="19" t="str">
        <f>IF(Трудозатраты!U120="","", VLOOKUP(Расчет!U$31, Справочник!$B$1:$H$35, 6, 0)*Трудозатраты!U120)</f>
        <v/>
      </c>
      <c r="V41" s="19" t="str">
        <f>IF(Трудозатраты!V120="","", VLOOKUP(Расчет!V$31, Справочник!$B$1:$H$35, 6, 0)*Трудозатраты!V120)</f>
        <v/>
      </c>
      <c r="W41" s="19" t="str">
        <f>IF(Трудозатраты!W120="","", VLOOKUP(Расчет!W$31, Справочник!$B$1:$H$35, 6, 0)*Трудозатраты!W120)</f>
        <v/>
      </c>
      <c r="X41" s="19" t="str">
        <f>IF(Трудозатраты!X120="","", VLOOKUP(Расчет!X$31, Справочник!$B$1:$H$35, 6, 0)*Трудозатраты!X120)</f>
        <v/>
      </c>
      <c r="Y41" s="19" t="str">
        <f>IF(Трудозатраты!Y120="","", VLOOKUP(Расчет!Y$31, Справочник!$B$1:$H$35, 6, 0)*Трудозатраты!Y120)</f>
        <v/>
      </c>
      <c r="Z41" s="19" t="str">
        <f>IF(Трудозатраты!Z120="","", VLOOKUP(Расчет!Z$31, Справочник!$B$1:$H$35, 6, 0)*Трудозатраты!Z120)</f>
        <v/>
      </c>
      <c r="AA41" s="19" t="str">
        <f>IF(Трудозатраты!AA120="","", VLOOKUP(Расчет!AA$31, Справочник!$B$1:$H$35, 6, 0)*Трудозатраты!AA120)</f>
        <v/>
      </c>
      <c r="AB41" s="19" t="str">
        <f>IF(Трудозатраты!AB120="","", VLOOKUP(Расчет!AB$31, Справочник!$B$1:$H$35, 6, 0)*Трудозатраты!AB120)</f>
        <v/>
      </c>
      <c r="AC41" s="19" t="str">
        <f>IF(Трудозатраты!AC120="","", VLOOKUP(Расчет!AC$31, Справочник!$B$1:$H$35, 6, 0)*Трудозатраты!AC120)</f>
        <v/>
      </c>
      <c r="AD41" s="19" t="str">
        <f>IF(Трудозатраты!AD120="","", VLOOKUP(Расчет!AD$31, Справочник!$B$1:$H$35, 6, 0)*Трудозатраты!AD120)</f>
        <v/>
      </c>
      <c r="AE41" s="19" t="str">
        <f>IF(Трудозатраты!AE120="","", VLOOKUP(Расчет!AE$31, Справочник!$B$1:$H$35, 6, 0)*Трудозатраты!AE120)</f>
        <v/>
      </c>
      <c r="AF41" s="19" t="str">
        <f>IF(Трудозатраты!AF120="","", VLOOKUP(Расчет!AF$31, Справочник!$B$1:$H$35, 6, 0)*Трудозатраты!AF120)</f>
        <v/>
      </c>
    </row>
    <row r="42" spans="1:32" ht="15.75" customHeight="1" x14ac:dyDescent="0.35">
      <c r="C42" s="15">
        <f>SUM(C33:C41)</f>
        <v>56562449.420028009</v>
      </c>
    </row>
    <row r="43" spans="1:32" ht="15.75" customHeight="1" x14ac:dyDescent="0.35"/>
    <row r="44" spans="1:32" ht="15.75" customHeight="1" x14ac:dyDescent="0.35"/>
    <row r="45" spans="1:32" ht="15.75" customHeight="1" x14ac:dyDescent="0.35"/>
    <row r="46" spans="1:32" ht="15.75" customHeight="1" x14ac:dyDescent="0.35"/>
    <row r="47" spans="1:32" ht="15.75" customHeight="1" x14ac:dyDescent="0.35"/>
    <row r="48" spans="1:32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mergeCells count="63">
    <mergeCell ref="Q31:Q32"/>
    <mergeCell ref="R31:R32"/>
    <mergeCell ref="D31:H31"/>
    <mergeCell ref="I31:M31"/>
    <mergeCell ref="N31:N32"/>
    <mergeCell ref="O31:O32"/>
    <mergeCell ref="P31:P32"/>
    <mergeCell ref="AB31:AB32"/>
    <mergeCell ref="AC31:AC32"/>
    <mergeCell ref="AD31:AD32"/>
    <mergeCell ref="AE31:AE32"/>
    <mergeCell ref="AF31:AF32"/>
    <mergeCell ref="D17:H17"/>
    <mergeCell ref="I17:M17"/>
    <mergeCell ref="N17:N18"/>
    <mergeCell ref="O17:O18"/>
    <mergeCell ref="P17:P18"/>
    <mergeCell ref="AC17:AC18"/>
    <mergeCell ref="AD17:AD18"/>
    <mergeCell ref="AE17:AE18"/>
    <mergeCell ref="AF17:AF18"/>
    <mergeCell ref="S17:S18"/>
    <mergeCell ref="T17:T18"/>
    <mergeCell ref="U17:U18"/>
    <mergeCell ref="V17:V18"/>
    <mergeCell ref="W17:W18"/>
    <mergeCell ref="X17:X18"/>
    <mergeCell ref="Y17:Y18"/>
    <mergeCell ref="Q3:Q4"/>
    <mergeCell ref="R3:R4"/>
    <mergeCell ref="Z17:Z18"/>
    <mergeCell ref="AA17:AA18"/>
    <mergeCell ref="AB17:AB18"/>
    <mergeCell ref="Q17:Q18"/>
    <mergeCell ref="R17:R18"/>
    <mergeCell ref="D3:H3"/>
    <mergeCell ref="I3:M3"/>
    <mergeCell ref="N3:N4"/>
    <mergeCell ref="O3:O4"/>
    <mergeCell ref="P3:P4"/>
    <mergeCell ref="AE3:AE4"/>
    <mergeCell ref="AF3:AF4"/>
    <mergeCell ref="S3:S4"/>
    <mergeCell ref="T3:T4"/>
    <mergeCell ref="U3:U4"/>
    <mergeCell ref="V3:V4"/>
    <mergeCell ref="W3:W4"/>
    <mergeCell ref="X3:X4"/>
    <mergeCell ref="Y3:Y4"/>
    <mergeCell ref="Z3:Z4"/>
    <mergeCell ref="AA3:AA4"/>
    <mergeCell ref="AB3:AB4"/>
    <mergeCell ref="AC3:AC4"/>
    <mergeCell ref="AD3:AD4"/>
    <mergeCell ref="Z31:Z32"/>
    <mergeCell ref="AA31:AA32"/>
    <mergeCell ref="S31:S32"/>
    <mergeCell ref="T31:T32"/>
    <mergeCell ref="U31:U32"/>
    <mergeCell ref="V31:V32"/>
    <mergeCell ref="W31:W32"/>
    <mergeCell ref="X31:X32"/>
    <mergeCell ref="Y31:Y32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1000"/>
  <sheetViews>
    <sheetView workbookViewId="0"/>
  </sheetViews>
  <sheetFormatPr defaultColWidth="11.25" defaultRowHeight="15" customHeight="1" x14ac:dyDescent="0.35"/>
  <cols>
    <col min="1" max="1" width="8.58203125" customWidth="1"/>
    <col min="2" max="2" width="22.9140625" customWidth="1"/>
    <col min="3" max="3" width="15.58203125" customWidth="1"/>
    <col min="4" max="4" width="11.4140625" customWidth="1"/>
    <col min="5" max="11" width="8.58203125" customWidth="1"/>
    <col min="12" max="13" width="6" customWidth="1"/>
    <col min="14" max="32" width="10.9140625" customWidth="1"/>
  </cols>
  <sheetData>
    <row r="1" spans="1:32" ht="15.75" customHeight="1" x14ac:dyDescent="0.35">
      <c r="A1" s="21" t="s">
        <v>16</v>
      </c>
      <c r="C1" s="6"/>
    </row>
    <row r="2" spans="1:32" ht="15.75" customHeight="1" x14ac:dyDescent="0.35">
      <c r="A2" s="1" t="s">
        <v>17</v>
      </c>
      <c r="B2" s="2"/>
      <c r="C2" s="2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</row>
    <row r="3" spans="1:32" ht="51" customHeight="1" x14ac:dyDescent="0.35">
      <c r="A3" s="4"/>
      <c r="B3" s="4"/>
      <c r="C3" s="3"/>
      <c r="D3" s="112" t="str">
        <f>IF(Трудозатраты!D3="","", Трудозатраты!D3)</f>
        <v>Разработчик</v>
      </c>
      <c r="E3" s="110"/>
      <c r="F3" s="110"/>
      <c r="G3" s="110"/>
      <c r="H3" s="110"/>
      <c r="I3" s="112" t="str">
        <f>IF(Трудозатраты!I3="","", Трудозатраты!I3)</f>
        <v>Ведущий разработчик</v>
      </c>
      <c r="J3" s="110"/>
      <c r="K3" s="110"/>
      <c r="L3" s="110"/>
      <c r="M3" s="110"/>
      <c r="N3" s="112" t="str">
        <f>IF(Трудозатраты!N3="","", Трудозатраты!N3)</f>
        <v>Ведущий Тестировщик</v>
      </c>
      <c r="O3" s="112" t="str">
        <f>IF(Трудозатраты!O3="","", Трудозатраты!O3)</f>
        <v>Аналитик</v>
      </c>
      <c r="P3" s="112" t="str">
        <f>IF(Трудозатраты!P3="","", Трудозатраты!P3)</f>
        <v>Ведущий Аналитик</v>
      </c>
      <c r="Q3" s="112" t="str">
        <f>IF(Трудозатраты!Q3="","", Трудозатраты!Q3)</f>
        <v>Архитектор решения</v>
      </c>
      <c r="R3" s="112" t="str">
        <f>IF(Трудозатраты!R3="","", Трудозатраты!R3)</f>
        <v>Эксперт</v>
      </c>
      <c r="S3" s="112" t="str">
        <f>IF(Трудозатраты!S3="","", Трудозатраты!S3)</f>
        <v>Руководитель проекта</v>
      </c>
      <c r="T3" s="112" t="str">
        <f>IF(Трудозатраты!T3="","", Трудозатраты!T3)</f>
        <v/>
      </c>
      <c r="U3" s="109" t="str">
        <f>IF(Трудозатраты!U3="","", Трудозатраты!U3)</f>
        <v/>
      </c>
      <c r="V3" s="109" t="str">
        <f>IF(Трудозатраты!V3="","", Трудозатраты!V3)</f>
        <v/>
      </c>
      <c r="W3" s="109" t="str">
        <f>IF(Трудозатраты!W3="","", Трудозатраты!W3)</f>
        <v/>
      </c>
      <c r="X3" s="109" t="str">
        <f>IF(Трудозатраты!X3="","", Трудозатраты!X3)</f>
        <v/>
      </c>
      <c r="Y3" s="109" t="str">
        <f>IF(Трудозатраты!Y3="","", Трудозатраты!Y3)</f>
        <v/>
      </c>
      <c r="Z3" s="109" t="str">
        <f>IF(Трудозатраты!Z3="","", Трудозатраты!Z3)</f>
        <v/>
      </c>
      <c r="AA3" s="109" t="str">
        <f>IF(Трудозатраты!AA3="","", Трудозатраты!AA3)</f>
        <v/>
      </c>
      <c r="AB3" s="109" t="str">
        <f>IF(Трудозатраты!AB3="","", Трудозатраты!AB3)</f>
        <v/>
      </c>
      <c r="AC3" s="109" t="str">
        <f>IF(Трудозатраты!AC3="","", Трудозатраты!AC3)</f>
        <v/>
      </c>
      <c r="AD3" s="109" t="str">
        <f>IF(Трудозатраты!AD3="","", Трудозатраты!AD3)</f>
        <v/>
      </c>
      <c r="AE3" s="109" t="str">
        <f>IF(Трудозатраты!AE3="","", Трудозатраты!AE3)</f>
        <v/>
      </c>
      <c r="AF3" s="109" t="str">
        <f>IF(Трудозатраты!AF3="","", Трудозатраты!AF3)</f>
        <v/>
      </c>
    </row>
    <row r="4" spans="1:32" ht="15.75" customHeight="1" x14ac:dyDescent="0.35">
      <c r="A4" s="16"/>
      <c r="B4" s="16"/>
      <c r="C4" s="23" t="s">
        <v>18</v>
      </c>
      <c r="D4" s="5" t="str">
        <f>IF(Трудозатраты!D4="","", Трудозатраты!D4)</f>
        <v>Back</v>
      </c>
      <c r="E4" s="5" t="str">
        <f>IF(Трудозатраты!E4="","", Трудозатраты!E4)</f>
        <v>Front</v>
      </c>
      <c r="F4" s="5" t="str">
        <f>IF(Трудозатраты!F4="","", Трудозатраты!F4)</f>
        <v>Database</v>
      </c>
      <c r="G4" s="5" t="str">
        <f>IF(Трудозатраты!G4="","", Трудозатраты!G4)</f>
        <v>UI</v>
      </c>
      <c r="H4" s="5" t="str">
        <f>IF(Трудозатраты!H4="","", Трудозатраты!H4)</f>
        <v xml:space="preserve"> DevOps</v>
      </c>
      <c r="I4" s="5" t="str">
        <f>IF(Трудозатраты!I4="","", Трудозатраты!I4)</f>
        <v>Back</v>
      </c>
      <c r="J4" s="5" t="str">
        <f>IF(Трудозатраты!J4="","", Трудозатраты!J4)</f>
        <v>Front</v>
      </c>
      <c r="K4" s="5" t="str">
        <f>IF(Трудозатраты!K4="","", Трудозатраты!K4)</f>
        <v>Database</v>
      </c>
      <c r="L4" s="5" t="str">
        <f>IF(Трудозатраты!L4="","", Трудозатраты!L4)</f>
        <v xml:space="preserve"> UI</v>
      </c>
      <c r="M4" s="5" t="str">
        <f>IF(Трудозатраты!M4="","", Трудозатраты!M4)</f>
        <v>DevOps</v>
      </c>
      <c r="N4" s="110"/>
      <c r="O4" s="110"/>
      <c r="P4" s="110"/>
      <c r="Q4" s="110"/>
      <c r="R4" s="110"/>
      <c r="S4" s="110"/>
      <c r="T4" s="110"/>
      <c r="U4" s="110"/>
      <c r="V4" s="110"/>
      <c r="W4" s="110"/>
      <c r="X4" s="110"/>
      <c r="Y4" s="110"/>
      <c r="Z4" s="110"/>
      <c r="AA4" s="110"/>
      <c r="AB4" s="110"/>
      <c r="AC4" s="110"/>
      <c r="AD4" s="110"/>
      <c r="AE4" s="110"/>
      <c r="AF4" s="110"/>
    </row>
    <row r="5" spans="1:32" ht="15.75" customHeight="1" x14ac:dyDescent="0.35">
      <c r="A5" s="18" t="str">
        <f>IF(Трудозатраты!A5="","", Трудозатраты!A5)</f>
        <v>Этап 1</v>
      </c>
      <c r="B5" s="18" t="str">
        <f>IF(Трудозатраты!B5="","", Трудозатраты!B5)</f>
        <v>Анализ и планирование</v>
      </c>
      <c r="C5" s="13">
        <f t="shared" ref="C5:C10" si="0">ROUND(MAX(D5:AE5)*1.1, 0)</f>
        <v>29</v>
      </c>
      <c r="D5" s="19">
        <f>IF(Трудозатраты!D96="","", Трудозатраты!D96/Команда!C$24)</f>
        <v>0</v>
      </c>
      <c r="E5" s="19">
        <f>IF(Трудозатраты!E96="","", Трудозатраты!E96/Команда!D$24)</f>
        <v>0</v>
      </c>
      <c r="F5" s="19">
        <f>IF(Трудозатраты!F96="","", Трудозатраты!F96/Команда!E$24)</f>
        <v>13</v>
      </c>
      <c r="G5" s="19">
        <f>IF(Трудозатраты!G96="","", Трудозатраты!G96/Команда!F$24)</f>
        <v>0</v>
      </c>
      <c r="H5" s="19">
        <f>IF(Трудозатраты!H96="","", Трудозатраты!H96/Команда!G$24)</f>
        <v>0</v>
      </c>
      <c r="I5" s="19">
        <f>IF(Трудозатраты!I96="","", Трудозатраты!I96/Команда!H$24)</f>
        <v>0</v>
      </c>
      <c r="J5" s="19">
        <f>IF(Трудозатраты!J96="","", Трудозатраты!J96/Команда!I$24)</f>
        <v>0</v>
      </c>
      <c r="K5" s="19">
        <f>IF(Трудозатраты!K96="","", Трудозатраты!K96/Команда!J$24)</f>
        <v>0</v>
      </c>
      <c r="L5" s="19">
        <v>0</v>
      </c>
      <c r="M5" s="19">
        <v>0</v>
      </c>
      <c r="N5" s="19">
        <f>IF(Трудозатраты!N96="","", Трудозатраты!N96/Команда!M$24)</f>
        <v>0</v>
      </c>
      <c r="O5" s="19">
        <f>IF(Трудозатраты!O96="","", Трудозатраты!O96/Команда!N$24)</f>
        <v>8.6666666666666661</v>
      </c>
      <c r="P5" s="19">
        <f>IF(Трудозатраты!P96="","", Трудозатраты!P96/Команда!O$24)</f>
        <v>26</v>
      </c>
      <c r="Q5" s="19">
        <f>IF(Трудозатраты!Q96="","", Трудозатраты!Q96/Команда!P$24)</f>
        <v>26</v>
      </c>
      <c r="R5" s="19">
        <f>IF(Трудозатраты!R96="","", Трудозатраты!R96/Команда!Q$24)</f>
        <v>7</v>
      </c>
      <c r="S5" s="19">
        <f>IF(Трудозатраты!S96="","", Трудозатраты!S96/Команда!R$24)</f>
        <v>7</v>
      </c>
      <c r="T5" s="19" t="str">
        <f>IF(Трудозатраты!T96="","", Трудозатраты!T96/Команда!S$24)</f>
        <v/>
      </c>
      <c r="U5" s="19" t="str">
        <f>IF(Трудозатраты!U96="","", Трудозатраты!U96/Команда!T$24)</f>
        <v/>
      </c>
      <c r="V5" s="19" t="str">
        <f>IF(Трудозатраты!V96="","", Трудозатраты!V96/Команда!U$24)</f>
        <v/>
      </c>
      <c r="W5" s="19" t="str">
        <f>IF(Трудозатраты!W96="","", Трудозатраты!W96/Команда!V$24)</f>
        <v/>
      </c>
      <c r="X5" s="19" t="str">
        <f>IF(Трудозатраты!X96="","", Трудозатраты!X96/Команда!W$24)</f>
        <v/>
      </c>
      <c r="Y5" s="19" t="str">
        <f>IF(Трудозатраты!Y96="","", Трудозатраты!Y96/Команда!X$24)</f>
        <v/>
      </c>
      <c r="Z5" s="19" t="str">
        <f>IF(Трудозатраты!Z96="","", Трудозатраты!Z96/Команда!Y$24)</f>
        <v/>
      </c>
      <c r="AA5" s="19" t="str">
        <f>IF(Трудозатраты!AA96="","", Трудозатраты!AA96/Команда!Z$24)</f>
        <v/>
      </c>
      <c r="AB5" s="19" t="str">
        <f>IF(Трудозатраты!AB96="","", Трудозатраты!AB96/Команда!AA$24)</f>
        <v/>
      </c>
      <c r="AC5" s="19" t="str">
        <f>IF(Трудозатраты!AC96="","", Трудозатраты!AC96/Команда!AB$24)</f>
        <v/>
      </c>
      <c r="AD5" s="19" t="str">
        <f>IF(Трудозатраты!AD96="","", Трудозатраты!AD96/Команда!AC$24)</f>
        <v/>
      </c>
      <c r="AE5" s="19" t="str">
        <f>IF(Трудозатраты!AE96="","", Трудозатраты!AE96/Команда!AD$24)</f>
        <v/>
      </c>
      <c r="AF5" s="19"/>
    </row>
    <row r="6" spans="1:32" ht="15.75" customHeight="1" x14ac:dyDescent="0.35">
      <c r="A6" s="18" t="str">
        <f>IF(Трудозатраты!A25="","", Трудозатраты!A25)</f>
        <v>Этап 2</v>
      </c>
      <c r="B6" s="18" t="str">
        <f>IF(Трудозатраты!B25="","", Трудозатраты!B25)</f>
        <v>Проектирование системы</v>
      </c>
      <c r="C6" s="13">
        <f t="shared" si="0"/>
        <v>29</v>
      </c>
      <c r="D6" s="24">
        <f>IF(Трудозатраты!D97="","", Трудозатраты!D97/Команда!C$24)</f>
        <v>0</v>
      </c>
      <c r="E6" s="24">
        <f>IF(Трудозатраты!E97="","", Трудозатраты!E97/Команда!D$24)</f>
        <v>0</v>
      </c>
      <c r="F6" s="24">
        <f>IF(Трудозатраты!F97="","", Трудозатраты!F97/Команда!E$24)</f>
        <v>0</v>
      </c>
      <c r="G6" s="24">
        <f>IF(Трудозатраты!G97="","", Трудозатраты!G97/Команда!F$24)</f>
        <v>0</v>
      </c>
      <c r="H6" s="24">
        <f>IF(Трудозатраты!H97="","", Трудозатраты!H97/Команда!G$24)</f>
        <v>0</v>
      </c>
      <c r="I6" s="24">
        <f>IF(Трудозатраты!I97="","", Трудозатраты!I97/Команда!H$24)</f>
        <v>26</v>
      </c>
      <c r="J6" s="24">
        <f>IF(Трудозатраты!J97="","", Трудозатраты!J97/Команда!I$24)</f>
        <v>26</v>
      </c>
      <c r="K6" s="24">
        <f>IF(Трудозатраты!K97="","", Трудозатраты!K97/Команда!J$24)</f>
        <v>26</v>
      </c>
      <c r="L6" s="24">
        <v>0</v>
      </c>
      <c r="M6" s="24">
        <v>0</v>
      </c>
      <c r="N6" s="24">
        <f>IF(Трудозатраты!N97="","", Трудозатраты!N97/Команда!M$24)</f>
        <v>9.5</v>
      </c>
      <c r="O6" s="24">
        <f>IF(Трудозатраты!O97="","", Трудозатраты!O97/Команда!N$24)</f>
        <v>8.6666666666666661</v>
      </c>
      <c r="P6" s="24">
        <f>IF(Трудозатраты!P97="","", Трудозатраты!P97/Команда!O$24)</f>
        <v>26</v>
      </c>
      <c r="Q6" s="24">
        <f>IF(Трудозатраты!Q97="","", Трудозатраты!Q97/Команда!P$24)</f>
        <v>26</v>
      </c>
      <c r="R6" s="24">
        <f>IF(Трудозатраты!R97="","", Трудозатраты!R97/Команда!Q$24)</f>
        <v>10</v>
      </c>
      <c r="S6" s="24">
        <f>IF(Трудозатраты!S97="","", Трудозатраты!S97/Команда!R$24)</f>
        <v>10</v>
      </c>
      <c r="T6" s="24" t="str">
        <f>IF(Трудозатраты!T97="","", Трудозатраты!T97/Команда!S$24)</f>
        <v/>
      </c>
      <c r="U6" s="24" t="str">
        <f>IF(Трудозатраты!U97="","", Трудозатраты!U97/Команда!T$24)</f>
        <v/>
      </c>
      <c r="V6" s="24" t="str">
        <f>IF(Трудозатраты!V97="","", Трудозатраты!V97/Команда!U$24)</f>
        <v/>
      </c>
      <c r="W6" s="24" t="str">
        <f>IF(Трудозатраты!W97="","", Трудозатраты!W97/Команда!V$24)</f>
        <v/>
      </c>
      <c r="X6" s="24" t="str">
        <f>IF(Трудозатраты!X97="","", Трудозатраты!X97/Команда!W$24)</f>
        <v/>
      </c>
      <c r="Y6" s="24" t="str">
        <f>IF(Трудозатраты!Y97="","", Трудозатраты!Y97/Команда!X$24)</f>
        <v/>
      </c>
      <c r="Z6" s="24" t="str">
        <f>IF(Трудозатраты!Z97="","", Трудозатраты!Z97/Команда!Y$24)</f>
        <v/>
      </c>
      <c r="AA6" s="24" t="str">
        <f>IF(Трудозатраты!AA97="","", Трудозатраты!AA97/Команда!Z$24)</f>
        <v/>
      </c>
      <c r="AB6" s="24" t="str">
        <f>IF(Трудозатраты!AB97="","", Трудозатраты!AB97/Команда!AA$24)</f>
        <v/>
      </c>
      <c r="AC6" s="24" t="str">
        <f>IF(Трудозатраты!AC97="","", Трудозатраты!AC97/Команда!AB$24)</f>
        <v/>
      </c>
      <c r="AD6" s="24" t="str">
        <f>IF(Трудозатраты!AD97="","", Трудозатраты!AD97/Команда!AC$24)</f>
        <v/>
      </c>
      <c r="AE6" s="24" t="str">
        <f>IF(Трудозатраты!AE97="","", Трудозатраты!AE97/Команда!AD$24)</f>
        <v/>
      </c>
      <c r="AF6" s="19"/>
    </row>
    <row r="7" spans="1:32" ht="15.75" customHeight="1" x14ac:dyDescent="0.35">
      <c r="A7" s="18" t="str">
        <f>IF(Трудозатраты!A52="","", Трудозатраты!A52)</f>
        <v>Этап 3</v>
      </c>
      <c r="B7" s="18" t="str">
        <f>IF(Трудозатраты!B52="","", Трудозатраты!B52)</f>
        <v>Разработка ПО</v>
      </c>
      <c r="C7" s="13">
        <f t="shared" si="0"/>
        <v>57</v>
      </c>
      <c r="D7" s="19">
        <f>IF(Трудозатраты!D98="","", Трудозатраты!D98/Команда!C$24)</f>
        <v>26</v>
      </c>
      <c r="E7" s="19">
        <f>IF(Трудозатраты!E98="","", Трудозатраты!E98/Команда!D$24)</f>
        <v>26</v>
      </c>
      <c r="F7" s="19">
        <f>IF(Трудозатраты!F98="","", Трудозатраты!F98/Команда!E$24)</f>
        <v>26</v>
      </c>
      <c r="G7" s="19">
        <f>IF(Трудозатраты!G98="","", Трудозатраты!G98/Команда!F$24)</f>
        <v>26</v>
      </c>
      <c r="H7" s="19">
        <f>IF(Трудозатраты!H98="","", Трудозатраты!H98/Команда!G$24)</f>
        <v>25</v>
      </c>
      <c r="I7" s="19">
        <f>IF(Трудозатраты!I98="","", Трудозатраты!I98/Команда!H$24)</f>
        <v>43</v>
      </c>
      <c r="J7" s="19">
        <f>IF(Трудозатраты!J98="","", Трудозатраты!J98/Команда!I$24)</f>
        <v>43</v>
      </c>
      <c r="K7" s="19">
        <f>IF(Трудозатраты!K98="","", Трудозатраты!K98/Команда!J$24)</f>
        <v>52</v>
      </c>
      <c r="L7" s="19">
        <v>0</v>
      </c>
      <c r="M7" s="19">
        <v>0</v>
      </c>
      <c r="N7" s="19">
        <f>IF(Трудозатраты!N98="","", Трудозатраты!N98/Команда!M$24)</f>
        <v>23</v>
      </c>
      <c r="O7" s="19">
        <f>IF(Трудозатраты!O98="","", Трудозатраты!O98/Команда!N$24)</f>
        <v>15.333333333333334</v>
      </c>
      <c r="P7" s="19">
        <f>IF(Трудозатраты!P98="","", Трудозатраты!P98/Команда!O$24)</f>
        <v>46</v>
      </c>
      <c r="Q7" s="19">
        <f>IF(Трудозатраты!Q98="","", Трудозатраты!Q98/Команда!P$24)</f>
        <v>46</v>
      </c>
      <c r="R7" s="19">
        <f>IF(Трудозатраты!R98="","", Трудозатраты!R98/Команда!Q$24)</f>
        <v>13</v>
      </c>
      <c r="S7" s="19">
        <f>IF(Трудозатраты!S98="","", Трудозатраты!S98/Команда!R$24)</f>
        <v>13</v>
      </c>
      <c r="T7" s="19" t="str">
        <f>IF(Трудозатраты!T98="","", Трудозатраты!T98/Команда!S$24)</f>
        <v/>
      </c>
      <c r="U7" s="19" t="str">
        <f>IF(Трудозатраты!U98="","", Трудозатраты!U98/Команда!T$24)</f>
        <v/>
      </c>
      <c r="V7" s="19" t="str">
        <f>IF(Трудозатраты!V98="","", Трудозатраты!V98/Команда!U$24)</f>
        <v/>
      </c>
      <c r="W7" s="19" t="str">
        <f>IF(Трудозатраты!W98="","", Трудозатраты!W98/Команда!V$24)</f>
        <v/>
      </c>
      <c r="X7" s="19" t="str">
        <f>IF(Трудозатраты!X98="","", Трудозатраты!X98/Команда!W$24)</f>
        <v/>
      </c>
      <c r="Y7" s="19" t="str">
        <f>IF(Трудозатраты!Y98="","", Трудозатраты!Y98/Команда!X$24)</f>
        <v/>
      </c>
      <c r="Z7" s="19" t="str">
        <f>IF(Трудозатраты!Z98="","", Трудозатраты!Z98/Команда!Y$24)</f>
        <v/>
      </c>
      <c r="AA7" s="19" t="str">
        <f>IF(Трудозатраты!AA98="","", Трудозатраты!AA98/Команда!Z$24)</f>
        <v/>
      </c>
      <c r="AB7" s="19" t="str">
        <f>IF(Трудозатраты!AB98="","", Трудозатраты!AB98/Команда!AA$24)</f>
        <v/>
      </c>
      <c r="AC7" s="19" t="str">
        <f>IF(Трудозатраты!AC98="","", Трудозатраты!AC98/Команда!AB$24)</f>
        <v/>
      </c>
      <c r="AD7" s="19" t="str">
        <f>IF(Трудозатраты!AD98="","", Трудозатраты!AD98/Команда!AC$24)</f>
        <v/>
      </c>
      <c r="AE7" s="19" t="str">
        <f>IF(Трудозатраты!AE98="","", Трудозатраты!AE98/Команда!AD$24)</f>
        <v/>
      </c>
      <c r="AF7" s="19"/>
    </row>
    <row r="8" spans="1:32" ht="15.75" customHeight="1" x14ac:dyDescent="0.35">
      <c r="A8" s="18" t="str">
        <f>IF(Трудозатраты!A67="","", Трудозатраты!A67)</f>
        <v>Этап 4</v>
      </c>
      <c r="B8" s="18" t="str">
        <f>IF(Трудозатраты!B67="","", Трудозатраты!B67)</f>
        <v>Тестирование и оптимизация</v>
      </c>
      <c r="C8" s="13">
        <f t="shared" si="0"/>
        <v>22</v>
      </c>
      <c r="D8" s="19">
        <f>IF(Трудозатраты!D99="","", Трудозатраты!D99/Команда!C$24)</f>
        <v>11</v>
      </c>
      <c r="E8" s="19">
        <f>IF(Трудозатраты!E99="","", Трудозатраты!E99/Команда!D$24)</f>
        <v>11</v>
      </c>
      <c r="F8" s="19">
        <f>IF(Трудозатраты!F99="","", Трудозатраты!F99/Команда!E$24)</f>
        <v>11</v>
      </c>
      <c r="G8" s="19">
        <f>IF(Трудозатраты!G99="","", Трудозатраты!G99/Команда!F$24)</f>
        <v>11</v>
      </c>
      <c r="H8" s="19">
        <f>IF(Трудозатраты!H99="","", Трудозатраты!H99/Команда!G$24)</f>
        <v>0</v>
      </c>
      <c r="I8" s="19">
        <f>IF(Трудозатраты!I99="","", Трудозатраты!I99/Команда!H$24)</f>
        <v>0</v>
      </c>
      <c r="J8" s="19">
        <f>IF(Трудозатраты!J99="","", Трудозатраты!J99/Команда!I$24)</f>
        <v>0</v>
      </c>
      <c r="K8" s="19">
        <f>IF(Трудозатраты!K99="","", Трудозатраты!K99/Команда!J$24)</f>
        <v>0</v>
      </c>
      <c r="L8" s="19">
        <v>0</v>
      </c>
      <c r="M8" s="19">
        <v>0</v>
      </c>
      <c r="N8" s="19">
        <f>IF(Трудозатраты!N99="","", Трудозатраты!N99/Команда!M$24)</f>
        <v>16</v>
      </c>
      <c r="O8" s="19">
        <f>IF(Трудозатраты!O99="","", Трудозатраты!O99/Команда!N$24)</f>
        <v>0</v>
      </c>
      <c r="P8" s="19">
        <f>IF(Трудозатраты!P99="","", Трудозатраты!P99/Команда!O$24)</f>
        <v>0</v>
      </c>
      <c r="Q8" s="19">
        <f>IF(Трудозатраты!Q99="","", Трудозатраты!Q99/Команда!P$24)</f>
        <v>0</v>
      </c>
      <c r="R8" s="19">
        <f>IF(Трудозатраты!R99="","", Трудозатраты!R99/Команда!Q$24)</f>
        <v>18</v>
      </c>
      <c r="S8" s="19">
        <f>IF(Трудозатраты!S99="","", Трудозатраты!S99/Команда!R$24)</f>
        <v>20</v>
      </c>
      <c r="T8" s="19" t="str">
        <f>IF(Трудозатраты!T99="","", Трудозатраты!T99/Команда!S$24)</f>
        <v/>
      </c>
      <c r="U8" s="19" t="str">
        <f>IF(Трудозатраты!U99="","", Трудозатраты!U99/Команда!T$24)</f>
        <v/>
      </c>
      <c r="V8" s="19" t="str">
        <f>IF(Трудозатраты!V99="","", Трудозатраты!V99/Команда!U$24)</f>
        <v/>
      </c>
      <c r="W8" s="19" t="str">
        <f>IF(Трудозатраты!W99="","", Трудозатраты!W99/Команда!V$24)</f>
        <v/>
      </c>
      <c r="X8" s="19" t="str">
        <f>IF(Трудозатраты!X99="","", Трудозатраты!X99/Команда!W$24)</f>
        <v/>
      </c>
      <c r="Y8" s="19" t="str">
        <f>IF(Трудозатраты!Y99="","", Трудозатраты!Y99/Команда!X$24)</f>
        <v/>
      </c>
      <c r="Z8" s="19" t="str">
        <f>IF(Трудозатраты!Z99="","", Трудозатраты!Z99/Команда!Y$24)</f>
        <v/>
      </c>
      <c r="AA8" s="19" t="str">
        <f>IF(Трудозатраты!AA99="","", Трудозатраты!AA99/Команда!Z$24)</f>
        <v/>
      </c>
      <c r="AB8" s="19" t="str">
        <f>IF(Трудозатраты!AB99="","", Трудозатраты!AB99/Команда!AA$24)</f>
        <v/>
      </c>
      <c r="AC8" s="19" t="str">
        <f>IF(Трудозатраты!AC99="","", Трудозатраты!AC99/Команда!AB$24)</f>
        <v/>
      </c>
      <c r="AD8" s="19" t="str">
        <f>IF(Трудозатраты!AD99="","", Трудозатраты!AD99/Команда!AC$24)</f>
        <v/>
      </c>
      <c r="AE8" s="19" t="str">
        <f>IF(Трудозатраты!AE99="","", Трудозатраты!AE99/Команда!AD$24)</f>
        <v/>
      </c>
      <c r="AF8" s="19"/>
    </row>
    <row r="9" spans="1:32" ht="15.75" customHeight="1" x14ac:dyDescent="0.35">
      <c r="A9" s="18" t="str">
        <f>IF(Трудозатраты!A79="","", Трудозатраты!A79)</f>
        <v>Этап 5</v>
      </c>
      <c r="B9" s="18" t="str">
        <f>IF(Трудозатраты!B79="","", Трудозатраты!B79)</f>
        <v>Внедрение</v>
      </c>
      <c r="C9" s="13">
        <f t="shared" si="0"/>
        <v>11</v>
      </c>
      <c r="D9" s="19">
        <f>IF(Трудозатраты!D100="","", Трудозатраты!D100/Команда!C$24)</f>
        <v>0</v>
      </c>
      <c r="E9" s="19">
        <f>IF(Трудозатраты!E100="","", Трудозатраты!E100/Команда!D$24)</f>
        <v>0</v>
      </c>
      <c r="F9" s="19">
        <f>IF(Трудозатраты!F100="","", Трудозатраты!F100/Команда!E$24)</f>
        <v>0</v>
      </c>
      <c r="G9" s="19">
        <f>IF(Трудозатраты!G100="","", Трудозатраты!G100/Команда!F$24)</f>
        <v>0</v>
      </c>
      <c r="H9" s="19">
        <f>IF(Трудозатраты!H100="","", Трудозатраты!H100/Команда!G$24)</f>
        <v>0</v>
      </c>
      <c r="I9" s="19">
        <f>IF(Трудозатраты!I100="","", Трудозатраты!I100/Команда!H$24)</f>
        <v>0</v>
      </c>
      <c r="J9" s="19">
        <f>IF(Трудозатраты!J100="","", Трудозатраты!J100/Команда!I$24)</f>
        <v>0</v>
      </c>
      <c r="K9" s="19">
        <f>IF(Трудозатраты!K100="","", Трудозатраты!K100/Команда!J$24)</f>
        <v>0</v>
      </c>
      <c r="L9" s="19">
        <v>0</v>
      </c>
      <c r="M9" s="19">
        <v>0</v>
      </c>
      <c r="N9" s="19">
        <f>IF(Трудозатраты!N100="","", Трудозатраты!N100/Команда!M$24)</f>
        <v>9.5</v>
      </c>
      <c r="O9" s="19">
        <f>IF(Трудозатраты!O100="","", Трудозатраты!O100/Команда!N$24)</f>
        <v>3.3333333333333335</v>
      </c>
      <c r="P9" s="19">
        <f>IF(Трудозатраты!P100="","", Трудозатраты!P100/Команда!O$24)</f>
        <v>10</v>
      </c>
      <c r="Q9" s="19">
        <f>IF(Трудозатраты!Q100="","", Трудозатраты!Q100/Команда!P$24)</f>
        <v>10</v>
      </c>
      <c r="R9" s="19" t="str">
        <f>IF(Трудозатраты!R100="","", Трудозатраты!R100/Команда!Q$24)</f>
        <v/>
      </c>
      <c r="S9" s="19" t="str">
        <f>IF(Трудозатраты!S100="","", Трудозатраты!S100/Команда!R$24)</f>
        <v/>
      </c>
      <c r="T9" s="19" t="str">
        <f>IF(Трудозатраты!T100="","", Трудозатраты!T100/Команда!S$24)</f>
        <v/>
      </c>
      <c r="U9" s="19" t="str">
        <f>IF(Трудозатраты!U100="","", Трудозатраты!U100/Команда!T$24)</f>
        <v/>
      </c>
      <c r="V9" s="19" t="str">
        <f>IF(Трудозатраты!V100="","", Трудозатраты!V100/Команда!U$24)</f>
        <v/>
      </c>
      <c r="W9" s="19" t="str">
        <f>IF(Трудозатраты!W100="","", Трудозатраты!W100/Команда!V$24)</f>
        <v/>
      </c>
      <c r="X9" s="19" t="str">
        <f>IF(Трудозатраты!X100="","", Трудозатраты!X100/Команда!W$24)</f>
        <v/>
      </c>
      <c r="Y9" s="19" t="str">
        <f>IF(Трудозатраты!Y100="","", Трудозатраты!Y100/Команда!X$24)</f>
        <v/>
      </c>
      <c r="Z9" s="19" t="str">
        <f>IF(Трудозатраты!Z100="","", Трудозатраты!Z100/Команда!Y$24)</f>
        <v/>
      </c>
      <c r="AA9" s="19" t="str">
        <f>IF(Трудозатраты!AA100="","", Трудозатраты!AA100/Команда!Z$24)</f>
        <v/>
      </c>
      <c r="AB9" s="19" t="str">
        <f>IF(Трудозатраты!AB100="","", Трудозатраты!AB100/Команда!AA$24)</f>
        <v/>
      </c>
      <c r="AC9" s="19" t="str">
        <f>IF(Трудозатраты!AC100="","", Трудозатраты!AC100/Команда!AB$24)</f>
        <v/>
      </c>
      <c r="AD9" s="19" t="str">
        <f>IF(Трудозатраты!AD100="","", Трудозатраты!AD100/Команда!AC$24)</f>
        <v/>
      </c>
      <c r="AE9" s="19" t="str">
        <f>IF(Трудозатраты!AE100="","", Трудозатраты!AE100/Команда!AD$24)</f>
        <v/>
      </c>
      <c r="AF9" s="19"/>
    </row>
    <row r="10" spans="1:32" ht="15.75" customHeight="1" x14ac:dyDescent="0.35">
      <c r="A10" s="18" t="str">
        <f>IF(Трудозатраты!A83="","", Трудозатраты!A83)</f>
        <v>Этап 6</v>
      </c>
      <c r="B10" s="18" t="str">
        <f>IF(Трудозатраты!B83="","", Трудозатраты!B83)</f>
        <v>Техподдержка проекта 6 мес.</v>
      </c>
      <c r="C10" s="13">
        <f t="shared" si="0"/>
        <v>79</v>
      </c>
      <c r="D10" s="19">
        <f>IF(Трудозатраты!D101="","", Трудозатраты!D101/Команда!C$24)</f>
        <v>36</v>
      </c>
      <c r="E10" s="19">
        <f>IF(Трудозатраты!E101="","", Трудозатраты!E101/Команда!D$24)</f>
        <v>36</v>
      </c>
      <c r="F10" s="19">
        <f>IF(Трудозатраты!F101="","", Трудозатраты!F101/Команда!E$24)</f>
        <v>36</v>
      </c>
      <c r="G10" s="19">
        <f>IF(Трудозатраты!G101="","", Трудозатраты!G101/Команда!F$24)</f>
        <v>0</v>
      </c>
      <c r="H10" s="19">
        <f>IF(Трудозатраты!H101="","", Трудозатраты!H101/Команда!G$24)</f>
        <v>72</v>
      </c>
      <c r="I10" s="19" t="str">
        <f>IF(Трудозатраты!I101="","", Трудозатраты!I101/Команда!H$24)</f>
        <v/>
      </c>
      <c r="J10" s="19" t="str">
        <f>IF(Трудозатраты!J101="","", Трудозатраты!J101/Команда!I$24)</f>
        <v/>
      </c>
      <c r="K10" s="19" t="str">
        <f>IF(Трудозатраты!K101="","", Трудозатраты!K101/Команда!J$24)</f>
        <v/>
      </c>
      <c r="L10" s="19">
        <v>0</v>
      </c>
      <c r="M10" s="19">
        <v>0</v>
      </c>
      <c r="N10" s="19">
        <f>IF(Трудозатраты!N101="","", Трудозатраты!N101/Команда!M$24)</f>
        <v>0</v>
      </c>
      <c r="O10" s="19">
        <f>IF(Трудозатраты!O101="","", Трудозатраты!O101/Команда!N$24)</f>
        <v>0</v>
      </c>
      <c r="P10" s="19" t="str">
        <f>IF(Трудозатраты!P101="","", Трудозатраты!P101/Команда!O$24)</f>
        <v/>
      </c>
      <c r="Q10" s="19" t="str">
        <f>IF(Трудозатраты!Q101="","", Трудозатраты!Q101/Команда!P$24)</f>
        <v/>
      </c>
      <c r="R10" s="19" t="str">
        <f>IF(Трудозатраты!R101="","", Трудозатраты!R101/Команда!Q$24)</f>
        <v/>
      </c>
      <c r="S10" s="19" t="str">
        <f>IF(Трудозатраты!S101="","", Трудозатраты!S101/Команда!R$24)</f>
        <v/>
      </c>
      <c r="T10" s="19" t="str">
        <f>IF(Трудозатраты!T101="","", Трудозатраты!T101/Команда!S$24)</f>
        <v/>
      </c>
      <c r="U10" s="19" t="str">
        <f>IF(Трудозатраты!U101="","", Трудозатраты!U101/Команда!T$24)</f>
        <v/>
      </c>
      <c r="V10" s="19" t="str">
        <f>IF(Трудозатраты!V101="","", Трудозатраты!V101/Команда!U$24)</f>
        <v/>
      </c>
      <c r="W10" s="19" t="str">
        <f>IF(Трудозатраты!W101="","", Трудозатраты!W101/Команда!V$24)</f>
        <v/>
      </c>
      <c r="X10" s="19" t="str">
        <f>IF(Трудозатраты!X101="","", Трудозатраты!X101/Команда!W$24)</f>
        <v/>
      </c>
      <c r="Y10" s="19" t="str">
        <f>IF(Трудозатраты!Y101="","", Трудозатраты!Y101/Команда!X$24)</f>
        <v/>
      </c>
      <c r="Z10" s="19" t="str">
        <f>IF(Трудозатраты!Z101="","", Трудозатраты!Z101/Команда!Y$24)</f>
        <v/>
      </c>
      <c r="AA10" s="19" t="str">
        <f>IF(Трудозатраты!AA101="","", Трудозатраты!AA101/Команда!Z$24)</f>
        <v/>
      </c>
      <c r="AB10" s="19" t="str">
        <f>IF(Трудозатраты!AB101="","", Трудозатраты!AB101/Команда!AA$24)</f>
        <v/>
      </c>
      <c r="AC10" s="19" t="str">
        <f>IF(Трудозатраты!AC101="","", Трудозатраты!AC101/Команда!AB$24)</f>
        <v/>
      </c>
      <c r="AD10" s="19" t="str">
        <f>IF(Трудозатраты!AD101="","", Трудозатраты!AD101/Команда!AC$24)</f>
        <v/>
      </c>
      <c r="AE10" s="19" t="str">
        <f>IF(Трудозатраты!AE101="","", Трудозатраты!AE101/Команда!AD$24)</f>
        <v/>
      </c>
      <c r="AF10" s="19"/>
    </row>
    <row r="11" spans="1:32" ht="15.75" customHeight="1" x14ac:dyDescent="0.35">
      <c r="A11" s="18"/>
      <c r="B11" s="18" t="str">
        <f>IF(Трудозатраты!B84="","", Трудозатраты!B84)</f>
        <v>Предоставление рабочей документации и обучение персонала</v>
      </c>
      <c r="C11" s="13">
        <f t="shared" ref="C11:C13" si="1">ROUND(MAX(D11:AE11)*1.2, 0)</f>
        <v>0</v>
      </c>
      <c r="D11" s="19" t="str">
        <f>IF(Трудозатраты!D102="","", Трудозатраты!D102/Команда!C$24)</f>
        <v/>
      </c>
      <c r="E11" s="19" t="str">
        <f>IF(Трудозатраты!E102="","", Трудозатраты!E102/Команда!D$24)</f>
        <v/>
      </c>
      <c r="F11" s="19" t="str">
        <f>IF(Трудозатраты!F102="","", Трудозатраты!F102/Команда!E$24)</f>
        <v/>
      </c>
      <c r="G11" s="19" t="str">
        <f>IF(Трудозатраты!G102="","", Трудозатраты!G102/Команда!F$24)</f>
        <v/>
      </c>
      <c r="H11" s="19" t="str">
        <f>IF(Трудозатраты!H102="","", Трудозатраты!H102/Команда!G$24)</f>
        <v/>
      </c>
      <c r="I11" s="19" t="str">
        <f>IF(Трудозатраты!I102="","", Трудозатраты!I102/Команда!H$24)</f>
        <v/>
      </c>
      <c r="J11" s="19" t="str">
        <f>IF(Трудозатраты!J102="","", Трудозатраты!J102/Команда!I$24)</f>
        <v/>
      </c>
      <c r="K11" s="19" t="str">
        <f>IF(Трудозатраты!K102="","", Трудозатраты!K102/Команда!J$24)</f>
        <v/>
      </c>
      <c r="L11" s="19" t="str">
        <f>IF(Трудозатраты!L102="","", Трудозатраты!L102/Команда!K$24)</f>
        <v/>
      </c>
      <c r="M11" s="19" t="str">
        <f>IF(Трудозатраты!M102="","", Трудозатраты!M102/Команда!L$24)</f>
        <v/>
      </c>
      <c r="N11" s="19" t="str">
        <f>IF(Трудозатраты!N102="","", Трудозатраты!N102/Команда!M$24)</f>
        <v/>
      </c>
      <c r="O11" s="19">
        <f>IF(Трудозатраты!O102="","", Трудозатраты!O102/Команда!N$24)</f>
        <v>0</v>
      </c>
      <c r="P11" s="19" t="str">
        <f>IF(Трудозатраты!P102="","", Трудозатраты!P102/Команда!O$24)</f>
        <v/>
      </c>
      <c r="Q11" s="19" t="str">
        <f>IF(Трудозатраты!Q102="","", Трудозатраты!Q102/Команда!P$24)</f>
        <v/>
      </c>
      <c r="R11" s="19" t="str">
        <f>IF(Трудозатраты!R102="","", Трудозатраты!R102/Команда!Q$24)</f>
        <v/>
      </c>
      <c r="S11" s="19" t="str">
        <f>IF(Трудозатраты!S102="","", Трудозатраты!S102/Команда!R$24)</f>
        <v/>
      </c>
      <c r="T11" s="19" t="str">
        <f>IF(Трудозатраты!T102="","", Трудозатраты!T102/Команда!S$24)</f>
        <v/>
      </c>
      <c r="U11" s="19" t="str">
        <f>IF(Трудозатраты!U102="","", Трудозатраты!U102/Команда!T$24)</f>
        <v/>
      </c>
      <c r="V11" s="19" t="str">
        <f>IF(Трудозатраты!V102="","", Трудозатраты!V102/Команда!U$24)</f>
        <v/>
      </c>
      <c r="W11" s="19" t="str">
        <f>IF(Трудозатраты!W102="","", Трудозатраты!W102/Команда!V$24)</f>
        <v/>
      </c>
      <c r="X11" s="19" t="str">
        <f>IF(Трудозатраты!X102="","", Трудозатраты!X102/Команда!W$24)</f>
        <v/>
      </c>
      <c r="Y11" s="19" t="str">
        <f>IF(Трудозатраты!Y102="","", Трудозатраты!Y102/Команда!X$24)</f>
        <v/>
      </c>
      <c r="Z11" s="19" t="str">
        <f>IF(Трудозатраты!Z102="","", Трудозатраты!Z102/Команда!Y$24)</f>
        <v/>
      </c>
      <c r="AA11" s="19" t="str">
        <f>IF(Трудозатраты!AA102="","", Трудозатраты!AA102/Команда!Z$24)</f>
        <v/>
      </c>
      <c r="AB11" s="19" t="str">
        <f>IF(Трудозатраты!AB102="","", Трудозатраты!AB102/Команда!AA$24)</f>
        <v/>
      </c>
      <c r="AC11" s="19" t="str">
        <f>IF(Трудозатраты!AC102="","", Трудозатраты!AC102/Команда!AB$24)</f>
        <v/>
      </c>
      <c r="AD11" s="19" t="str">
        <f>IF(Трудозатраты!AD102="","", Трудозатраты!AD102/Команда!AC$24)</f>
        <v/>
      </c>
      <c r="AE11" s="19" t="str">
        <f>IF(Трудозатраты!AE102="","", Трудозатраты!AE102/Команда!AD$24)</f>
        <v/>
      </c>
      <c r="AF11" s="19"/>
    </row>
    <row r="12" spans="1:32" ht="15.75" customHeight="1" x14ac:dyDescent="0.35">
      <c r="A12" s="20" t="str">
        <f>IF(Трудозатраты!A87="","", Трудозатраты!A87)</f>
        <v>Недостающие этапы можно внести в строки 11-13</v>
      </c>
      <c r="B12" s="18" t="str">
        <f>IF(Трудозатраты!B87="","", Трудозатраты!B87)</f>
        <v/>
      </c>
      <c r="C12" s="13">
        <f t="shared" si="1"/>
        <v>0</v>
      </c>
      <c r="D12" s="19" t="str">
        <f>IF(Трудозатраты!D103="","", Трудозатраты!D103/Команда!C$24)</f>
        <v/>
      </c>
      <c r="E12" s="19" t="str">
        <f>IF(Трудозатраты!E103="","", Трудозатраты!E103/Команда!D$24)</f>
        <v/>
      </c>
      <c r="F12" s="19" t="str">
        <f>IF(Трудозатраты!F103="","", Трудозатраты!F103/Команда!E$24)</f>
        <v/>
      </c>
      <c r="G12" s="19" t="str">
        <f>IF(Трудозатраты!G103="","", Трудозатраты!G103/Команда!F$24)</f>
        <v/>
      </c>
      <c r="H12" s="19" t="str">
        <f>IF(Трудозатраты!H103="","", Трудозатраты!H103/Команда!G$24)</f>
        <v/>
      </c>
      <c r="I12" s="19" t="str">
        <f>IF(Трудозатраты!I103="","", Трудозатраты!I103/Команда!H$24)</f>
        <v/>
      </c>
      <c r="J12" s="19" t="str">
        <f>IF(Трудозатраты!J103="","", Трудозатраты!J103/Команда!I$24)</f>
        <v/>
      </c>
      <c r="K12" s="19" t="str">
        <f>IF(Трудозатраты!K103="","", Трудозатраты!K103/Команда!J$24)</f>
        <v/>
      </c>
      <c r="L12" s="19" t="str">
        <f>IF(Трудозатраты!L103="","", Трудозатраты!L103/Команда!K$24)</f>
        <v/>
      </c>
      <c r="M12" s="19" t="str">
        <f>IF(Трудозатраты!M103="","", Трудозатраты!M103/Команда!L$24)</f>
        <v/>
      </c>
      <c r="N12" s="19" t="str">
        <f>IF(Трудозатраты!N103="","", Трудозатраты!N103/Команда!M$24)</f>
        <v/>
      </c>
      <c r="O12" s="19" t="str">
        <f>IF(Трудозатраты!O103="","", Трудозатраты!O103/Команда!N$24)</f>
        <v/>
      </c>
      <c r="P12" s="19" t="str">
        <f>IF(Трудозатраты!P103="","", Трудозатраты!P103/Команда!O$24)</f>
        <v/>
      </c>
      <c r="Q12" s="19" t="str">
        <f>IF(Трудозатраты!Q103="","", Трудозатраты!Q103/Команда!P$24)</f>
        <v/>
      </c>
      <c r="R12" s="19" t="str">
        <f>IF(Трудозатраты!R103="","", Трудозатраты!R103/Команда!Q$24)</f>
        <v/>
      </c>
      <c r="S12" s="19" t="str">
        <f>IF(Трудозатраты!S103="","", Трудозатраты!S103/Команда!R$24)</f>
        <v/>
      </c>
      <c r="T12" s="19" t="str">
        <f>IF(Трудозатраты!T103="","", Трудозатраты!T103/Команда!S$24)</f>
        <v/>
      </c>
      <c r="U12" s="19" t="str">
        <f>IF(Трудозатраты!U103="","", Трудозатраты!U103/Команда!T$24)</f>
        <v/>
      </c>
      <c r="V12" s="19" t="str">
        <f>IF(Трудозатраты!V103="","", Трудозатраты!V103/Команда!U$24)</f>
        <v/>
      </c>
      <c r="W12" s="19" t="str">
        <f>IF(Трудозатраты!W103="","", Трудозатраты!W103/Команда!V$24)</f>
        <v/>
      </c>
      <c r="X12" s="19" t="str">
        <f>IF(Трудозатраты!X103="","", Трудозатраты!X103/Команда!W$24)</f>
        <v/>
      </c>
      <c r="Y12" s="19" t="str">
        <f>IF(Трудозатраты!Y103="","", Трудозатраты!Y103/Команда!X$24)</f>
        <v/>
      </c>
      <c r="Z12" s="19" t="str">
        <f>IF(Трудозатраты!Z103="","", Трудозатраты!Z103/Команда!Y$24)</f>
        <v/>
      </c>
      <c r="AA12" s="19" t="str">
        <f>IF(Трудозатраты!AA103="","", Трудозатраты!AA103/Команда!Z$24)</f>
        <v/>
      </c>
      <c r="AB12" s="19" t="str">
        <f>IF(Трудозатраты!AB103="","", Трудозатраты!AB103/Команда!AA$24)</f>
        <v/>
      </c>
      <c r="AC12" s="19" t="str">
        <f>IF(Трудозатраты!AC103="","", Трудозатраты!AC103/Команда!AB$24)</f>
        <v/>
      </c>
      <c r="AD12" s="19" t="str">
        <f>IF(Трудозатраты!AD103="","", Трудозатраты!AD103/Команда!AC$24)</f>
        <v/>
      </c>
      <c r="AE12" s="19" t="str">
        <f>IF(Трудозатраты!AE103="","", Трудозатраты!AE103/Команда!AD$24)</f>
        <v/>
      </c>
      <c r="AF12" s="19"/>
    </row>
    <row r="13" spans="1:32" ht="15.75" customHeight="1" x14ac:dyDescent="0.35">
      <c r="A13" s="18" t="str">
        <f>IF(Трудозатраты!A88="","", Трудозатраты!A88)</f>
        <v/>
      </c>
      <c r="B13" s="18" t="str">
        <f>IF(Трудозатраты!B88="","", Трудозатраты!B88)</f>
        <v/>
      </c>
      <c r="C13" s="13">
        <f t="shared" si="1"/>
        <v>0</v>
      </c>
      <c r="D13" s="19" t="str">
        <f>IF(Трудозатраты!D104="","", Трудозатраты!D104/Команда!C$24)</f>
        <v/>
      </c>
      <c r="E13" s="19" t="str">
        <f>IF(Трудозатраты!E104="","", Трудозатраты!E104/Команда!D$24)</f>
        <v/>
      </c>
      <c r="F13" s="19" t="str">
        <f>IF(Трудозатраты!F104="","", Трудозатраты!F104/Команда!E$24)</f>
        <v/>
      </c>
      <c r="G13" s="19" t="str">
        <f>IF(Трудозатраты!G104="","", Трудозатраты!G104/Команда!F$24)</f>
        <v/>
      </c>
      <c r="H13" s="19" t="str">
        <f>IF(Трудозатраты!H104="","", Трудозатраты!H104/Команда!G$24)</f>
        <v/>
      </c>
      <c r="I13" s="19" t="str">
        <f>IF(Трудозатраты!I104="","", Трудозатраты!I104/Команда!H$24)</f>
        <v/>
      </c>
      <c r="J13" s="19" t="str">
        <f>IF(Трудозатраты!J104="","", Трудозатраты!J104/Команда!I$24)</f>
        <v/>
      </c>
      <c r="K13" s="19" t="str">
        <f>IF(Трудозатраты!K104="","", Трудозатраты!K104/Команда!J$24)</f>
        <v/>
      </c>
      <c r="L13" s="19" t="str">
        <f>IF(Трудозатраты!L104="","", Трудозатраты!L104/Команда!K$24)</f>
        <v/>
      </c>
      <c r="M13" s="19" t="str">
        <f>IF(Трудозатраты!M104="","", Трудозатраты!M104/Команда!L$24)</f>
        <v/>
      </c>
      <c r="N13" s="19" t="str">
        <f>IF(Трудозатраты!N104="","", Трудозатраты!N104/Команда!M$24)</f>
        <v/>
      </c>
      <c r="O13" s="19" t="str">
        <f>IF(Трудозатраты!O104="","", Трудозатраты!O104/Команда!N$24)</f>
        <v/>
      </c>
      <c r="P13" s="19" t="str">
        <f>IF(Трудозатраты!P104="","", Трудозатраты!P104/Команда!O$24)</f>
        <v/>
      </c>
      <c r="Q13" s="19" t="str">
        <f>IF(Трудозатраты!Q104="","", Трудозатраты!Q104/Команда!P$24)</f>
        <v/>
      </c>
      <c r="R13" s="19" t="str">
        <f>IF(Трудозатраты!R104="","", Трудозатраты!R104/Команда!Q$24)</f>
        <v/>
      </c>
      <c r="S13" s="19" t="str">
        <f>IF(Трудозатраты!S104="","", Трудозатраты!S104/Команда!R$24)</f>
        <v/>
      </c>
      <c r="T13" s="19" t="str">
        <f>IF(Трудозатраты!T104="","", Трудозатраты!T104/Команда!S$24)</f>
        <v/>
      </c>
      <c r="U13" s="19" t="str">
        <f>IF(Трудозатраты!U104="","", Трудозатраты!U104/Команда!T$24)</f>
        <v/>
      </c>
      <c r="V13" s="19" t="str">
        <f>IF(Трудозатраты!V104="","", Трудозатраты!V104/Команда!U$24)</f>
        <v/>
      </c>
      <c r="W13" s="19" t="str">
        <f>IF(Трудозатраты!W104="","", Трудозатраты!W104/Команда!V$24)</f>
        <v/>
      </c>
      <c r="X13" s="19" t="str">
        <f>IF(Трудозатраты!X104="","", Трудозатраты!X104/Команда!W$24)</f>
        <v/>
      </c>
      <c r="Y13" s="19" t="str">
        <f>IF(Трудозатраты!Y104="","", Трудозатраты!Y104/Команда!X$24)</f>
        <v/>
      </c>
      <c r="Z13" s="19" t="str">
        <f>IF(Трудозатраты!Z104="","", Трудозатраты!Z104/Команда!Y$24)</f>
        <v/>
      </c>
      <c r="AA13" s="19" t="str">
        <f>IF(Трудозатраты!AA104="","", Трудозатраты!AA104/Команда!Z$24)</f>
        <v/>
      </c>
      <c r="AB13" s="19" t="str">
        <f>IF(Трудозатраты!AB104="","", Трудозатраты!AB104/Команда!AA$24)</f>
        <v/>
      </c>
      <c r="AC13" s="19" t="str">
        <f>IF(Трудозатраты!AC104="","", Трудозатраты!AC104/Команда!AB$24)</f>
        <v/>
      </c>
      <c r="AD13" s="19" t="str">
        <f>IF(Трудозатраты!AD104="","", Трудозатраты!AD104/Команда!AC$24)</f>
        <v/>
      </c>
      <c r="AE13" s="19" t="str">
        <f>IF(Трудозатраты!AE104="","", Трудозатраты!AE104/Команда!AD$24)</f>
        <v/>
      </c>
      <c r="AF13" s="19"/>
    </row>
    <row r="14" spans="1:32" ht="15.75" customHeight="1" x14ac:dyDescent="0.35">
      <c r="C14" s="25">
        <f>SUM(C5:C13)-C10</f>
        <v>148</v>
      </c>
      <c r="D14" s="19"/>
    </row>
    <row r="15" spans="1:32" ht="15.75" customHeight="1" x14ac:dyDescent="0.35">
      <c r="B15" s="26"/>
      <c r="C15" s="27"/>
      <c r="F15" s="26"/>
      <c r="G15" s="19"/>
    </row>
    <row r="16" spans="1:32" ht="15.75" customHeight="1" x14ac:dyDescent="0.35">
      <c r="C16" s="6"/>
    </row>
    <row r="17" spans="3:8" ht="15.75" customHeight="1" x14ac:dyDescent="0.35">
      <c r="C17" s="6"/>
      <c r="D17" s="19"/>
    </row>
    <row r="18" spans="3:8" ht="15.75" customHeight="1" x14ac:dyDescent="0.35">
      <c r="C18" s="6"/>
      <c r="H18" s="28"/>
    </row>
    <row r="19" spans="3:8" ht="15.75" customHeight="1" x14ac:dyDescent="0.35">
      <c r="C19" s="6"/>
    </row>
    <row r="20" spans="3:8" ht="15.75" customHeight="1" x14ac:dyDescent="0.35">
      <c r="C20" s="6"/>
    </row>
    <row r="21" spans="3:8" ht="15.75" customHeight="1" x14ac:dyDescent="0.35">
      <c r="C21" s="6"/>
    </row>
    <row r="22" spans="3:8" ht="15.75" customHeight="1" x14ac:dyDescent="0.35">
      <c r="C22" s="6"/>
    </row>
    <row r="23" spans="3:8" ht="15.75" customHeight="1" x14ac:dyDescent="0.35">
      <c r="C23" s="6"/>
    </row>
    <row r="24" spans="3:8" ht="15.75" customHeight="1" x14ac:dyDescent="0.35">
      <c r="C24" s="6"/>
    </row>
    <row r="25" spans="3:8" ht="15.75" customHeight="1" x14ac:dyDescent="0.35">
      <c r="C25" s="6"/>
    </row>
    <row r="26" spans="3:8" ht="15.75" customHeight="1" x14ac:dyDescent="0.35">
      <c r="C26" s="6"/>
    </row>
    <row r="27" spans="3:8" ht="15.75" customHeight="1" x14ac:dyDescent="0.35">
      <c r="C27" s="6"/>
    </row>
    <row r="28" spans="3:8" ht="15.75" customHeight="1" x14ac:dyDescent="0.35">
      <c r="C28" s="6"/>
    </row>
    <row r="29" spans="3:8" ht="15.75" customHeight="1" x14ac:dyDescent="0.35">
      <c r="C29" s="6"/>
    </row>
    <row r="30" spans="3:8" ht="15.75" customHeight="1" x14ac:dyDescent="0.35">
      <c r="C30" s="6"/>
    </row>
    <row r="31" spans="3:8" ht="15.75" customHeight="1" x14ac:dyDescent="0.35">
      <c r="C31" s="6"/>
    </row>
    <row r="32" spans="3:8" ht="15.75" customHeight="1" x14ac:dyDescent="0.35">
      <c r="C32" s="6"/>
    </row>
    <row r="33" spans="3:3" ht="15.75" customHeight="1" x14ac:dyDescent="0.35">
      <c r="C33" s="6"/>
    </row>
    <row r="34" spans="3:3" ht="15.75" customHeight="1" x14ac:dyDescent="0.35">
      <c r="C34" s="6"/>
    </row>
    <row r="35" spans="3:3" ht="15.75" customHeight="1" x14ac:dyDescent="0.35">
      <c r="C35" s="6"/>
    </row>
    <row r="36" spans="3:3" ht="15.75" customHeight="1" x14ac:dyDescent="0.35">
      <c r="C36" s="6"/>
    </row>
    <row r="37" spans="3:3" ht="15.75" customHeight="1" x14ac:dyDescent="0.35">
      <c r="C37" s="6"/>
    </row>
    <row r="38" spans="3:3" ht="15.75" customHeight="1" x14ac:dyDescent="0.35">
      <c r="C38" s="6"/>
    </row>
    <row r="39" spans="3:3" ht="15.75" customHeight="1" x14ac:dyDescent="0.35">
      <c r="C39" s="6"/>
    </row>
    <row r="40" spans="3:3" ht="15.75" customHeight="1" x14ac:dyDescent="0.35">
      <c r="C40" s="6"/>
    </row>
    <row r="41" spans="3:3" ht="15.75" customHeight="1" x14ac:dyDescent="0.35">
      <c r="C41" s="6"/>
    </row>
    <row r="42" spans="3:3" ht="15.75" customHeight="1" x14ac:dyDescent="0.35">
      <c r="C42" s="6"/>
    </row>
    <row r="43" spans="3:3" ht="15.75" customHeight="1" x14ac:dyDescent="0.35">
      <c r="C43" s="6"/>
    </row>
    <row r="44" spans="3:3" ht="15.75" customHeight="1" x14ac:dyDescent="0.35">
      <c r="C44" s="6"/>
    </row>
    <row r="45" spans="3:3" ht="15.75" customHeight="1" x14ac:dyDescent="0.35">
      <c r="C45" s="6"/>
    </row>
    <row r="46" spans="3:3" ht="15.75" customHeight="1" x14ac:dyDescent="0.35">
      <c r="C46" s="6"/>
    </row>
    <row r="47" spans="3:3" ht="15.75" customHeight="1" x14ac:dyDescent="0.35">
      <c r="C47" s="6"/>
    </row>
    <row r="48" spans="3:3" ht="15.75" customHeight="1" x14ac:dyDescent="0.35">
      <c r="C48" s="6"/>
    </row>
    <row r="49" spans="3:3" ht="15.75" customHeight="1" x14ac:dyDescent="0.35">
      <c r="C49" s="6"/>
    </row>
    <row r="50" spans="3:3" ht="15.75" customHeight="1" x14ac:dyDescent="0.35">
      <c r="C50" s="6"/>
    </row>
    <row r="51" spans="3:3" ht="15.75" customHeight="1" x14ac:dyDescent="0.35">
      <c r="C51" s="6"/>
    </row>
    <row r="52" spans="3:3" ht="15.75" customHeight="1" x14ac:dyDescent="0.35">
      <c r="C52" s="6"/>
    </row>
    <row r="53" spans="3:3" ht="15.75" customHeight="1" x14ac:dyDescent="0.35">
      <c r="C53" s="6"/>
    </row>
    <row r="54" spans="3:3" ht="15.75" customHeight="1" x14ac:dyDescent="0.35">
      <c r="C54" s="6"/>
    </row>
    <row r="55" spans="3:3" ht="15.75" customHeight="1" x14ac:dyDescent="0.35">
      <c r="C55" s="6"/>
    </row>
    <row r="56" spans="3:3" ht="15.75" customHeight="1" x14ac:dyDescent="0.35">
      <c r="C56" s="6"/>
    </row>
    <row r="57" spans="3:3" ht="15.75" customHeight="1" x14ac:dyDescent="0.35">
      <c r="C57" s="6"/>
    </row>
    <row r="58" spans="3:3" ht="15.75" customHeight="1" x14ac:dyDescent="0.35">
      <c r="C58" s="6"/>
    </row>
    <row r="59" spans="3:3" ht="15.75" customHeight="1" x14ac:dyDescent="0.35">
      <c r="C59" s="6"/>
    </row>
    <row r="60" spans="3:3" ht="15.75" customHeight="1" x14ac:dyDescent="0.35">
      <c r="C60" s="6"/>
    </row>
    <row r="61" spans="3:3" ht="15.75" customHeight="1" x14ac:dyDescent="0.35">
      <c r="C61" s="6"/>
    </row>
    <row r="62" spans="3:3" ht="15.75" customHeight="1" x14ac:dyDescent="0.35">
      <c r="C62" s="6"/>
    </row>
    <row r="63" spans="3:3" ht="15.75" customHeight="1" x14ac:dyDescent="0.35">
      <c r="C63" s="6"/>
    </row>
    <row r="64" spans="3:3" ht="15.75" customHeight="1" x14ac:dyDescent="0.35">
      <c r="C64" s="6"/>
    </row>
    <row r="65" spans="3:3" ht="15.75" customHeight="1" x14ac:dyDescent="0.35">
      <c r="C65" s="6"/>
    </row>
    <row r="66" spans="3:3" ht="15.75" customHeight="1" x14ac:dyDescent="0.35">
      <c r="C66" s="6"/>
    </row>
    <row r="67" spans="3:3" ht="15.75" customHeight="1" x14ac:dyDescent="0.35">
      <c r="C67" s="6"/>
    </row>
    <row r="68" spans="3:3" ht="15.75" customHeight="1" x14ac:dyDescent="0.35">
      <c r="C68" s="6"/>
    </row>
    <row r="69" spans="3:3" ht="15.75" customHeight="1" x14ac:dyDescent="0.35">
      <c r="C69" s="6"/>
    </row>
    <row r="70" spans="3:3" ht="15.75" customHeight="1" x14ac:dyDescent="0.35">
      <c r="C70" s="6"/>
    </row>
    <row r="71" spans="3:3" ht="15.75" customHeight="1" x14ac:dyDescent="0.35">
      <c r="C71" s="6"/>
    </row>
    <row r="72" spans="3:3" ht="15.75" customHeight="1" x14ac:dyDescent="0.35">
      <c r="C72" s="6"/>
    </row>
    <row r="73" spans="3:3" ht="15.75" customHeight="1" x14ac:dyDescent="0.35">
      <c r="C73" s="6"/>
    </row>
    <row r="74" spans="3:3" ht="15.75" customHeight="1" x14ac:dyDescent="0.35">
      <c r="C74" s="6"/>
    </row>
    <row r="75" spans="3:3" ht="15.75" customHeight="1" x14ac:dyDescent="0.35">
      <c r="C75" s="6"/>
    </row>
    <row r="76" spans="3:3" ht="15.75" customHeight="1" x14ac:dyDescent="0.35">
      <c r="C76" s="6"/>
    </row>
    <row r="77" spans="3:3" ht="15.75" customHeight="1" x14ac:dyDescent="0.35">
      <c r="C77" s="6"/>
    </row>
    <row r="78" spans="3:3" ht="15.75" customHeight="1" x14ac:dyDescent="0.35">
      <c r="C78" s="6"/>
    </row>
    <row r="79" spans="3:3" ht="15.75" customHeight="1" x14ac:dyDescent="0.35">
      <c r="C79" s="6"/>
    </row>
    <row r="80" spans="3:3" ht="15.75" customHeight="1" x14ac:dyDescent="0.35">
      <c r="C80" s="6"/>
    </row>
    <row r="81" spans="3:3" ht="15.75" customHeight="1" x14ac:dyDescent="0.35">
      <c r="C81" s="6"/>
    </row>
    <row r="82" spans="3:3" ht="15.75" customHeight="1" x14ac:dyDescent="0.35">
      <c r="C82" s="6"/>
    </row>
    <row r="83" spans="3:3" ht="15.75" customHeight="1" x14ac:dyDescent="0.35">
      <c r="C83" s="6"/>
    </row>
    <row r="84" spans="3:3" ht="15.75" customHeight="1" x14ac:dyDescent="0.35">
      <c r="C84" s="6"/>
    </row>
    <row r="85" spans="3:3" ht="15.75" customHeight="1" x14ac:dyDescent="0.35">
      <c r="C85" s="6"/>
    </row>
    <row r="86" spans="3:3" ht="15.75" customHeight="1" x14ac:dyDescent="0.35">
      <c r="C86" s="6"/>
    </row>
    <row r="87" spans="3:3" ht="15.75" customHeight="1" x14ac:dyDescent="0.35">
      <c r="C87" s="6"/>
    </row>
    <row r="88" spans="3:3" ht="15.75" customHeight="1" x14ac:dyDescent="0.35">
      <c r="C88" s="6"/>
    </row>
    <row r="89" spans="3:3" ht="15.75" customHeight="1" x14ac:dyDescent="0.35">
      <c r="C89" s="6"/>
    </row>
    <row r="90" spans="3:3" ht="15.75" customHeight="1" x14ac:dyDescent="0.35">
      <c r="C90" s="6"/>
    </row>
    <row r="91" spans="3:3" ht="15.75" customHeight="1" x14ac:dyDescent="0.35">
      <c r="C91" s="6"/>
    </row>
    <row r="92" spans="3:3" ht="15.75" customHeight="1" x14ac:dyDescent="0.35">
      <c r="C92" s="6"/>
    </row>
    <row r="93" spans="3:3" ht="15.75" customHeight="1" x14ac:dyDescent="0.35">
      <c r="C93" s="6"/>
    </row>
    <row r="94" spans="3:3" ht="15.75" customHeight="1" x14ac:dyDescent="0.35">
      <c r="C94" s="6"/>
    </row>
    <row r="95" spans="3:3" ht="15.75" customHeight="1" x14ac:dyDescent="0.35">
      <c r="C95" s="6"/>
    </row>
    <row r="96" spans="3:3" ht="15.75" customHeight="1" x14ac:dyDescent="0.35">
      <c r="C96" s="6"/>
    </row>
    <row r="97" spans="3:3" ht="15.75" customHeight="1" x14ac:dyDescent="0.35">
      <c r="C97" s="6"/>
    </row>
    <row r="98" spans="3:3" ht="15.75" customHeight="1" x14ac:dyDescent="0.35">
      <c r="C98" s="6"/>
    </row>
    <row r="99" spans="3:3" ht="15.75" customHeight="1" x14ac:dyDescent="0.35">
      <c r="C99" s="6"/>
    </row>
    <row r="100" spans="3:3" ht="15.75" customHeight="1" x14ac:dyDescent="0.35">
      <c r="C100" s="6"/>
    </row>
    <row r="101" spans="3:3" ht="15.75" customHeight="1" x14ac:dyDescent="0.35">
      <c r="C101" s="6"/>
    </row>
    <row r="102" spans="3:3" ht="15.75" customHeight="1" x14ac:dyDescent="0.35">
      <c r="C102" s="6"/>
    </row>
    <row r="103" spans="3:3" ht="15.75" customHeight="1" x14ac:dyDescent="0.35">
      <c r="C103" s="6"/>
    </row>
    <row r="104" spans="3:3" ht="15.75" customHeight="1" x14ac:dyDescent="0.35">
      <c r="C104" s="6"/>
    </row>
    <row r="105" spans="3:3" ht="15.75" customHeight="1" x14ac:dyDescent="0.35">
      <c r="C105" s="6"/>
    </row>
    <row r="106" spans="3:3" ht="15.75" customHeight="1" x14ac:dyDescent="0.35">
      <c r="C106" s="6"/>
    </row>
    <row r="107" spans="3:3" ht="15.75" customHeight="1" x14ac:dyDescent="0.35">
      <c r="C107" s="6"/>
    </row>
    <row r="108" spans="3:3" ht="15.75" customHeight="1" x14ac:dyDescent="0.35">
      <c r="C108" s="6"/>
    </row>
    <row r="109" spans="3:3" ht="15.75" customHeight="1" x14ac:dyDescent="0.35">
      <c r="C109" s="6"/>
    </row>
    <row r="110" spans="3:3" ht="15.75" customHeight="1" x14ac:dyDescent="0.35">
      <c r="C110" s="6"/>
    </row>
    <row r="111" spans="3:3" ht="15.75" customHeight="1" x14ac:dyDescent="0.35">
      <c r="C111" s="6"/>
    </row>
    <row r="112" spans="3:3" ht="15.75" customHeight="1" x14ac:dyDescent="0.35">
      <c r="C112" s="6"/>
    </row>
    <row r="113" spans="3:3" ht="15.75" customHeight="1" x14ac:dyDescent="0.35">
      <c r="C113" s="6"/>
    </row>
    <row r="114" spans="3:3" ht="15.75" customHeight="1" x14ac:dyDescent="0.35">
      <c r="C114" s="6"/>
    </row>
    <row r="115" spans="3:3" ht="15.75" customHeight="1" x14ac:dyDescent="0.35">
      <c r="C115" s="6"/>
    </row>
    <row r="116" spans="3:3" ht="15.75" customHeight="1" x14ac:dyDescent="0.35">
      <c r="C116" s="6"/>
    </row>
    <row r="117" spans="3:3" ht="15.75" customHeight="1" x14ac:dyDescent="0.35">
      <c r="C117" s="6"/>
    </row>
    <row r="118" spans="3:3" ht="15.75" customHeight="1" x14ac:dyDescent="0.35">
      <c r="C118" s="6"/>
    </row>
    <row r="119" spans="3:3" ht="15.75" customHeight="1" x14ac:dyDescent="0.35">
      <c r="C119" s="6"/>
    </row>
    <row r="120" spans="3:3" ht="15.75" customHeight="1" x14ac:dyDescent="0.35">
      <c r="C120" s="6"/>
    </row>
    <row r="121" spans="3:3" ht="15.75" customHeight="1" x14ac:dyDescent="0.35">
      <c r="C121" s="6"/>
    </row>
    <row r="122" spans="3:3" ht="15.75" customHeight="1" x14ac:dyDescent="0.35">
      <c r="C122" s="6"/>
    </row>
    <row r="123" spans="3:3" ht="15.75" customHeight="1" x14ac:dyDescent="0.35">
      <c r="C123" s="6"/>
    </row>
    <row r="124" spans="3:3" ht="15.75" customHeight="1" x14ac:dyDescent="0.35">
      <c r="C124" s="6"/>
    </row>
    <row r="125" spans="3:3" ht="15.75" customHeight="1" x14ac:dyDescent="0.35">
      <c r="C125" s="6"/>
    </row>
    <row r="126" spans="3:3" ht="15.75" customHeight="1" x14ac:dyDescent="0.35">
      <c r="C126" s="6"/>
    </row>
    <row r="127" spans="3:3" ht="15.75" customHeight="1" x14ac:dyDescent="0.35">
      <c r="C127" s="6"/>
    </row>
    <row r="128" spans="3:3" ht="15.75" customHeight="1" x14ac:dyDescent="0.35">
      <c r="C128" s="6"/>
    </row>
    <row r="129" spans="3:3" ht="15.75" customHeight="1" x14ac:dyDescent="0.35">
      <c r="C129" s="6"/>
    </row>
    <row r="130" spans="3:3" ht="15.75" customHeight="1" x14ac:dyDescent="0.35">
      <c r="C130" s="6"/>
    </row>
    <row r="131" spans="3:3" ht="15.75" customHeight="1" x14ac:dyDescent="0.35">
      <c r="C131" s="6"/>
    </row>
    <row r="132" spans="3:3" ht="15.75" customHeight="1" x14ac:dyDescent="0.35">
      <c r="C132" s="6"/>
    </row>
    <row r="133" spans="3:3" ht="15.75" customHeight="1" x14ac:dyDescent="0.35">
      <c r="C133" s="6"/>
    </row>
    <row r="134" spans="3:3" ht="15.75" customHeight="1" x14ac:dyDescent="0.35">
      <c r="C134" s="6"/>
    </row>
    <row r="135" spans="3:3" ht="15.75" customHeight="1" x14ac:dyDescent="0.35">
      <c r="C135" s="6"/>
    </row>
    <row r="136" spans="3:3" ht="15.75" customHeight="1" x14ac:dyDescent="0.35">
      <c r="C136" s="6"/>
    </row>
    <row r="137" spans="3:3" ht="15.75" customHeight="1" x14ac:dyDescent="0.35">
      <c r="C137" s="6"/>
    </row>
    <row r="138" spans="3:3" ht="15.75" customHeight="1" x14ac:dyDescent="0.35">
      <c r="C138" s="6"/>
    </row>
    <row r="139" spans="3:3" ht="15.75" customHeight="1" x14ac:dyDescent="0.35">
      <c r="C139" s="6"/>
    </row>
    <row r="140" spans="3:3" ht="15.75" customHeight="1" x14ac:dyDescent="0.35">
      <c r="C140" s="6"/>
    </row>
    <row r="141" spans="3:3" ht="15.75" customHeight="1" x14ac:dyDescent="0.35">
      <c r="C141" s="6"/>
    </row>
    <row r="142" spans="3:3" ht="15.75" customHeight="1" x14ac:dyDescent="0.35">
      <c r="C142" s="6"/>
    </row>
    <row r="143" spans="3:3" ht="15.75" customHeight="1" x14ac:dyDescent="0.35">
      <c r="C143" s="6"/>
    </row>
    <row r="144" spans="3:3" ht="15.75" customHeight="1" x14ac:dyDescent="0.35">
      <c r="C144" s="6"/>
    </row>
    <row r="145" spans="3:3" ht="15.75" customHeight="1" x14ac:dyDescent="0.35">
      <c r="C145" s="6"/>
    </row>
    <row r="146" spans="3:3" ht="15.75" customHeight="1" x14ac:dyDescent="0.35">
      <c r="C146" s="6"/>
    </row>
    <row r="147" spans="3:3" ht="15.75" customHeight="1" x14ac:dyDescent="0.35">
      <c r="C147" s="6"/>
    </row>
    <row r="148" spans="3:3" ht="15.75" customHeight="1" x14ac:dyDescent="0.35">
      <c r="C148" s="6"/>
    </row>
    <row r="149" spans="3:3" ht="15.75" customHeight="1" x14ac:dyDescent="0.35">
      <c r="C149" s="6"/>
    </row>
    <row r="150" spans="3:3" ht="15.75" customHeight="1" x14ac:dyDescent="0.35">
      <c r="C150" s="6"/>
    </row>
    <row r="151" spans="3:3" ht="15.75" customHeight="1" x14ac:dyDescent="0.35">
      <c r="C151" s="6"/>
    </row>
    <row r="152" spans="3:3" ht="15.75" customHeight="1" x14ac:dyDescent="0.35">
      <c r="C152" s="6"/>
    </row>
    <row r="153" spans="3:3" ht="15.75" customHeight="1" x14ac:dyDescent="0.35">
      <c r="C153" s="6"/>
    </row>
    <row r="154" spans="3:3" ht="15.75" customHeight="1" x14ac:dyDescent="0.35">
      <c r="C154" s="6"/>
    </row>
    <row r="155" spans="3:3" ht="15.75" customHeight="1" x14ac:dyDescent="0.35">
      <c r="C155" s="6"/>
    </row>
    <row r="156" spans="3:3" ht="15.75" customHeight="1" x14ac:dyDescent="0.35">
      <c r="C156" s="6"/>
    </row>
    <row r="157" spans="3:3" ht="15.75" customHeight="1" x14ac:dyDescent="0.35">
      <c r="C157" s="6"/>
    </row>
    <row r="158" spans="3:3" ht="15.75" customHeight="1" x14ac:dyDescent="0.35">
      <c r="C158" s="6"/>
    </row>
    <row r="159" spans="3:3" ht="15.75" customHeight="1" x14ac:dyDescent="0.35">
      <c r="C159" s="6"/>
    </row>
    <row r="160" spans="3:3" ht="15.75" customHeight="1" x14ac:dyDescent="0.35">
      <c r="C160" s="6"/>
    </row>
    <row r="161" spans="3:3" ht="15.75" customHeight="1" x14ac:dyDescent="0.35">
      <c r="C161" s="6"/>
    </row>
    <row r="162" spans="3:3" ht="15.75" customHeight="1" x14ac:dyDescent="0.35">
      <c r="C162" s="6"/>
    </row>
    <row r="163" spans="3:3" ht="15.75" customHeight="1" x14ac:dyDescent="0.35">
      <c r="C163" s="6"/>
    </row>
    <row r="164" spans="3:3" ht="15.75" customHeight="1" x14ac:dyDescent="0.35">
      <c r="C164" s="6"/>
    </row>
    <row r="165" spans="3:3" ht="15.75" customHeight="1" x14ac:dyDescent="0.35">
      <c r="C165" s="6"/>
    </row>
    <row r="166" spans="3:3" ht="15.75" customHeight="1" x14ac:dyDescent="0.35">
      <c r="C166" s="6"/>
    </row>
    <row r="167" spans="3:3" ht="15.75" customHeight="1" x14ac:dyDescent="0.35">
      <c r="C167" s="6"/>
    </row>
    <row r="168" spans="3:3" ht="15.75" customHeight="1" x14ac:dyDescent="0.35">
      <c r="C168" s="6"/>
    </row>
    <row r="169" spans="3:3" ht="15.75" customHeight="1" x14ac:dyDescent="0.35">
      <c r="C169" s="6"/>
    </row>
    <row r="170" spans="3:3" ht="15.75" customHeight="1" x14ac:dyDescent="0.35">
      <c r="C170" s="6"/>
    </row>
    <row r="171" spans="3:3" ht="15.75" customHeight="1" x14ac:dyDescent="0.35">
      <c r="C171" s="6"/>
    </row>
    <row r="172" spans="3:3" ht="15.75" customHeight="1" x14ac:dyDescent="0.35">
      <c r="C172" s="6"/>
    </row>
    <row r="173" spans="3:3" ht="15.75" customHeight="1" x14ac:dyDescent="0.35">
      <c r="C173" s="6"/>
    </row>
    <row r="174" spans="3:3" ht="15.75" customHeight="1" x14ac:dyDescent="0.35">
      <c r="C174" s="6"/>
    </row>
    <row r="175" spans="3:3" ht="15.75" customHeight="1" x14ac:dyDescent="0.35">
      <c r="C175" s="6"/>
    </row>
    <row r="176" spans="3:3" ht="15.75" customHeight="1" x14ac:dyDescent="0.35">
      <c r="C176" s="6"/>
    </row>
    <row r="177" spans="3:3" ht="15.75" customHeight="1" x14ac:dyDescent="0.35">
      <c r="C177" s="6"/>
    </row>
    <row r="178" spans="3:3" ht="15.75" customHeight="1" x14ac:dyDescent="0.35">
      <c r="C178" s="6"/>
    </row>
    <row r="179" spans="3:3" ht="15.75" customHeight="1" x14ac:dyDescent="0.35">
      <c r="C179" s="6"/>
    </row>
    <row r="180" spans="3:3" ht="15.75" customHeight="1" x14ac:dyDescent="0.35">
      <c r="C180" s="6"/>
    </row>
    <row r="181" spans="3:3" ht="15.75" customHeight="1" x14ac:dyDescent="0.35">
      <c r="C181" s="6"/>
    </row>
    <row r="182" spans="3:3" ht="15.75" customHeight="1" x14ac:dyDescent="0.35">
      <c r="C182" s="6"/>
    </row>
    <row r="183" spans="3:3" ht="15.75" customHeight="1" x14ac:dyDescent="0.35">
      <c r="C183" s="6"/>
    </row>
    <row r="184" spans="3:3" ht="15.75" customHeight="1" x14ac:dyDescent="0.35">
      <c r="C184" s="6"/>
    </row>
    <row r="185" spans="3:3" ht="15.75" customHeight="1" x14ac:dyDescent="0.35">
      <c r="C185" s="6"/>
    </row>
    <row r="186" spans="3:3" ht="15.75" customHeight="1" x14ac:dyDescent="0.35">
      <c r="C186" s="6"/>
    </row>
    <row r="187" spans="3:3" ht="15.75" customHeight="1" x14ac:dyDescent="0.35">
      <c r="C187" s="6"/>
    </row>
    <row r="188" spans="3:3" ht="15.75" customHeight="1" x14ac:dyDescent="0.35">
      <c r="C188" s="6"/>
    </row>
    <row r="189" spans="3:3" ht="15.75" customHeight="1" x14ac:dyDescent="0.35">
      <c r="C189" s="6"/>
    </row>
    <row r="190" spans="3:3" ht="15.75" customHeight="1" x14ac:dyDescent="0.35">
      <c r="C190" s="6"/>
    </row>
    <row r="191" spans="3:3" ht="15.75" customHeight="1" x14ac:dyDescent="0.35">
      <c r="C191" s="6"/>
    </row>
    <row r="192" spans="3:3" ht="15.75" customHeight="1" x14ac:dyDescent="0.35">
      <c r="C192" s="6"/>
    </row>
    <row r="193" spans="3:3" ht="15.75" customHeight="1" x14ac:dyDescent="0.35">
      <c r="C193" s="6"/>
    </row>
    <row r="194" spans="3:3" ht="15.75" customHeight="1" x14ac:dyDescent="0.35">
      <c r="C194" s="6"/>
    </row>
    <row r="195" spans="3:3" ht="15.75" customHeight="1" x14ac:dyDescent="0.35">
      <c r="C195" s="6"/>
    </row>
    <row r="196" spans="3:3" ht="15.75" customHeight="1" x14ac:dyDescent="0.35">
      <c r="C196" s="6"/>
    </row>
    <row r="197" spans="3:3" ht="15.75" customHeight="1" x14ac:dyDescent="0.35">
      <c r="C197" s="6"/>
    </row>
    <row r="198" spans="3:3" ht="15.75" customHeight="1" x14ac:dyDescent="0.35">
      <c r="C198" s="6"/>
    </row>
    <row r="199" spans="3:3" ht="15.75" customHeight="1" x14ac:dyDescent="0.35">
      <c r="C199" s="6"/>
    </row>
    <row r="200" spans="3:3" ht="15.75" customHeight="1" x14ac:dyDescent="0.35">
      <c r="C200" s="6"/>
    </row>
    <row r="201" spans="3:3" ht="15.75" customHeight="1" x14ac:dyDescent="0.35">
      <c r="C201" s="6"/>
    </row>
    <row r="202" spans="3:3" ht="15.75" customHeight="1" x14ac:dyDescent="0.35">
      <c r="C202" s="6"/>
    </row>
    <row r="203" spans="3:3" ht="15.75" customHeight="1" x14ac:dyDescent="0.35">
      <c r="C203" s="6"/>
    </row>
    <row r="204" spans="3:3" ht="15.75" customHeight="1" x14ac:dyDescent="0.35">
      <c r="C204" s="6"/>
    </row>
    <row r="205" spans="3:3" ht="15.75" customHeight="1" x14ac:dyDescent="0.35">
      <c r="C205" s="6"/>
    </row>
    <row r="206" spans="3:3" ht="15.75" customHeight="1" x14ac:dyDescent="0.35">
      <c r="C206" s="6"/>
    </row>
    <row r="207" spans="3:3" ht="15.75" customHeight="1" x14ac:dyDescent="0.35">
      <c r="C207" s="6"/>
    </row>
    <row r="208" spans="3:3" ht="15.75" customHeight="1" x14ac:dyDescent="0.35">
      <c r="C208" s="6"/>
    </row>
    <row r="209" spans="3:3" ht="15.75" customHeight="1" x14ac:dyDescent="0.35">
      <c r="C209" s="6"/>
    </row>
    <row r="210" spans="3:3" ht="15.75" customHeight="1" x14ac:dyDescent="0.35">
      <c r="C210" s="6"/>
    </row>
    <row r="211" spans="3:3" ht="15.75" customHeight="1" x14ac:dyDescent="0.35">
      <c r="C211" s="6"/>
    </row>
    <row r="212" spans="3:3" ht="15.75" customHeight="1" x14ac:dyDescent="0.35">
      <c r="C212" s="6"/>
    </row>
    <row r="213" spans="3:3" ht="15.75" customHeight="1" x14ac:dyDescent="0.35">
      <c r="C213" s="6"/>
    </row>
    <row r="214" spans="3:3" ht="15.75" customHeight="1" x14ac:dyDescent="0.35">
      <c r="C214" s="6"/>
    </row>
    <row r="215" spans="3:3" ht="15.75" customHeight="1" x14ac:dyDescent="0.35">
      <c r="C215" s="6"/>
    </row>
    <row r="216" spans="3:3" ht="15.75" customHeight="1" x14ac:dyDescent="0.35">
      <c r="C216" s="6"/>
    </row>
    <row r="217" spans="3:3" ht="15.75" customHeight="1" x14ac:dyDescent="0.35">
      <c r="C217" s="6"/>
    </row>
    <row r="218" spans="3:3" ht="15.75" customHeight="1" x14ac:dyDescent="0.35">
      <c r="C218" s="6"/>
    </row>
    <row r="219" spans="3:3" ht="15.75" customHeight="1" x14ac:dyDescent="0.35">
      <c r="C219" s="6"/>
    </row>
    <row r="220" spans="3:3" ht="15.75" customHeight="1" x14ac:dyDescent="0.35">
      <c r="C220" s="6"/>
    </row>
    <row r="221" spans="3:3" ht="15.75" customHeight="1" x14ac:dyDescent="0.35">
      <c r="C221" s="6"/>
    </row>
    <row r="222" spans="3:3" ht="15.75" customHeight="1" x14ac:dyDescent="0.35">
      <c r="C222" s="6"/>
    </row>
    <row r="223" spans="3:3" ht="15.75" customHeight="1" x14ac:dyDescent="0.35">
      <c r="C223" s="6"/>
    </row>
    <row r="224" spans="3:3" ht="15.75" customHeight="1" x14ac:dyDescent="0.35">
      <c r="C224" s="6"/>
    </row>
    <row r="225" spans="3:3" ht="15.75" customHeight="1" x14ac:dyDescent="0.35">
      <c r="C225" s="6"/>
    </row>
    <row r="226" spans="3:3" ht="15.75" customHeight="1" x14ac:dyDescent="0.35">
      <c r="C226" s="6"/>
    </row>
    <row r="227" spans="3:3" ht="15.75" customHeight="1" x14ac:dyDescent="0.35">
      <c r="C227" s="6"/>
    </row>
    <row r="228" spans="3:3" ht="15.75" customHeight="1" x14ac:dyDescent="0.35">
      <c r="C228" s="6"/>
    </row>
    <row r="229" spans="3:3" ht="15.75" customHeight="1" x14ac:dyDescent="0.35">
      <c r="C229" s="6"/>
    </row>
    <row r="230" spans="3:3" ht="15.75" customHeight="1" x14ac:dyDescent="0.35">
      <c r="C230" s="6"/>
    </row>
    <row r="231" spans="3:3" ht="15.75" customHeight="1" x14ac:dyDescent="0.35">
      <c r="C231" s="6"/>
    </row>
    <row r="232" spans="3:3" ht="15.75" customHeight="1" x14ac:dyDescent="0.35">
      <c r="C232" s="6"/>
    </row>
    <row r="233" spans="3:3" ht="15.75" customHeight="1" x14ac:dyDescent="0.35">
      <c r="C233" s="6"/>
    </row>
    <row r="234" spans="3:3" ht="15.75" customHeight="1" x14ac:dyDescent="0.35">
      <c r="C234" s="6"/>
    </row>
    <row r="235" spans="3:3" ht="15.75" customHeight="1" x14ac:dyDescent="0.35">
      <c r="C235" s="6"/>
    </row>
    <row r="236" spans="3:3" ht="15.75" customHeight="1" x14ac:dyDescent="0.35">
      <c r="C236" s="6"/>
    </row>
    <row r="237" spans="3:3" ht="15.75" customHeight="1" x14ac:dyDescent="0.35">
      <c r="C237" s="6"/>
    </row>
    <row r="238" spans="3:3" ht="15.75" customHeight="1" x14ac:dyDescent="0.35">
      <c r="C238" s="6"/>
    </row>
    <row r="239" spans="3:3" ht="15.75" customHeight="1" x14ac:dyDescent="0.35">
      <c r="C239" s="6"/>
    </row>
    <row r="240" spans="3:3" ht="15.75" customHeight="1" x14ac:dyDescent="0.35">
      <c r="C240" s="6"/>
    </row>
    <row r="241" spans="3:3" ht="15.75" customHeight="1" x14ac:dyDescent="0.35">
      <c r="C241" s="6"/>
    </row>
    <row r="242" spans="3:3" ht="15.75" customHeight="1" x14ac:dyDescent="0.35">
      <c r="C242" s="6"/>
    </row>
    <row r="243" spans="3:3" ht="15.75" customHeight="1" x14ac:dyDescent="0.35">
      <c r="C243" s="6"/>
    </row>
    <row r="244" spans="3:3" ht="15.75" customHeight="1" x14ac:dyDescent="0.35">
      <c r="C244" s="6"/>
    </row>
    <row r="245" spans="3:3" ht="15.75" customHeight="1" x14ac:dyDescent="0.35">
      <c r="C245" s="6"/>
    </row>
    <row r="246" spans="3:3" ht="15.75" customHeight="1" x14ac:dyDescent="0.35">
      <c r="C246" s="6"/>
    </row>
    <row r="247" spans="3:3" ht="15.75" customHeight="1" x14ac:dyDescent="0.35">
      <c r="C247" s="6"/>
    </row>
    <row r="248" spans="3:3" ht="15.75" customHeight="1" x14ac:dyDescent="0.35">
      <c r="C248" s="6"/>
    </row>
    <row r="249" spans="3:3" ht="15.75" customHeight="1" x14ac:dyDescent="0.35">
      <c r="C249" s="6"/>
    </row>
    <row r="250" spans="3:3" ht="15.75" customHeight="1" x14ac:dyDescent="0.35">
      <c r="C250" s="6"/>
    </row>
    <row r="251" spans="3:3" ht="15.75" customHeight="1" x14ac:dyDescent="0.35">
      <c r="C251" s="6"/>
    </row>
    <row r="252" spans="3:3" ht="15.75" customHeight="1" x14ac:dyDescent="0.35">
      <c r="C252" s="6"/>
    </row>
    <row r="253" spans="3:3" ht="15.75" customHeight="1" x14ac:dyDescent="0.35">
      <c r="C253" s="6"/>
    </row>
    <row r="254" spans="3:3" ht="15.75" customHeight="1" x14ac:dyDescent="0.35">
      <c r="C254" s="6"/>
    </row>
    <row r="255" spans="3:3" ht="15.75" customHeight="1" x14ac:dyDescent="0.35">
      <c r="C255" s="6"/>
    </row>
    <row r="256" spans="3:3" ht="15.75" customHeight="1" x14ac:dyDescent="0.35">
      <c r="C256" s="6"/>
    </row>
    <row r="257" spans="3:3" ht="15.75" customHeight="1" x14ac:dyDescent="0.35">
      <c r="C257" s="6"/>
    </row>
    <row r="258" spans="3:3" ht="15.75" customHeight="1" x14ac:dyDescent="0.35">
      <c r="C258" s="6"/>
    </row>
    <row r="259" spans="3:3" ht="15.75" customHeight="1" x14ac:dyDescent="0.35">
      <c r="C259" s="6"/>
    </row>
    <row r="260" spans="3:3" ht="15.75" customHeight="1" x14ac:dyDescent="0.35">
      <c r="C260" s="6"/>
    </row>
    <row r="261" spans="3:3" ht="15.75" customHeight="1" x14ac:dyDescent="0.35">
      <c r="C261" s="6"/>
    </row>
    <row r="262" spans="3:3" ht="15.75" customHeight="1" x14ac:dyDescent="0.35">
      <c r="C262" s="6"/>
    </row>
    <row r="263" spans="3:3" ht="15.75" customHeight="1" x14ac:dyDescent="0.35">
      <c r="C263" s="6"/>
    </row>
    <row r="264" spans="3:3" ht="15.75" customHeight="1" x14ac:dyDescent="0.35">
      <c r="C264" s="6"/>
    </row>
    <row r="265" spans="3:3" ht="15.75" customHeight="1" x14ac:dyDescent="0.35">
      <c r="C265" s="6"/>
    </row>
    <row r="266" spans="3:3" ht="15.75" customHeight="1" x14ac:dyDescent="0.35">
      <c r="C266" s="6"/>
    </row>
    <row r="267" spans="3:3" ht="15.75" customHeight="1" x14ac:dyDescent="0.35">
      <c r="C267" s="6"/>
    </row>
    <row r="268" spans="3:3" ht="15.75" customHeight="1" x14ac:dyDescent="0.35">
      <c r="C268" s="6"/>
    </row>
    <row r="269" spans="3:3" ht="15.75" customHeight="1" x14ac:dyDescent="0.35">
      <c r="C269" s="6"/>
    </row>
    <row r="270" spans="3:3" ht="15.75" customHeight="1" x14ac:dyDescent="0.35">
      <c r="C270" s="6"/>
    </row>
    <row r="271" spans="3:3" ht="15.75" customHeight="1" x14ac:dyDescent="0.35">
      <c r="C271" s="6"/>
    </row>
    <row r="272" spans="3:3" ht="15.75" customHeight="1" x14ac:dyDescent="0.35">
      <c r="C272" s="6"/>
    </row>
    <row r="273" spans="3:3" ht="15.75" customHeight="1" x14ac:dyDescent="0.35">
      <c r="C273" s="6"/>
    </row>
    <row r="274" spans="3:3" ht="15.75" customHeight="1" x14ac:dyDescent="0.35">
      <c r="C274" s="6"/>
    </row>
    <row r="275" spans="3:3" ht="15.75" customHeight="1" x14ac:dyDescent="0.35">
      <c r="C275" s="6"/>
    </row>
    <row r="276" spans="3:3" ht="15.75" customHeight="1" x14ac:dyDescent="0.35">
      <c r="C276" s="6"/>
    </row>
    <row r="277" spans="3:3" ht="15.75" customHeight="1" x14ac:dyDescent="0.35">
      <c r="C277" s="6"/>
    </row>
    <row r="278" spans="3:3" ht="15.75" customHeight="1" x14ac:dyDescent="0.35">
      <c r="C278" s="6"/>
    </row>
    <row r="279" spans="3:3" ht="15.75" customHeight="1" x14ac:dyDescent="0.35">
      <c r="C279" s="6"/>
    </row>
    <row r="280" spans="3:3" ht="15.75" customHeight="1" x14ac:dyDescent="0.35">
      <c r="C280" s="6"/>
    </row>
    <row r="281" spans="3:3" ht="15.75" customHeight="1" x14ac:dyDescent="0.35">
      <c r="C281" s="6"/>
    </row>
    <row r="282" spans="3:3" ht="15.75" customHeight="1" x14ac:dyDescent="0.35">
      <c r="C282" s="6"/>
    </row>
    <row r="283" spans="3:3" ht="15.75" customHeight="1" x14ac:dyDescent="0.35">
      <c r="C283" s="6"/>
    </row>
    <row r="284" spans="3:3" ht="15.75" customHeight="1" x14ac:dyDescent="0.35">
      <c r="C284" s="6"/>
    </row>
    <row r="285" spans="3:3" ht="15.75" customHeight="1" x14ac:dyDescent="0.35">
      <c r="C285" s="6"/>
    </row>
    <row r="286" spans="3:3" ht="15.75" customHeight="1" x14ac:dyDescent="0.35">
      <c r="C286" s="6"/>
    </row>
    <row r="287" spans="3:3" ht="15.75" customHeight="1" x14ac:dyDescent="0.35">
      <c r="C287" s="6"/>
    </row>
    <row r="288" spans="3:3" ht="15.75" customHeight="1" x14ac:dyDescent="0.35">
      <c r="C288" s="6"/>
    </row>
    <row r="289" spans="3:3" ht="15.75" customHeight="1" x14ac:dyDescent="0.35">
      <c r="C289" s="6"/>
    </row>
    <row r="290" spans="3:3" ht="15.75" customHeight="1" x14ac:dyDescent="0.35">
      <c r="C290" s="6"/>
    </row>
    <row r="291" spans="3:3" ht="15.75" customHeight="1" x14ac:dyDescent="0.35">
      <c r="C291" s="6"/>
    </row>
    <row r="292" spans="3:3" ht="15.75" customHeight="1" x14ac:dyDescent="0.35">
      <c r="C292" s="6"/>
    </row>
    <row r="293" spans="3:3" ht="15.75" customHeight="1" x14ac:dyDescent="0.35">
      <c r="C293" s="6"/>
    </row>
    <row r="294" spans="3:3" ht="15.75" customHeight="1" x14ac:dyDescent="0.35">
      <c r="C294" s="6"/>
    </row>
    <row r="295" spans="3:3" ht="15.75" customHeight="1" x14ac:dyDescent="0.35">
      <c r="C295" s="6"/>
    </row>
    <row r="296" spans="3:3" ht="15.75" customHeight="1" x14ac:dyDescent="0.35">
      <c r="C296" s="6"/>
    </row>
    <row r="297" spans="3:3" ht="15.75" customHeight="1" x14ac:dyDescent="0.35">
      <c r="C297" s="6"/>
    </row>
    <row r="298" spans="3:3" ht="15.75" customHeight="1" x14ac:dyDescent="0.35">
      <c r="C298" s="6"/>
    </row>
    <row r="299" spans="3:3" ht="15.75" customHeight="1" x14ac:dyDescent="0.35">
      <c r="C299" s="6"/>
    </row>
    <row r="300" spans="3:3" ht="15.75" customHeight="1" x14ac:dyDescent="0.35">
      <c r="C300" s="6"/>
    </row>
    <row r="301" spans="3:3" ht="15.75" customHeight="1" x14ac:dyDescent="0.35">
      <c r="C301" s="6"/>
    </row>
    <row r="302" spans="3:3" ht="15.75" customHeight="1" x14ac:dyDescent="0.35">
      <c r="C302" s="6"/>
    </row>
    <row r="303" spans="3:3" ht="15.75" customHeight="1" x14ac:dyDescent="0.35">
      <c r="C303" s="6"/>
    </row>
    <row r="304" spans="3:3" ht="15.75" customHeight="1" x14ac:dyDescent="0.35">
      <c r="C304" s="6"/>
    </row>
    <row r="305" spans="3:3" ht="15.75" customHeight="1" x14ac:dyDescent="0.35">
      <c r="C305" s="6"/>
    </row>
    <row r="306" spans="3:3" ht="15.75" customHeight="1" x14ac:dyDescent="0.35">
      <c r="C306" s="6"/>
    </row>
    <row r="307" spans="3:3" ht="15.75" customHeight="1" x14ac:dyDescent="0.35">
      <c r="C307" s="6"/>
    </row>
    <row r="308" spans="3:3" ht="15.75" customHeight="1" x14ac:dyDescent="0.35">
      <c r="C308" s="6"/>
    </row>
    <row r="309" spans="3:3" ht="15.75" customHeight="1" x14ac:dyDescent="0.35">
      <c r="C309" s="6"/>
    </row>
    <row r="310" spans="3:3" ht="15.75" customHeight="1" x14ac:dyDescent="0.35">
      <c r="C310" s="6"/>
    </row>
    <row r="311" spans="3:3" ht="15.75" customHeight="1" x14ac:dyDescent="0.35">
      <c r="C311" s="6"/>
    </row>
    <row r="312" spans="3:3" ht="15.75" customHeight="1" x14ac:dyDescent="0.35">
      <c r="C312" s="6"/>
    </row>
    <row r="313" spans="3:3" ht="15.75" customHeight="1" x14ac:dyDescent="0.35">
      <c r="C313" s="6"/>
    </row>
    <row r="314" spans="3:3" ht="15.75" customHeight="1" x14ac:dyDescent="0.35">
      <c r="C314" s="6"/>
    </row>
    <row r="315" spans="3:3" ht="15.75" customHeight="1" x14ac:dyDescent="0.35">
      <c r="C315" s="6"/>
    </row>
    <row r="316" spans="3:3" ht="15.75" customHeight="1" x14ac:dyDescent="0.35">
      <c r="C316" s="6"/>
    </row>
    <row r="317" spans="3:3" ht="15.75" customHeight="1" x14ac:dyDescent="0.35">
      <c r="C317" s="6"/>
    </row>
    <row r="318" spans="3:3" ht="15.75" customHeight="1" x14ac:dyDescent="0.35">
      <c r="C318" s="6"/>
    </row>
    <row r="319" spans="3:3" ht="15.75" customHeight="1" x14ac:dyDescent="0.35">
      <c r="C319" s="6"/>
    </row>
    <row r="320" spans="3:3" ht="15.75" customHeight="1" x14ac:dyDescent="0.35">
      <c r="C320" s="6"/>
    </row>
    <row r="321" spans="3:3" ht="15.75" customHeight="1" x14ac:dyDescent="0.35">
      <c r="C321" s="6"/>
    </row>
    <row r="322" spans="3:3" ht="15.75" customHeight="1" x14ac:dyDescent="0.35">
      <c r="C322" s="6"/>
    </row>
    <row r="323" spans="3:3" ht="15.75" customHeight="1" x14ac:dyDescent="0.35">
      <c r="C323" s="6"/>
    </row>
    <row r="324" spans="3:3" ht="15.75" customHeight="1" x14ac:dyDescent="0.35">
      <c r="C324" s="6"/>
    </row>
    <row r="325" spans="3:3" ht="15.75" customHeight="1" x14ac:dyDescent="0.35">
      <c r="C325" s="6"/>
    </row>
    <row r="326" spans="3:3" ht="15.75" customHeight="1" x14ac:dyDescent="0.35">
      <c r="C326" s="6"/>
    </row>
    <row r="327" spans="3:3" ht="15.75" customHeight="1" x14ac:dyDescent="0.35">
      <c r="C327" s="6"/>
    </row>
    <row r="328" spans="3:3" ht="15.75" customHeight="1" x14ac:dyDescent="0.35">
      <c r="C328" s="6"/>
    </row>
    <row r="329" spans="3:3" ht="15.75" customHeight="1" x14ac:dyDescent="0.35">
      <c r="C329" s="6"/>
    </row>
    <row r="330" spans="3:3" ht="15.75" customHeight="1" x14ac:dyDescent="0.35">
      <c r="C330" s="6"/>
    </row>
    <row r="331" spans="3:3" ht="15.75" customHeight="1" x14ac:dyDescent="0.35">
      <c r="C331" s="6"/>
    </row>
    <row r="332" spans="3:3" ht="15.75" customHeight="1" x14ac:dyDescent="0.35">
      <c r="C332" s="6"/>
    </row>
    <row r="333" spans="3:3" ht="15.75" customHeight="1" x14ac:dyDescent="0.35">
      <c r="C333" s="6"/>
    </row>
    <row r="334" spans="3:3" ht="15.75" customHeight="1" x14ac:dyDescent="0.35">
      <c r="C334" s="6"/>
    </row>
    <row r="335" spans="3:3" ht="15.75" customHeight="1" x14ac:dyDescent="0.35">
      <c r="C335" s="6"/>
    </row>
    <row r="336" spans="3:3" ht="15.75" customHeight="1" x14ac:dyDescent="0.35">
      <c r="C336" s="6"/>
    </row>
    <row r="337" spans="3:3" ht="15.75" customHeight="1" x14ac:dyDescent="0.35">
      <c r="C337" s="6"/>
    </row>
    <row r="338" spans="3:3" ht="15.75" customHeight="1" x14ac:dyDescent="0.35">
      <c r="C338" s="6"/>
    </row>
    <row r="339" spans="3:3" ht="15.75" customHeight="1" x14ac:dyDescent="0.35">
      <c r="C339" s="6"/>
    </row>
    <row r="340" spans="3:3" ht="15.75" customHeight="1" x14ac:dyDescent="0.35">
      <c r="C340" s="6"/>
    </row>
    <row r="341" spans="3:3" ht="15.75" customHeight="1" x14ac:dyDescent="0.35">
      <c r="C341" s="6"/>
    </row>
    <row r="342" spans="3:3" ht="15.75" customHeight="1" x14ac:dyDescent="0.35">
      <c r="C342" s="6"/>
    </row>
    <row r="343" spans="3:3" ht="15.75" customHeight="1" x14ac:dyDescent="0.35">
      <c r="C343" s="6"/>
    </row>
    <row r="344" spans="3:3" ht="15.75" customHeight="1" x14ac:dyDescent="0.35">
      <c r="C344" s="6"/>
    </row>
    <row r="345" spans="3:3" ht="15.75" customHeight="1" x14ac:dyDescent="0.35">
      <c r="C345" s="6"/>
    </row>
    <row r="346" spans="3:3" ht="15.75" customHeight="1" x14ac:dyDescent="0.35">
      <c r="C346" s="6"/>
    </row>
    <row r="347" spans="3:3" ht="15.75" customHeight="1" x14ac:dyDescent="0.35">
      <c r="C347" s="6"/>
    </row>
    <row r="348" spans="3:3" ht="15.75" customHeight="1" x14ac:dyDescent="0.35">
      <c r="C348" s="6"/>
    </row>
    <row r="349" spans="3:3" ht="15.75" customHeight="1" x14ac:dyDescent="0.35">
      <c r="C349" s="6"/>
    </row>
    <row r="350" spans="3:3" ht="15.75" customHeight="1" x14ac:dyDescent="0.35">
      <c r="C350" s="6"/>
    </row>
    <row r="351" spans="3:3" ht="15.75" customHeight="1" x14ac:dyDescent="0.35">
      <c r="C351" s="6"/>
    </row>
    <row r="352" spans="3:3" ht="15.75" customHeight="1" x14ac:dyDescent="0.35">
      <c r="C352" s="6"/>
    </row>
    <row r="353" spans="3:3" ht="15.75" customHeight="1" x14ac:dyDescent="0.35">
      <c r="C353" s="6"/>
    </row>
    <row r="354" spans="3:3" ht="15.75" customHeight="1" x14ac:dyDescent="0.35">
      <c r="C354" s="6"/>
    </row>
    <row r="355" spans="3:3" ht="15.75" customHeight="1" x14ac:dyDescent="0.35">
      <c r="C355" s="6"/>
    </row>
    <row r="356" spans="3:3" ht="15.75" customHeight="1" x14ac:dyDescent="0.35">
      <c r="C356" s="6"/>
    </row>
    <row r="357" spans="3:3" ht="15.75" customHeight="1" x14ac:dyDescent="0.35">
      <c r="C357" s="6"/>
    </row>
    <row r="358" spans="3:3" ht="15.75" customHeight="1" x14ac:dyDescent="0.35">
      <c r="C358" s="6"/>
    </row>
    <row r="359" spans="3:3" ht="15.75" customHeight="1" x14ac:dyDescent="0.35">
      <c r="C359" s="6"/>
    </row>
    <row r="360" spans="3:3" ht="15.75" customHeight="1" x14ac:dyDescent="0.35">
      <c r="C360" s="6"/>
    </row>
    <row r="361" spans="3:3" ht="15.75" customHeight="1" x14ac:dyDescent="0.35">
      <c r="C361" s="6"/>
    </row>
    <row r="362" spans="3:3" ht="15.75" customHeight="1" x14ac:dyDescent="0.35">
      <c r="C362" s="6"/>
    </row>
    <row r="363" spans="3:3" ht="15.75" customHeight="1" x14ac:dyDescent="0.35">
      <c r="C363" s="6"/>
    </row>
    <row r="364" spans="3:3" ht="15.75" customHeight="1" x14ac:dyDescent="0.35">
      <c r="C364" s="6"/>
    </row>
    <row r="365" spans="3:3" ht="15.75" customHeight="1" x14ac:dyDescent="0.35">
      <c r="C365" s="6"/>
    </row>
    <row r="366" spans="3:3" ht="15.75" customHeight="1" x14ac:dyDescent="0.35">
      <c r="C366" s="6"/>
    </row>
    <row r="367" spans="3:3" ht="15.75" customHeight="1" x14ac:dyDescent="0.35">
      <c r="C367" s="6"/>
    </row>
    <row r="368" spans="3:3" ht="15.75" customHeight="1" x14ac:dyDescent="0.35">
      <c r="C368" s="6"/>
    </row>
    <row r="369" spans="3:3" ht="15.75" customHeight="1" x14ac:dyDescent="0.35">
      <c r="C369" s="6"/>
    </row>
    <row r="370" spans="3:3" ht="15.75" customHeight="1" x14ac:dyDescent="0.35">
      <c r="C370" s="6"/>
    </row>
    <row r="371" spans="3:3" ht="15.75" customHeight="1" x14ac:dyDescent="0.35">
      <c r="C371" s="6"/>
    </row>
    <row r="372" spans="3:3" ht="15.75" customHeight="1" x14ac:dyDescent="0.35">
      <c r="C372" s="6"/>
    </row>
    <row r="373" spans="3:3" ht="15.75" customHeight="1" x14ac:dyDescent="0.35">
      <c r="C373" s="6"/>
    </row>
    <row r="374" spans="3:3" ht="15.75" customHeight="1" x14ac:dyDescent="0.35">
      <c r="C374" s="6"/>
    </row>
    <row r="375" spans="3:3" ht="15.75" customHeight="1" x14ac:dyDescent="0.35">
      <c r="C375" s="6"/>
    </row>
    <row r="376" spans="3:3" ht="15.75" customHeight="1" x14ac:dyDescent="0.35">
      <c r="C376" s="6"/>
    </row>
    <row r="377" spans="3:3" ht="15.75" customHeight="1" x14ac:dyDescent="0.35">
      <c r="C377" s="6"/>
    </row>
    <row r="378" spans="3:3" ht="15.75" customHeight="1" x14ac:dyDescent="0.35">
      <c r="C378" s="6"/>
    </row>
    <row r="379" spans="3:3" ht="15.75" customHeight="1" x14ac:dyDescent="0.35">
      <c r="C379" s="6"/>
    </row>
    <row r="380" spans="3:3" ht="15.75" customHeight="1" x14ac:dyDescent="0.35">
      <c r="C380" s="6"/>
    </row>
    <row r="381" spans="3:3" ht="15.75" customHeight="1" x14ac:dyDescent="0.35">
      <c r="C381" s="6"/>
    </row>
    <row r="382" spans="3:3" ht="15.75" customHeight="1" x14ac:dyDescent="0.35">
      <c r="C382" s="6"/>
    </row>
    <row r="383" spans="3:3" ht="15.75" customHeight="1" x14ac:dyDescent="0.35">
      <c r="C383" s="6"/>
    </row>
    <row r="384" spans="3:3" ht="15.75" customHeight="1" x14ac:dyDescent="0.35">
      <c r="C384" s="6"/>
    </row>
    <row r="385" spans="3:3" ht="15.75" customHeight="1" x14ac:dyDescent="0.35">
      <c r="C385" s="6"/>
    </row>
    <row r="386" spans="3:3" ht="15.75" customHeight="1" x14ac:dyDescent="0.35">
      <c r="C386" s="6"/>
    </row>
    <row r="387" spans="3:3" ht="15.75" customHeight="1" x14ac:dyDescent="0.35">
      <c r="C387" s="6"/>
    </row>
    <row r="388" spans="3:3" ht="15.75" customHeight="1" x14ac:dyDescent="0.35">
      <c r="C388" s="6"/>
    </row>
    <row r="389" spans="3:3" ht="15.75" customHeight="1" x14ac:dyDescent="0.35">
      <c r="C389" s="6"/>
    </row>
    <row r="390" spans="3:3" ht="15.75" customHeight="1" x14ac:dyDescent="0.35">
      <c r="C390" s="6"/>
    </row>
    <row r="391" spans="3:3" ht="15.75" customHeight="1" x14ac:dyDescent="0.35">
      <c r="C391" s="6"/>
    </row>
    <row r="392" spans="3:3" ht="15.75" customHeight="1" x14ac:dyDescent="0.35">
      <c r="C392" s="6"/>
    </row>
    <row r="393" spans="3:3" ht="15.75" customHeight="1" x14ac:dyDescent="0.35">
      <c r="C393" s="6"/>
    </row>
    <row r="394" spans="3:3" ht="15.75" customHeight="1" x14ac:dyDescent="0.35">
      <c r="C394" s="6"/>
    </row>
    <row r="395" spans="3:3" ht="15.75" customHeight="1" x14ac:dyDescent="0.35">
      <c r="C395" s="6"/>
    </row>
    <row r="396" spans="3:3" ht="15.75" customHeight="1" x14ac:dyDescent="0.35">
      <c r="C396" s="6"/>
    </row>
    <row r="397" spans="3:3" ht="15.75" customHeight="1" x14ac:dyDescent="0.35">
      <c r="C397" s="6"/>
    </row>
    <row r="398" spans="3:3" ht="15.75" customHeight="1" x14ac:dyDescent="0.35">
      <c r="C398" s="6"/>
    </row>
    <row r="399" spans="3:3" ht="15.75" customHeight="1" x14ac:dyDescent="0.35">
      <c r="C399" s="6"/>
    </row>
    <row r="400" spans="3:3" ht="15.75" customHeight="1" x14ac:dyDescent="0.35">
      <c r="C400" s="6"/>
    </row>
    <row r="401" spans="3:3" ht="15.75" customHeight="1" x14ac:dyDescent="0.35">
      <c r="C401" s="6"/>
    </row>
    <row r="402" spans="3:3" ht="15.75" customHeight="1" x14ac:dyDescent="0.35">
      <c r="C402" s="6"/>
    </row>
    <row r="403" spans="3:3" ht="15.75" customHeight="1" x14ac:dyDescent="0.35">
      <c r="C403" s="6"/>
    </row>
    <row r="404" spans="3:3" ht="15.75" customHeight="1" x14ac:dyDescent="0.35">
      <c r="C404" s="6"/>
    </row>
    <row r="405" spans="3:3" ht="15.75" customHeight="1" x14ac:dyDescent="0.35">
      <c r="C405" s="6"/>
    </row>
    <row r="406" spans="3:3" ht="15.75" customHeight="1" x14ac:dyDescent="0.35">
      <c r="C406" s="6"/>
    </row>
    <row r="407" spans="3:3" ht="15.75" customHeight="1" x14ac:dyDescent="0.35">
      <c r="C407" s="6"/>
    </row>
    <row r="408" spans="3:3" ht="15.75" customHeight="1" x14ac:dyDescent="0.35">
      <c r="C408" s="6"/>
    </row>
    <row r="409" spans="3:3" ht="15.75" customHeight="1" x14ac:dyDescent="0.35">
      <c r="C409" s="6"/>
    </row>
    <row r="410" spans="3:3" ht="15.75" customHeight="1" x14ac:dyDescent="0.35">
      <c r="C410" s="6"/>
    </row>
    <row r="411" spans="3:3" ht="15.75" customHeight="1" x14ac:dyDescent="0.35">
      <c r="C411" s="6"/>
    </row>
    <row r="412" spans="3:3" ht="15.75" customHeight="1" x14ac:dyDescent="0.35">
      <c r="C412" s="6"/>
    </row>
    <row r="413" spans="3:3" ht="15.75" customHeight="1" x14ac:dyDescent="0.35">
      <c r="C413" s="6"/>
    </row>
    <row r="414" spans="3:3" ht="15.75" customHeight="1" x14ac:dyDescent="0.35">
      <c r="C414" s="6"/>
    </row>
    <row r="415" spans="3:3" ht="15.75" customHeight="1" x14ac:dyDescent="0.35">
      <c r="C415" s="6"/>
    </row>
    <row r="416" spans="3:3" ht="15.75" customHeight="1" x14ac:dyDescent="0.35">
      <c r="C416" s="6"/>
    </row>
    <row r="417" spans="3:3" ht="15.75" customHeight="1" x14ac:dyDescent="0.35">
      <c r="C417" s="6"/>
    </row>
    <row r="418" spans="3:3" ht="15.75" customHeight="1" x14ac:dyDescent="0.35">
      <c r="C418" s="6"/>
    </row>
    <row r="419" spans="3:3" ht="15.75" customHeight="1" x14ac:dyDescent="0.35">
      <c r="C419" s="6"/>
    </row>
    <row r="420" spans="3:3" ht="15.75" customHeight="1" x14ac:dyDescent="0.35">
      <c r="C420" s="6"/>
    </row>
    <row r="421" spans="3:3" ht="15.75" customHeight="1" x14ac:dyDescent="0.35">
      <c r="C421" s="6"/>
    </row>
    <row r="422" spans="3:3" ht="15.75" customHeight="1" x14ac:dyDescent="0.35">
      <c r="C422" s="6"/>
    </row>
    <row r="423" spans="3:3" ht="15.75" customHeight="1" x14ac:dyDescent="0.35">
      <c r="C423" s="6"/>
    </row>
    <row r="424" spans="3:3" ht="15.75" customHeight="1" x14ac:dyDescent="0.35">
      <c r="C424" s="6"/>
    </row>
    <row r="425" spans="3:3" ht="15.75" customHeight="1" x14ac:dyDescent="0.35">
      <c r="C425" s="6"/>
    </row>
    <row r="426" spans="3:3" ht="15.75" customHeight="1" x14ac:dyDescent="0.35">
      <c r="C426" s="6"/>
    </row>
    <row r="427" spans="3:3" ht="15.75" customHeight="1" x14ac:dyDescent="0.35">
      <c r="C427" s="6"/>
    </row>
    <row r="428" spans="3:3" ht="15.75" customHeight="1" x14ac:dyDescent="0.35">
      <c r="C428" s="6"/>
    </row>
    <row r="429" spans="3:3" ht="15.75" customHeight="1" x14ac:dyDescent="0.35">
      <c r="C429" s="6"/>
    </row>
    <row r="430" spans="3:3" ht="15.75" customHeight="1" x14ac:dyDescent="0.35">
      <c r="C430" s="6"/>
    </row>
    <row r="431" spans="3:3" ht="15.75" customHeight="1" x14ac:dyDescent="0.35">
      <c r="C431" s="6"/>
    </row>
    <row r="432" spans="3:3" ht="15.75" customHeight="1" x14ac:dyDescent="0.35">
      <c r="C432" s="6"/>
    </row>
    <row r="433" spans="3:3" ht="15.75" customHeight="1" x14ac:dyDescent="0.35">
      <c r="C433" s="6"/>
    </row>
    <row r="434" spans="3:3" ht="15.75" customHeight="1" x14ac:dyDescent="0.35">
      <c r="C434" s="6"/>
    </row>
    <row r="435" spans="3:3" ht="15.75" customHeight="1" x14ac:dyDescent="0.35">
      <c r="C435" s="6"/>
    </row>
    <row r="436" spans="3:3" ht="15.75" customHeight="1" x14ac:dyDescent="0.35">
      <c r="C436" s="6"/>
    </row>
    <row r="437" spans="3:3" ht="15.75" customHeight="1" x14ac:dyDescent="0.35">
      <c r="C437" s="6"/>
    </row>
    <row r="438" spans="3:3" ht="15.75" customHeight="1" x14ac:dyDescent="0.35">
      <c r="C438" s="6"/>
    </row>
    <row r="439" spans="3:3" ht="15.75" customHeight="1" x14ac:dyDescent="0.35">
      <c r="C439" s="6"/>
    </row>
    <row r="440" spans="3:3" ht="15.75" customHeight="1" x14ac:dyDescent="0.35">
      <c r="C440" s="6"/>
    </row>
    <row r="441" spans="3:3" ht="15.75" customHeight="1" x14ac:dyDescent="0.35">
      <c r="C441" s="6"/>
    </row>
    <row r="442" spans="3:3" ht="15.75" customHeight="1" x14ac:dyDescent="0.35">
      <c r="C442" s="6"/>
    </row>
    <row r="443" spans="3:3" ht="15.75" customHeight="1" x14ac:dyDescent="0.35">
      <c r="C443" s="6"/>
    </row>
    <row r="444" spans="3:3" ht="15.75" customHeight="1" x14ac:dyDescent="0.35">
      <c r="C444" s="6"/>
    </row>
    <row r="445" spans="3:3" ht="15.75" customHeight="1" x14ac:dyDescent="0.35">
      <c r="C445" s="6"/>
    </row>
    <row r="446" spans="3:3" ht="15.75" customHeight="1" x14ac:dyDescent="0.35">
      <c r="C446" s="6"/>
    </row>
    <row r="447" spans="3:3" ht="15.75" customHeight="1" x14ac:dyDescent="0.35">
      <c r="C447" s="6"/>
    </row>
    <row r="448" spans="3:3" ht="15.75" customHeight="1" x14ac:dyDescent="0.35">
      <c r="C448" s="6"/>
    </row>
    <row r="449" spans="3:3" ht="15.75" customHeight="1" x14ac:dyDescent="0.35">
      <c r="C449" s="6"/>
    </row>
    <row r="450" spans="3:3" ht="15.75" customHeight="1" x14ac:dyDescent="0.35">
      <c r="C450" s="6"/>
    </row>
    <row r="451" spans="3:3" ht="15.75" customHeight="1" x14ac:dyDescent="0.35">
      <c r="C451" s="6"/>
    </row>
    <row r="452" spans="3:3" ht="15.75" customHeight="1" x14ac:dyDescent="0.35">
      <c r="C452" s="6"/>
    </row>
    <row r="453" spans="3:3" ht="15.75" customHeight="1" x14ac:dyDescent="0.35">
      <c r="C453" s="6"/>
    </row>
    <row r="454" spans="3:3" ht="15.75" customHeight="1" x14ac:dyDescent="0.35">
      <c r="C454" s="6"/>
    </row>
    <row r="455" spans="3:3" ht="15.75" customHeight="1" x14ac:dyDescent="0.35">
      <c r="C455" s="6"/>
    </row>
    <row r="456" spans="3:3" ht="15.75" customHeight="1" x14ac:dyDescent="0.35">
      <c r="C456" s="6"/>
    </row>
    <row r="457" spans="3:3" ht="15.75" customHeight="1" x14ac:dyDescent="0.35">
      <c r="C457" s="6"/>
    </row>
    <row r="458" spans="3:3" ht="15.75" customHeight="1" x14ac:dyDescent="0.35">
      <c r="C458" s="6"/>
    </row>
    <row r="459" spans="3:3" ht="15.75" customHeight="1" x14ac:dyDescent="0.35">
      <c r="C459" s="6"/>
    </row>
    <row r="460" spans="3:3" ht="15.75" customHeight="1" x14ac:dyDescent="0.35">
      <c r="C460" s="6"/>
    </row>
    <row r="461" spans="3:3" ht="15.75" customHeight="1" x14ac:dyDescent="0.35">
      <c r="C461" s="6"/>
    </row>
    <row r="462" spans="3:3" ht="15.75" customHeight="1" x14ac:dyDescent="0.35">
      <c r="C462" s="6"/>
    </row>
    <row r="463" spans="3:3" ht="15.75" customHeight="1" x14ac:dyDescent="0.35">
      <c r="C463" s="6"/>
    </row>
    <row r="464" spans="3:3" ht="15.75" customHeight="1" x14ac:dyDescent="0.35">
      <c r="C464" s="6"/>
    </row>
    <row r="465" spans="3:3" ht="15.75" customHeight="1" x14ac:dyDescent="0.35">
      <c r="C465" s="6"/>
    </row>
    <row r="466" spans="3:3" ht="15.75" customHeight="1" x14ac:dyDescent="0.35">
      <c r="C466" s="6"/>
    </row>
    <row r="467" spans="3:3" ht="15.75" customHeight="1" x14ac:dyDescent="0.35">
      <c r="C467" s="6"/>
    </row>
    <row r="468" spans="3:3" ht="15.75" customHeight="1" x14ac:dyDescent="0.35">
      <c r="C468" s="6"/>
    </row>
    <row r="469" spans="3:3" ht="15.75" customHeight="1" x14ac:dyDescent="0.35">
      <c r="C469" s="6"/>
    </row>
    <row r="470" spans="3:3" ht="15.75" customHeight="1" x14ac:dyDescent="0.35">
      <c r="C470" s="6"/>
    </row>
    <row r="471" spans="3:3" ht="15.75" customHeight="1" x14ac:dyDescent="0.35">
      <c r="C471" s="6"/>
    </row>
    <row r="472" spans="3:3" ht="15.75" customHeight="1" x14ac:dyDescent="0.35">
      <c r="C472" s="6"/>
    </row>
    <row r="473" spans="3:3" ht="15.75" customHeight="1" x14ac:dyDescent="0.35">
      <c r="C473" s="6"/>
    </row>
    <row r="474" spans="3:3" ht="15.75" customHeight="1" x14ac:dyDescent="0.35">
      <c r="C474" s="6"/>
    </row>
    <row r="475" spans="3:3" ht="15.75" customHeight="1" x14ac:dyDescent="0.35">
      <c r="C475" s="6"/>
    </row>
    <row r="476" spans="3:3" ht="15.75" customHeight="1" x14ac:dyDescent="0.35">
      <c r="C476" s="6"/>
    </row>
    <row r="477" spans="3:3" ht="15.75" customHeight="1" x14ac:dyDescent="0.35">
      <c r="C477" s="6"/>
    </row>
    <row r="478" spans="3:3" ht="15.75" customHeight="1" x14ac:dyDescent="0.35">
      <c r="C478" s="6"/>
    </row>
    <row r="479" spans="3:3" ht="15.75" customHeight="1" x14ac:dyDescent="0.35">
      <c r="C479" s="6"/>
    </row>
    <row r="480" spans="3:3" ht="15.75" customHeight="1" x14ac:dyDescent="0.35">
      <c r="C480" s="6"/>
    </row>
    <row r="481" spans="3:3" ht="15.75" customHeight="1" x14ac:dyDescent="0.35">
      <c r="C481" s="6"/>
    </row>
    <row r="482" spans="3:3" ht="15.75" customHeight="1" x14ac:dyDescent="0.35">
      <c r="C482" s="6"/>
    </row>
    <row r="483" spans="3:3" ht="15.75" customHeight="1" x14ac:dyDescent="0.35">
      <c r="C483" s="6"/>
    </row>
    <row r="484" spans="3:3" ht="15.75" customHeight="1" x14ac:dyDescent="0.35">
      <c r="C484" s="6"/>
    </row>
    <row r="485" spans="3:3" ht="15.75" customHeight="1" x14ac:dyDescent="0.35">
      <c r="C485" s="6"/>
    </row>
    <row r="486" spans="3:3" ht="15.75" customHeight="1" x14ac:dyDescent="0.35">
      <c r="C486" s="6"/>
    </row>
    <row r="487" spans="3:3" ht="15.75" customHeight="1" x14ac:dyDescent="0.35">
      <c r="C487" s="6"/>
    </row>
    <row r="488" spans="3:3" ht="15.75" customHeight="1" x14ac:dyDescent="0.35">
      <c r="C488" s="6"/>
    </row>
    <row r="489" spans="3:3" ht="15.75" customHeight="1" x14ac:dyDescent="0.35">
      <c r="C489" s="6"/>
    </row>
    <row r="490" spans="3:3" ht="15.75" customHeight="1" x14ac:dyDescent="0.35">
      <c r="C490" s="6"/>
    </row>
    <row r="491" spans="3:3" ht="15.75" customHeight="1" x14ac:dyDescent="0.35">
      <c r="C491" s="6"/>
    </row>
    <row r="492" spans="3:3" ht="15.75" customHeight="1" x14ac:dyDescent="0.35">
      <c r="C492" s="6"/>
    </row>
    <row r="493" spans="3:3" ht="15.75" customHeight="1" x14ac:dyDescent="0.35">
      <c r="C493" s="6"/>
    </row>
    <row r="494" spans="3:3" ht="15.75" customHeight="1" x14ac:dyDescent="0.35">
      <c r="C494" s="6"/>
    </row>
    <row r="495" spans="3:3" ht="15.75" customHeight="1" x14ac:dyDescent="0.35">
      <c r="C495" s="6"/>
    </row>
    <row r="496" spans="3:3" ht="15.75" customHeight="1" x14ac:dyDescent="0.35">
      <c r="C496" s="6"/>
    </row>
    <row r="497" spans="3:3" ht="15.75" customHeight="1" x14ac:dyDescent="0.35">
      <c r="C497" s="6"/>
    </row>
    <row r="498" spans="3:3" ht="15.75" customHeight="1" x14ac:dyDescent="0.35">
      <c r="C498" s="6"/>
    </row>
    <row r="499" spans="3:3" ht="15.75" customHeight="1" x14ac:dyDescent="0.35">
      <c r="C499" s="6"/>
    </row>
    <row r="500" spans="3:3" ht="15.75" customHeight="1" x14ac:dyDescent="0.35">
      <c r="C500" s="6"/>
    </row>
    <row r="501" spans="3:3" ht="15.75" customHeight="1" x14ac:dyDescent="0.35">
      <c r="C501" s="6"/>
    </row>
    <row r="502" spans="3:3" ht="15.75" customHeight="1" x14ac:dyDescent="0.35">
      <c r="C502" s="6"/>
    </row>
    <row r="503" spans="3:3" ht="15.75" customHeight="1" x14ac:dyDescent="0.35">
      <c r="C503" s="6"/>
    </row>
    <row r="504" spans="3:3" ht="15.75" customHeight="1" x14ac:dyDescent="0.35">
      <c r="C504" s="6"/>
    </row>
    <row r="505" spans="3:3" ht="15.75" customHeight="1" x14ac:dyDescent="0.35">
      <c r="C505" s="6"/>
    </row>
    <row r="506" spans="3:3" ht="15.75" customHeight="1" x14ac:dyDescent="0.35">
      <c r="C506" s="6"/>
    </row>
    <row r="507" spans="3:3" ht="15.75" customHeight="1" x14ac:dyDescent="0.35">
      <c r="C507" s="6"/>
    </row>
    <row r="508" spans="3:3" ht="15.75" customHeight="1" x14ac:dyDescent="0.35">
      <c r="C508" s="6"/>
    </row>
    <row r="509" spans="3:3" ht="15.75" customHeight="1" x14ac:dyDescent="0.35">
      <c r="C509" s="6"/>
    </row>
    <row r="510" spans="3:3" ht="15.75" customHeight="1" x14ac:dyDescent="0.35">
      <c r="C510" s="6"/>
    </row>
    <row r="511" spans="3:3" ht="15.75" customHeight="1" x14ac:dyDescent="0.35">
      <c r="C511" s="6"/>
    </row>
    <row r="512" spans="3:3" ht="15.75" customHeight="1" x14ac:dyDescent="0.35">
      <c r="C512" s="6"/>
    </row>
    <row r="513" spans="3:3" ht="15.75" customHeight="1" x14ac:dyDescent="0.35">
      <c r="C513" s="6"/>
    </row>
    <row r="514" spans="3:3" ht="15.75" customHeight="1" x14ac:dyDescent="0.35">
      <c r="C514" s="6"/>
    </row>
    <row r="515" spans="3:3" ht="15.75" customHeight="1" x14ac:dyDescent="0.35">
      <c r="C515" s="6"/>
    </row>
    <row r="516" spans="3:3" ht="15.75" customHeight="1" x14ac:dyDescent="0.35">
      <c r="C516" s="6"/>
    </row>
    <row r="517" spans="3:3" ht="15.75" customHeight="1" x14ac:dyDescent="0.35">
      <c r="C517" s="6"/>
    </row>
    <row r="518" spans="3:3" ht="15.75" customHeight="1" x14ac:dyDescent="0.35">
      <c r="C518" s="6"/>
    </row>
    <row r="519" spans="3:3" ht="15.75" customHeight="1" x14ac:dyDescent="0.35">
      <c r="C519" s="6"/>
    </row>
    <row r="520" spans="3:3" ht="15.75" customHeight="1" x14ac:dyDescent="0.35">
      <c r="C520" s="6"/>
    </row>
    <row r="521" spans="3:3" ht="15.75" customHeight="1" x14ac:dyDescent="0.35">
      <c r="C521" s="6"/>
    </row>
    <row r="522" spans="3:3" ht="15.75" customHeight="1" x14ac:dyDescent="0.35">
      <c r="C522" s="6"/>
    </row>
    <row r="523" spans="3:3" ht="15.75" customHeight="1" x14ac:dyDescent="0.35">
      <c r="C523" s="6"/>
    </row>
    <row r="524" spans="3:3" ht="15.75" customHeight="1" x14ac:dyDescent="0.35">
      <c r="C524" s="6"/>
    </row>
    <row r="525" spans="3:3" ht="15.75" customHeight="1" x14ac:dyDescent="0.35">
      <c r="C525" s="6"/>
    </row>
    <row r="526" spans="3:3" ht="15.75" customHeight="1" x14ac:dyDescent="0.35">
      <c r="C526" s="6"/>
    </row>
    <row r="527" spans="3:3" ht="15.75" customHeight="1" x14ac:dyDescent="0.35">
      <c r="C527" s="6"/>
    </row>
    <row r="528" spans="3:3" ht="15.75" customHeight="1" x14ac:dyDescent="0.35">
      <c r="C528" s="6"/>
    </row>
    <row r="529" spans="3:3" ht="15.75" customHeight="1" x14ac:dyDescent="0.35">
      <c r="C529" s="6"/>
    </row>
    <row r="530" spans="3:3" ht="15.75" customHeight="1" x14ac:dyDescent="0.35">
      <c r="C530" s="6"/>
    </row>
    <row r="531" spans="3:3" ht="15.75" customHeight="1" x14ac:dyDescent="0.35">
      <c r="C531" s="6"/>
    </row>
    <row r="532" spans="3:3" ht="15.75" customHeight="1" x14ac:dyDescent="0.35">
      <c r="C532" s="6"/>
    </row>
    <row r="533" spans="3:3" ht="15.75" customHeight="1" x14ac:dyDescent="0.35">
      <c r="C533" s="6"/>
    </row>
    <row r="534" spans="3:3" ht="15.75" customHeight="1" x14ac:dyDescent="0.35">
      <c r="C534" s="6"/>
    </row>
    <row r="535" spans="3:3" ht="15.75" customHeight="1" x14ac:dyDescent="0.35">
      <c r="C535" s="6"/>
    </row>
    <row r="536" spans="3:3" ht="15.75" customHeight="1" x14ac:dyDescent="0.35">
      <c r="C536" s="6"/>
    </row>
    <row r="537" spans="3:3" ht="15.75" customHeight="1" x14ac:dyDescent="0.35">
      <c r="C537" s="6"/>
    </row>
    <row r="538" spans="3:3" ht="15.75" customHeight="1" x14ac:dyDescent="0.35">
      <c r="C538" s="6"/>
    </row>
    <row r="539" spans="3:3" ht="15.75" customHeight="1" x14ac:dyDescent="0.35">
      <c r="C539" s="6"/>
    </row>
    <row r="540" spans="3:3" ht="15.75" customHeight="1" x14ac:dyDescent="0.35">
      <c r="C540" s="6"/>
    </row>
    <row r="541" spans="3:3" ht="15.75" customHeight="1" x14ac:dyDescent="0.35">
      <c r="C541" s="6"/>
    </row>
    <row r="542" spans="3:3" ht="15.75" customHeight="1" x14ac:dyDescent="0.35">
      <c r="C542" s="6"/>
    </row>
    <row r="543" spans="3:3" ht="15.75" customHeight="1" x14ac:dyDescent="0.35">
      <c r="C543" s="6"/>
    </row>
    <row r="544" spans="3:3" ht="15.75" customHeight="1" x14ac:dyDescent="0.35">
      <c r="C544" s="6"/>
    </row>
    <row r="545" spans="3:3" ht="15.75" customHeight="1" x14ac:dyDescent="0.35">
      <c r="C545" s="6"/>
    </row>
    <row r="546" spans="3:3" ht="15.75" customHeight="1" x14ac:dyDescent="0.35">
      <c r="C546" s="6"/>
    </row>
    <row r="547" spans="3:3" ht="15.75" customHeight="1" x14ac:dyDescent="0.35">
      <c r="C547" s="6"/>
    </row>
    <row r="548" spans="3:3" ht="15.75" customHeight="1" x14ac:dyDescent="0.35">
      <c r="C548" s="6"/>
    </row>
    <row r="549" spans="3:3" ht="15.75" customHeight="1" x14ac:dyDescent="0.35">
      <c r="C549" s="6"/>
    </row>
    <row r="550" spans="3:3" ht="15.75" customHeight="1" x14ac:dyDescent="0.35">
      <c r="C550" s="6"/>
    </row>
    <row r="551" spans="3:3" ht="15.75" customHeight="1" x14ac:dyDescent="0.35">
      <c r="C551" s="6"/>
    </row>
    <row r="552" spans="3:3" ht="15.75" customHeight="1" x14ac:dyDescent="0.35">
      <c r="C552" s="6"/>
    </row>
    <row r="553" spans="3:3" ht="15.75" customHeight="1" x14ac:dyDescent="0.35">
      <c r="C553" s="6"/>
    </row>
    <row r="554" spans="3:3" ht="15.75" customHeight="1" x14ac:dyDescent="0.35">
      <c r="C554" s="6"/>
    </row>
    <row r="555" spans="3:3" ht="15.75" customHeight="1" x14ac:dyDescent="0.35">
      <c r="C555" s="6"/>
    </row>
    <row r="556" spans="3:3" ht="15.75" customHeight="1" x14ac:dyDescent="0.35">
      <c r="C556" s="6"/>
    </row>
    <row r="557" spans="3:3" ht="15.75" customHeight="1" x14ac:dyDescent="0.35">
      <c r="C557" s="6"/>
    </row>
    <row r="558" spans="3:3" ht="15.75" customHeight="1" x14ac:dyDescent="0.35">
      <c r="C558" s="6"/>
    </row>
    <row r="559" spans="3:3" ht="15.75" customHeight="1" x14ac:dyDescent="0.35">
      <c r="C559" s="6"/>
    </row>
    <row r="560" spans="3:3" ht="15.75" customHeight="1" x14ac:dyDescent="0.35">
      <c r="C560" s="6"/>
    </row>
    <row r="561" spans="3:3" ht="15.75" customHeight="1" x14ac:dyDescent="0.35">
      <c r="C561" s="6"/>
    </row>
    <row r="562" spans="3:3" ht="15.75" customHeight="1" x14ac:dyDescent="0.35">
      <c r="C562" s="6"/>
    </row>
    <row r="563" spans="3:3" ht="15.75" customHeight="1" x14ac:dyDescent="0.35">
      <c r="C563" s="6"/>
    </row>
    <row r="564" spans="3:3" ht="15.75" customHeight="1" x14ac:dyDescent="0.35">
      <c r="C564" s="6"/>
    </row>
    <row r="565" spans="3:3" ht="15.75" customHeight="1" x14ac:dyDescent="0.35">
      <c r="C565" s="6"/>
    </row>
    <row r="566" spans="3:3" ht="15.75" customHeight="1" x14ac:dyDescent="0.35">
      <c r="C566" s="6"/>
    </row>
    <row r="567" spans="3:3" ht="15.75" customHeight="1" x14ac:dyDescent="0.35">
      <c r="C567" s="6"/>
    </row>
    <row r="568" spans="3:3" ht="15.75" customHeight="1" x14ac:dyDescent="0.35">
      <c r="C568" s="6"/>
    </row>
    <row r="569" spans="3:3" ht="15.75" customHeight="1" x14ac:dyDescent="0.35">
      <c r="C569" s="6"/>
    </row>
    <row r="570" spans="3:3" ht="15.75" customHeight="1" x14ac:dyDescent="0.35">
      <c r="C570" s="6"/>
    </row>
    <row r="571" spans="3:3" ht="15.75" customHeight="1" x14ac:dyDescent="0.35">
      <c r="C571" s="6"/>
    </row>
    <row r="572" spans="3:3" ht="15.75" customHeight="1" x14ac:dyDescent="0.35">
      <c r="C572" s="6"/>
    </row>
    <row r="573" spans="3:3" ht="15.75" customHeight="1" x14ac:dyDescent="0.35">
      <c r="C573" s="6"/>
    </row>
    <row r="574" spans="3:3" ht="15.75" customHeight="1" x14ac:dyDescent="0.35">
      <c r="C574" s="6"/>
    </row>
    <row r="575" spans="3:3" ht="15.75" customHeight="1" x14ac:dyDescent="0.35">
      <c r="C575" s="6"/>
    </row>
    <row r="576" spans="3:3" ht="15.75" customHeight="1" x14ac:dyDescent="0.35">
      <c r="C576" s="6"/>
    </row>
    <row r="577" spans="3:3" ht="15.75" customHeight="1" x14ac:dyDescent="0.35">
      <c r="C577" s="6"/>
    </row>
    <row r="578" spans="3:3" ht="15.75" customHeight="1" x14ac:dyDescent="0.35">
      <c r="C578" s="6"/>
    </row>
    <row r="579" spans="3:3" ht="15.75" customHeight="1" x14ac:dyDescent="0.35">
      <c r="C579" s="6"/>
    </row>
    <row r="580" spans="3:3" ht="15.75" customHeight="1" x14ac:dyDescent="0.35">
      <c r="C580" s="6"/>
    </row>
    <row r="581" spans="3:3" ht="15.75" customHeight="1" x14ac:dyDescent="0.35">
      <c r="C581" s="6"/>
    </row>
    <row r="582" spans="3:3" ht="15.75" customHeight="1" x14ac:dyDescent="0.35">
      <c r="C582" s="6"/>
    </row>
    <row r="583" spans="3:3" ht="15.75" customHeight="1" x14ac:dyDescent="0.35">
      <c r="C583" s="6"/>
    </row>
    <row r="584" spans="3:3" ht="15.75" customHeight="1" x14ac:dyDescent="0.35">
      <c r="C584" s="6"/>
    </row>
    <row r="585" spans="3:3" ht="15.75" customHeight="1" x14ac:dyDescent="0.35">
      <c r="C585" s="6"/>
    </row>
    <row r="586" spans="3:3" ht="15.75" customHeight="1" x14ac:dyDescent="0.35">
      <c r="C586" s="6"/>
    </row>
    <row r="587" spans="3:3" ht="15.75" customHeight="1" x14ac:dyDescent="0.35">
      <c r="C587" s="6"/>
    </row>
    <row r="588" spans="3:3" ht="15.75" customHeight="1" x14ac:dyDescent="0.35">
      <c r="C588" s="6"/>
    </row>
    <row r="589" spans="3:3" ht="15.75" customHeight="1" x14ac:dyDescent="0.35">
      <c r="C589" s="6"/>
    </row>
    <row r="590" spans="3:3" ht="15.75" customHeight="1" x14ac:dyDescent="0.35">
      <c r="C590" s="6"/>
    </row>
    <row r="591" spans="3:3" ht="15.75" customHeight="1" x14ac:dyDescent="0.35">
      <c r="C591" s="6"/>
    </row>
    <row r="592" spans="3:3" ht="15.75" customHeight="1" x14ac:dyDescent="0.35">
      <c r="C592" s="6"/>
    </row>
    <row r="593" spans="3:3" ht="15.75" customHeight="1" x14ac:dyDescent="0.35">
      <c r="C593" s="6"/>
    </row>
    <row r="594" spans="3:3" ht="15.75" customHeight="1" x14ac:dyDescent="0.35">
      <c r="C594" s="6"/>
    </row>
    <row r="595" spans="3:3" ht="15.75" customHeight="1" x14ac:dyDescent="0.35">
      <c r="C595" s="6"/>
    </row>
    <row r="596" spans="3:3" ht="15.75" customHeight="1" x14ac:dyDescent="0.35">
      <c r="C596" s="6"/>
    </row>
    <row r="597" spans="3:3" ht="15.75" customHeight="1" x14ac:dyDescent="0.35">
      <c r="C597" s="6"/>
    </row>
    <row r="598" spans="3:3" ht="15.75" customHeight="1" x14ac:dyDescent="0.35">
      <c r="C598" s="6"/>
    </row>
    <row r="599" spans="3:3" ht="15.75" customHeight="1" x14ac:dyDescent="0.35">
      <c r="C599" s="6"/>
    </row>
    <row r="600" spans="3:3" ht="15.75" customHeight="1" x14ac:dyDescent="0.35">
      <c r="C600" s="6"/>
    </row>
    <row r="601" spans="3:3" ht="15.75" customHeight="1" x14ac:dyDescent="0.35">
      <c r="C601" s="6"/>
    </row>
    <row r="602" spans="3:3" ht="15.75" customHeight="1" x14ac:dyDescent="0.35">
      <c r="C602" s="6"/>
    </row>
    <row r="603" spans="3:3" ht="15.75" customHeight="1" x14ac:dyDescent="0.35">
      <c r="C603" s="6"/>
    </row>
    <row r="604" spans="3:3" ht="15.75" customHeight="1" x14ac:dyDescent="0.35">
      <c r="C604" s="6"/>
    </row>
    <row r="605" spans="3:3" ht="15.75" customHeight="1" x14ac:dyDescent="0.35">
      <c r="C605" s="6"/>
    </row>
    <row r="606" spans="3:3" ht="15.75" customHeight="1" x14ac:dyDescent="0.35">
      <c r="C606" s="6"/>
    </row>
    <row r="607" spans="3:3" ht="15.75" customHeight="1" x14ac:dyDescent="0.35">
      <c r="C607" s="6"/>
    </row>
    <row r="608" spans="3:3" ht="15.75" customHeight="1" x14ac:dyDescent="0.35">
      <c r="C608" s="6"/>
    </row>
    <row r="609" spans="3:3" ht="15.75" customHeight="1" x14ac:dyDescent="0.35">
      <c r="C609" s="6"/>
    </row>
    <row r="610" spans="3:3" ht="15.75" customHeight="1" x14ac:dyDescent="0.35">
      <c r="C610" s="6"/>
    </row>
    <row r="611" spans="3:3" ht="15.75" customHeight="1" x14ac:dyDescent="0.35">
      <c r="C611" s="6"/>
    </row>
    <row r="612" spans="3:3" ht="15.75" customHeight="1" x14ac:dyDescent="0.35">
      <c r="C612" s="6"/>
    </row>
    <row r="613" spans="3:3" ht="15.75" customHeight="1" x14ac:dyDescent="0.35">
      <c r="C613" s="6"/>
    </row>
    <row r="614" spans="3:3" ht="15.75" customHeight="1" x14ac:dyDescent="0.35">
      <c r="C614" s="6"/>
    </row>
    <row r="615" spans="3:3" ht="15.75" customHeight="1" x14ac:dyDescent="0.35">
      <c r="C615" s="6"/>
    </row>
    <row r="616" spans="3:3" ht="15.75" customHeight="1" x14ac:dyDescent="0.35">
      <c r="C616" s="6"/>
    </row>
    <row r="617" spans="3:3" ht="15.75" customHeight="1" x14ac:dyDescent="0.35">
      <c r="C617" s="6"/>
    </row>
    <row r="618" spans="3:3" ht="15.75" customHeight="1" x14ac:dyDescent="0.35">
      <c r="C618" s="6"/>
    </row>
    <row r="619" spans="3:3" ht="15.75" customHeight="1" x14ac:dyDescent="0.35">
      <c r="C619" s="6"/>
    </row>
    <row r="620" spans="3:3" ht="15.75" customHeight="1" x14ac:dyDescent="0.35">
      <c r="C620" s="6"/>
    </row>
    <row r="621" spans="3:3" ht="15.75" customHeight="1" x14ac:dyDescent="0.35">
      <c r="C621" s="6"/>
    </row>
    <row r="622" spans="3:3" ht="15.75" customHeight="1" x14ac:dyDescent="0.35">
      <c r="C622" s="6"/>
    </row>
    <row r="623" spans="3:3" ht="15.75" customHeight="1" x14ac:dyDescent="0.35">
      <c r="C623" s="6"/>
    </row>
    <row r="624" spans="3:3" ht="15.75" customHeight="1" x14ac:dyDescent="0.35">
      <c r="C624" s="6"/>
    </row>
    <row r="625" spans="3:3" ht="15.75" customHeight="1" x14ac:dyDescent="0.35">
      <c r="C625" s="6"/>
    </row>
    <row r="626" spans="3:3" ht="15.75" customHeight="1" x14ac:dyDescent="0.35">
      <c r="C626" s="6"/>
    </row>
    <row r="627" spans="3:3" ht="15.75" customHeight="1" x14ac:dyDescent="0.35">
      <c r="C627" s="6"/>
    </row>
    <row r="628" spans="3:3" ht="15.75" customHeight="1" x14ac:dyDescent="0.35">
      <c r="C628" s="6"/>
    </row>
    <row r="629" spans="3:3" ht="15.75" customHeight="1" x14ac:dyDescent="0.35">
      <c r="C629" s="6"/>
    </row>
    <row r="630" spans="3:3" ht="15.75" customHeight="1" x14ac:dyDescent="0.35">
      <c r="C630" s="6"/>
    </row>
    <row r="631" spans="3:3" ht="15.75" customHeight="1" x14ac:dyDescent="0.35">
      <c r="C631" s="6"/>
    </row>
    <row r="632" spans="3:3" ht="15.75" customHeight="1" x14ac:dyDescent="0.35">
      <c r="C632" s="6"/>
    </row>
    <row r="633" spans="3:3" ht="15.75" customHeight="1" x14ac:dyDescent="0.35">
      <c r="C633" s="6"/>
    </row>
    <row r="634" spans="3:3" ht="15.75" customHeight="1" x14ac:dyDescent="0.35">
      <c r="C634" s="6"/>
    </row>
    <row r="635" spans="3:3" ht="15.75" customHeight="1" x14ac:dyDescent="0.35">
      <c r="C635" s="6"/>
    </row>
    <row r="636" spans="3:3" ht="15.75" customHeight="1" x14ac:dyDescent="0.35">
      <c r="C636" s="6"/>
    </row>
    <row r="637" spans="3:3" ht="15.75" customHeight="1" x14ac:dyDescent="0.35">
      <c r="C637" s="6"/>
    </row>
    <row r="638" spans="3:3" ht="15.75" customHeight="1" x14ac:dyDescent="0.35">
      <c r="C638" s="6"/>
    </row>
    <row r="639" spans="3:3" ht="15.75" customHeight="1" x14ac:dyDescent="0.35">
      <c r="C639" s="6"/>
    </row>
    <row r="640" spans="3:3" ht="15.75" customHeight="1" x14ac:dyDescent="0.35">
      <c r="C640" s="6"/>
    </row>
    <row r="641" spans="3:3" ht="15.75" customHeight="1" x14ac:dyDescent="0.35">
      <c r="C641" s="6"/>
    </row>
    <row r="642" spans="3:3" ht="15.75" customHeight="1" x14ac:dyDescent="0.35">
      <c r="C642" s="6"/>
    </row>
    <row r="643" spans="3:3" ht="15.75" customHeight="1" x14ac:dyDescent="0.35">
      <c r="C643" s="6"/>
    </row>
    <row r="644" spans="3:3" ht="15.75" customHeight="1" x14ac:dyDescent="0.35">
      <c r="C644" s="6"/>
    </row>
    <row r="645" spans="3:3" ht="15.75" customHeight="1" x14ac:dyDescent="0.35">
      <c r="C645" s="6"/>
    </row>
    <row r="646" spans="3:3" ht="15.75" customHeight="1" x14ac:dyDescent="0.35">
      <c r="C646" s="6"/>
    </row>
    <row r="647" spans="3:3" ht="15.75" customHeight="1" x14ac:dyDescent="0.35">
      <c r="C647" s="6"/>
    </row>
    <row r="648" spans="3:3" ht="15.75" customHeight="1" x14ac:dyDescent="0.35">
      <c r="C648" s="6"/>
    </row>
    <row r="649" spans="3:3" ht="15.75" customHeight="1" x14ac:dyDescent="0.35">
      <c r="C649" s="6"/>
    </row>
    <row r="650" spans="3:3" ht="15.75" customHeight="1" x14ac:dyDescent="0.35">
      <c r="C650" s="6"/>
    </row>
    <row r="651" spans="3:3" ht="15.75" customHeight="1" x14ac:dyDescent="0.35">
      <c r="C651" s="6"/>
    </row>
    <row r="652" spans="3:3" ht="15.75" customHeight="1" x14ac:dyDescent="0.35">
      <c r="C652" s="6"/>
    </row>
    <row r="653" spans="3:3" ht="15.75" customHeight="1" x14ac:dyDescent="0.35">
      <c r="C653" s="6"/>
    </row>
    <row r="654" spans="3:3" ht="15.75" customHeight="1" x14ac:dyDescent="0.35">
      <c r="C654" s="6"/>
    </row>
    <row r="655" spans="3:3" ht="15.75" customHeight="1" x14ac:dyDescent="0.35">
      <c r="C655" s="6"/>
    </row>
    <row r="656" spans="3:3" ht="15.75" customHeight="1" x14ac:dyDescent="0.35">
      <c r="C656" s="6"/>
    </row>
    <row r="657" spans="3:3" ht="15.75" customHeight="1" x14ac:dyDescent="0.35">
      <c r="C657" s="6"/>
    </row>
    <row r="658" spans="3:3" ht="15.75" customHeight="1" x14ac:dyDescent="0.35">
      <c r="C658" s="6"/>
    </row>
    <row r="659" spans="3:3" ht="15.75" customHeight="1" x14ac:dyDescent="0.35">
      <c r="C659" s="6"/>
    </row>
    <row r="660" spans="3:3" ht="15.75" customHeight="1" x14ac:dyDescent="0.35">
      <c r="C660" s="6"/>
    </row>
    <row r="661" spans="3:3" ht="15.75" customHeight="1" x14ac:dyDescent="0.35">
      <c r="C661" s="6"/>
    </row>
    <row r="662" spans="3:3" ht="15.75" customHeight="1" x14ac:dyDescent="0.35">
      <c r="C662" s="6"/>
    </row>
    <row r="663" spans="3:3" ht="15.75" customHeight="1" x14ac:dyDescent="0.35">
      <c r="C663" s="6"/>
    </row>
    <row r="664" spans="3:3" ht="15.75" customHeight="1" x14ac:dyDescent="0.35">
      <c r="C664" s="6"/>
    </row>
    <row r="665" spans="3:3" ht="15.75" customHeight="1" x14ac:dyDescent="0.35">
      <c r="C665" s="6"/>
    </row>
    <row r="666" spans="3:3" ht="15.75" customHeight="1" x14ac:dyDescent="0.35">
      <c r="C666" s="6"/>
    </row>
    <row r="667" spans="3:3" ht="15.75" customHeight="1" x14ac:dyDescent="0.35">
      <c r="C667" s="6"/>
    </row>
    <row r="668" spans="3:3" ht="15.75" customHeight="1" x14ac:dyDescent="0.35">
      <c r="C668" s="6"/>
    </row>
    <row r="669" spans="3:3" ht="15.75" customHeight="1" x14ac:dyDescent="0.35">
      <c r="C669" s="6"/>
    </row>
    <row r="670" spans="3:3" ht="15.75" customHeight="1" x14ac:dyDescent="0.35">
      <c r="C670" s="6"/>
    </row>
    <row r="671" spans="3:3" ht="15.75" customHeight="1" x14ac:dyDescent="0.35">
      <c r="C671" s="6"/>
    </row>
    <row r="672" spans="3:3" ht="15.75" customHeight="1" x14ac:dyDescent="0.35">
      <c r="C672" s="6"/>
    </row>
    <row r="673" spans="3:3" ht="15.75" customHeight="1" x14ac:dyDescent="0.35">
      <c r="C673" s="6"/>
    </row>
    <row r="674" spans="3:3" ht="15.75" customHeight="1" x14ac:dyDescent="0.35">
      <c r="C674" s="6"/>
    </row>
    <row r="675" spans="3:3" ht="15.75" customHeight="1" x14ac:dyDescent="0.35">
      <c r="C675" s="6"/>
    </row>
    <row r="676" spans="3:3" ht="15.75" customHeight="1" x14ac:dyDescent="0.35">
      <c r="C676" s="6"/>
    </row>
    <row r="677" spans="3:3" ht="15.75" customHeight="1" x14ac:dyDescent="0.35">
      <c r="C677" s="6"/>
    </row>
    <row r="678" spans="3:3" ht="15.75" customHeight="1" x14ac:dyDescent="0.35">
      <c r="C678" s="6"/>
    </row>
    <row r="679" spans="3:3" ht="15.75" customHeight="1" x14ac:dyDescent="0.35">
      <c r="C679" s="6"/>
    </row>
    <row r="680" spans="3:3" ht="15.75" customHeight="1" x14ac:dyDescent="0.35">
      <c r="C680" s="6"/>
    </row>
    <row r="681" spans="3:3" ht="15.75" customHeight="1" x14ac:dyDescent="0.35">
      <c r="C681" s="6"/>
    </row>
    <row r="682" spans="3:3" ht="15.75" customHeight="1" x14ac:dyDescent="0.35">
      <c r="C682" s="6"/>
    </row>
    <row r="683" spans="3:3" ht="15.75" customHeight="1" x14ac:dyDescent="0.35">
      <c r="C683" s="6"/>
    </row>
    <row r="684" spans="3:3" ht="15.75" customHeight="1" x14ac:dyDescent="0.35">
      <c r="C684" s="6"/>
    </row>
    <row r="685" spans="3:3" ht="15.75" customHeight="1" x14ac:dyDescent="0.35">
      <c r="C685" s="6"/>
    </row>
    <row r="686" spans="3:3" ht="15.75" customHeight="1" x14ac:dyDescent="0.35">
      <c r="C686" s="6"/>
    </row>
    <row r="687" spans="3:3" ht="15.75" customHeight="1" x14ac:dyDescent="0.35">
      <c r="C687" s="6"/>
    </row>
    <row r="688" spans="3:3" ht="15.75" customHeight="1" x14ac:dyDescent="0.35">
      <c r="C688" s="6"/>
    </row>
    <row r="689" spans="3:3" ht="15.75" customHeight="1" x14ac:dyDescent="0.35">
      <c r="C689" s="6"/>
    </row>
    <row r="690" spans="3:3" ht="15.75" customHeight="1" x14ac:dyDescent="0.35">
      <c r="C690" s="6"/>
    </row>
    <row r="691" spans="3:3" ht="15.75" customHeight="1" x14ac:dyDescent="0.35">
      <c r="C691" s="6"/>
    </row>
    <row r="692" spans="3:3" ht="15.75" customHeight="1" x14ac:dyDescent="0.35">
      <c r="C692" s="6"/>
    </row>
    <row r="693" spans="3:3" ht="15.75" customHeight="1" x14ac:dyDescent="0.35">
      <c r="C693" s="6"/>
    </row>
    <row r="694" spans="3:3" ht="15.75" customHeight="1" x14ac:dyDescent="0.35">
      <c r="C694" s="6"/>
    </row>
    <row r="695" spans="3:3" ht="15.75" customHeight="1" x14ac:dyDescent="0.35">
      <c r="C695" s="6"/>
    </row>
    <row r="696" spans="3:3" ht="15.75" customHeight="1" x14ac:dyDescent="0.35">
      <c r="C696" s="6"/>
    </row>
    <row r="697" spans="3:3" ht="15.75" customHeight="1" x14ac:dyDescent="0.35">
      <c r="C697" s="6"/>
    </row>
    <row r="698" spans="3:3" ht="15.75" customHeight="1" x14ac:dyDescent="0.35">
      <c r="C698" s="6"/>
    </row>
    <row r="699" spans="3:3" ht="15.75" customHeight="1" x14ac:dyDescent="0.35">
      <c r="C699" s="6"/>
    </row>
    <row r="700" spans="3:3" ht="15.75" customHeight="1" x14ac:dyDescent="0.35">
      <c r="C700" s="6"/>
    </row>
    <row r="701" spans="3:3" ht="15.75" customHeight="1" x14ac:dyDescent="0.35">
      <c r="C701" s="6"/>
    </row>
    <row r="702" spans="3:3" ht="15.75" customHeight="1" x14ac:dyDescent="0.35">
      <c r="C702" s="6"/>
    </row>
    <row r="703" spans="3:3" ht="15.75" customHeight="1" x14ac:dyDescent="0.35">
      <c r="C703" s="6"/>
    </row>
    <row r="704" spans="3:3" ht="15.75" customHeight="1" x14ac:dyDescent="0.35">
      <c r="C704" s="6"/>
    </row>
    <row r="705" spans="3:3" ht="15.75" customHeight="1" x14ac:dyDescent="0.35">
      <c r="C705" s="6"/>
    </row>
    <row r="706" spans="3:3" ht="15.75" customHeight="1" x14ac:dyDescent="0.35">
      <c r="C706" s="6"/>
    </row>
    <row r="707" spans="3:3" ht="15.75" customHeight="1" x14ac:dyDescent="0.35">
      <c r="C707" s="6"/>
    </row>
    <row r="708" spans="3:3" ht="15.75" customHeight="1" x14ac:dyDescent="0.35">
      <c r="C708" s="6"/>
    </row>
    <row r="709" spans="3:3" ht="15.75" customHeight="1" x14ac:dyDescent="0.35">
      <c r="C709" s="6"/>
    </row>
    <row r="710" spans="3:3" ht="15.75" customHeight="1" x14ac:dyDescent="0.35">
      <c r="C710" s="6"/>
    </row>
    <row r="711" spans="3:3" ht="15.75" customHeight="1" x14ac:dyDescent="0.35">
      <c r="C711" s="6"/>
    </row>
    <row r="712" spans="3:3" ht="15.75" customHeight="1" x14ac:dyDescent="0.35">
      <c r="C712" s="6"/>
    </row>
    <row r="713" spans="3:3" ht="15.75" customHeight="1" x14ac:dyDescent="0.35">
      <c r="C713" s="6"/>
    </row>
    <row r="714" spans="3:3" ht="15.75" customHeight="1" x14ac:dyDescent="0.35">
      <c r="C714" s="6"/>
    </row>
    <row r="715" spans="3:3" ht="15.75" customHeight="1" x14ac:dyDescent="0.35">
      <c r="C715" s="6"/>
    </row>
    <row r="716" spans="3:3" ht="15.75" customHeight="1" x14ac:dyDescent="0.35">
      <c r="C716" s="6"/>
    </row>
    <row r="717" spans="3:3" ht="15.75" customHeight="1" x14ac:dyDescent="0.35">
      <c r="C717" s="6"/>
    </row>
    <row r="718" spans="3:3" ht="15.75" customHeight="1" x14ac:dyDescent="0.35">
      <c r="C718" s="6"/>
    </row>
    <row r="719" spans="3:3" ht="15.75" customHeight="1" x14ac:dyDescent="0.35">
      <c r="C719" s="6"/>
    </row>
    <row r="720" spans="3:3" ht="15.75" customHeight="1" x14ac:dyDescent="0.35">
      <c r="C720" s="6"/>
    </row>
    <row r="721" spans="3:3" ht="15.75" customHeight="1" x14ac:dyDescent="0.35">
      <c r="C721" s="6"/>
    </row>
    <row r="722" spans="3:3" ht="15.75" customHeight="1" x14ac:dyDescent="0.35">
      <c r="C722" s="6"/>
    </row>
    <row r="723" spans="3:3" ht="15.75" customHeight="1" x14ac:dyDescent="0.35">
      <c r="C723" s="6"/>
    </row>
    <row r="724" spans="3:3" ht="15.75" customHeight="1" x14ac:dyDescent="0.35">
      <c r="C724" s="6"/>
    </row>
    <row r="725" spans="3:3" ht="15.75" customHeight="1" x14ac:dyDescent="0.35">
      <c r="C725" s="6"/>
    </row>
    <row r="726" spans="3:3" ht="15.75" customHeight="1" x14ac:dyDescent="0.35">
      <c r="C726" s="6"/>
    </row>
    <row r="727" spans="3:3" ht="15.75" customHeight="1" x14ac:dyDescent="0.35">
      <c r="C727" s="6"/>
    </row>
    <row r="728" spans="3:3" ht="15.75" customHeight="1" x14ac:dyDescent="0.35">
      <c r="C728" s="6"/>
    </row>
    <row r="729" spans="3:3" ht="15.75" customHeight="1" x14ac:dyDescent="0.35">
      <c r="C729" s="6"/>
    </row>
    <row r="730" spans="3:3" ht="15.75" customHeight="1" x14ac:dyDescent="0.35">
      <c r="C730" s="6"/>
    </row>
    <row r="731" spans="3:3" ht="15.75" customHeight="1" x14ac:dyDescent="0.35">
      <c r="C731" s="6"/>
    </row>
    <row r="732" spans="3:3" ht="15.75" customHeight="1" x14ac:dyDescent="0.35">
      <c r="C732" s="6"/>
    </row>
    <row r="733" spans="3:3" ht="15.75" customHeight="1" x14ac:dyDescent="0.35">
      <c r="C733" s="6"/>
    </row>
    <row r="734" spans="3:3" ht="15.75" customHeight="1" x14ac:dyDescent="0.35">
      <c r="C734" s="6"/>
    </row>
    <row r="735" spans="3:3" ht="15.75" customHeight="1" x14ac:dyDescent="0.35">
      <c r="C735" s="6"/>
    </row>
    <row r="736" spans="3:3" ht="15.75" customHeight="1" x14ac:dyDescent="0.35">
      <c r="C736" s="6"/>
    </row>
    <row r="737" spans="3:3" ht="15.75" customHeight="1" x14ac:dyDescent="0.35">
      <c r="C737" s="6"/>
    </row>
    <row r="738" spans="3:3" ht="15.75" customHeight="1" x14ac:dyDescent="0.35">
      <c r="C738" s="6"/>
    </row>
    <row r="739" spans="3:3" ht="15.75" customHeight="1" x14ac:dyDescent="0.35">
      <c r="C739" s="6"/>
    </row>
    <row r="740" spans="3:3" ht="15.75" customHeight="1" x14ac:dyDescent="0.35">
      <c r="C740" s="6"/>
    </row>
    <row r="741" spans="3:3" ht="15.75" customHeight="1" x14ac:dyDescent="0.35">
      <c r="C741" s="6"/>
    </row>
    <row r="742" spans="3:3" ht="15.75" customHeight="1" x14ac:dyDescent="0.35">
      <c r="C742" s="6"/>
    </row>
    <row r="743" spans="3:3" ht="15.75" customHeight="1" x14ac:dyDescent="0.35">
      <c r="C743" s="6"/>
    </row>
    <row r="744" spans="3:3" ht="15.75" customHeight="1" x14ac:dyDescent="0.35">
      <c r="C744" s="6"/>
    </row>
    <row r="745" spans="3:3" ht="15.75" customHeight="1" x14ac:dyDescent="0.35">
      <c r="C745" s="6"/>
    </row>
    <row r="746" spans="3:3" ht="15.75" customHeight="1" x14ac:dyDescent="0.35">
      <c r="C746" s="6"/>
    </row>
    <row r="747" spans="3:3" ht="15.75" customHeight="1" x14ac:dyDescent="0.35">
      <c r="C747" s="6"/>
    </row>
    <row r="748" spans="3:3" ht="15.75" customHeight="1" x14ac:dyDescent="0.35">
      <c r="C748" s="6"/>
    </row>
    <row r="749" spans="3:3" ht="15.75" customHeight="1" x14ac:dyDescent="0.35">
      <c r="C749" s="6"/>
    </row>
    <row r="750" spans="3:3" ht="15.75" customHeight="1" x14ac:dyDescent="0.35">
      <c r="C750" s="6"/>
    </row>
    <row r="751" spans="3:3" ht="15.75" customHeight="1" x14ac:dyDescent="0.35">
      <c r="C751" s="6"/>
    </row>
    <row r="752" spans="3:3" ht="15.75" customHeight="1" x14ac:dyDescent="0.35">
      <c r="C752" s="6"/>
    </row>
    <row r="753" spans="3:3" ht="15.75" customHeight="1" x14ac:dyDescent="0.35">
      <c r="C753" s="6"/>
    </row>
    <row r="754" spans="3:3" ht="15.75" customHeight="1" x14ac:dyDescent="0.35">
      <c r="C754" s="6"/>
    </row>
    <row r="755" spans="3:3" ht="15.75" customHeight="1" x14ac:dyDescent="0.35">
      <c r="C755" s="6"/>
    </row>
    <row r="756" spans="3:3" ht="15.75" customHeight="1" x14ac:dyDescent="0.35">
      <c r="C756" s="6"/>
    </row>
    <row r="757" spans="3:3" ht="15.75" customHeight="1" x14ac:dyDescent="0.35">
      <c r="C757" s="6"/>
    </row>
    <row r="758" spans="3:3" ht="15.75" customHeight="1" x14ac:dyDescent="0.35">
      <c r="C758" s="6"/>
    </row>
    <row r="759" spans="3:3" ht="15.75" customHeight="1" x14ac:dyDescent="0.35">
      <c r="C759" s="6"/>
    </row>
    <row r="760" spans="3:3" ht="15.75" customHeight="1" x14ac:dyDescent="0.35">
      <c r="C760" s="6"/>
    </row>
    <row r="761" spans="3:3" ht="15.75" customHeight="1" x14ac:dyDescent="0.35">
      <c r="C761" s="6"/>
    </row>
    <row r="762" spans="3:3" ht="15.75" customHeight="1" x14ac:dyDescent="0.35">
      <c r="C762" s="6"/>
    </row>
    <row r="763" spans="3:3" ht="15.75" customHeight="1" x14ac:dyDescent="0.35">
      <c r="C763" s="6"/>
    </row>
    <row r="764" spans="3:3" ht="15.75" customHeight="1" x14ac:dyDescent="0.35">
      <c r="C764" s="6"/>
    </row>
    <row r="765" spans="3:3" ht="15.75" customHeight="1" x14ac:dyDescent="0.35">
      <c r="C765" s="6"/>
    </row>
    <row r="766" spans="3:3" ht="15.75" customHeight="1" x14ac:dyDescent="0.35">
      <c r="C766" s="6"/>
    </row>
    <row r="767" spans="3:3" ht="15.75" customHeight="1" x14ac:dyDescent="0.35">
      <c r="C767" s="6"/>
    </row>
    <row r="768" spans="3:3" ht="15.75" customHeight="1" x14ac:dyDescent="0.35">
      <c r="C768" s="6"/>
    </row>
    <row r="769" spans="3:3" ht="15.75" customHeight="1" x14ac:dyDescent="0.35">
      <c r="C769" s="6"/>
    </row>
    <row r="770" spans="3:3" ht="15.75" customHeight="1" x14ac:dyDescent="0.35">
      <c r="C770" s="6"/>
    </row>
    <row r="771" spans="3:3" ht="15.75" customHeight="1" x14ac:dyDescent="0.35">
      <c r="C771" s="6"/>
    </row>
    <row r="772" spans="3:3" ht="15.75" customHeight="1" x14ac:dyDescent="0.35">
      <c r="C772" s="6"/>
    </row>
    <row r="773" spans="3:3" ht="15.75" customHeight="1" x14ac:dyDescent="0.35">
      <c r="C773" s="6"/>
    </row>
    <row r="774" spans="3:3" ht="15.75" customHeight="1" x14ac:dyDescent="0.35">
      <c r="C774" s="6"/>
    </row>
    <row r="775" spans="3:3" ht="15.75" customHeight="1" x14ac:dyDescent="0.35">
      <c r="C775" s="6"/>
    </row>
    <row r="776" spans="3:3" ht="15.75" customHeight="1" x14ac:dyDescent="0.35">
      <c r="C776" s="6"/>
    </row>
    <row r="777" spans="3:3" ht="15.75" customHeight="1" x14ac:dyDescent="0.35">
      <c r="C777" s="6"/>
    </row>
    <row r="778" spans="3:3" ht="15.75" customHeight="1" x14ac:dyDescent="0.35">
      <c r="C778" s="6"/>
    </row>
    <row r="779" spans="3:3" ht="15.75" customHeight="1" x14ac:dyDescent="0.35">
      <c r="C779" s="6"/>
    </row>
    <row r="780" spans="3:3" ht="15.75" customHeight="1" x14ac:dyDescent="0.35">
      <c r="C780" s="6"/>
    </row>
    <row r="781" spans="3:3" ht="15.75" customHeight="1" x14ac:dyDescent="0.35">
      <c r="C781" s="6"/>
    </row>
    <row r="782" spans="3:3" ht="15.75" customHeight="1" x14ac:dyDescent="0.35">
      <c r="C782" s="6"/>
    </row>
    <row r="783" spans="3:3" ht="15.75" customHeight="1" x14ac:dyDescent="0.35">
      <c r="C783" s="6"/>
    </row>
    <row r="784" spans="3:3" ht="15.75" customHeight="1" x14ac:dyDescent="0.35">
      <c r="C784" s="6"/>
    </row>
    <row r="785" spans="3:3" ht="15.75" customHeight="1" x14ac:dyDescent="0.35">
      <c r="C785" s="6"/>
    </row>
    <row r="786" spans="3:3" ht="15.75" customHeight="1" x14ac:dyDescent="0.35">
      <c r="C786" s="6"/>
    </row>
    <row r="787" spans="3:3" ht="15.75" customHeight="1" x14ac:dyDescent="0.35">
      <c r="C787" s="6"/>
    </row>
    <row r="788" spans="3:3" ht="15.75" customHeight="1" x14ac:dyDescent="0.35">
      <c r="C788" s="6"/>
    </row>
    <row r="789" spans="3:3" ht="15.75" customHeight="1" x14ac:dyDescent="0.35">
      <c r="C789" s="6"/>
    </row>
    <row r="790" spans="3:3" ht="15.75" customHeight="1" x14ac:dyDescent="0.35">
      <c r="C790" s="6"/>
    </row>
    <row r="791" spans="3:3" ht="15.75" customHeight="1" x14ac:dyDescent="0.35">
      <c r="C791" s="6"/>
    </row>
    <row r="792" spans="3:3" ht="15.75" customHeight="1" x14ac:dyDescent="0.35">
      <c r="C792" s="6"/>
    </row>
    <row r="793" spans="3:3" ht="15.75" customHeight="1" x14ac:dyDescent="0.35">
      <c r="C793" s="6"/>
    </row>
    <row r="794" spans="3:3" ht="15.75" customHeight="1" x14ac:dyDescent="0.35">
      <c r="C794" s="6"/>
    </row>
    <row r="795" spans="3:3" ht="15.75" customHeight="1" x14ac:dyDescent="0.35">
      <c r="C795" s="6"/>
    </row>
    <row r="796" spans="3:3" ht="15.75" customHeight="1" x14ac:dyDescent="0.35">
      <c r="C796" s="6"/>
    </row>
    <row r="797" spans="3:3" ht="15.75" customHeight="1" x14ac:dyDescent="0.35">
      <c r="C797" s="6"/>
    </row>
    <row r="798" spans="3:3" ht="15.75" customHeight="1" x14ac:dyDescent="0.35">
      <c r="C798" s="6"/>
    </row>
    <row r="799" spans="3:3" ht="15.75" customHeight="1" x14ac:dyDescent="0.35">
      <c r="C799" s="6"/>
    </row>
    <row r="800" spans="3:3" ht="15.75" customHeight="1" x14ac:dyDescent="0.35">
      <c r="C800" s="6"/>
    </row>
    <row r="801" spans="3:3" ht="15.75" customHeight="1" x14ac:dyDescent="0.35">
      <c r="C801" s="6"/>
    </row>
    <row r="802" spans="3:3" ht="15.75" customHeight="1" x14ac:dyDescent="0.35">
      <c r="C802" s="6"/>
    </row>
    <row r="803" spans="3:3" ht="15.75" customHeight="1" x14ac:dyDescent="0.35">
      <c r="C803" s="6"/>
    </row>
    <row r="804" spans="3:3" ht="15.75" customHeight="1" x14ac:dyDescent="0.35">
      <c r="C804" s="6"/>
    </row>
    <row r="805" spans="3:3" ht="15.75" customHeight="1" x14ac:dyDescent="0.35">
      <c r="C805" s="6"/>
    </row>
    <row r="806" spans="3:3" ht="15.75" customHeight="1" x14ac:dyDescent="0.35">
      <c r="C806" s="6"/>
    </row>
    <row r="807" spans="3:3" ht="15.75" customHeight="1" x14ac:dyDescent="0.35">
      <c r="C807" s="6"/>
    </row>
    <row r="808" spans="3:3" ht="15.75" customHeight="1" x14ac:dyDescent="0.35">
      <c r="C808" s="6"/>
    </row>
    <row r="809" spans="3:3" ht="15.75" customHeight="1" x14ac:dyDescent="0.35">
      <c r="C809" s="6"/>
    </row>
    <row r="810" spans="3:3" ht="15.75" customHeight="1" x14ac:dyDescent="0.35">
      <c r="C810" s="6"/>
    </row>
    <row r="811" spans="3:3" ht="15.75" customHeight="1" x14ac:dyDescent="0.35">
      <c r="C811" s="6"/>
    </row>
    <row r="812" spans="3:3" ht="15.75" customHeight="1" x14ac:dyDescent="0.35">
      <c r="C812" s="6"/>
    </row>
    <row r="813" spans="3:3" ht="15.75" customHeight="1" x14ac:dyDescent="0.35">
      <c r="C813" s="6"/>
    </row>
    <row r="814" spans="3:3" ht="15.75" customHeight="1" x14ac:dyDescent="0.35">
      <c r="C814" s="6"/>
    </row>
    <row r="815" spans="3:3" ht="15.75" customHeight="1" x14ac:dyDescent="0.35">
      <c r="C815" s="6"/>
    </row>
    <row r="816" spans="3:3" ht="15.75" customHeight="1" x14ac:dyDescent="0.35">
      <c r="C816" s="6"/>
    </row>
    <row r="817" spans="3:3" ht="15.75" customHeight="1" x14ac:dyDescent="0.35">
      <c r="C817" s="6"/>
    </row>
    <row r="818" spans="3:3" ht="15.75" customHeight="1" x14ac:dyDescent="0.35">
      <c r="C818" s="6"/>
    </row>
    <row r="819" spans="3:3" ht="15.75" customHeight="1" x14ac:dyDescent="0.35">
      <c r="C819" s="6"/>
    </row>
    <row r="820" spans="3:3" ht="15.75" customHeight="1" x14ac:dyDescent="0.35">
      <c r="C820" s="6"/>
    </row>
    <row r="821" spans="3:3" ht="15.75" customHeight="1" x14ac:dyDescent="0.35">
      <c r="C821" s="6"/>
    </row>
    <row r="822" spans="3:3" ht="15.75" customHeight="1" x14ac:dyDescent="0.35">
      <c r="C822" s="6"/>
    </row>
    <row r="823" spans="3:3" ht="15.75" customHeight="1" x14ac:dyDescent="0.35">
      <c r="C823" s="6"/>
    </row>
    <row r="824" spans="3:3" ht="15.75" customHeight="1" x14ac:dyDescent="0.35">
      <c r="C824" s="6"/>
    </row>
    <row r="825" spans="3:3" ht="15.75" customHeight="1" x14ac:dyDescent="0.35">
      <c r="C825" s="6"/>
    </row>
    <row r="826" spans="3:3" ht="15.75" customHeight="1" x14ac:dyDescent="0.35">
      <c r="C826" s="6"/>
    </row>
    <row r="827" spans="3:3" ht="15.75" customHeight="1" x14ac:dyDescent="0.35">
      <c r="C827" s="6"/>
    </row>
    <row r="828" spans="3:3" ht="15.75" customHeight="1" x14ac:dyDescent="0.35">
      <c r="C828" s="6"/>
    </row>
    <row r="829" spans="3:3" ht="15.75" customHeight="1" x14ac:dyDescent="0.35">
      <c r="C829" s="6"/>
    </row>
    <row r="830" spans="3:3" ht="15.75" customHeight="1" x14ac:dyDescent="0.35">
      <c r="C830" s="6"/>
    </row>
    <row r="831" spans="3:3" ht="15.75" customHeight="1" x14ac:dyDescent="0.35">
      <c r="C831" s="6"/>
    </row>
    <row r="832" spans="3:3" ht="15.75" customHeight="1" x14ac:dyDescent="0.35">
      <c r="C832" s="6"/>
    </row>
    <row r="833" spans="3:3" ht="15.75" customHeight="1" x14ac:dyDescent="0.35">
      <c r="C833" s="6"/>
    </row>
    <row r="834" spans="3:3" ht="15.75" customHeight="1" x14ac:dyDescent="0.35">
      <c r="C834" s="6"/>
    </row>
    <row r="835" spans="3:3" ht="15.75" customHeight="1" x14ac:dyDescent="0.35">
      <c r="C835" s="6"/>
    </row>
    <row r="836" spans="3:3" ht="15.75" customHeight="1" x14ac:dyDescent="0.35">
      <c r="C836" s="6"/>
    </row>
    <row r="837" spans="3:3" ht="15.75" customHeight="1" x14ac:dyDescent="0.35">
      <c r="C837" s="6"/>
    </row>
    <row r="838" spans="3:3" ht="15.75" customHeight="1" x14ac:dyDescent="0.35">
      <c r="C838" s="6"/>
    </row>
    <row r="839" spans="3:3" ht="15.75" customHeight="1" x14ac:dyDescent="0.35">
      <c r="C839" s="6"/>
    </row>
    <row r="840" spans="3:3" ht="15.75" customHeight="1" x14ac:dyDescent="0.35">
      <c r="C840" s="6"/>
    </row>
    <row r="841" spans="3:3" ht="15.75" customHeight="1" x14ac:dyDescent="0.35">
      <c r="C841" s="6"/>
    </row>
    <row r="842" spans="3:3" ht="15.75" customHeight="1" x14ac:dyDescent="0.35">
      <c r="C842" s="6"/>
    </row>
    <row r="843" spans="3:3" ht="15.75" customHeight="1" x14ac:dyDescent="0.35">
      <c r="C843" s="6"/>
    </row>
    <row r="844" spans="3:3" ht="15.75" customHeight="1" x14ac:dyDescent="0.35">
      <c r="C844" s="6"/>
    </row>
    <row r="845" spans="3:3" ht="15.75" customHeight="1" x14ac:dyDescent="0.35">
      <c r="C845" s="6"/>
    </row>
    <row r="846" spans="3:3" ht="15.75" customHeight="1" x14ac:dyDescent="0.35">
      <c r="C846" s="6"/>
    </row>
    <row r="847" spans="3:3" ht="15.75" customHeight="1" x14ac:dyDescent="0.35">
      <c r="C847" s="6"/>
    </row>
    <row r="848" spans="3:3" ht="15.75" customHeight="1" x14ac:dyDescent="0.35">
      <c r="C848" s="6"/>
    </row>
    <row r="849" spans="3:3" ht="15.75" customHeight="1" x14ac:dyDescent="0.35">
      <c r="C849" s="6"/>
    </row>
    <row r="850" spans="3:3" ht="15.75" customHeight="1" x14ac:dyDescent="0.35">
      <c r="C850" s="6"/>
    </row>
    <row r="851" spans="3:3" ht="15.75" customHeight="1" x14ac:dyDescent="0.35">
      <c r="C851" s="6"/>
    </row>
    <row r="852" spans="3:3" ht="15.75" customHeight="1" x14ac:dyDescent="0.35">
      <c r="C852" s="6"/>
    </row>
    <row r="853" spans="3:3" ht="15.75" customHeight="1" x14ac:dyDescent="0.35">
      <c r="C853" s="6"/>
    </row>
    <row r="854" spans="3:3" ht="15.75" customHeight="1" x14ac:dyDescent="0.35">
      <c r="C854" s="6"/>
    </row>
    <row r="855" spans="3:3" ht="15.75" customHeight="1" x14ac:dyDescent="0.35">
      <c r="C855" s="6"/>
    </row>
    <row r="856" spans="3:3" ht="15.75" customHeight="1" x14ac:dyDescent="0.35">
      <c r="C856" s="6"/>
    </row>
    <row r="857" spans="3:3" ht="15.75" customHeight="1" x14ac:dyDescent="0.35">
      <c r="C857" s="6"/>
    </row>
    <row r="858" spans="3:3" ht="15.75" customHeight="1" x14ac:dyDescent="0.35">
      <c r="C858" s="6"/>
    </row>
    <row r="859" spans="3:3" ht="15.75" customHeight="1" x14ac:dyDescent="0.35">
      <c r="C859" s="6"/>
    </row>
    <row r="860" spans="3:3" ht="15.75" customHeight="1" x14ac:dyDescent="0.35">
      <c r="C860" s="6"/>
    </row>
    <row r="861" spans="3:3" ht="15.75" customHeight="1" x14ac:dyDescent="0.35">
      <c r="C861" s="6"/>
    </row>
    <row r="862" spans="3:3" ht="15.75" customHeight="1" x14ac:dyDescent="0.35">
      <c r="C862" s="6"/>
    </row>
    <row r="863" spans="3:3" ht="15.75" customHeight="1" x14ac:dyDescent="0.35">
      <c r="C863" s="6"/>
    </row>
    <row r="864" spans="3:3" ht="15.75" customHeight="1" x14ac:dyDescent="0.35">
      <c r="C864" s="6"/>
    </row>
    <row r="865" spans="3:3" ht="15.75" customHeight="1" x14ac:dyDescent="0.35">
      <c r="C865" s="6"/>
    </row>
    <row r="866" spans="3:3" ht="15.75" customHeight="1" x14ac:dyDescent="0.35">
      <c r="C866" s="6"/>
    </row>
    <row r="867" spans="3:3" ht="15.75" customHeight="1" x14ac:dyDescent="0.35">
      <c r="C867" s="6"/>
    </row>
    <row r="868" spans="3:3" ht="15.75" customHeight="1" x14ac:dyDescent="0.35">
      <c r="C868" s="6"/>
    </row>
    <row r="869" spans="3:3" ht="15.75" customHeight="1" x14ac:dyDescent="0.35">
      <c r="C869" s="6"/>
    </row>
    <row r="870" spans="3:3" ht="15.75" customHeight="1" x14ac:dyDescent="0.35">
      <c r="C870" s="6"/>
    </row>
    <row r="871" spans="3:3" ht="15.75" customHeight="1" x14ac:dyDescent="0.35">
      <c r="C871" s="6"/>
    </row>
    <row r="872" spans="3:3" ht="15.75" customHeight="1" x14ac:dyDescent="0.35">
      <c r="C872" s="6"/>
    </row>
    <row r="873" spans="3:3" ht="15.75" customHeight="1" x14ac:dyDescent="0.35">
      <c r="C873" s="6"/>
    </row>
    <row r="874" spans="3:3" ht="15.75" customHeight="1" x14ac:dyDescent="0.35">
      <c r="C874" s="6"/>
    </row>
    <row r="875" spans="3:3" ht="15.75" customHeight="1" x14ac:dyDescent="0.35">
      <c r="C875" s="6"/>
    </row>
    <row r="876" spans="3:3" ht="15.75" customHeight="1" x14ac:dyDescent="0.35">
      <c r="C876" s="6"/>
    </row>
    <row r="877" spans="3:3" ht="15.75" customHeight="1" x14ac:dyDescent="0.35">
      <c r="C877" s="6"/>
    </row>
    <row r="878" spans="3:3" ht="15.75" customHeight="1" x14ac:dyDescent="0.35">
      <c r="C878" s="6"/>
    </row>
    <row r="879" spans="3:3" ht="15.75" customHeight="1" x14ac:dyDescent="0.35">
      <c r="C879" s="6"/>
    </row>
    <row r="880" spans="3:3" ht="15.75" customHeight="1" x14ac:dyDescent="0.35">
      <c r="C880" s="6"/>
    </row>
    <row r="881" spans="3:3" ht="15.75" customHeight="1" x14ac:dyDescent="0.35">
      <c r="C881" s="6"/>
    </row>
    <row r="882" spans="3:3" ht="15.75" customHeight="1" x14ac:dyDescent="0.35">
      <c r="C882" s="6"/>
    </row>
    <row r="883" spans="3:3" ht="15.75" customHeight="1" x14ac:dyDescent="0.35">
      <c r="C883" s="6"/>
    </row>
    <row r="884" spans="3:3" ht="15.75" customHeight="1" x14ac:dyDescent="0.35">
      <c r="C884" s="6"/>
    </row>
    <row r="885" spans="3:3" ht="15.75" customHeight="1" x14ac:dyDescent="0.35">
      <c r="C885" s="6"/>
    </row>
    <row r="886" spans="3:3" ht="15.75" customHeight="1" x14ac:dyDescent="0.35">
      <c r="C886" s="6"/>
    </row>
    <row r="887" spans="3:3" ht="15.75" customHeight="1" x14ac:dyDescent="0.35">
      <c r="C887" s="6"/>
    </row>
    <row r="888" spans="3:3" ht="15.75" customHeight="1" x14ac:dyDescent="0.35">
      <c r="C888" s="6"/>
    </row>
    <row r="889" spans="3:3" ht="15.75" customHeight="1" x14ac:dyDescent="0.35">
      <c r="C889" s="6"/>
    </row>
    <row r="890" spans="3:3" ht="15.75" customHeight="1" x14ac:dyDescent="0.35">
      <c r="C890" s="6"/>
    </row>
    <row r="891" spans="3:3" ht="15.75" customHeight="1" x14ac:dyDescent="0.35">
      <c r="C891" s="6"/>
    </row>
    <row r="892" spans="3:3" ht="15.75" customHeight="1" x14ac:dyDescent="0.35">
      <c r="C892" s="6"/>
    </row>
    <row r="893" spans="3:3" ht="15.75" customHeight="1" x14ac:dyDescent="0.35">
      <c r="C893" s="6"/>
    </row>
    <row r="894" spans="3:3" ht="15.75" customHeight="1" x14ac:dyDescent="0.35">
      <c r="C894" s="6"/>
    </row>
    <row r="895" spans="3:3" ht="15.75" customHeight="1" x14ac:dyDescent="0.35">
      <c r="C895" s="6"/>
    </row>
    <row r="896" spans="3:3" ht="15.75" customHeight="1" x14ac:dyDescent="0.35">
      <c r="C896" s="6"/>
    </row>
    <row r="897" spans="3:3" ht="15.75" customHeight="1" x14ac:dyDescent="0.35">
      <c r="C897" s="6"/>
    </row>
    <row r="898" spans="3:3" ht="15.75" customHeight="1" x14ac:dyDescent="0.35">
      <c r="C898" s="6"/>
    </row>
    <row r="899" spans="3:3" ht="15.75" customHeight="1" x14ac:dyDescent="0.35">
      <c r="C899" s="6"/>
    </row>
    <row r="900" spans="3:3" ht="15.75" customHeight="1" x14ac:dyDescent="0.35">
      <c r="C900" s="6"/>
    </row>
    <row r="901" spans="3:3" ht="15.75" customHeight="1" x14ac:dyDescent="0.35">
      <c r="C901" s="6"/>
    </row>
    <row r="902" spans="3:3" ht="15.75" customHeight="1" x14ac:dyDescent="0.35">
      <c r="C902" s="6"/>
    </row>
    <row r="903" spans="3:3" ht="15.75" customHeight="1" x14ac:dyDescent="0.35">
      <c r="C903" s="6"/>
    </row>
    <row r="904" spans="3:3" ht="15.75" customHeight="1" x14ac:dyDescent="0.35">
      <c r="C904" s="6"/>
    </row>
    <row r="905" spans="3:3" ht="15.75" customHeight="1" x14ac:dyDescent="0.35">
      <c r="C905" s="6"/>
    </row>
    <row r="906" spans="3:3" ht="15.75" customHeight="1" x14ac:dyDescent="0.35">
      <c r="C906" s="6"/>
    </row>
    <row r="907" spans="3:3" ht="15.75" customHeight="1" x14ac:dyDescent="0.35">
      <c r="C907" s="6"/>
    </row>
    <row r="908" spans="3:3" ht="15.75" customHeight="1" x14ac:dyDescent="0.35">
      <c r="C908" s="6"/>
    </row>
    <row r="909" spans="3:3" ht="15.75" customHeight="1" x14ac:dyDescent="0.35">
      <c r="C909" s="6"/>
    </row>
    <row r="910" spans="3:3" ht="15.75" customHeight="1" x14ac:dyDescent="0.35">
      <c r="C910" s="6"/>
    </row>
    <row r="911" spans="3:3" ht="15.75" customHeight="1" x14ac:dyDescent="0.35">
      <c r="C911" s="6"/>
    </row>
    <row r="912" spans="3:3" ht="15.75" customHeight="1" x14ac:dyDescent="0.35">
      <c r="C912" s="6"/>
    </row>
    <row r="913" spans="3:3" ht="15.75" customHeight="1" x14ac:dyDescent="0.35">
      <c r="C913" s="6"/>
    </row>
    <row r="914" spans="3:3" ht="15.75" customHeight="1" x14ac:dyDescent="0.35">
      <c r="C914" s="6"/>
    </row>
    <row r="915" spans="3:3" ht="15.75" customHeight="1" x14ac:dyDescent="0.35">
      <c r="C915" s="6"/>
    </row>
    <row r="916" spans="3:3" ht="15.75" customHeight="1" x14ac:dyDescent="0.35">
      <c r="C916" s="6"/>
    </row>
    <row r="917" spans="3:3" ht="15.75" customHeight="1" x14ac:dyDescent="0.35">
      <c r="C917" s="6"/>
    </row>
    <row r="918" spans="3:3" ht="15.75" customHeight="1" x14ac:dyDescent="0.35">
      <c r="C918" s="6"/>
    </row>
    <row r="919" spans="3:3" ht="15.75" customHeight="1" x14ac:dyDescent="0.35">
      <c r="C919" s="6"/>
    </row>
    <row r="920" spans="3:3" ht="15.75" customHeight="1" x14ac:dyDescent="0.35">
      <c r="C920" s="6"/>
    </row>
    <row r="921" spans="3:3" ht="15.75" customHeight="1" x14ac:dyDescent="0.35">
      <c r="C921" s="6"/>
    </row>
    <row r="922" spans="3:3" ht="15.75" customHeight="1" x14ac:dyDescent="0.35">
      <c r="C922" s="6"/>
    </row>
    <row r="923" spans="3:3" ht="15.75" customHeight="1" x14ac:dyDescent="0.35">
      <c r="C923" s="6"/>
    </row>
    <row r="924" spans="3:3" ht="15.75" customHeight="1" x14ac:dyDescent="0.35">
      <c r="C924" s="6"/>
    </row>
    <row r="925" spans="3:3" ht="15.75" customHeight="1" x14ac:dyDescent="0.35">
      <c r="C925" s="6"/>
    </row>
    <row r="926" spans="3:3" ht="15.75" customHeight="1" x14ac:dyDescent="0.35">
      <c r="C926" s="6"/>
    </row>
    <row r="927" spans="3:3" ht="15.75" customHeight="1" x14ac:dyDescent="0.35">
      <c r="C927" s="6"/>
    </row>
    <row r="928" spans="3:3" ht="15.75" customHeight="1" x14ac:dyDescent="0.35">
      <c r="C928" s="6"/>
    </row>
    <row r="929" spans="3:3" ht="15.75" customHeight="1" x14ac:dyDescent="0.35">
      <c r="C929" s="6"/>
    </row>
    <row r="930" spans="3:3" ht="15.75" customHeight="1" x14ac:dyDescent="0.35">
      <c r="C930" s="6"/>
    </row>
    <row r="931" spans="3:3" ht="15.75" customHeight="1" x14ac:dyDescent="0.35">
      <c r="C931" s="6"/>
    </row>
    <row r="932" spans="3:3" ht="15.75" customHeight="1" x14ac:dyDescent="0.35">
      <c r="C932" s="6"/>
    </row>
    <row r="933" spans="3:3" ht="15.75" customHeight="1" x14ac:dyDescent="0.35">
      <c r="C933" s="6"/>
    </row>
    <row r="934" spans="3:3" ht="15.75" customHeight="1" x14ac:dyDescent="0.35">
      <c r="C934" s="6"/>
    </row>
    <row r="935" spans="3:3" ht="15.75" customHeight="1" x14ac:dyDescent="0.35">
      <c r="C935" s="6"/>
    </row>
    <row r="936" spans="3:3" ht="15.75" customHeight="1" x14ac:dyDescent="0.35">
      <c r="C936" s="6"/>
    </row>
    <row r="937" spans="3:3" ht="15.75" customHeight="1" x14ac:dyDescent="0.35">
      <c r="C937" s="6"/>
    </row>
    <row r="938" spans="3:3" ht="15.75" customHeight="1" x14ac:dyDescent="0.35">
      <c r="C938" s="6"/>
    </row>
    <row r="939" spans="3:3" ht="15.75" customHeight="1" x14ac:dyDescent="0.35">
      <c r="C939" s="6"/>
    </row>
    <row r="940" spans="3:3" ht="15.75" customHeight="1" x14ac:dyDescent="0.35">
      <c r="C940" s="6"/>
    </row>
    <row r="941" spans="3:3" ht="15.75" customHeight="1" x14ac:dyDescent="0.35">
      <c r="C941" s="6"/>
    </row>
    <row r="942" spans="3:3" ht="15.75" customHeight="1" x14ac:dyDescent="0.35">
      <c r="C942" s="6"/>
    </row>
    <row r="943" spans="3:3" ht="15.75" customHeight="1" x14ac:dyDescent="0.35">
      <c r="C943" s="6"/>
    </row>
    <row r="944" spans="3:3" ht="15.75" customHeight="1" x14ac:dyDescent="0.35">
      <c r="C944" s="6"/>
    </row>
    <row r="945" spans="3:3" ht="15.75" customHeight="1" x14ac:dyDescent="0.35">
      <c r="C945" s="6"/>
    </row>
    <row r="946" spans="3:3" ht="15.75" customHeight="1" x14ac:dyDescent="0.35">
      <c r="C946" s="6"/>
    </row>
    <row r="947" spans="3:3" ht="15.75" customHeight="1" x14ac:dyDescent="0.35">
      <c r="C947" s="6"/>
    </row>
    <row r="948" spans="3:3" ht="15.75" customHeight="1" x14ac:dyDescent="0.35">
      <c r="C948" s="6"/>
    </row>
    <row r="949" spans="3:3" ht="15.75" customHeight="1" x14ac:dyDescent="0.35">
      <c r="C949" s="6"/>
    </row>
    <row r="950" spans="3:3" ht="15.75" customHeight="1" x14ac:dyDescent="0.35">
      <c r="C950" s="6"/>
    </row>
    <row r="951" spans="3:3" ht="15.75" customHeight="1" x14ac:dyDescent="0.35">
      <c r="C951" s="6"/>
    </row>
    <row r="952" spans="3:3" ht="15.75" customHeight="1" x14ac:dyDescent="0.35">
      <c r="C952" s="6"/>
    </row>
    <row r="953" spans="3:3" ht="15.75" customHeight="1" x14ac:dyDescent="0.35">
      <c r="C953" s="6"/>
    </row>
    <row r="954" spans="3:3" ht="15.75" customHeight="1" x14ac:dyDescent="0.35">
      <c r="C954" s="6"/>
    </row>
    <row r="955" spans="3:3" ht="15.75" customHeight="1" x14ac:dyDescent="0.35">
      <c r="C955" s="6"/>
    </row>
    <row r="956" spans="3:3" ht="15.75" customHeight="1" x14ac:dyDescent="0.35">
      <c r="C956" s="6"/>
    </row>
    <row r="957" spans="3:3" ht="15.75" customHeight="1" x14ac:dyDescent="0.35">
      <c r="C957" s="6"/>
    </row>
    <row r="958" spans="3:3" ht="15.75" customHeight="1" x14ac:dyDescent="0.35">
      <c r="C958" s="6"/>
    </row>
    <row r="959" spans="3:3" ht="15.75" customHeight="1" x14ac:dyDescent="0.35">
      <c r="C959" s="6"/>
    </row>
    <row r="960" spans="3:3" ht="15.75" customHeight="1" x14ac:dyDescent="0.35">
      <c r="C960" s="6"/>
    </row>
    <row r="961" spans="3:3" ht="15.75" customHeight="1" x14ac:dyDescent="0.35">
      <c r="C961" s="6"/>
    </row>
    <row r="962" spans="3:3" ht="15.75" customHeight="1" x14ac:dyDescent="0.35">
      <c r="C962" s="6"/>
    </row>
    <row r="963" spans="3:3" ht="15.75" customHeight="1" x14ac:dyDescent="0.35">
      <c r="C963" s="6"/>
    </row>
    <row r="964" spans="3:3" ht="15.75" customHeight="1" x14ac:dyDescent="0.35">
      <c r="C964" s="6"/>
    </row>
    <row r="965" spans="3:3" ht="15.75" customHeight="1" x14ac:dyDescent="0.35">
      <c r="C965" s="6"/>
    </row>
    <row r="966" spans="3:3" ht="15.75" customHeight="1" x14ac:dyDescent="0.35">
      <c r="C966" s="6"/>
    </row>
    <row r="967" spans="3:3" ht="15.75" customHeight="1" x14ac:dyDescent="0.35">
      <c r="C967" s="6"/>
    </row>
    <row r="968" spans="3:3" ht="15.75" customHeight="1" x14ac:dyDescent="0.35">
      <c r="C968" s="6"/>
    </row>
    <row r="969" spans="3:3" ht="15.75" customHeight="1" x14ac:dyDescent="0.35">
      <c r="C969" s="6"/>
    </row>
    <row r="970" spans="3:3" ht="15.75" customHeight="1" x14ac:dyDescent="0.35">
      <c r="C970" s="6"/>
    </row>
    <row r="971" spans="3:3" ht="15.75" customHeight="1" x14ac:dyDescent="0.35">
      <c r="C971" s="6"/>
    </row>
    <row r="972" spans="3:3" ht="15.75" customHeight="1" x14ac:dyDescent="0.35">
      <c r="C972" s="6"/>
    </row>
    <row r="973" spans="3:3" ht="15.75" customHeight="1" x14ac:dyDescent="0.35">
      <c r="C973" s="6"/>
    </row>
    <row r="974" spans="3:3" ht="15.75" customHeight="1" x14ac:dyDescent="0.35">
      <c r="C974" s="6"/>
    </row>
    <row r="975" spans="3:3" ht="15.75" customHeight="1" x14ac:dyDescent="0.35">
      <c r="C975" s="6"/>
    </row>
    <row r="976" spans="3:3" ht="15.75" customHeight="1" x14ac:dyDescent="0.35">
      <c r="C976" s="6"/>
    </row>
    <row r="977" spans="3:3" ht="15.75" customHeight="1" x14ac:dyDescent="0.35">
      <c r="C977" s="6"/>
    </row>
    <row r="978" spans="3:3" ht="15.75" customHeight="1" x14ac:dyDescent="0.35">
      <c r="C978" s="6"/>
    </row>
    <row r="979" spans="3:3" ht="15.75" customHeight="1" x14ac:dyDescent="0.35">
      <c r="C979" s="6"/>
    </row>
    <row r="980" spans="3:3" ht="15.75" customHeight="1" x14ac:dyDescent="0.35">
      <c r="C980" s="6"/>
    </row>
    <row r="981" spans="3:3" ht="15.75" customHeight="1" x14ac:dyDescent="0.35">
      <c r="C981" s="6"/>
    </row>
    <row r="982" spans="3:3" ht="15.75" customHeight="1" x14ac:dyDescent="0.35">
      <c r="C982" s="6"/>
    </row>
    <row r="983" spans="3:3" ht="15.75" customHeight="1" x14ac:dyDescent="0.35">
      <c r="C983" s="6"/>
    </row>
    <row r="984" spans="3:3" ht="15.75" customHeight="1" x14ac:dyDescent="0.35">
      <c r="C984" s="6"/>
    </row>
    <row r="985" spans="3:3" ht="15.75" customHeight="1" x14ac:dyDescent="0.35">
      <c r="C985" s="6"/>
    </row>
    <row r="986" spans="3:3" ht="15.75" customHeight="1" x14ac:dyDescent="0.35">
      <c r="C986" s="6"/>
    </row>
    <row r="987" spans="3:3" ht="15.75" customHeight="1" x14ac:dyDescent="0.35">
      <c r="C987" s="6"/>
    </row>
    <row r="988" spans="3:3" ht="15.75" customHeight="1" x14ac:dyDescent="0.35">
      <c r="C988" s="6"/>
    </row>
    <row r="989" spans="3:3" ht="15.75" customHeight="1" x14ac:dyDescent="0.35">
      <c r="C989" s="6"/>
    </row>
    <row r="990" spans="3:3" ht="15.75" customHeight="1" x14ac:dyDescent="0.35">
      <c r="C990" s="6"/>
    </row>
    <row r="991" spans="3:3" ht="15.75" customHeight="1" x14ac:dyDescent="0.35">
      <c r="C991" s="6"/>
    </row>
    <row r="992" spans="3:3" ht="15.75" customHeight="1" x14ac:dyDescent="0.35">
      <c r="C992" s="6"/>
    </row>
    <row r="993" spans="3:3" ht="15.75" customHeight="1" x14ac:dyDescent="0.35">
      <c r="C993" s="6"/>
    </row>
    <row r="994" spans="3:3" ht="15.75" customHeight="1" x14ac:dyDescent="0.35">
      <c r="C994" s="6"/>
    </row>
    <row r="995" spans="3:3" ht="15.75" customHeight="1" x14ac:dyDescent="0.35">
      <c r="C995" s="6"/>
    </row>
    <row r="996" spans="3:3" ht="15.75" customHeight="1" x14ac:dyDescent="0.35">
      <c r="C996" s="6"/>
    </row>
    <row r="997" spans="3:3" ht="15.75" customHeight="1" x14ac:dyDescent="0.35">
      <c r="C997" s="6"/>
    </row>
    <row r="998" spans="3:3" ht="15.75" customHeight="1" x14ac:dyDescent="0.35">
      <c r="C998" s="6"/>
    </row>
    <row r="999" spans="3:3" ht="15.75" customHeight="1" x14ac:dyDescent="0.35">
      <c r="C999" s="6"/>
    </row>
    <row r="1000" spans="3:3" ht="15.75" customHeight="1" x14ac:dyDescent="0.35">
      <c r="C1000" s="6"/>
    </row>
  </sheetData>
  <mergeCells count="21">
    <mergeCell ref="AC3:AC4"/>
    <mergeCell ref="AD3:AD4"/>
    <mergeCell ref="AE3:AE4"/>
    <mergeCell ref="AF3:AF4"/>
    <mergeCell ref="S3:S4"/>
    <mergeCell ref="T3:T4"/>
    <mergeCell ref="U3:U4"/>
    <mergeCell ref="V3:V4"/>
    <mergeCell ref="W3:W4"/>
    <mergeCell ref="X3:X4"/>
    <mergeCell ref="Y3:Y4"/>
    <mergeCell ref="Q3:Q4"/>
    <mergeCell ref="R3:R4"/>
    <mergeCell ref="Z3:Z4"/>
    <mergeCell ref="AA3:AA4"/>
    <mergeCell ref="AB3:AB4"/>
    <mergeCell ref="D3:H3"/>
    <mergeCell ref="I3:M3"/>
    <mergeCell ref="N3:N4"/>
    <mergeCell ref="O3:O4"/>
    <mergeCell ref="P3:P4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G1042"/>
  <sheetViews>
    <sheetView workbookViewId="0"/>
  </sheetViews>
  <sheetFormatPr defaultColWidth="11.25" defaultRowHeight="15" customHeight="1" x14ac:dyDescent="0.35"/>
  <cols>
    <col min="1" max="1" width="9.58203125" customWidth="1"/>
    <col min="2" max="2" width="54.08203125" customWidth="1"/>
    <col min="3" max="3" width="12.58203125" customWidth="1"/>
    <col min="4" max="4" width="8.6640625" customWidth="1"/>
    <col min="5" max="5" width="7.33203125" customWidth="1"/>
    <col min="6" max="6" width="8.9140625" customWidth="1"/>
    <col min="7" max="7" width="8" customWidth="1"/>
    <col min="8" max="8" width="7.75" customWidth="1"/>
    <col min="9" max="11" width="7.58203125" customWidth="1"/>
    <col min="12" max="12" width="5.58203125" customWidth="1"/>
    <col min="13" max="13" width="7.6640625" customWidth="1"/>
    <col min="14" max="14" width="13.08203125" customWidth="1"/>
    <col min="15" max="15" width="13.4140625" customWidth="1"/>
    <col min="16" max="16" width="12.75" customWidth="1"/>
    <col min="17" max="17" width="14" customWidth="1"/>
    <col min="18" max="18" width="13.08203125" customWidth="1"/>
    <col min="19" max="19" width="13.75" customWidth="1"/>
    <col min="20" max="20" width="11.9140625" customWidth="1"/>
    <col min="21" max="21" width="11.58203125" customWidth="1"/>
    <col min="22" max="22" width="11.08203125" customWidth="1"/>
    <col min="23" max="23" width="12.25" customWidth="1"/>
    <col min="24" max="24" width="12.6640625" customWidth="1"/>
    <col min="25" max="25" width="13.9140625" customWidth="1"/>
    <col min="26" max="26" width="12.6640625" customWidth="1"/>
    <col min="27" max="27" width="12.33203125" customWidth="1"/>
    <col min="28" max="28" width="11.9140625" customWidth="1"/>
    <col min="29" max="29" width="12" customWidth="1"/>
    <col min="30" max="30" width="12.75" customWidth="1"/>
    <col min="31" max="31" width="13" customWidth="1"/>
    <col min="32" max="32" width="11.75" customWidth="1"/>
    <col min="33" max="33" width="8.58203125" customWidth="1"/>
  </cols>
  <sheetData>
    <row r="1" spans="1:33" ht="15.75" customHeight="1" x14ac:dyDescent="0.35">
      <c r="D1" s="21" t="s">
        <v>19</v>
      </c>
      <c r="R1" s="21" t="s">
        <v>20</v>
      </c>
      <c r="S1" s="21" t="s">
        <v>20</v>
      </c>
    </row>
    <row r="2" spans="1:33" ht="15.75" customHeight="1" x14ac:dyDescent="0.35">
      <c r="A2" s="29" t="s">
        <v>21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1" t="s">
        <v>22</v>
      </c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</row>
    <row r="3" spans="1:33" ht="33.75" customHeight="1" x14ac:dyDescent="0.35">
      <c r="A3" s="4"/>
      <c r="B3" s="4"/>
      <c r="C3" s="4"/>
      <c r="D3" s="112" t="s">
        <v>23</v>
      </c>
      <c r="E3" s="110"/>
      <c r="F3" s="110"/>
      <c r="G3" s="110"/>
      <c r="H3" s="110"/>
      <c r="I3" s="112" t="s">
        <v>24</v>
      </c>
      <c r="J3" s="110"/>
      <c r="K3" s="110"/>
      <c r="L3" s="110"/>
      <c r="M3" s="110"/>
      <c r="N3" s="112" t="s">
        <v>25</v>
      </c>
      <c r="O3" s="112" t="s">
        <v>26</v>
      </c>
      <c r="P3" s="112" t="s">
        <v>27</v>
      </c>
      <c r="Q3" s="112" t="s">
        <v>28</v>
      </c>
      <c r="R3" s="112" t="s">
        <v>29</v>
      </c>
      <c r="S3" s="112" t="s">
        <v>30</v>
      </c>
      <c r="T3" s="112"/>
      <c r="U3" s="112"/>
      <c r="V3" s="112"/>
      <c r="W3" s="112"/>
      <c r="X3" s="112"/>
      <c r="Y3" s="112"/>
      <c r="Z3" s="112"/>
      <c r="AA3" s="112"/>
      <c r="AB3" s="112"/>
      <c r="AC3" s="112"/>
      <c r="AD3" s="112"/>
      <c r="AE3" s="112"/>
      <c r="AF3" s="112"/>
      <c r="AG3" s="4"/>
    </row>
    <row r="4" spans="1:33" ht="15.75" customHeight="1" x14ac:dyDescent="0.35">
      <c r="A4" s="4"/>
      <c r="B4" s="4"/>
      <c r="C4" s="4" t="s">
        <v>13</v>
      </c>
      <c r="D4" s="4" t="s">
        <v>31</v>
      </c>
      <c r="E4" s="4" t="s">
        <v>32</v>
      </c>
      <c r="F4" s="4" t="s">
        <v>33</v>
      </c>
      <c r="G4" s="4" t="s">
        <v>34</v>
      </c>
      <c r="H4" s="4" t="s">
        <v>35</v>
      </c>
      <c r="I4" s="4" t="s">
        <v>31</v>
      </c>
      <c r="J4" s="4" t="s">
        <v>32</v>
      </c>
      <c r="K4" s="4" t="s">
        <v>33</v>
      </c>
      <c r="L4" s="4" t="s">
        <v>36</v>
      </c>
      <c r="M4" s="4" t="s">
        <v>37</v>
      </c>
      <c r="N4" s="110"/>
      <c r="O4" s="110"/>
      <c r="P4" s="110"/>
      <c r="Q4" s="110"/>
      <c r="R4" s="110"/>
      <c r="S4" s="110"/>
      <c r="T4" s="110"/>
      <c r="U4" s="110"/>
      <c r="V4" s="110"/>
      <c r="W4" s="110"/>
      <c r="X4" s="110"/>
      <c r="Y4" s="110"/>
      <c r="Z4" s="110"/>
      <c r="AA4" s="110"/>
      <c r="AB4" s="110"/>
      <c r="AC4" s="110"/>
      <c r="AD4" s="110"/>
      <c r="AE4" s="110"/>
      <c r="AF4" s="110"/>
      <c r="AG4" s="4"/>
    </row>
    <row r="5" spans="1:33" ht="15.75" customHeight="1" x14ac:dyDescent="0.35">
      <c r="A5" s="10" t="s">
        <v>38</v>
      </c>
      <c r="B5" s="10" t="s">
        <v>39</v>
      </c>
      <c r="C5" s="32">
        <f>SUM(D5:AE5)</f>
        <v>100</v>
      </c>
      <c r="D5" s="33">
        <f t="shared" ref="D5:E5" si="0">SUM(D7:D13)</f>
        <v>0</v>
      </c>
      <c r="E5" s="33">
        <f t="shared" si="0"/>
        <v>0</v>
      </c>
      <c r="F5" s="34">
        <v>22</v>
      </c>
      <c r="G5" s="33">
        <f>SUM(G7:G19)</f>
        <v>0</v>
      </c>
      <c r="H5" s="33">
        <f t="shared" ref="H5:K5" si="1">SUM(H7:H13)</f>
        <v>0</v>
      </c>
      <c r="I5" s="33">
        <f t="shared" si="1"/>
        <v>0</v>
      </c>
      <c r="J5" s="33">
        <f t="shared" si="1"/>
        <v>0</v>
      </c>
      <c r="K5" s="33">
        <f t="shared" si="1"/>
        <v>0</v>
      </c>
      <c r="L5" s="33">
        <v>0</v>
      </c>
      <c r="M5" s="33">
        <v>0</v>
      </c>
      <c r="N5" s="33">
        <f>SUM(N7:N13)</f>
        <v>0</v>
      </c>
      <c r="O5" s="35">
        <f t="shared" ref="O5:Q5" si="2">SUM(O7:O17)</f>
        <v>22</v>
      </c>
      <c r="P5" s="33">
        <f t="shared" si="2"/>
        <v>22</v>
      </c>
      <c r="Q5" s="33">
        <f t="shared" si="2"/>
        <v>22</v>
      </c>
      <c r="R5" s="33">
        <f t="shared" ref="R5:S5" si="3">ROUND(SUM(O5*0.25),0)</f>
        <v>6</v>
      </c>
      <c r="S5" s="33">
        <f t="shared" si="3"/>
        <v>6</v>
      </c>
      <c r="T5" s="33"/>
      <c r="U5" s="33"/>
      <c r="V5" s="33"/>
      <c r="W5" s="33"/>
      <c r="X5" s="33"/>
      <c r="Y5" s="33"/>
      <c r="Z5" s="33"/>
      <c r="AA5" s="33"/>
      <c r="AB5" s="33"/>
      <c r="AC5" s="10"/>
      <c r="AD5" s="10"/>
      <c r="AE5" s="10"/>
      <c r="AF5" s="10"/>
      <c r="AG5" s="10"/>
    </row>
    <row r="6" spans="1:33" ht="15.75" customHeight="1" x14ac:dyDescent="0.35">
      <c r="A6" s="28"/>
      <c r="B6" s="36" t="s">
        <v>40</v>
      </c>
      <c r="C6" s="19"/>
      <c r="D6" s="37"/>
      <c r="E6" s="37"/>
      <c r="F6" s="37"/>
      <c r="G6" s="6"/>
      <c r="H6" s="6"/>
      <c r="I6" s="6"/>
      <c r="J6" s="6"/>
      <c r="K6" s="6"/>
      <c r="L6" s="6"/>
      <c r="M6" s="6"/>
      <c r="N6" s="6"/>
      <c r="O6" s="38">
        <v>2</v>
      </c>
      <c r="P6" s="38">
        <v>2</v>
      </c>
      <c r="Q6" s="38">
        <v>2</v>
      </c>
      <c r="R6" s="6"/>
      <c r="S6" s="6"/>
      <c r="T6" s="6"/>
      <c r="U6" s="6"/>
      <c r="V6" s="6"/>
      <c r="W6" s="6"/>
      <c r="X6" s="6"/>
      <c r="Y6" s="6"/>
      <c r="Z6" s="6"/>
      <c r="AA6" s="6"/>
      <c r="AB6" s="6"/>
    </row>
    <row r="7" spans="1:33" ht="15.75" customHeight="1" x14ac:dyDescent="0.35">
      <c r="A7" s="28"/>
      <c r="B7" s="36" t="s">
        <v>41</v>
      </c>
      <c r="C7" s="19"/>
      <c r="D7" s="37"/>
      <c r="E7" s="37"/>
      <c r="F7" s="37"/>
      <c r="G7" s="6"/>
      <c r="H7" s="6"/>
      <c r="I7" s="6"/>
      <c r="J7" s="6"/>
      <c r="K7" s="6"/>
      <c r="L7" s="6"/>
      <c r="M7" s="6"/>
      <c r="N7" s="6"/>
      <c r="O7" s="38">
        <v>2</v>
      </c>
      <c r="P7" s="38">
        <v>2</v>
      </c>
      <c r="Q7" s="38">
        <v>2</v>
      </c>
      <c r="R7" s="6"/>
      <c r="S7" s="6"/>
      <c r="T7" s="6"/>
      <c r="U7" s="6"/>
      <c r="V7" s="6"/>
      <c r="W7" s="6"/>
      <c r="X7" s="6"/>
      <c r="Y7" s="6"/>
      <c r="Z7" s="6"/>
      <c r="AA7" s="6"/>
      <c r="AB7" s="6"/>
    </row>
    <row r="8" spans="1:33" ht="15.75" customHeight="1" x14ac:dyDescent="0.35">
      <c r="A8" s="28"/>
      <c r="B8" s="36" t="s">
        <v>42</v>
      </c>
      <c r="C8" s="19"/>
      <c r="D8" s="37"/>
      <c r="E8" s="37"/>
      <c r="F8" s="37"/>
      <c r="G8" s="6"/>
      <c r="H8" s="6"/>
      <c r="I8" s="6"/>
      <c r="J8" s="6"/>
      <c r="K8" s="6"/>
      <c r="L8" s="6"/>
      <c r="M8" s="6"/>
      <c r="N8" s="6"/>
      <c r="O8" s="38">
        <v>2</v>
      </c>
      <c r="P8" s="38">
        <v>2</v>
      </c>
      <c r="Q8" s="38">
        <v>2</v>
      </c>
      <c r="R8" s="6"/>
      <c r="S8" s="6"/>
      <c r="T8" s="6"/>
      <c r="U8" s="6"/>
      <c r="V8" s="6"/>
      <c r="W8" s="6"/>
      <c r="X8" s="6"/>
      <c r="Y8" s="6"/>
      <c r="Z8" s="6"/>
      <c r="AA8" s="6"/>
      <c r="AB8" s="6"/>
    </row>
    <row r="9" spans="1:33" ht="15.75" customHeight="1" x14ac:dyDescent="0.35">
      <c r="A9" s="28"/>
      <c r="B9" s="36" t="s">
        <v>43</v>
      </c>
      <c r="C9" s="19"/>
      <c r="D9" s="37"/>
      <c r="E9" s="37"/>
      <c r="F9" s="37"/>
      <c r="G9" s="6"/>
      <c r="H9" s="6"/>
      <c r="I9" s="6"/>
      <c r="J9" s="6"/>
      <c r="K9" s="6"/>
      <c r="L9" s="6"/>
      <c r="M9" s="6"/>
      <c r="N9" s="6"/>
      <c r="O9" s="38">
        <v>2</v>
      </c>
      <c r="P9" s="38">
        <v>2</v>
      </c>
      <c r="Q9" s="38">
        <v>2</v>
      </c>
      <c r="R9" s="6"/>
      <c r="S9" s="6"/>
      <c r="T9" s="6"/>
      <c r="U9" s="6"/>
      <c r="V9" s="6"/>
      <c r="W9" s="6"/>
      <c r="X9" s="6"/>
      <c r="Y9" s="6"/>
      <c r="Z9" s="6"/>
      <c r="AA9" s="6"/>
      <c r="AB9" s="6"/>
    </row>
    <row r="10" spans="1:33" ht="15.75" customHeight="1" x14ac:dyDescent="0.35">
      <c r="A10" s="28"/>
      <c r="B10" s="36" t="s">
        <v>44</v>
      </c>
      <c r="C10" s="19"/>
      <c r="D10" s="37"/>
      <c r="E10" s="37"/>
      <c r="F10" s="37"/>
      <c r="G10" s="6"/>
      <c r="H10" s="6"/>
      <c r="I10" s="6"/>
      <c r="J10" s="6"/>
      <c r="K10" s="6"/>
      <c r="L10" s="6"/>
      <c r="M10" s="6"/>
      <c r="N10" s="6"/>
      <c r="O10" s="38">
        <v>2</v>
      </c>
      <c r="P10" s="38">
        <v>2</v>
      </c>
      <c r="Q10" s="38">
        <v>2</v>
      </c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</row>
    <row r="11" spans="1:33" ht="15.75" customHeight="1" x14ac:dyDescent="0.35">
      <c r="A11" s="28"/>
      <c r="B11" s="36" t="s">
        <v>45</v>
      </c>
      <c r="C11" s="19"/>
      <c r="D11" s="37"/>
      <c r="E11" s="37"/>
      <c r="F11" s="37"/>
      <c r="G11" s="6"/>
      <c r="H11" s="6"/>
      <c r="I11" s="6"/>
      <c r="J11" s="6"/>
      <c r="K11" s="6"/>
      <c r="L11" s="6"/>
      <c r="M11" s="6"/>
      <c r="N11" s="6"/>
      <c r="O11" s="38">
        <v>2</v>
      </c>
      <c r="P11" s="38">
        <v>2</v>
      </c>
      <c r="Q11" s="38">
        <v>2</v>
      </c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</row>
    <row r="12" spans="1:33" ht="15.75" customHeight="1" x14ac:dyDescent="0.35">
      <c r="A12" s="28"/>
      <c r="B12" s="36" t="s">
        <v>46</v>
      </c>
      <c r="C12" s="19"/>
      <c r="D12" s="37"/>
      <c r="E12" s="37"/>
      <c r="F12" s="37"/>
      <c r="G12" s="6"/>
      <c r="H12" s="6"/>
      <c r="I12" s="6"/>
      <c r="J12" s="6"/>
      <c r="K12" s="6"/>
      <c r="L12" s="6"/>
      <c r="M12" s="6"/>
      <c r="N12" s="6"/>
      <c r="O12" s="38">
        <v>2</v>
      </c>
      <c r="P12" s="38">
        <v>2</v>
      </c>
      <c r="Q12" s="38">
        <v>2</v>
      </c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</row>
    <row r="13" spans="1:33" ht="15.75" customHeight="1" x14ac:dyDescent="0.35">
      <c r="A13" s="28"/>
      <c r="B13" s="36" t="s">
        <v>47</v>
      </c>
      <c r="C13" s="19"/>
      <c r="D13" s="37"/>
      <c r="E13" s="37"/>
      <c r="F13" s="37"/>
      <c r="G13" s="6"/>
      <c r="H13" s="6"/>
      <c r="I13" s="6"/>
      <c r="J13" s="6"/>
      <c r="K13" s="6"/>
      <c r="L13" s="6"/>
      <c r="M13" s="6"/>
      <c r="N13" s="6"/>
      <c r="O13" s="38">
        <v>2</v>
      </c>
      <c r="P13" s="38">
        <v>2</v>
      </c>
      <c r="Q13" s="38">
        <v>2</v>
      </c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</row>
    <row r="14" spans="1:33" ht="15.75" customHeight="1" x14ac:dyDescent="0.35">
      <c r="A14" s="28"/>
      <c r="B14" s="36" t="s">
        <v>48</v>
      </c>
      <c r="C14" s="19"/>
      <c r="D14" s="37"/>
      <c r="E14" s="37"/>
      <c r="F14" s="37"/>
      <c r="G14" s="6"/>
      <c r="H14" s="6"/>
      <c r="I14" s="6"/>
      <c r="J14" s="6"/>
      <c r="K14" s="6"/>
      <c r="L14" s="6"/>
      <c r="M14" s="6"/>
      <c r="N14" s="6"/>
      <c r="O14" s="38">
        <v>2</v>
      </c>
      <c r="P14" s="38">
        <v>2</v>
      </c>
      <c r="Q14" s="38">
        <v>2</v>
      </c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</row>
    <row r="15" spans="1:33" ht="15.75" customHeight="1" x14ac:dyDescent="0.35">
      <c r="A15" s="28"/>
      <c r="B15" s="36" t="s">
        <v>49</v>
      </c>
      <c r="C15" s="19"/>
      <c r="D15" s="37"/>
      <c r="E15" s="37"/>
      <c r="F15" s="37"/>
      <c r="G15" s="6"/>
      <c r="H15" s="6"/>
      <c r="I15" s="6"/>
      <c r="J15" s="6"/>
      <c r="K15" s="6"/>
      <c r="L15" s="6"/>
      <c r="M15" s="6"/>
      <c r="N15" s="6"/>
      <c r="O15" s="38">
        <v>2</v>
      </c>
      <c r="P15" s="38">
        <v>2</v>
      </c>
      <c r="Q15" s="38">
        <v>2</v>
      </c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</row>
    <row r="16" spans="1:33" ht="15.75" customHeight="1" x14ac:dyDescent="0.35">
      <c r="A16" s="28"/>
      <c r="B16" s="39" t="s">
        <v>50</v>
      </c>
      <c r="C16" s="19"/>
      <c r="D16" s="37"/>
      <c r="E16" s="37"/>
      <c r="F16" s="37"/>
      <c r="G16" s="6"/>
      <c r="H16" s="6"/>
      <c r="I16" s="6"/>
      <c r="J16" s="6"/>
      <c r="K16" s="6"/>
      <c r="L16" s="6"/>
      <c r="M16" s="6"/>
      <c r="N16" s="6"/>
      <c r="O16" s="38">
        <v>2</v>
      </c>
      <c r="P16" s="38">
        <v>2</v>
      </c>
      <c r="Q16" s="38">
        <v>2</v>
      </c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</row>
    <row r="17" spans="1:28" ht="15.75" customHeight="1" x14ac:dyDescent="0.35">
      <c r="A17" s="28"/>
      <c r="B17" s="36" t="s">
        <v>51</v>
      </c>
      <c r="C17" s="19"/>
      <c r="D17" s="37"/>
      <c r="E17" s="37"/>
      <c r="F17" s="37"/>
      <c r="G17" s="6"/>
      <c r="H17" s="6"/>
      <c r="I17" s="6"/>
      <c r="J17" s="6"/>
      <c r="K17" s="6"/>
      <c r="L17" s="6"/>
      <c r="M17" s="6"/>
      <c r="N17" s="6"/>
      <c r="O17" s="38">
        <v>2</v>
      </c>
      <c r="P17" s="38">
        <v>2</v>
      </c>
      <c r="Q17" s="38">
        <v>2</v>
      </c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</row>
    <row r="18" spans="1:28" ht="15.75" customHeight="1" x14ac:dyDescent="0.35">
      <c r="A18" s="28"/>
      <c r="C18" s="19"/>
      <c r="D18" s="37"/>
      <c r="E18" s="37"/>
      <c r="F18" s="37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</row>
    <row r="19" spans="1:28" ht="15.75" customHeight="1" x14ac:dyDescent="0.35">
      <c r="A19" s="28"/>
      <c r="C19" s="19"/>
      <c r="D19" s="37"/>
      <c r="E19" s="37"/>
      <c r="F19" s="37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</row>
    <row r="20" spans="1:28" ht="15.75" customHeight="1" x14ac:dyDescent="0.35">
      <c r="A20" s="28"/>
      <c r="C20" s="19"/>
      <c r="D20" s="37"/>
      <c r="E20" s="37"/>
      <c r="F20" s="37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</row>
    <row r="21" spans="1:28" ht="15.75" customHeight="1" x14ac:dyDescent="0.35">
      <c r="A21" s="28"/>
      <c r="C21" s="19"/>
      <c r="D21" s="37"/>
      <c r="E21" s="37"/>
      <c r="F21" s="37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</row>
    <row r="22" spans="1:28" ht="15.75" customHeight="1" x14ac:dyDescent="0.35">
      <c r="A22" s="28"/>
      <c r="B22" s="40"/>
      <c r="C22" s="19"/>
      <c r="D22" s="37"/>
      <c r="E22" s="37"/>
      <c r="F22" s="37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</row>
    <row r="23" spans="1:28" ht="15.75" customHeight="1" x14ac:dyDescent="0.35">
      <c r="A23" s="28"/>
      <c r="B23" s="40"/>
      <c r="C23" s="19"/>
      <c r="D23" s="37"/>
      <c r="E23" s="37"/>
      <c r="F23" s="37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</row>
    <row r="24" spans="1:28" ht="15.75" customHeight="1" x14ac:dyDescent="0.35">
      <c r="A24" s="28"/>
      <c r="B24" s="40"/>
      <c r="C24" s="19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</row>
    <row r="25" spans="1:28" ht="15.75" customHeight="1" x14ac:dyDescent="0.35">
      <c r="A25" s="10" t="s">
        <v>52</v>
      </c>
      <c r="B25" s="10" t="s">
        <v>53</v>
      </c>
      <c r="C25" s="32">
        <f>SUM(D25:AE25)</f>
        <v>230</v>
      </c>
      <c r="D25" s="33">
        <f t="shared" ref="D25:F25" si="4">SUM(D26:D49)</f>
        <v>0</v>
      </c>
      <c r="E25" s="33">
        <f t="shared" si="4"/>
        <v>0</v>
      </c>
      <c r="F25" s="33">
        <f t="shared" si="4"/>
        <v>0</v>
      </c>
      <c r="G25" s="33">
        <f>SUM(G26:G51)</f>
        <v>0</v>
      </c>
      <c r="H25" s="33">
        <f>SUM(H26:H32)</f>
        <v>0</v>
      </c>
      <c r="I25" s="33">
        <f t="shared" ref="I25:M25" si="5">SUM(I26:I49)</f>
        <v>22</v>
      </c>
      <c r="J25" s="33">
        <f t="shared" si="5"/>
        <v>22</v>
      </c>
      <c r="K25" s="33">
        <f t="shared" si="5"/>
        <v>22</v>
      </c>
      <c r="L25" s="33">
        <f t="shared" si="5"/>
        <v>33</v>
      </c>
      <c r="M25" s="35">
        <f t="shared" si="5"/>
        <v>33</v>
      </c>
      <c r="N25" s="33">
        <v>16</v>
      </c>
      <c r="O25" s="33">
        <f t="shared" ref="O25:Q25" si="6">SUM(O26:O49)</f>
        <v>22</v>
      </c>
      <c r="P25" s="33">
        <f t="shared" si="6"/>
        <v>22</v>
      </c>
      <c r="Q25" s="33">
        <f t="shared" si="6"/>
        <v>22</v>
      </c>
      <c r="R25" s="33">
        <f>ROUND(SUM(M25*0.25),0)</f>
        <v>8</v>
      </c>
      <c r="S25" s="33">
        <f>ROUND(SUM(M25*0.25),0)</f>
        <v>8</v>
      </c>
      <c r="T25" s="6"/>
      <c r="U25" s="6"/>
      <c r="V25" s="6"/>
      <c r="W25" s="6"/>
      <c r="X25" s="6"/>
      <c r="Y25" s="6"/>
      <c r="Z25" s="6"/>
      <c r="AA25" s="6"/>
      <c r="AB25" s="6"/>
    </row>
    <row r="26" spans="1:28" ht="15.75" customHeight="1" x14ac:dyDescent="0.35">
      <c r="A26" s="28"/>
      <c r="B26" s="36" t="s">
        <v>41</v>
      </c>
      <c r="C26" s="19"/>
      <c r="D26" s="6"/>
      <c r="E26" s="6"/>
      <c r="F26" s="6"/>
      <c r="G26" s="6"/>
      <c r="H26" s="6"/>
      <c r="I26" s="6">
        <v>2</v>
      </c>
      <c r="J26" s="6">
        <v>2</v>
      </c>
      <c r="K26" s="6">
        <v>2</v>
      </c>
      <c r="L26" s="6">
        <v>3</v>
      </c>
      <c r="M26" s="6">
        <v>3</v>
      </c>
      <c r="N26" s="6"/>
      <c r="O26" s="38">
        <v>2</v>
      </c>
      <c r="P26" s="38">
        <v>2</v>
      </c>
      <c r="Q26" s="38">
        <v>2</v>
      </c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</row>
    <row r="27" spans="1:28" ht="15.75" customHeight="1" x14ac:dyDescent="0.35">
      <c r="A27" s="28"/>
      <c r="B27" s="36" t="s">
        <v>42</v>
      </c>
      <c r="C27" s="19"/>
      <c r="D27" s="6"/>
      <c r="E27" s="6"/>
      <c r="F27" s="6"/>
      <c r="G27" s="6"/>
      <c r="H27" s="6"/>
      <c r="I27" s="6">
        <v>2</v>
      </c>
      <c r="J27" s="6">
        <v>2</v>
      </c>
      <c r="K27" s="6">
        <v>2</v>
      </c>
      <c r="L27" s="6">
        <v>3</v>
      </c>
      <c r="M27" s="6">
        <v>3</v>
      </c>
      <c r="N27" s="6"/>
      <c r="O27" s="38">
        <v>2</v>
      </c>
      <c r="P27" s="38">
        <v>2</v>
      </c>
      <c r="Q27" s="38">
        <v>2</v>
      </c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</row>
    <row r="28" spans="1:28" ht="15.75" customHeight="1" x14ac:dyDescent="0.35">
      <c r="A28" s="28"/>
      <c r="B28" s="36" t="s">
        <v>43</v>
      </c>
      <c r="C28" s="19"/>
      <c r="D28" s="6"/>
      <c r="E28" s="6"/>
      <c r="F28" s="6"/>
      <c r="G28" s="6"/>
      <c r="H28" s="6"/>
      <c r="I28" s="6">
        <v>2</v>
      </c>
      <c r="J28" s="6">
        <v>2</v>
      </c>
      <c r="K28" s="6">
        <v>2</v>
      </c>
      <c r="L28" s="6">
        <v>3</v>
      </c>
      <c r="M28" s="6">
        <v>3</v>
      </c>
      <c r="N28" s="6"/>
      <c r="O28" s="38">
        <v>2</v>
      </c>
      <c r="P28" s="38">
        <v>2</v>
      </c>
      <c r="Q28" s="38">
        <v>2</v>
      </c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</row>
    <row r="29" spans="1:28" ht="15.75" customHeight="1" x14ac:dyDescent="0.35">
      <c r="A29" s="28"/>
      <c r="B29" s="36" t="s">
        <v>44</v>
      </c>
      <c r="C29" s="19"/>
      <c r="D29" s="6"/>
      <c r="E29" s="6"/>
      <c r="F29" s="6"/>
      <c r="G29" s="6"/>
      <c r="H29" s="6"/>
      <c r="I29" s="6">
        <v>2</v>
      </c>
      <c r="J29" s="6">
        <v>2</v>
      </c>
      <c r="K29" s="6">
        <v>2</v>
      </c>
      <c r="L29" s="6">
        <v>3</v>
      </c>
      <c r="M29" s="6">
        <v>3</v>
      </c>
      <c r="N29" s="6"/>
      <c r="O29" s="38">
        <v>2</v>
      </c>
      <c r="P29" s="38">
        <v>2</v>
      </c>
      <c r="Q29" s="38">
        <v>2</v>
      </c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</row>
    <row r="30" spans="1:28" ht="15.75" customHeight="1" x14ac:dyDescent="0.35">
      <c r="A30" s="28"/>
      <c r="B30" s="36" t="s">
        <v>45</v>
      </c>
      <c r="C30" s="19"/>
      <c r="D30" s="6"/>
      <c r="E30" s="6"/>
      <c r="F30" s="6"/>
      <c r="G30" s="6"/>
      <c r="H30" s="6"/>
      <c r="I30" s="6">
        <v>2</v>
      </c>
      <c r="J30" s="6">
        <v>2</v>
      </c>
      <c r="K30" s="6">
        <v>2</v>
      </c>
      <c r="L30" s="6">
        <v>3</v>
      </c>
      <c r="M30" s="6">
        <v>3</v>
      </c>
      <c r="N30" s="6"/>
      <c r="O30" s="38">
        <v>2</v>
      </c>
      <c r="P30" s="38">
        <v>2</v>
      </c>
      <c r="Q30" s="38">
        <v>2</v>
      </c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</row>
    <row r="31" spans="1:28" ht="15.75" customHeight="1" x14ac:dyDescent="0.35">
      <c r="A31" s="28"/>
      <c r="B31" s="36" t="s">
        <v>46</v>
      </c>
      <c r="C31" s="19"/>
      <c r="D31" s="6"/>
      <c r="E31" s="6"/>
      <c r="F31" s="6"/>
      <c r="G31" s="6"/>
      <c r="H31" s="6"/>
      <c r="I31" s="6">
        <v>2</v>
      </c>
      <c r="J31" s="6">
        <v>2</v>
      </c>
      <c r="K31" s="6">
        <v>2</v>
      </c>
      <c r="L31" s="6">
        <v>3</v>
      </c>
      <c r="M31" s="6">
        <v>3</v>
      </c>
      <c r="N31" s="6"/>
      <c r="O31" s="38">
        <v>2</v>
      </c>
      <c r="P31" s="38">
        <v>2</v>
      </c>
      <c r="Q31" s="38">
        <v>2</v>
      </c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</row>
    <row r="32" spans="1:28" ht="15.75" customHeight="1" x14ac:dyDescent="0.35">
      <c r="A32" s="28"/>
      <c r="B32" s="36" t="s">
        <v>47</v>
      </c>
      <c r="C32" s="19"/>
      <c r="D32" s="6"/>
      <c r="E32" s="6"/>
      <c r="F32" s="6"/>
      <c r="G32" s="6"/>
      <c r="H32" s="6"/>
      <c r="I32" s="6">
        <v>2</v>
      </c>
      <c r="J32" s="6">
        <v>2</v>
      </c>
      <c r="K32" s="6">
        <v>2</v>
      </c>
      <c r="L32" s="6">
        <v>3</v>
      </c>
      <c r="M32" s="6">
        <v>3</v>
      </c>
      <c r="N32" s="6"/>
      <c r="O32" s="38">
        <v>2</v>
      </c>
      <c r="P32" s="38">
        <v>2</v>
      </c>
      <c r="Q32" s="38">
        <v>2</v>
      </c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</row>
    <row r="33" spans="1:28" ht="15.75" customHeight="1" x14ac:dyDescent="0.35">
      <c r="A33" s="28"/>
      <c r="B33" s="36" t="s">
        <v>48</v>
      </c>
      <c r="C33" s="19"/>
      <c r="D33" s="6"/>
      <c r="E33" s="6"/>
      <c r="F33" s="6"/>
      <c r="G33" s="6"/>
      <c r="H33" s="6"/>
      <c r="I33" s="6">
        <v>2</v>
      </c>
      <c r="J33" s="6">
        <v>2</v>
      </c>
      <c r="K33" s="6">
        <v>2</v>
      </c>
      <c r="L33" s="6">
        <v>3</v>
      </c>
      <c r="M33" s="6">
        <v>3</v>
      </c>
      <c r="N33" s="6"/>
      <c r="O33" s="38">
        <v>2</v>
      </c>
      <c r="P33" s="38">
        <v>2</v>
      </c>
      <c r="Q33" s="38">
        <v>2</v>
      </c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</row>
    <row r="34" spans="1:28" ht="15.75" customHeight="1" x14ac:dyDescent="0.35">
      <c r="A34" s="28"/>
      <c r="B34" s="36" t="s">
        <v>49</v>
      </c>
      <c r="C34" s="19"/>
      <c r="D34" s="6"/>
      <c r="E34" s="6"/>
      <c r="F34" s="6"/>
      <c r="G34" s="6"/>
      <c r="H34" s="6"/>
      <c r="I34" s="6">
        <v>2</v>
      </c>
      <c r="J34" s="6">
        <v>2</v>
      </c>
      <c r="K34" s="6">
        <v>2</v>
      </c>
      <c r="L34" s="6">
        <v>3</v>
      </c>
      <c r="M34" s="6">
        <v>3</v>
      </c>
      <c r="N34" s="6"/>
      <c r="O34" s="38">
        <v>2</v>
      </c>
      <c r="P34" s="38">
        <v>2</v>
      </c>
      <c r="Q34" s="38">
        <v>2</v>
      </c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</row>
    <row r="35" spans="1:28" ht="19.5" customHeight="1" x14ac:dyDescent="0.35">
      <c r="A35" s="28"/>
      <c r="B35" s="39" t="s">
        <v>50</v>
      </c>
      <c r="C35" s="19"/>
      <c r="D35" s="6"/>
      <c r="E35" s="6"/>
      <c r="F35" s="6"/>
      <c r="G35" s="6"/>
      <c r="H35" s="6"/>
      <c r="I35" s="6">
        <v>2</v>
      </c>
      <c r="J35" s="6">
        <v>2</v>
      </c>
      <c r="K35" s="6">
        <v>2</v>
      </c>
      <c r="L35" s="6">
        <v>3</v>
      </c>
      <c r="M35" s="6">
        <v>3</v>
      </c>
      <c r="N35" s="6"/>
      <c r="O35" s="38">
        <v>2</v>
      </c>
      <c r="P35" s="38">
        <v>2</v>
      </c>
      <c r="Q35" s="38">
        <v>2</v>
      </c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</row>
    <row r="36" spans="1:28" ht="15.75" customHeight="1" x14ac:dyDescent="0.35">
      <c r="A36" s="28"/>
      <c r="B36" s="36" t="s">
        <v>51</v>
      </c>
      <c r="C36" s="19"/>
      <c r="D36" s="6"/>
      <c r="E36" s="6"/>
      <c r="F36" s="6"/>
      <c r="G36" s="6"/>
      <c r="H36" s="6"/>
      <c r="I36" s="6">
        <v>2</v>
      </c>
      <c r="J36" s="6">
        <v>2</v>
      </c>
      <c r="K36" s="6">
        <v>2</v>
      </c>
      <c r="L36" s="6">
        <v>3</v>
      </c>
      <c r="M36" s="6">
        <v>3</v>
      </c>
      <c r="N36" s="6"/>
      <c r="O36" s="38">
        <v>2</v>
      </c>
      <c r="P36" s="38">
        <v>2</v>
      </c>
      <c r="Q36" s="38">
        <v>2</v>
      </c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</row>
    <row r="37" spans="1:28" ht="15.75" customHeight="1" x14ac:dyDescent="0.35">
      <c r="A37" s="28"/>
      <c r="B37" s="36"/>
      <c r="C37" s="19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</row>
    <row r="38" spans="1:28" ht="15.75" customHeight="1" x14ac:dyDescent="0.35">
      <c r="A38" s="28"/>
      <c r="B38" s="36"/>
      <c r="C38" s="19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</row>
    <row r="39" spans="1:28" ht="15.75" customHeight="1" x14ac:dyDescent="0.35">
      <c r="A39" s="28"/>
      <c r="B39" s="36"/>
      <c r="C39" s="19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</row>
    <row r="40" spans="1:28" ht="15.75" customHeight="1" x14ac:dyDescent="0.35">
      <c r="A40" s="28"/>
      <c r="B40" s="36"/>
      <c r="C40" s="19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</row>
    <row r="41" spans="1:28" ht="15.75" customHeight="1" x14ac:dyDescent="0.35">
      <c r="A41" s="28"/>
      <c r="B41" s="36"/>
      <c r="C41" s="19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</row>
    <row r="42" spans="1:28" ht="15.75" customHeight="1" x14ac:dyDescent="0.35">
      <c r="A42" s="28"/>
      <c r="B42" s="36"/>
      <c r="C42" s="19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</row>
    <row r="43" spans="1:28" ht="15.75" customHeight="1" x14ac:dyDescent="0.35">
      <c r="A43" s="28"/>
      <c r="B43" s="36"/>
      <c r="C43" s="19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</row>
    <row r="44" spans="1:28" ht="15.75" customHeight="1" x14ac:dyDescent="0.35">
      <c r="A44" s="28"/>
      <c r="B44" s="36"/>
      <c r="C44" s="19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</row>
    <row r="45" spans="1:28" ht="15.75" customHeight="1" x14ac:dyDescent="0.35">
      <c r="A45" s="28"/>
      <c r="B45" s="36"/>
      <c r="C45" s="19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</row>
    <row r="46" spans="1:28" ht="15.75" customHeight="1" x14ac:dyDescent="0.35">
      <c r="A46" s="28"/>
      <c r="C46" s="19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</row>
    <row r="47" spans="1:28" ht="15.75" customHeight="1" x14ac:dyDescent="0.35">
      <c r="A47" s="28"/>
      <c r="B47" s="36"/>
      <c r="C47" s="19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</row>
    <row r="48" spans="1:28" ht="15.75" customHeight="1" x14ac:dyDescent="0.35">
      <c r="A48" s="28"/>
      <c r="B48" s="41"/>
      <c r="C48" s="19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</row>
    <row r="49" spans="1:33" ht="15.75" customHeight="1" x14ac:dyDescent="0.35">
      <c r="A49" s="28"/>
      <c r="B49" s="41"/>
      <c r="C49" s="19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</row>
    <row r="50" spans="1:33" ht="15.75" customHeight="1" x14ac:dyDescent="0.35">
      <c r="A50" s="28"/>
      <c r="B50" s="42"/>
      <c r="C50" s="19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</row>
    <row r="51" spans="1:33" ht="15.75" customHeight="1" x14ac:dyDescent="0.35">
      <c r="A51" s="28"/>
      <c r="B51" s="40"/>
      <c r="C51" s="19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</row>
    <row r="52" spans="1:33" ht="15.75" customHeight="1" x14ac:dyDescent="0.35">
      <c r="A52" s="10" t="s">
        <v>54</v>
      </c>
      <c r="B52" s="10" t="s">
        <v>55</v>
      </c>
      <c r="C52" s="32">
        <f>SUM(D52:AE52)</f>
        <v>561</v>
      </c>
      <c r="D52" s="35">
        <f t="shared" ref="D52:G52" si="7">SUM(D53:D66)</f>
        <v>43</v>
      </c>
      <c r="E52" s="33">
        <f t="shared" si="7"/>
        <v>43</v>
      </c>
      <c r="F52" s="33">
        <f t="shared" si="7"/>
        <v>43</v>
      </c>
      <c r="G52" s="33">
        <f t="shared" si="7"/>
        <v>43</v>
      </c>
      <c r="H52" s="33">
        <f>SUM(H53:H59)</f>
        <v>21</v>
      </c>
      <c r="I52" s="33">
        <f t="shared" ref="I52:L52" si="8">SUM(I53:I66)</f>
        <v>36</v>
      </c>
      <c r="J52" s="33">
        <f t="shared" si="8"/>
        <v>36</v>
      </c>
      <c r="K52" s="33">
        <f t="shared" si="8"/>
        <v>43</v>
      </c>
      <c r="L52" s="33">
        <f t="shared" si="8"/>
        <v>43</v>
      </c>
      <c r="M52" s="33">
        <f>SUM(M53:M65)</f>
        <v>36</v>
      </c>
      <c r="N52" s="33">
        <f t="shared" ref="N52:Q52" si="9">SUM(N53:N66)</f>
        <v>38</v>
      </c>
      <c r="O52" s="33">
        <f t="shared" si="9"/>
        <v>38</v>
      </c>
      <c r="P52" s="33">
        <f t="shared" si="9"/>
        <v>38</v>
      </c>
      <c r="Q52" s="33">
        <f t="shared" si="9"/>
        <v>38</v>
      </c>
      <c r="R52" s="33">
        <f>ROUND(SUM(L52*0.25),0)</f>
        <v>11</v>
      </c>
      <c r="S52" s="33">
        <f>ROUND(SUM(L52*0.25),0)</f>
        <v>11</v>
      </c>
      <c r="T52" s="33"/>
      <c r="U52" s="33"/>
      <c r="V52" s="33"/>
      <c r="W52" s="33"/>
      <c r="X52" s="33"/>
      <c r="Y52" s="33"/>
      <c r="Z52" s="33"/>
      <c r="AA52" s="33"/>
      <c r="AB52" s="33"/>
      <c r="AC52" s="10"/>
      <c r="AD52" s="10"/>
      <c r="AE52" s="10"/>
      <c r="AF52" s="10"/>
      <c r="AG52" s="10"/>
    </row>
    <row r="53" spans="1:33" ht="15.75" customHeight="1" x14ac:dyDescent="0.35">
      <c r="A53" s="28"/>
      <c r="B53" s="43" t="s">
        <v>56</v>
      </c>
      <c r="C53" s="19"/>
      <c r="D53" s="38">
        <v>3</v>
      </c>
      <c r="E53" s="38">
        <v>3</v>
      </c>
      <c r="F53" s="38">
        <v>3</v>
      </c>
      <c r="G53" s="38">
        <v>3</v>
      </c>
      <c r="H53" s="38">
        <v>3</v>
      </c>
      <c r="I53" s="6">
        <v>3</v>
      </c>
      <c r="J53" s="6">
        <v>3</v>
      </c>
      <c r="K53" s="6">
        <v>3</v>
      </c>
      <c r="L53" s="6">
        <v>3</v>
      </c>
      <c r="M53" s="6">
        <v>3</v>
      </c>
      <c r="N53" s="38">
        <v>3</v>
      </c>
      <c r="O53" s="38">
        <v>3</v>
      </c>
      <c r="P53" s="38">
        <v>3</v>
      </c>
      <c r="Q53" s="38">
        <v>3</v>
      </c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</row>
    <row r="54" spans="1:33" ht="15.75" customHeight="1" x14ac:dyDescent="0.35">
      <c r="A54" s="28"/>
      <c r="B54" s="41" t="s">
        <v>57</v>
      </c>
      <c r="C54" s="19"/>
      <c r="D54" s="38">
        <v>2</v>
      </c>
      <c r="E54" s="38">
        <v>2</v>
      </c>
      <c r="F54" s="38">
        <v>2</v>
      </c>
      <c r="G54" s="38">
        <v>2</v>
      </c>
      <c r="H54" s="38">
        <v>2</v>
      </c>
      <c r="I54" s="38">
        <v>2</v>
      </c>
      <c r="J54" s="38">
        <v>2</v>
      </c>
      <c r="K54" s="38">
        <v>2</v>
      </c>
      <c r="L54" s="38">
        <v>2</v>
      </c>
      <c r="M54" s="38">
        <v>2</v>
      </c>
      <c r="N54" s="38">
        <v>3</v>
      </c>
      <c r="O54" s="38">
        <v>3</v>
      </c>
      <c r="P54" s="38">
        <v>3</v>
      </c>
      <c r="Q54" s="38">
        <v>3</v>
      </c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</row>
    <row r="55" spans="1:33" ht="15.75" customHeight="1" x14ac:dyDescent="0.35">
      <c r="A55" s="28"/>
      <c r="B55" s="41" t="s">
        <v>58</v>
      </c>
      <c r="C55" s="19"/>
      <c r="D55" s="38">
        <v>2</v>
      </c>
      <c r="E55" s="38">
        <v>2</v>
      </c>
      <c r="F55" s="38">
        <v>2</v>
      </c>
      <c r="G55" s="38">
        <v>2</v>
      </c>
      <c r="H55" s="38">
        <v>2</v>
      </c>
      <c r="I55" s="38">
        <v>2</v>
      </c>
      <c r="J55" s="38">
        <v>2</v>
      </c>
      <c r="K55" s="38">
        <v>2</v>
      </c>
      <c r="L55" s="38">
        <v>2</v>
      </c>
      <c r="M55" s="38">
        <v>2</v>
      </c>
      <c r="N55" s="38">
        <v>3</v>
      </c>
      <c r="O55" s="38">
        <v>3</v>
      </c>
      <c r="P55" s="38">
        <v>3</v>
      </c>
      <c r="Q55" s="38">
        <v>3</v>
      </c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</row>
    <row r="56" spans="1:33" ht="15.75" customHeight="1" x14ac:dyDescent="0.35">
      <c r="A56" s="28"/>
      <c r="B56" s="41" t="s">
        <v>59</v>
      </c>
      <c r="C56" s="19"/>
      <c r="D56" s="38">
        <v>2</v>
      </c>
      <c r="E56" s="38">
        <v>2</v>
      </c>
      <c r="F56" s="38">
        <v>2</v>
      </c>
      <c r="G56" s="38">
        <v>2</v>
      </c>
      <c r="H56" s="38">
        <v>2</v>
      </c>
      <c r="I56" s="38">
        <v>2</v>
      </c>
      <c r="J56" s="38">
        <v>2</v>
      </c>
      <c r="K56" s="38">
        <v>2</v>
      </c>
      <c r="L56" s="38">
        <v>2</v>
      </c>
      <c r="M56" s="38">
        <v>2</v>
      </c>
      <c r="N56" s="38">
        <v>2</v>
      </c>
      <c r="O56" s="38">
        <v>2</v>
      </c>
      <c r="P56" s="38">
        <v>2</v>
      </c>
      <c r="Q56" s="38">
        <v>2</v>
      </c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</row>
    <row r="57" spans="1:33" ht="15.75" customHeight="1" x14ac:dyDescent="0.35">
      <c r="A57" s="28"/>
      <c r="B57" s="43" t="s">
        <v>60</v>
      </c>
      <c r="C57" s="19"/>
      <c r="D57" s="6">
        <v>4</v>
      </c>
      <c r="E57" s="6">
        <v>4</v>
      </c>
      <c r="F57" s="6">
        <v>4</v>
      </c>
      <c r="G57" s="6">
        <v>4</v>
      </c>
      <c r="H57" s="6">
        <v>4</v>
      </c>
      <c r="I57" s="6">
        <v>3</v>
      </c>
      <c r="J57" s="6">
        <v>3</v>
      </c>
      <c r="K57" s="6">
        <v>4</v>
      </c>
      <c r="L57" s="6">
        <v>4</v>
      </c>
      <c r="M57" s="6">
        <v>3</v>
      </c>
      <c r="N57" s="38">
        <v>3</v>
      </c>
      <c r="O57" s="38">
        <v>3</v>
      </c>
      <c r="P57" s="38">
        <v>3</v>
      </c>
      <c r="Q57" s="38">
        <v>3</v>
      </c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</row>
    <row r="58" spans="1:33" ht="15.75" customHeight="1" x14ac:dyDescent="0.35">
      <c r="A58" s="28"/>
      <c r="B58" s="43" t="s">
        <v>61</v>
      </c>
      <c r="C58" s="19"/>
      <c r="D58" s="6">
        <v>4</v>
      </c>
      <c r="E58" s="6">
        <v>4</v>
      </c>
      <c r="F58" s="6">
        <v>4</v>
      </c>
      <c r="G58" s="6">
        <v>4</v>
      </c>
      <c r="H58" s="6">
        <v>4</v>
      </c>
      <c r="I58" s="6">
        <v>3</v>
      </c>
      <c r="J58" s="6">
        <v>3</v>
      </c>
      <c r="K58" s="6">
        <v>4</v>
      </c>
      <c r="L58" s="6">
        <v>4</v>
      </c>
      <c r="M58" s="6">
        <v>3</v>
      </c>
      <c r="N58" s="38">
        <v>3</v>
      </c>
      <c r="O58" s="38">
        <v>3</v>
      </c>
      <c r="P58" s="38">
        <v>3</v>
      </c>
      <c r="Q58" s="38">
        <v>3</v>
      </c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</row>
    <row r="59" spans="1:33" ht="15.75" customHeight="1" x14ac:dyDescent="0.35">
      <c r="A59" s="28"/>
      <c r="B59" s="41" t="s">
        <v>62</v>
      </c>
      <c r="C59" s="19"/>
      <c r="D59" s="6">
        <v>4</v>
      </c>
      <c r="E59" s="6">
        <v>4</v>
      </c>
      <c r="F59" s="6">
        <v>4</v>
      </c>
      <c r="G59" s="6">
        <v>4</v>
      </c>
      <c r="H59" s="6">
        <v>4</v>
      </c>
      <c r="I59" s="6">
        <v>3</v>
      </c>
      <c r="J59" s="6">
        <v>3</v>
      </c>
      <c r="K59" s="6">
        <v>4</v>
      </c>
      <c r="L59" s="6">
        <v>4</v>
      </c>
      <c r="M59" s="6">
        <v>3</v>
      </c>
      <c r="N59" s="38">
        <v>3</v>
      </c>
      <c r="O59" s="38">
        <v>3</v>
      </c>
      <c r="P59" s="38">
        <v>3</v>
      </c>
      <c r="Q59" s="38">
        <v>3</v>
      </c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</row>
    <row r="60" spans="1:33" ht="15.75" customHeight="1" x14ac:dyDescent="0.35">
      <c r="A60" s="28"/>
      <c r="B60" s="41" t="s">
        <v>63</v>
      </c>
      <c r="C60" s="19"/>
      <c r="D60" s="6">
        <v>4</v>
      </c>
      <c r="E60" s="6">
        <v>4</v>
      </c>
      <c r="F60" s="6">
        <v>4</v>
      </c>
      <c r="G60" s="6">
        <v>4</v>
      </c>
      <c r="H60" s="6">
        <v>4</v>
      </c>
      <c r="I60" s="6">
        <v>3</v>
      </c>
      <c r="J60" s="6">
        <v>3</v>
      </c>
      <c r="K60" s="6">
        <v>4</v>
      </c>
      <c r="L60" s="6">
        <v>4</v>
      </c>
      <c r="M60" s="6">
        <v>3</v>
      </c>
      <c r="N60" s="38">
        <v>3</v>
      </c>
      <c r="O60" s="38">
        <v>3</v>
      </c>
      <c r="P60" s="38">
        <v>3</v>
      </c>
      <c r="Q60" s="38">
        <v>3</v>
      </c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</row>
    <row r="61" spans="1:33" ht="15.75" customHeight="1" x14ac:dyDescent="0.35">
      <c r="A61" s="28"/>
      <c r="B61" s="43" t="s">
        <v>64</v>
      </c>
      <c r="C61" s="19"/>
      <c r="D61" s="38">
        <v>3</v>
      </c>
      <c r="E61" s="38">
        <v>3</v>
      </c>
      <c r="F61" s="38">
        <v>3</v>
      </c>
      <c r="G61" s="38">
        <v>3</v>
      </c>
      <c r="H61" s="38">
        <v>3</v>
      </c>
      <c r="I61" s="38">
        <v>3</v>
      </c>
      <c r="J61" s="38">
        <v>3</v>
      </c>
      <c r="K61" s="38">
        <v>3</v>
      </c>
      <c r="L61" s="38">
        <v>3</v>
      </c>
      <c r="M61" s="38">
        <v>3</v>
      </c>
      <c r="N61" s="38">
        <v>3</v>
      </c>
      <c r="O61" s="38">
        <v>3</v>
      </c>
      <c r="P61" s="38">
        <v>3</v>
      </c>
      <c r="Q61" s="38">
        <v>3</v>
      </c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</row>
    <row r="62" spans="1:33" ht="15.75" customHeight="1" x14ac:dyDescent="0.35">
      <c r="A62" s="28"/>
      <c r="B62" s="41" t="s">
        <v>65</v>
      </c>
      <c r="C62" s="19"/>
      <c r="D62" s="38">
        <v>3</v>
      </c>
      <c r="E62" s="38">
        <v>3</v>
      </c>
      <c r="F62" s="38">
        <v>3</v>
      </c>
      <c r="G62" s="38">
        <v>3</v>
      </c>
      <c r="H62" s="38">
        <v>3</v>
      </c>
      <c r="I62" s="38">
        <v>3</v>
      </c>
      <c r="J62" s="38">
        <v>3</v>
      </c>
      <c r="K62" s="38">
        <v>3</v>
      </c>
      <c r="L62" s="38">
        <v>3</v>
      </c>
      <c r="M62" s="38">
        <v>3</v>
      </c>
      <c r="N62" s="38">
        <v>3</v>
      </c>
      <c r="O62" s="38">
        <v>3</v>
      </c>
      <c r="P62" s="38">
        <v>3</v>
      </c>
      <c r="Q62" s="38">
        <v>3</v>
      </c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</row>
    <row r="63" spans="1:33" ht="15.75" customHeight="1" x14ac:dyDescent="0.35">
      <c r="A63" s="28"/>
      <c r="B63" s="41" t="s">
        <v>66</v>
      </c>
      <c r="C63" s="19"/>
      <c r="D63" s="6">
        <v>4</v>
      </c>
      <c r="E63" s="6">
        <v>4</v>
      </c>
      <c r="F63" s="6">
        <v>4</v>
      </c>
      <c r="G63" s="6">
        <v>4</v>
      </c>
      <c r="H63" s="6">
        <v>4</v>
      </c>
      <c r="I63" s="6">
        <v>3</v>
      </c>
      <c r="J63" s="6">
        <v>3</v>
      </c>
      <c r="K63" s="6">
        <v>4</v>
      </c>
      <c r="L63" s="6">
        <v>4</v>
      </c>
      <c r="M63" s="6">
        <v>3</v>
      </c>
      <c r="N63" s="38">
        <v>3</v>
      </c>
      <c r="O63" s="38">
        <v>3</v>
      </c>
      <c r="P63" s="38">
        <v>3</v>
      </c>
      <c r="Q63" s="38">
        <v>3</v>
      </c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</row>
    <row r="64" spans="1:33" ht="15.75" customHeight="1" x14ac:dyDescent="0.35">
      <c r="A64" s="28"/>
      <c r="B64" s="43" t="s">
        <v>67</v>
      </c>
      <c r="C64" s="19"/>
      <c r="D64" s="6">
        <v>4</v>
      </c>
      <c r="E64" s="6">
        <v>4</v>
      </c>
      <c r="F64" s="6">
        <v>4</v>
      </c>
      <c r="G64" s="6">
        <v>4</v>
      </c>
      <c r="H64" s="6">
        <v>4</v>
      </c>
      <c r="I64" s="6">
        <v>3</v>
      </c>
      <c r="J64" s="6">
        <v>3</v>
      </c>
      <c r="K64" s="6">
        <v>4</v>
      </c>
      <c r="L64" s="6">
        <v>4</v>
      </c>
      <c r="M64" s="6">
        <v>3</v>
      </c>
      <c r="N64" s="38">
        <v>3</v>
      </c>
      <c r="O64" s="38">
        <v>3</v>
      </c>
      <c r="P64" s="38">
        <v>3</v>
      </c>
      <c r="Q64" s="38">
        <v>3</v>
      </c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</row>
    <row r="65" spans="1:33" ht="15.75" customHeight="1" x14ac:dyDescent="0.35">
      <c r="A65" s="28"/>
      <c r="B65" s="43" t="s">
        <v>68</v>
      </c>
      <c r="C65" s="19"/>
      <c r="D65" s="6">
        <v>4</v>
      </c>
      <c r="E65" s="6">
        <v>4</v>
      </c>
      <c r="F65" s="6">
        <v>4</v>
      </c>
      <c r="G65" s="6">
        <v>4</v>
      </c>
      <c r="H65" s="6">
        <v>4</v>
      </c>
      <c r="I65" s="6">
        <v>3</v>
      </c>
      <c r="J65" s="6">
        <v>3</v>
      </c>
      <c r="K65" s="6">
        <v>4</v>
      </c>
      <c r="L65" s="6">
        <v>4</v>
      </c>
      <c r="M65" s="6">
        <v>3</v>
      </c>
      <c r="N65" s="38">
        <v>3</v>
      </c>
      <c r="O65" s="38">
        <v>3</v>
      </c>
      <c r="P65" s="38">
        <v>3</v>
      </c>
      <c r="Q65" s="38">
        <v>3</v>
      </c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</row>
    <row r="66" spans="1:33" ht="15.75" customHeight="1" x14ac:dyDescent="0.35">
      <c r="A66" s="28"/>
      <c r="B66" s="44"/>
      <c r="C66" s="19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</row>
    <row r="67" spans="1:33" ht="15.75" customHeight="1" x14ac:dyDescent="0.35">
      <c r="A67" s="10" t="s">
        <v>69</v>
      </c>
      <c r="B67" s="10" t="s">
        <v>70</v>
      </c>
      <c r="C67" s="32">
        <f>SUM(D67:AE67)</f>
        <v>131</v>
      </c>
      <c r="D67" s="33">
        <f t="shared" ref="D67:G67" si="10">SUM(D68:D76)</f>
        <v>18</v>
      </c>
      <c r="E67" s="33">
        <f t="shared" si="10"/>
        <v>18</v>
      </c>
      <c r="F67" s="33">
        <f t="shared" si="10"/>
        <v>18</v>
      </c>
      <c r="G67" s="33">
        <f t="shared" si="10"/>
        <v>18</v>
      </c>
      <c r="H67" s="33">
        <v>0</v>
      </c>
      <c r="I67" s="33">
        <f t="shared" ref="I67:P67" si="11">SUM(I68:I76)</f>
        <v>0</v>
      </c>
      <c r="J67" s="33">
        <f t="shared" si="11"/>
        <v>0</v>
      </c>
      <c r="K67" s="33">
        <f t="shared" si="11"/>
        <v>0</v>
      </c>
      <c r="L67" s="33">
        <f t="shared" si="11"/>
        <v>0</v>
      </c>
      <c r="M67" s="33">
        <f t="shared" si="11"/>
        <v>0</v>
      </c>
      <c r="N67" s="35">
        <f t="shared" si="11"/>
        <v>27</v>
      </c>
      <c r="O67" s="33">
        <f t="shared" si="11"/>
        <v>0</v>
      </c>
      <c r="P67" s="33">
        <f t="shared" si="11"/>
        <v>0</v>
      </c>
      <c r="Q67" s="33">
        <v>0</v>
      </c>
      <c r="R67" s="33">
        <f>ROUND(SUM(D67:Q67)*0.15,0)</f>
        <v>15</v>
      </c>
      <c r="S67" s="33">
        <f>ROUND(SUM(D67:R67)*0.15,0)</f>
        <v>17</v>
      </c>
      <c r="T67" s="33"/>
      <c r="U67" s="33"/>
      <c r="V67" s="33"/>
      <c r="W67" s="33"/>
      <c r="X67" s="33"/>
      <c r="Y67" s="33"/>
      <c r="Z67" s="33"/>
      <c r="AA67" s="33"/>
      <c r="AB67" s="33"/>
      <c r="AC67" s="10"/>
      <c r="AD67" s="10"/>
      <c r="AE67" s="10"/>
      <c r="AF67" s="10"/>
      <c r="AG67" s="10"/>
    </row>
    <row r="68" spans="1:33" ht="15.75" customHeight="1" x14ac:dyDescent="0.35">
      <c r="A68" s="28"/>
      <c r="B68" s="44" t="s">
        <v>71</v>
      </c>
      <c r="C68" s="19"/>
      <c r="D68" s="38">
        <v>2</v>
      </c>
      <c r="E68" s="38">
        <v>2</v>
      </c>
      <c r="F68" s="38">
        <v>2</v>
      </c>
      <c r="G68" s="38">
        <v>2</v>
      </c>
      <c r="H68" s="38">
        <v>2</v>
      </c>
      <c r="I68" s="6"/>
      <c r="J68" s="6"/>
      <c r="K68" s="6"/>
      <c r="L68" s="6"/>
      <c r="M68" s="6"/>
      <c r="N68" s="38">
        <v>3</v>
      </c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</row>
    <row r="69" spans="1:33" ht="15.75" customHeight="1" x14ac:dyDescent="0.35">
      <c r="A69" s="28"/>
      <c r="B69" s="44" t="s">
        <v>72</v>
      </c>
      <c r="C69" s="19"/>
      <c r="D69" s="38">
        <v>2</v>
      </c>
      <c r="E69" s="38">
        <v>2</v>
      </c>
      <c r="F69" s="38">
        <v>2</v>
      </c>
      <c r="G69" s="38">
        <v>2</v>
      </c>
      <c r="H69" s="38">
        <v>2</v>
      </c>
      <c r="I69" s="6"/>
      <c r="J69" s="6"/>
      <c r="K69" s="6"/>
      <c r="L69" s="6"/>
      <c r="M69" s="6"/>
      <c r="N69" s="38">
        <v>3</v>
      </c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</row>
    <row r="70" spans="1:33" ht="15.75" customHeight="1" x14ac:dyDescent="0.35">
      <c r="A70" s="28"/>
      <c r="B70" s="44" t="s">
        <v>73</v>
      </c>
      <c r="C70" s="19"/>
      <c r="D70" s="38">
        <v>2</v>
      </c>
      <c r="E70" s="38">
        <v>2</v>
      </c>
      <c r="F70" s="38">
        <v>2</v>
      </c>
      <c r="G70" s="38">
        <v>2</v>
      </c>
      <c r="H70" s="38">
        <v>2</v>
      </c>
      <c r="I70" s="6"/>
      <c r="J70" s="6"/>
      <c r="K70" s="6"/>
      <c r="L70" s="6"/>
      <c r="M70" s="6"/>
      <c r="N70" s="38">
        <v>3</v>
      </c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</row>
    <row r="71" spans="1:33" ht="15.75" customHeight="1" x14ac:dyDescent="0.35">
      <c r="A71" s="28"/>
      <c r="B71" s="40" t="s">
        <v>74</v>
      </c>
      <c r="C71" s="19"/>
      <c r="D71" s="38">
        <v>2</v>
      </c>
      <c r="E71" s="38">
        <v>2</v>
      </c>
      <c r="F71" s="38">
        <v>2</v>
      </c>
      <c r="G71" s="38">
        <v>2</v>
      </c>
      <c r="H71" s="38">
        <v>2</v>
      </c>
      <c r="I71" s="6"/>
      <c r="J71" s="6"/>
      <c r="K71" s="6"/>
      <c r="L71" s="6"/>
      <c r="M71" s="6"/>
      <c r="N71" s="38">
        <v>3</v>
      </c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</row>
    <row r="72" spans="1:33" ht="15.75" customHeight="1" x14ac:dyDescent="0.35">
      <c r="A72" s="28"/>
      <c r="B72" s="40" t="s">
        <v>75</v>
      </c>
      <c r="C72" s="19"/>
      <c r="D72" s="38">
        <v>2</v>
      </c>
      <c r="E72" s="38">
        <v>2</v>
      </c>
      <c r="F72" s="38">
        <v>2</v>
      </c>
      <c r="G72" s="38">
        <v>2</v>
      </c>
      <c r="H72" s="38">
        <v>2</v>
      </c>
      <c r="I72" s="6"/>
      <c r="J72" s="6"/>
      <c r="K72" s="6"/>
      <c r="L72" s="6"/>
      <c r="M72" s="6"/>
      <c r="N72" s="38">
        <v>3</v>
      </c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</row>
    <row r="73" spans="1:33" ht="15.75" customHeight="1" x14ac:dyDescent="0.35">
      <c r="A73" s="28"/>
      <c r="B73" s="40" t="s">
        <v>76</v>
      </c>
      <c r="C73" s="19"/>
      <c r="D73" s="38">
        <v>2</v>
      </c>
      <c r="E73" s="38">
        <v>2</v>
      </c>
      <c r="F73" s="38">
        <v>2</v>
      </c>
      <c r="G73" s="38">
        <v>2</v>
      </c>
      <c r="H73" s="38">
        <v>2</v>
      </c>
      <c r="I73" s="6"/>
      <c r="J73" s="6"/>
      <c r="K73" s="6"/>
      <c r="L73" s="6"/>
      <c r="M73" s="6"/>
      <c r="N73" s="38">
        <v>3</v>
      </c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</row>
    <row r="74" spans="1:33" ht="15.75" customHeight="1" x14ac:dyDescent="0.35">
      <c r="A74" s="28"/>
      <c r="B74" s="40" t="s">
        <v>77</v>
      </c>
      <c r="C74" s="19"/>
      <c r="D74" s="38">
        <v>2</v>
      </c>
      <c r="E74" s="38">
        <v>2</v>
      </c>
      <c r="F74" s="38">
        <v>2</v>
      </c>
      <c r="G74" s="38">
        <v>2</v>
      </c>
      <c r="H74" s="38">
        <v>2</v>
      </c>
      <c r="I74" s="6"/>
      <c r="J74" s="6"/>
      <c r="K74" s="6"/>
      <c r="L74" s="6"/>
      <c r="M74" s="6"/>
      <c r="N74" s="38">
        <v>3</v>
      </c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</row>
    <row r="75" spans="1:33" ht="15.75" customHeight="1" x14ac:dyDescent="0.35">
      <c r="A75" s="28"/>
      <c r="B75" s="40" t="s">
        <v>78</v>
      </c>
      <c r="C75" s="19"/>
      <c r="D75" s="38">
        <v>2</v>
      </c>
      <c r="E75" s="38">
        <v>2</v>
      </c>
      <c r="F75" s="38">
        <v>2</v>
      </c>
      <c r="G75" s="38">
        <v>2</v>
      </c>
      <c r="H75" s="38">
        <v>2</v>
      </c>
      <c r="I75" s="6"/>
      <c r="J75" s="6"/>
      <c r="K75" s="6"/>
      <c r="L75" s="6"/>
      <c r="M75" s="6"/>
      <c r="N75" s="38">
        <v>3</v>
      </c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</row>
    <row r="76" spans="1:33" ht="15.75" customHeight="1" x14ac:dyDescent="0.35">
      <c r="A76" s="28"/>
      <c r="B76" s="40" t="s">
        <v>79</v>
      </c>
      <c r="C76" s="19"/>
      <c r="D76" s="38">
        <v>2</v>
      </c>
      <c r="E76" s="38">
        <v>2</v>
      </c>
      <c r="F76" s="38">
        <v>2</v>
      </c>
      <c r="G76" s="38">
        <v>2</v>
      </c>
      <c r="H76" s="38">
        <v>2</v>
      </c>
      <c r="I76" s="6"/>
      <c r="J76" s="6"/>
      <c r="K76" s="6"/>
      <c r="L76" s="6"/>
      <c r="M76" s="6"/>
      <c r="N76" s="38">
        <v>3</v>
      </c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</row>
    <row r="77" spans="1:33" ht="15.75" customHeight="1" x14ac:dyDescent="0.35">
      <c r="A77" s="28"/>
      <c r="C77" s="19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</row>
    <row r="78" spans="1:33" ht="15.75" customHeight="1" x14ac:dyDescent="0.35">
      <c r="A78" s="28"/>
      <c r="C78" s="19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</row>
    <row r="79" spans="1:33" ht="15.75" customHeight="1" x14ac:dyDescent="0.35">
      <c r="A79" s="10" t="s">
        <v>80</v>
      </c>
      <c r="B79" s="10" t="s">
        <v>81</v>
      </c>
      <c r="C79" s="32">
        <f>SUM(D79:AE79)</f>
        <v>59</v>
      </c>
      <c r="D79" s="33">
        <f t="shared" ref="D79:Q79" si="12">SUM(D80:D81)</f>
        <v>0</v>
      </c>
      <c r="E79" s="33">
        <f t="shared" si="12"/>
        <v>0</v>
      </c>
      <c r="F79" s="33">
        <f t="shared" si="12"/>
        <v>0</v>
      </c>
      <c r="G79" s="33">
        <f t="shared" si="12"/>
        <v>0</v>
      </c>
      <c r="H79" s="33">
        <f t="shared" si="12"/>
        <v>0</v>
      </c>
      <c r="I79" s="33">
        <f t="shared" si="12"/>
        <v>0</v>
      </c>
      <c r="J79" s="33">
        <f t="shared" si="12"/>
        <v>0</v>
      </c>
      <c r="K79" s="33">
        <f t="shared" si="12"/>
        <v>0</v>
      </c>
      <c r="L79" s="33">
        <f t="shared" si="12"/>
        <v>0</v>
      </c>
      <c r="M79" s="35">
        <f t="shared" si="12"/>
        <v>19</v>
      </c>
      <c r="N79" s="33">
        <f t="shared" si="12"/>
        <v>16</v>
      </c>
      <c r="O79" s="33">
        <f t="shared" si="12"/>
        <v>8</v>
      </c>
      <c r="P79" s="33">
        <f t="shared" si="12"/>
        <v>8</v>
      </c>
      <c r="Q79" s="33">
        <f t="shared" si="12"/>
        <v>8</v>
      </c>
      <c r="R79" s="33"/>
      <c r="S79" s="33"/>
      <c r="T79" s="6"/>
      <c r="U79" s="6"/>
      <c r="V79" s="6"/>
      <c r="W79" s="6"/>
      <c r="X79" s="6"/>
      <c r="Y79" s="6"/>
      <c r="Z79" s="6"/>
      <c r="AA79" s="6"/>
      <c r="AB79" s="6"/>
    </row>
    <row r="80" spans="1:33" ht="27.75" customHeight="1" x14ac:dyDescent="0.35">
      <c r="A80" s="10"/>
      <c r="B80" s="45" t="s">
        <v>82</v>
      </c>
      <c r="C80" s="32"/>
      <c r="D80" s="33"/>
      <c r="E80" s="33"/>
      <c r="F80" s="33"/>
      <c r="G80" s="33"/>
      <c r="H80" s="33"/>
      <c r="I80" s="33"/>
      <c r="J80" s="33"/>
      <c r="K80" s="33"/>
      <c r="L80" s="33"/>
      <c r="M80" s="33">
        <v>8</v>
      </c>
      <c r="N80" s="33">
        <v>5</v>
      </c>
      <c r="O80" s="33">
        <v>8</v>
      </c>
      <c r="P80" s="33">
        <v>8</v>
      </c>
      <c r="Q80" s="33">
        <v>8</v>
      </c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</row>
    <row r="81" spans="1:33" ht="15.75" customHeight="1" x14ac:dyDescent="0.35">
      <c r="A81" s="10"/>
      <c r="B81" s="44" t="s">
        <v>83</v>
      </c>
      <c r="C81" s="32"/>
      <c r="D81" s="33"/>
      <c r="E81" s="33"/>
      <c r="F81" s="33"/>
      <c r="G81" s="33"/>
      <c r="H81" s="33"/>
      <c r="I81" s="33"/>
      <c r="J81" s="33"/>
      <c r="K81" s="33"/>
      <c r="L81" s="33"/>
      <c r="M81" s="33">
        <v>11</v>
      </c>
      <c r="N81" s="33">
        <v>11</v>
      </c>
      <c r="O81" s="33"/>
      <c r="P81" s="33"/>
      <c r="Q81" s="33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</row>
    <row r="82" spans="1:33" ht="15.75" customHeight="1" x14ac:dyDescent="0.35">
      <c r="A82" s="10"/>
      <c r="B82" s="44"/>
      <c r="C82" s="32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</row>
    <row r="83" spans="1:33" ht="15.75" customHeight="1" x14ac:dyDescent="0.35">
      <c r="A83" s="10" t="s">
        <v>84</v>
      </c>
      <c r="B83" s="46" t="s">
        <v>85</v>
      </c>
      <c r="C83" s="47">
        <f>6*15</f>
        <v>90</v>
      </c>
      <c r="D83" s="33">
        <f t="shared" ref="D83:H83" si="13">SUM(D84:D85)</f>
        <v>60</v>
      </c>
      <c r="E83" s="33">
        <f t="shared" si="13"/>
        <v>60</v>
      </c>
      <c r="F83" s="33">
        <f t="shared" si="13"/>
        <v>60</v>
      </c>
      <c r="G83" s="33">
        <f t="shared" si="13"/>
        <v>0</v>
      </c>
      <c r="H83" s="33">
        <f t="shared" si="13"/>
        <v>60</v>
      </c>
      <c r="I83" s="33"/>
      <c r="J83" s="33"/>
      <c r="K83" s="33"/>
      <c r="L83" s="33"/>
      <c r="M83" s="33"/>
      <c r="N83" s="33">
        <f t="shared" ref="N83:O83" si="14">SUM(N84:N85)</f>
        <v>0</v>
      </c>
      <c r="O83" s="33">
        <f t="shared" si="14"/>
        <v>0</v>
      </c>
      <c r="P83" s="33"/>
      <c r="Q83" s="33"/>
      <c r="R83" s="33"/>
      <c r="S83" s="33"/>
      <c r="T83" s="6"/>
      <c r="U83" s="6"/>
      <c r="V83" s="6"/>
      <c r="W83" s="6"/>
      <c r="X83" s="6"/>
      <c r="Y83" s="6"/>
      <c r="Z83" s="6"/>
      <c r="AA83" s="6"/>
      <c r="AB83" s="6"/>
    </row>
    <row r="84" spans="1:33" ht="15.75" customHeight="1" x14ac:dyDescent="0.35">
      <c r="A84" s="28"/>
      <c r="B84" s="48" t="s">
        <v>86</v>
      </c>
      <c r="C84" s="19">
        <f>SUM(D84:AE84)</f>
        <v>0</v>
      </c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38">
        <v>0</v>
      </c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</row>
    <row r="85" spans="1:33" ht="15.75" customHeight="1" x14ac:dyDescent="0.35">
      <c r="A85" s="28"/>
      <c r="B85" s="48" t="s">
        <v>87</v>
      </c>
      <c r="C85" s="19"/>
      <c r="D85" s="6">
        <f t="shared" ref="D85:F85" si="15">6*10</f>
        <v>60</v>
      </c>
      <c r="E85" s="6">
        <f t="shared" si="15"/>
        <v>60</v>
      </c>
      <c r="F85" s="6">
        <f t="shared" si="15"/>
        <v>60</v>
      </c>
      <c r="G85" s="6"/>
      <c r="H85" s="6">
        <f>6*10</f>
        <v>60</v>
      </c>
      <c r="I85" s="6"/>
      <c r="J85" s="6"/>
      <c r="K85" s="6"/>
      <c r="L85" s="6"/>
      <c r="M85" s="6"/>
      <c r="N85" s="38">
        <v>0</v>
      </c>
      <c r="O85" s="38">
        <v>0</v>
      </c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</row>
    <row r="86" spans="1:33" ht="15.75" customHeight="1" x14ac:dyDescent="0.35">
      <c r="A86" s="28"/>
      <c r="B86" s="28"/>
      <c r="C86" s="19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</row>
    <row r="87" spans="1:33" ht="15.75" customHeight="1" x14ac:dyDescent="0.35">
      <c r="A87" s="21" t="s">
        <v>88</v>
      </c>
      <c r="B87" s="28"/>
      <c r="C87" s="19">
        <f t="shared" ref="C87:C88" si="16">SUM(D87:AE87)</f>
        <v>0</v>
      </c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</row>
    <row r="88" spans="1:33" ht="15.75" customHeight="1" x14ac:dyDescent="0.35">
      <c r="A88" s="28"/>
      <c r="B88" s="28"/>
      <c r="C88" s="19">
        <f t="shared" si="16"/>
        <v>0</v>
      </c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</row>
    <row r="89" spans="1:33" ht="15.75" customHeight="1" x14ac:dyDescent="0.35">
      <c r="A89" s="49" t="s">
        <v>89</v>
      </c>
      <c r="B89" s="50">
        <f>SUM(D89:AF89)</f>
        <v>1321</v>
      </c>
      <c r="C89" s="50"/>
      <c r="D89" s="51">
        <f t="shared" ref="D89:T89" si="17">D5+D25+D52+D67+D79+D83</f>
        <v>121</v>
      </c>
      <c r="E89" s="51">
        <f t="shared" si="17"/>
        <v>121</v>
      </c>
      <c r="F89" s="51">
        <f t="shared" si="17"/>
        <v>143</v>
      </c>
      <c r="G89" s="51">
        <f t="shared" si="17"/>
        <v>61</v>
      </c>
      <c r="H89" s="51">
        <f t="shared" si="17"/>
        <v>81</v>
      </c>
      <c r="I89" s="51">
        <f t="shared" si="17"/>
        <v>58</v>
      </c>
      <c r="J89" s="51">
        <f t="shared" si="17"/>
        <v>58</v>
      </c>
      <c r="K89" s="51">
        <f t="shared" si="17"/>
        <v>65</v>
      </c>
      <c r="L89" s="51">
        <f t="shared" si="17"/>
        <v>76</v>
      </c>
      <c r="M89" s="51">
        <f t="shared" si="17"/>
        <v>88</v>
      </c>
      <c r="N89" s="51">
        <f t="shared" si="17"/>
        <v>97</v>
      </c>
      <c r="O89" s="51">
        <f t="shared" si="17"/>
        <v>90</v>
      </c>
      <c r="P89" s="51">
        <f t="shared" si="17"/>
        <v>90</v>
      </c>
      <c r="Q89" s="51">
        <f t="shared" si="17"/>
        <v>90</v>
      </c>
      <c r="R89" s="51">
        <f t="shared" si="17"/>
        <v>40</v>
      </c>
      <c r="S89" s="51">
        <f t="shared" si="17"/>
        <v>42</v>
      </c>
      <c r="T89" s="51">
        <f t="shared" si="17"/>
        <v>0</v>
      </c>
      <c r="U89" s="51">
        <f t="shared" ref="U89:AF89" si="18">SUM(U5:U88)</f>
        <v>0</v>
      </c>
      <c r="V89" s="51">
        <f t="shared" si="18"/>
        <v>0</v>
      </c>
      <c r="W89" s="51">
        <f t="shared" si="18"/>
        <v>0</v>
      </c>
      <c r="X89" s="51">
        <f t="shared" si="18"/>
        <v>0</v>
      </c>
      <c r="Y89" s="51">
        <f t="shared" si="18"/>
        <v>0</v>
      </c>
      <c r="Z89" s="51">
        <f t="shared" si="18"/>
        <v>0</v>
      </c>
      <c r="AA89" s="51">
        <f t="shared" si="18"/>
        <v>0</v>
      </c>
      <c r="AB89" s="51">
        <f t="shared" si="18"/>
        <v>0</v>
      </c>
      <c r="AC89" s="51">
        <f t="shared" si="18"/>
        <v>0</v>
      </c>
      <c r="AD89" s="51">
        <f t="shared" si="18"/>
        <v>0</v>
      </c>
      <c r="AE89" s="51">
        <f t="shared" si="18"/>
        <v>0</v>
      </c>
      <c r="AF89" s="51">
        <f t="shared" si="18"/>
        <v>0</v>
      </c>
      <c r="AG89" s="51"/>
    </row>
    <row r="90" spans="1:33" ht="15.75" customHeight="1" x14ac:dyDescent="0.35"/>
    <row r="91" spans="1:33" ht="15.75" customHeight="1" x14ac:dyDescent="0.35"/>
    <row r="92" spans="1:33" ht="15.75" customHeight="1" x14ac:dyDescent="0.35">
      <c r="A92" s="21" t="s">
        <v>90</v>
      </c>
    </row>
    <row r="93" spans="1:33" ht="15.75" customHeight="1" x14ac:dyDescent="0.35">
      <c r="A93" s="1" t="s">
        <v>91</v>
      </c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</row>
    <row r="94" spans="1:33" ht="33.75" customHeight="1" x14ac:dyDescent="0.35">
      <c r="A94" s="4"/>
      <c r="B94" s="4"/>
      <c r="C94" s="4"/>
      <c r="D94" s="112" t="str">
        <f t="shared" ref="D94:D95" si="19">IF(D3="","", D3)</f>
        <v>Разработчик</v>
      </c>
      <c r="E94" s="110"/>
      <c r="F94" s="110"/>
      <c r="G94" s="110"/>
      <c r="H94" s="110"/>
      <c r="I94" s="112" t="str">
        <f>IF(I3="","", I3)</f>
        <v>Ведущий разработчик</v>
      </c>
      <c r="J94" s="110"/>
      <c r="K94" s="110"/>
      <c r="L94" s="110"/>
      <c r="M94" s="110"/>
      <c r="N94" s="112" t="str">
        <f t="shared" ref="N94:AF94" si="20">IF(N3="","", N3)</f>
        <v>Ведущий Тестировщик</v>
      </c>
      <c r="O94" s="112" t="str">
        <f t="shared" si="20"/>
        <v>Аналитик</v>
      </c>
      <c r="P94" s="112" t="str">
        <f t="shared" si="20"/>
        <v>Ведущий Аналитик</v>
      </c>
      <c r="Q94" s="112" t="str">
        <f t="shared" si="20"/>
        <v>Архитектор решения</v>
      </c>
      <c r="R94" s="112" t="str">
        <f t="shared" si="20"/>
        <v>Эксперт</v>
      </c>
      <c r="S94" s="112" t="str">
        <f t="shared" si="20"/>
        <v>Руководитель проекта</v>
      </c>
      <c r="T94" s="112" t="str">
        <f t="shared" si="20"/>
        <v/>
      </c>
      <c r="U94" s="112" t="str">
        <f t="shared" si="20"/>
        <v/>
      </c>
      <c r="V94" s="112" t="str">
        <f t="shared" si="20"/>
        <v/>
      </c>
      <c r="W94" s="112" t="str">
        <f t="shared" si="20"/>
        <v/>
      </c>
      <c r="X94" s="112" t="str">
        <f t="shared" si="20"/>
        <v/>
      </c>
      <c r="Y94" s="112" t="str">
        <f t="shared" si="20"/>
        <v/>
      </c>
      <c r="Z94" s="112" t="str">
        <f t="shared" si="20"/>
        <v/>
      </c>
      <c r="AA94" s="112" t="str">
        <f t="shared" si="20"/>
        <v/>
      </c>
      <c r="AB94" s="112" t="str">
        <f t="shared" si="20"/>
        <v/>
      </c>
      <c r="AC94" s="112" t="str">
        <f t="shared" si="20"/>
        <v/>
      </c>
      <c r="AD94" s="112" t="str">
        <f t="shared" si="20"/>
        <v/>
      </c>
      <c r="AE94" s="112" t="str">
        <f t="shared" si="20"/>
        <v/>
      </c>
      <c r="AF94" s="112" t="str">
        <f t="shared" si="20"/>
        <v/>
      </c>
      <c r="AG94" s="4"/>
    </row>
    <row r="95" spans="1:33" ht="15.75" customHeight="1" x14ac:dyDescent="0.35">
      <c r="C95" s="4" t="s">
        <v>13</v>
      </c>
      <c r="D95" s="6" t="str">
        <f t="shared" si="19"/>
        <v>Back</v>
      </c>
      <c r="E95" s="6" t="str">
        <f t="shared" ref="E95:M95" si="21">IF(E4="","", E4)</f>
        <v>Front</v>
      </c>
      <c r="F95" s="6" t="str">
        <f t="shared" si="21"/>
        <v>Database</v>
      </c>
      <c r="G95" s="6" t="str">
        <f t="shared" si="21"/>
        <v>UI</v>
      </c>
      <c r="H95" s="6" t="str">
        <f t="shared" si="21"/>
        <v xml:space="preserve"> DevOps</v>
      </c>
      <c r="I95" s="6" t="str">
        <f t="shared" si="21"/>
        <v>Back</v>
      </c>
      <c r="J95" s="6" t="str">
        <f t="shared" si="21"/>
        <v>Front</v>
      </c>
      <c r="K95" s="6" t="str">
        <f t="shared" si="21"/>
        <v>Database</v>
      </c>
      <c r="L95" s="6" t="str">
        <f t="shared" si="21"/>
        <v xml:space="preserve"> UI</v>
      </c>
      <c r="M95" s="6" t="str">
        <f t="shared" si="21"/>
        <v>DevOps</v>
      </c>
      <c r="N95" s="110"/>
      <c r="O95" s="110"/>
      <c r="P95" s="110"/>
      <c r="Q95" s="110"/>
      <c r="R95" s="110"/>
      <c r="S95" s="110"/>
      <c r="T95" s="110"/>
      <c r="U95" s="110"/>
      <c r="V95" s="110"/>
      <c r="W95" s="110"/>
      <c r="X95" s="110"/>
      <c r="Y95" s="110"/>
      <c r="Z95" s="110"/>
      <c r="AA95" s="110"/>
      <c r="AB95" s="110"/>
      <c r="AC95" s="110"/>
      <c r="AD95" s="110"/>
      <c r="AE95" s="110"/>
      <c r="AF95" s="110"/>
    </row>
    <row r="96" spans="1:33" ht="15.75" customHeight="1" x14ac:dyDescent="0.35">
      <c r="A96" s="44" t="str">
        <f t="shared" ref="A96:B96" si="22">IF(A5="","", A5)</f>
        <v>Этап 1</v>
      </c>
      <c r="B96" s="44" t="str">
        <f t="shared" si="22"/>
        <v>Анализ и планирование</v>
      </c>
      <c r="C96" s="19">
        <f t="shared" ref="C96:C104" si="23">SUM(D96:AE96)</f>
        <v>118</v>
      </c>
      <c r="D96" s="6">
        <f>IF(D5="","", ROUND(D5 * (1 + Параметры!$C$6),0))</f>
        <v>0</v>
      </c>
      <c r="E96" s="6">
        <f>IF(E5="","", ROUND(E5 * (1 + Параметры!$C$6),0))</f>
        <v>0</v>
      </c>
      <c r="F96" s="6">
        <f>IF(F5="","", ROUND(F5 * (1 + Параметры!$C$6),0))</f>
        <v>26</v>
      </c>
      <c r="G96" s="6">
        <f>IF(G5="","", ROUND(G5 * (1 + Параметры!$C$6),0))</f>
        <v>0</v>
      </c>
      <c r="H96" s="6">
        <f>IF(H5="","", ROUND(H5 * (1 + Параметры!$C$6),0))</f>
        <v>0</v>
      </c>
      <c r="I96" s="6">
        <f>IF(I5="","", ROUND(I5 * (1 + Параметры!$C$6),0))</f>
        <v>0</v>
      </c>
      <c r="J96" s="6">
        <f>IF(J5="","", ROUND(J5 * (1 + Параметры!$C$6),0))</f>
        <v>0</v>
      </c>
      <c r="K96" s="6">
        <f>IF(K5="","", ROUND(K5 * (1 + Параметры!$C$6),0))</f>
        <v>0</v>
      </c>
      <c r="L96" s="6">
        <f>IF(L5="","", ROUND(L5 * (1 + Параметры!$C$6),0))</f>
        <v>0</v>
      </c>
      <c r="M96" s="6">
        <f>IF(M5="","", ROUND(M5 * (1 + Параметры!$C$6),0))</f>
        <v>0</v>
      </c>
      <c r="N96" s="6">
        <f>IF(N5="","", ROUND(N5 * (1 + Параметры!$C$6),0))</f>
        <v>0</v>
      </c>
      <c r="O96" s="6">
        <f>IF(O5="","", ROUND(O5 * (1 + Параметры!$C$6),0))</f>
        <v>26</v>
      </c>
      <c r="P96" s="6">
        <f>IF(P5="","", ROUND(P5 * (1 + Параметры!$C$6),0))</f>
        <v>26</v>
      </c>
      <c r="Q96" s="6">
        <f>IF(Q5="","", ROUND(Q5 * (1 + Параметры!$C$6),0))</f>
        <v>26</v>
      </c>
      <c r="R96" s="6">
        <f>IF(R5="","", ROUND(R5 * (1 + Параметры!$C$6),0))</f>
        <v>7</v>
      </c>
      <c r="S96" s="6">
        <f>IF(S5="","", ROUND(S5 * (1 + Параметры!$C$6),0))</f>
        <v>7</v>
      </c>
      <c r="T96" s="6" t="str">
        <f>IF(T5="","", ROUND(T5 * (1 + Параметры!$C$6),0))</f>
        <v/>
      </c>
      <c r="U96" s="6" t="str">
        <f>IF(U5="","", ROUND(U5 * (1 + Параметры!$C$6),0))</f>
        <v/>
      </c>
      <c r="V96" s="6" t="str">
        <f>IF(V5="","", ROUND(V5 * (1 + Параметры!$C$6),0))</f>
        <v/>
      </c>
      <c r="W96" s="6" t="str">
        <f>IF(W5="","", ROUND(W5 * (1 + Параметры!$C$6),0))</f>
        <v/>
      </c>
      <c r="X96" s="6" t="str">
        <f>IF(X5="","", ROUND(X5 * (1 + Параметры!$C$6),0))</f>
        <v/>
      </c>
      <c r="Y96" s="6" t="str">
        <f>IF(Y5="","", ROUND(Y5 * (1 + Параметры!$C$6),0))</f>
        <v/>
      </c>
      <c r="Z96" s="6" t="str">
        <f>IF(Z5="","", ROUND(Z5 * (1 + Параметры!$C$6),0))</f>
        <v/>
      </c>
      <c r="AA96" s="6" t="str">
        <f>IF(AA5="","", ROUND(AA5 * (1 + Параметры!$C$6),0))</f>
        <v/>
      </c>
      <c r="AB96" s="6" t="str">
        <f>IF(AB5="","", ROUND(AB5 * (1 + Параметры!$C$6),0))</f>
        <v/>
      </c>
      <c r="AC96" s="6" t="str">
        <f>IF(AC5="","", ROUND(AC5 * (1 + Параметры!$C$6),0))</f>
        <v/>
      </c>
      <c r="AD96" s="6" t="str">
        <f>IF(AD5="","", ROUND(AD5 * (1 + Параметры!$C$6),0))</f>
        <v/>
      </c>
      <c r="AE96" s="6" t="str">
        <f>IF(AE5="","", ROUND(AE5 * (1 + Параметры!$C$6),0))</f>
        <v/>
      </c>
      <c r="AF96" s="6" t="str">
        <f>IF(AF5="","", ROUND(AF5 * (1 + Параметры!$C$6),0))</f>
        <v/>
      </c>
    </row>
    <row r="97" spans="1:33" ht="15.75" customHeight="1" x14ac:dyDescent="0.35">
      <c r="A97" s="44" t="str">
        <f t="shared" ref="A97:B97" si="24">IF(A25="","", A25)</f>
        <v>Этап 2</v>
      </c>
      <c r="B97" s="44" t="str">
        <f t="shared" si="24"/>
        <v>Проектирование системы</v>
      </c>
      <c r="C97" s="19">
        <f t="shared" si="23"/>
        <v>275</v>
      </c>
      <c r="D97" s="6">
        <f>IF(D25="","", ROUND(D25 * (1 + Параметры!$C$6),0))</f>
        <v>0</v>
      </c>
      <c r="E97" s="6">
        <f>IF(E25="","", ROUND(E25 * (1 + Параметры!$C$6),0))</f>
        <v>0</v>
      </c>
      <c r="F97" s="6">
        <f>IF(F25="","", ROUND(F25 * (1 + Параметры!$C$6),0))</f>
        <v>0</v>
      </c>
      <c r="G97" s="6">
        <f>IF(G25="","", ROUND(G25 * (1 + Параметры!$C$6),0))</f>
        <v>0</v>
      </c>
      <c r="H97" s="6">
        <f>IF(H25="","", ROUND(H25 * (1 + Параметры!$C$6),0))</f>
        <v>0</v>
      </c>
      <c r="I97" s="6">
        <f>IF(I25="","", ROUND(I25 * (1 + Параметры!$C$6),0))</f>
        <v>26</v>
      </c>
      <c r="J97" s="6">
        <f>IF(J25="","", ROUND(J25 * (1 + Параметры!$C$6),0))</f>
        <v>26</v>
      </c>
      <c r="K97" s="6">
        <f>IF(K25="","", ROUND(K25 * (1 + Параметры!$C$6),0))</f>
        <v>26</v>
      </c>
      <c r="L97" s="6">
        <f>IF(L25="","", ROUND(L25 * (1 + Параметры!$C$6),0))</f>
        <v>40</v>
      </c>
      <c r="M97" s="6">
        <f>IF(M25="","", ROUND(M25 * (1 + Параметры!$C$6),0))</f>
        <v>40</v>
      </c>
      <c r="N97" s="6">
        <f>IF(N25="","", ROUND(N25 * (1 + Параметры!$C$6),0))</f>
        <v>19</v>
      </c>
      <c r="O97" s="6">
        <f>IF(O25="","", ROUND(O25 * (1 + Параметры!$C$6),0))</f>
        <v>26</v>
      </c>
      <c r="P97" s="6">
        <f>IF(P25="","", ROUND(P25 * (1 + Параметры!$C$6),0))</f>
        <v>26</v>
      </c>
      <c r="Q97" s="6">
        <f>IF(Q25="","", ROUND(Q25 * (1 + Параметры!$C$6),0))</f>
        <v>26</v>
      </c>
      <c r="R97" s="6">
        <f>IF(R25="","", ROUND(R25 * (1 + Параметры!$C$6),0))</f>
        <v>10</v>
      </c>
      <c r="S97" s="6">
        <f>IF(S25="","", ROUND(S25 * (1 + Параметры!$C$6),0))</f>
        <v>10</v>
      </c>
      <c r="T97" s="6" t="str">
        <f>IF(T25="","", ROUND(T25 * (1 + Параметры!$C$6),0))</f>
        <v/>
      </c>
      <c r="U97" s="6" t="str">
        <f>IF(U25="","", ROUND(U25 * (1 + Параметры!$C$6),0))</f>
        <v/>
      </c>
      <c r="V97" s="6" t="str">
        <f>IF(V25="","", ROUND(V25 * (1 + Параметры!$C$6),0))</f>
        <v/>
      </c>
      <c r="W97" s="6" t="str">
        <f>IF(W25="","", ROUND(W25 * (1 + Параметры!$C$6),0))</f>
        <v/>
      </c>
      <c r="X97" s="6" t="str">
        <f>IF(X25="","", ROUND(X25 * (1 + Параметры!$C$6),0))</f>
        <v/>
      </c>
      <c r="Y97" s="6" t="str">
        <f>IF(Y25="","", ROUND(Y25 * (1 + Параметры!$C$6),0))</f>
        <v/>
      </c>
      <c r="Z97" s="6" t="str">
        <f>IF(Z25="","", ROUND(Z25 * (1 + Параметры!$C$6),0))</f>
        <v/>
      </c>
      <c r="AA97" s="6" t="str">
        <f>IF(AA25="","", ROUND(AA25 * (1 + Параметры!$C$6),0))</f>
        <v/>
      </c>
      <c r="AB97" s="6" t="str">
        <f>IF(AB25="","", ROUND(AB25 * (1 + Параметры!$C$6),0))</f>
        <v/>
      </c>
      <c r="AC97" s="6" t="str">
        <f>IF(AC25="","", ROUND(AC25 * (1 + Параметры!$C$6),0))</f>
        <v/>
      </c>
      <c r="AD97" s="6" t="str">
        <f>IF(AD25="","", ROUND(AD25 * (1 + Параметры!$C$6),0))</f>
        <v/>
      </c>
      <c r="AE97" s="6" t="str">
        <f>IF(AE25="","", ROUND(AE25 * (1 + Параметры!$C$6),0))</f>
        <v/>
      </c>
      <c r="AF97" s="6" t="str">
        <f>IF(AF25="","", ROUND(AF25 * (1 + Параметры!$C$6),0))</f>
        <v/>
      </c>
    </row>
    <row r="98" spans="1:33" ht="15.75" customHeight="1" x14ac:dyDescent="0.35">
      <c r="A98" s="44" t="str">
        <f t="shared" ref="A98:B98" si="25">IF(A52="","", A52)</f>
        <v>Этап 3</v>
      </c>
      <c r="B98" s="44" t="str">
        <f t="shared" si="25"/>
        <v>Разработка ПО</v>
      </c>
      <c r="C98" s="19">
        <f t="shared" si="23"/>
        <v>676</v>
      </c>
      <c r="D98" s="6">
        <f>IF(D52="","", ROUND(D52 * (1 + Параметры!$C$6),0))</f>
        <v>52</v>
      </c>
      <c r="E98" s="6">
        <f>IF(E52="","", ROUND(E52 * (1 + Параметры!$C$6),0))</f>
        <v>52</v>
      </c>
      <c r="F98" s="6">
        <f>IF(F52="","", ROUND(F52 * (1 + Параметры!$C$6),0))</f>
        <v>52</v>
      </c>
      <c r="G98" s="6">
        <f>IF(G52="","", ROUND(G52 * (1 + Параметры!$C$6),0))</f>
        <v>52</v>
      </c>
      <c r="H98" s="6">
        <f>IF(H52="","", ROUND(H52 * (1 + Параметры!$C$6),0))</f>
        <v>25</v>
      </c>
      <c r="I98" s="6">
        <f>IF(I52="","", ROUND(I52 * (1 + Параметры!$C$6),0))</f>
        <v>43</v>
      </c>
      <c r="J98" s="6">
        <f>IF(J52="","", ROUND(J52 * (1 + Параметры!$C$6),0))</f>
        <v>43</v>
      </c>
      <c r="K98" s="6">
        <f>IF(K52="","", ROUND(K52 * (1 + Параметры!$C$6),0))</f>
        <v>52</v>
      </c>
      <c r="L98" s="6">
        <f>IF(L52="","", ROUND(L52 * (1 + Параметры!$C$6),0))</f>
        <v>52</v>
      </c>
      <c r="M98" s="6">
        <f>IF(M52="","", ROUND(M52 * (1 + Параметры!$C$6),0))</f>
        <v>43</v>
      </c>
      <c r="N98" s="6">
        <f>IF(N52="","", ROUND(N52 * (1 + Параметры!$C$6),0))</f>
        <v>46</v>
      </c>
      <c r="O98" s="6">
        <f>IF(O52="","", ROUND(O52 * (1 + Параметры!$C$6),0))</f>
        <v>46</v>
      </c>
      <c r="P98" s="6">
        <f>IF(P52="","", ROUND(P52 * (1 + Параметры!$C$6),0))</f>
        <v>46</v>
      </c>
      <c r="Q98" s="6">
        <f>IF(Q52="","", ROUND(Q52 * (1 + Параметры!$C$6),0))</f>
        <v>46</v>
      </c>
      <c r="R98" s="6">
        <f>IF(R52="","", ROUND(R52 * (1 + Параметры!$C$6),0))</f>
        <v>13</v>
      </c>
      <c r="S98" s="6">
        <f>IF(S52="","", ROUND(S52 * (1 + Параметры!$C$6),0))</f>
        <v>13</v>
      </c>
      <c r="T98" s="6" t="str">
        <f>IF(T52="","", ROUND(T52 * (1 + Параметры!$C$6),0))</f>
        <v/>
      </c>
      <c r="U98" s="6" t="str">
        <f>IF(U52="","", ROUND(U52 * (1 + Параметры!$C$6),0))</f>
        <v/>
      </c>
      <c r="V98" s="6" t="str">
        <f>IF(V52="","", ROUND(V52 * (1 + Параметры!$C$6),0))</f>
        <v/>
      </c>
      <c r="W98" s="6" t="str">
        <f>IF(W52="","", ROUND(W52 * (1 + Параметры!$C$6),0))</f>
        <v/>
      </c>
      <c r="X98" s="6" t="str">
        <f>IF(X52="","", ROUND(X52 * (1 + Параметры!$C$6),0))</f>
        <v/>
      </c>
      <c r="Y98" s="6" t="str">
        <f>IF(Y52="","", ROUND(Y52 * (1 + Параметры!$C$6),0))</f>
        <v/>
      </c>
      <c r="Z98" s="6" t="str">
        <f>IF(Z52="","", ROUND(Z52 * (1 + Параметры!$C$6),0))</f>
        <v/>
      </c>
      <c r="AA98" s="6" t="str">
        <f>IF(AA52="","", ROUND(AA52 * (1 + Параметры!$C$6),0))</f>
        <v/>
      </c>
      <c r="AB98" s="6" t="str">
        <f>IF(AB52="","", ROUND(AB52 * (1 + Параметры!$C$6),0))</f>
        <v/>
      </c>
      <c r="AC98" s="6" t="str">
        <f>IF(AC52="","", ROUND(AC52 * (1 + Параметры!$C$6),0))</f>
        <v/>
      </c>
      <c r="AD98" s="6" t="str">
        <f>IF(AD52="","", ROUND(AD52 * (1 + Параметры!$C$6),0))</f>
        <v/>
      </c>
      <c r="AE98" s="6" t="str">
        <f>IF(AE52="","", ROUND(AE52 * (1 + Параметры!$C$6),0))</f>
        <v/>
      </c>
      <c r="AF98" s="6" t="str">
        <f>IF(AF52="","", ROUND(AF52 * (1 + Параметры!$C$6),0))</f>
        <v/>
      </c>
    </row>
    <row r="99" spans="1:33" ht="15.75" customHeight="1" x14ac:dyDescent="0.35">
      <c r="A99" s="44" t="str">
        <f t="shared" ref="A99:B99" si="26">IF(A67="","", A67)</f>
        <v>Этап 4</v>
      </c>
      <c r="B99" s="44" t="str">
        <f t="shared" si="26"/>
        <v>Тестирование и оптимизация</v>
      </c>
      <c r="C99" s="19">
        <f t="shared" si="23"/>
        <v>158</v>
      </c>
      <c r="D99" s="6">
        <f>IF(D67="","", ROUND(D67 * (1 + Параметры!$C$6),0))</f>
        <v>22</v>
      </c>
      <c r="E99" s="6">
        <f>IF(E67="","", ROUND(E67 * (1 + Параметры!$C$6),0))</f>
        <v>22</v>
      </c>
      <c r="F99" s="6">
        <f>IF(F67="","", ROUND(F67 * (1 + Параметры!$C$6),0))</f>
        <v>22</v>
      </c>
      <c r="G99" s="6">
        <f>IF(G67="","", ROUND(G67 * (1 + Параметры!$C$6),0))</f>
        <v>22</v>
      </c>
      <c r="H99" s="6">
        <f>IF(H67="","", ROUND(H67 * (1 + Параметры!$C$6),0))</f>
        <v>0</v>
      </c>
      <c r="I99" s="6">
        <f>IF(I67="","", ROUND(I67 * (1 + Параметры!$C$6),0))</f>
        <v>0</v>
      </c>
      <c r="J99" s="6">
        <f>IF(J67="","", ROUND(J67 * (1 + Параметры!$C$6),0))</f>
        <v>0</v>
      </c>
      <c r="K99" s="6">
        <f>IF(K67="","", ROUND(K67 * (1 + Параметры!$C$6),0))</f>
        <v>0</v>
      </c>
      <c r="L99" s="6">
        <f>IF(L67="","", ROUND(L67 * (1 + Параметры!$C$6),0))</f>
        <v>0</v>
      </c>
      <c r="M99" s="6">
        <f>IF(M67="","", ROUND(M67 * (1 + Параметры!$C$6),0))</f>
        <v>0</v>
      </c>
      <c r="N99" s="6">
        <f>IF(N67="","", ROUND(N67 * (1 + Параметры!$C$6),0))</f>
        <v>32</v>
      </c>
      <c r="O99" s="6">
        <f>IF(O67="","", ROUND(O67 * (1 + Параметры!$C$6),0))</f>
        <v>0</v>
      </c>
      <c r="P99" s="6">
        <f>IF(P67="","", ROUND(P67 * (1 + Параметры!$C$6),0))</f>
        <v>0</v>
      </c>
      <c r="Q99" s="6">
        <f>IF(Q67="","", ROUND(Q67 * (1 + Параметры!$C$6),0))</f>
        <v>0</v>
      </c>
      <c r="R99" s="6">
        <f>IF(R67="","", ROUND(R67 * (1 + Параметры!$C$6),0))</f>
        <v>18</v>
      </c>
      <c r="S99" s="6">
        <f>IF(S67="","", ROUND(S67 * (1 + Параметры!$C$6),0))</f>
        <v>20</v>
      </c>
      <c r="T99" s="6" t="str">
        <f>IF(T67="","", ROUND(T67 * (1 + Параметры!$C$6),0))</f>
        <v/>
      </c>
      <c r="U99" s="6" t="str">
        <f>IF(U67="","", ROUND(U67 * (1 + Параметры!$C$6),0))</f>
        <v/>
      </c>
      <c r="V99" s="6" t="str">
        <f>IF(V67="","", ROUND(V67 * (1 + Параметры!$C$6),0))</f>
        <v/>
      </c>
      <c r="W99" s="6" t="str">
        <f>IF(W67="","", ROUND(W67 * (1 + Параметры!$C$6),0))</f>
        <v/>
      </c>
      <c r="X99" s="6" t="str">
        <f>IF(X67="","", ROUND(X67 * (1 + Параметры!$C$6),0))</f>
        <v/>
      </c>
      <c r="Y99" s="6" t="str">
        <f>IF(Y67="","", ROUND(Y67 * (1 + Параметры!$C$6),0))</f>
        <v/>
      </c>
      <c r="Z99" s="6" t="str">
        <f>IF(Z67="","", ROUND(Z67 * (1 + Параметры!$C$6),0))</f>
        <v/>
      </c>
      <c r="AA99" s="6" t="str">
        <f>IF(AA67="","", ROUND(AA67 * (1 + Параметры!$C$6),0))</f>
        <v/>
      </c>
      <c r="AB99" s="6" t="str">
        <f>IF(AB67="","", ROUND(AB67 * (1 + Параметры!$C$6),0))</f>
        <v/>
      </c>
      <c r="AC99" s="6" t="str">
        <f>IF(AC67="","", ROUND(AC67 * (1 + Параметры!$C$6),0))</f>
        <v/>
      </c>
      <c r="AD99" s="6" t="str">
        <f>IF(AD67="","", ROUND(AD67 * (1 + Параметры!$C$6),0))</f>
        <v/>
      </c>
      <c r="AE99" s="6" t="str">
        <f>IF(AE67="","", ROUND(AE67 * (1 + Параметры!$C$6),0))</f>
        <v/>
      </c>
      <c r="AF99" s="6" t="str">
        <f>IF(AF67="","", ROUND(AF67 * (1 + Параметры!$C$6),0))</f>
        <v/>
      </c>
    </row>
    <row r="100" spans="1:33" ht="15.75" customHeight="1" x14ac:dyDescent="0.35">
      <c r="A100" s="44" t="str">
        <f t="shared" ref="A100:B100" si="27">IF(A79="","", A79)</f>
        <v>Этап 5</v>
      </c>
      <c r="B100" s="44" t="str">
        <f t="shared" si="27"/>
        <v>Внедрение</v>
      </c>
      <c r="C100" s="19">
        <f t="shared" si="23"/>
        <v>72</v>
      </c>
      <c r="D100" s="6">
        <f>IF(D79="","", ROUND(D79 * (1 + Параметры!$C$6),0))</f>
        <v>0</v>
      </c>
      <c r="E100" s="6">
        <f>IF(E79="","", ROUND(E79 * (1 + Параметры!$C$6),0))</f>
        <v>0</v>
      </c>
      <c r="F100" s="6">
        <f>IF(F79="","", ROUND(F79 * (1 + Параметры!$C$6),0))</f>
        <v>0</v>
      </c>
      <c r="G100" s="6">
        <f>IF(G79="","", ROUND(G79 * (1 + Параметры!$C$6),0))</f>
        <v>0</v>
      </c>
      <c r="H100" s="6">
        <f>IF(H79="","", ROUND(H79 * (1 + Параметры!$C$6),0))</f>
        <v>0</v>
      </c>
      <c r="I100" s="6">
        <f>IF(I79="","", ROUND(I79 * (1 + Параметры!$C$6),0))</f>
        <v>0</v>
      </c>
      <c r="J100" s="6">
        <f>IF(J79="","", ROUND(J79 * (1 + Параметры!$C$6),0))</f>
        <v>0</v>
      </c>
      <c r="K100" s="6">
        <f>IF(K79="","", ROUND(K79 * (1 + Параметры!$C$6),0))</f>
        <v>0</v>
      </c>
      <c r="L100" s="6">
        <f>IF(L79="","", ROUND(L79 * (1 + Параметры!$C$6),0))</f>
        <v>0</v>
      </c>
      <c r="M100" s="6">
        <f>IF(M79="","", ROUND(M79 * (1 + Параметры!$C$6),0))</f>
        <v>23</v>
      </c>
      <c r="N100" s="6">
        <f>IF(N79="","", ROUND(N79 * (1 + Параметры!$C$6),0))</f>
        <v>19</v>
      </c>
      <c r="O100" s="6">
        <f>IF(O79="","", ROUND(O79 * (1 + Параметры!$C$6),0))</f>
        <v>10</v>
      </c>
      <c r="P100" s="6">
        <f>IF(P79="","", ROUND(P79 * (1 + Параметры!$C$6),0))</f>
        <v>10</v>
      </c>
      <c r="Q100" s="6">
        <f>IF(Q79="","", ROUND(Q79 * (1 + Параметры!$C$6),0))</f>
        <v>10</v>
      </c>
      <c r="R100" s="6" t="str">
        <f>IF(R79="","", ROUND(R79 * (1 + Параметры!$C$6),0))</f>
        <v/>
      </c>
      <c r="S100" s="6" t="str">
        <f>IF(S79="","", ROUND(S79 * (1 + Параметры!$C$6),0))</f>
        <v/>
      </c>
      <c r="T100" s="6" t="str">
        <f>IF(T79="","", ROUND(T79 * (1 + Параметры!$C$6),0))</f>
        <v/>
      </c>
      <c r="U100" s="6" t="str">
        <f>IF(U79="","", ROUND(U79 * (1 + Параметры!$C$6),0))</f>
        <v/>
      </c>
      <c r="V100" s="6" t="str">
        <f>IF(V79="","", ROUND(V79 * (1 + Параметры!$C$6),0))</f>
        <v/>
      </c>
      <c r="W100" s="6" t="str">
        <f>IF(W79="","", ROUND(W79 * (1 + Параметры!$C$6),0))</f>
        <v/>
      </c>
      <c r="X100" s="6" t="str">
        <f>IF(X79="","", ROUND(X79 * (1 + Параметры!$C$6),0))</f>
        <v/>
      </c>
      <c r="Y100" s="6" t="str">
        <f>IF(Y79="","", ROUND(Y79 * (1 + Параметры!$C$6),0))</f>
        <v/>
      </c>
      <c r="Z100" s="6" t="str">
        <f>IF(Z79="","", ROUND(Z79 * (1 + Параметры!$C$6),0))</f>
        <v/>
      </c>
      <c r="AA100" s="6" t="str">
        <f>IF(AA79="","", ROUND(AA79 * (1 + Параметры!$C$6),0))</f>
        <v/>
      </c>
      <c r="AB100" s="6" t="str">
        <f>IF(AB79="","", ROUND(AB79 * (1 + Параметры!$C$6),0))</f>
        <v/>
      </c>
      <c r="AC100" s="6" t="str">
        <f>IF(AC79="","", ROUND(AC79 * (1 + Параметры!$C$6),0))</f>
        <v/>
      </c>
      <c r="AD100" s="6" t="str">
        <f>IF(AD79="","", ROUND(AD79 * (1 + Параметры!$C$6),0))</f>
        <v/>
      </c>
      <c r="AE100" s="6" t="str">
        <f>IF(AE79="","", ROUND(AE79 * (1 + Параметры!$C$6),0))</f>
        <v/>
      </c>
      <c r="AF100" s="6" t="str">
        <f>IF(AF79="","", ROUND(AF79 * (1 + Параметры!$C$6),0))</f>
        <v/>
      </c>
    </row>
    <row r="101" spans="1:33" ht="15.75" customHeight="1" x14ac:dyDescent="0.35">
      <c r="A101" s="44" t="str">
        <f t="shared" ref="A101:B101" si="28">IF(A83="","", A83)</f>
        <v>Этап 6</v>
      </c>
      <c r="B101" s="44" t="str">
        <f t="shared" si="28"/>
        <v>Техподдержка проекта 6 мес.</v>
      </c>
      <c r="C101" s="19">
        <f t="shared" si="23"/>
        <v>288</v>
      </c>
      <c r="D101" s="6">
        <f>IF(D83="","", ROUND(D83 * (1 + Параметры!$C$6),0))</f>
        <v>72</v>
      </c>
      <c r="E101" s="6">
        <f>IF(E83="","", ROUND(E83 * (1 + Параметры!$C$6),0))</f>
        <v>72</v>
      </c>
      <c r="F101" s="6">
        <f>IF(F83="","", ROUND(F83 * (1 + Параметры!$C$6),0))</f>
        <v>72</v>
      </c>
      <c r="G101" s="6">
        <f>IF(G83="","", ROUND(G83 * (1 + Параметры!$C$6),0))</f>
        <v>0</v>
      </c>
      <c r="H101" s="6">
        <f>IF(H83="","", ROUND(H83 * (1 + Параметры!$C$6),0))</f>
        <v>72</v>
      </c>
      <c r="I101" s="6" t="str">
        <f>IF(I83="","", ROUND(I83 * (1 + Параметры!$C$6),0))</f>
        <v/>
      </c>
      <c r="J101" s="6" t="str">
        <f>IF(J83="","", ROUND(J83 * (1 + Параметры!$C$6),0))</f>
        <v/>
      </c>
      <c r="K101" s="6" t="str">
        <f>IF(K83="","", ROUND(K83 * (1 + Параметры!$C$6),0))</f>
        <v/>
      </c>
      <c r="L101" s="6" t="str">
        <f>IF(L83="","", ROUND(L83 * (1 + Параметры!$C$6),0))</f>
        <v/>
      </c>
      <c r="M101" s="6" t="str">
        <f>IF(M83="","", ROUND(M83 * (1 + Параметры!$C$6),0))</f>
        <v/>
      </c>
      <c r="N101" s="6">
        <f>IF(N83="","", ROUND(N83 * (1 + Параметры!$C$6),0))</f>
        <v>0</v>
      </c>
      <c r="O101" s="6">
        <f>IF(O83="","", ROUND(O83 * (1 + Параметры!$C$6),0))</f>
        <v>0</v>
      </c>
      <c r="P101" s="6" t="str">
        <f>IF(P83="","", ROUND(P83 * (1 + Параметры!$C$6),0))</f>
        <v/>
      </c>
      <c r="Q101" s="6" t="str">
        <f>IF(Q83="","", ROUND(Q83 * (1 + Параметры!$C$6),0))</f>
        <v/>
      </c>
      <c r="R101" s="6" t="str">
        <f>IF(R83="","", ROUND(R83 * (1 + Параметры!$C$6),0))</f>
        <v/>
      </c>
      <c r="S101" s="6" t="str">
        <f>IF(S83="","", ROUND(S83 * (1 + Параметры!$C$6),0))</f>
        <v/>
      </c>
      <c r="T101" s="6" t="str">
        <f>IF(T83="","", ROUND(T83 * (1 + Параметры!$C$6),0))</f>
        <v/>
      </c>
      <c r="U101" s="6" t="str">
        <f>IF(U83="","", ROUND(U83 * (1 + Параметры!$C$6),0))</f>
        <v/>
      </c>
      <c r="V101" s="6" t="str">
        <f>IF(V83="","", ROUND(V83 * (1 + Параметры!$C$6),0))</f>
        <v/>
      </c>
      <c r="W101" s="6" t="str">
        <f>IF(W83="","", ROUND(W83 * (1 + Параметры!$C$6),0))</f>
        <v/>
      </c>
      <c r="X101" s="6" t="str">
        <f>IF(X83="","", ROUND(X83 * (1 + Параметры!$C$6),0))</f>
        <v/>
      </c>
      <c r="Y101" s="6" t="str">
        <f>IF(Y83="","", ROUND(Y83 * (1 + Параметры!$C$6),0))</f>
        <v/>
      </c>
      <c r="Z101" s="6" t="str">
        <f>IF(Z83="","", ROUND(Z83 * (1 + Параметры!$C$6),0))</f>
        <v/>
      </c>
      <c r="AA101" s="6" t="str">
        <f>IF(AA83="","", ROUND(AA83 * (1 + Параметры!$C$6),0))</f>
        <v/>
      </c>
      <c r="AB101" s="6" t="str">
        <f>IF(AB83="","", ROUND(AB83 * (1 + Параметры!$C$6),0))</f>
        <v/>
      </c>
      <c r="AC101" s="6" t="str">
        <f>IF(AC83="","", ROUND(AC83 * (1 + Параметры!$C$6),0))</f>
        <v/>
      </c>
      <c r="AD101" s="6" t="str">
        <f>IF(AD83="","", ROUND(AD83 * (1 + Параметры!$C$6),0))</f>
        <v/>
      </c>
      <c r="AE101" s="6" t="str">
        <f>IF(AE83="","", ROUND(AE83 * (1 + Параметры!$C$6),0))</f>
        <v/>
      </c>
      <c r="AF101" s="6" t="str">
        <f>IF(AF83="","", ROUND(AF83 * (1 + Параметры!$C$6),0))</f>
        <v/>
      </c>
    </row>
    <row r="102" spans="1:33" ht="15.75" customHeight="1" x14ac:dyDescent="0.35">
      <c r="A102" s="44" t="str">
        <f t="shared" ref="A102:B102" si="29">IF(A84="","", A84)</f>
        <v/>
      </c>
      <c r="B102" s="44" t="str">
        <f t="shared" si="29"/>
        <v>Предоставление рабочей документации и обучение персонала</v>
      </c>
      <c r="C102" s="19">
        <f t="shared" si="23"/>
        <v>0</v>
      </c>
      <c r="D102" s="6" t="str">
        <f>IF(D84="","", ROUND(D84 * (1 + Параметры!$C$6),0))</f>
        <v/>
      </c>
      <c r="E102" s="6" t="str">
        <f>IF(E84="","", ROUND(E84 * (1 + Параметры!$C$6),0))</f>
        <v/>
      </c>
      <c r="F102" s="6" t="str">
        <f>IF(F84="","", ROUND(F84 * (1 + Параметры!$C$6),0))</f>
        <v/>
      </c>
      <c r="G102" s="6" t="str">
        <f>IF(G84="","", ROUND(G84 * (1 + Параметры!$C$6),0))</f>
        <v/>
      </c>
      <c r="H102" s="6" t="str">
        <f>IF(H84="","", ROUND(H84 * (1 + Параметры!$C$6),0))</f>
        <v/>
      </c>
      <c r="I102" s="6" t="str">
        <f>IF(I84="","", ROUND(I84 * (1 + Параметры!$C$6),0))</f>
        <v/>
      </c>
      <c r="J102" s="6" t="str">
        <f>IF(J84="","", ROUND(J84 * (1 + Параметры!$C$6),0))</f>
        <v/>
      </c>
      <c r="K102" s="6" t="str">
        <f>IF(K84="","", ROUND(K84 * (1 + Параметры!$C$6),0))</f>
        <v/>
      </c>
      <c r="L102" s="6" t="str">
        <f>IF(L84="","", ROUND(L84 * (1 + Параметры!$C$6),0))</f>
        <v/>
      </c>
      <c r="M102" s="6" t="str">
        <f>IF(M84="","", ROUND(M84 * (1 + Параметры!$C$6),0))</f>
        <v/>
      </c>
      <c r="N102" s="6" t="str">
        <f>IF(N84="","", ROUND(N84 * (1 + Параметры!$C$6),0))</f>
        <v/>
      </c>
      <c r="O102" s="6">
        <f>IF(O84="","", ROUND(O84 * (1 + Параметры!$C$6),0))</f>
        <v>0</v>
      </c>
      <c r="P102" s="6" t="str">
        <f>IF(P84="","", ROUND(P84 * (1 + Параметры!$C$6),0))</f>
        <v/>
      </c>
      <c r="Q102" s="6" t="str">
        <f>IF(Q84="","", ROUND(Q84 * (1 + Параметры!$C$6),0))</f>
        <v/>
      </c>
      <c r="R102" s="6" t="str">
        <f>IF(R84="","", ROUND(R84 * (1 + Параметры!$C$6),0))</f>
        <v/>
      </c>
      <c r="S102" s="6" t="str">
        <f>IF(S84="","", ROUND(S84 * (1 + Параметры!$C$6),0))</f>
        <v/>
      </c>
      <c r="T102" s="6" t="str">
        <f>IF(T84="","", ROUND(T84 * (1 + Параметры!$C$6),0))</f>
        <v/>
      </c>
      <c r="U102" s="6" t="str">
        <f>IF(U84="","", ROUND(U84 * (1 + Параметры!$C$6),0))</f>
        <v/>
      </c>
      <c r="V102" s="6" t="str">
        <f>IF(V84="","", ROUND(V84 * (1 + Параметры!$C$6),0))</f>
        <v/>
      </c>
      <c r="W102" s="6" t="str">
        <f>IF(W84="","", ROUND(W84 * (1 + Параметры!$C$6),0))</f>
        <v/>
      </c>
      <c r="X102" s="6" t="str">
        <f>IF(X84="","", ROUND(X84 * (1 + Параметры!$C$6),0))</f>
        <v/>
      </c>
      <c r="Y102" s="6" t="str">
        <f>IF(Y84="","", ROUND(Y84 * (1 + Параметры!$C$6),0))</f>
        <v/>
      </c>
      <c r="Z102" s="6" t="str">
        <f>IF(Z84="","", ROUND(Z84 * (1 + Параметры!$C$6),0))</f>
        <v/>
      </c>
      <c r="AA102" s="6" t="str">
        <f>IF(AA84="","", ROUND(AA84 * (1 + Параметры!$C$6),0))</f>
        <v/>
      </c>
      <c r="AB102" s="6" t="str">
        <f>IF(AB84="","", ROUND(AB84 * (1 + Параметры!$C$6),0))</f>
        <v/>
      </c>
      <c r="AC102" s="6" t="str">
        <f>IF(AC84="","", ROUND(AC84 * (1 + Параметры!$C$6),0))</f>
        <v/>
      </c>
      <c r="AD102" s="6" t="str">
        <f>IF(AD84="","", ROUND(AD84 * (1 + Параметры!$C$6),0))</f>
        <v/>
      </c>
      <c r="AE102" s="6" t="str">
        <f>IF(AE84="","", ROUND(AE84 * (1 + Параметры!$C$6),0))</f>
        <v/>
      </c>
      <c r="AF102" s="6" t="str">
        <f>IF(AF84="","", ROUND(AF84 * (1 + Параметры!$C$6),0))</f>
        <v/>
      </c>
    </row>
    <row r="103" spans="1:33" ht="15.75" customHeight="1" x14ac:dyDescent="0.35">
      <c r="A103" s="51" t="str">
        <f t="shared" ref="A103:B103" si="30">IF(A87="","", A87)</f>
        <v>Недостающие этапы можно внести в строки 11-13</v>
      </c>
      <c r="B103" s="44" t="str">
        <f t="shared" si="30"/>
        <v/>
      </c>
      <c r="C103" s="19">
        <f t="shared" si="23"/>
        <v>0</v>
      </c>
      <c r="D103" s="6" t="str">
        <f>IF(D87="","", ROUND(D87 * (1 + Параметры!$C$6),0))</f>
        <v/>
      </c>
      <c r="E103" s="6" t="str">
        <f>IF(E87="","", ROUND(E87 * (1 + Параметры!$C$6),0))</f>
        <v/>
      </c>
      <c r="F103" s="6" t="str">
        <f>IF(F87="","", ROUND(F87 * (1 + Параметры!$C$6),0))</f>
        <v/>
      </c>
      <c r="G103" s="6" t="str">
        <f>IF(G87="","", ROUND(G87 * (1 + Параметры!$C$6),0))</f>
        <v/>
      </c>
      <c r="H103" s="6" t="str">
        <f>IF(H87="","", ROUND(H87 * (1 + Параметры!$C$6),0))</f>
        <v/>
      </c>
      <c r="I103" s="6" t="str">
        <f>IF(I87="","", ROUND(I87 * (1 + Параметры!$C$6),0))</f>
        <v/>
      </c>
      <c r="J103" s="6" t="str">
        <f>IF(J87="","", ROUND(J87 * (1 + Параметры!$C$6),0))</f>
        <v/>
      </c>
      <c r="K103" s="6" t="str">
        <f>IF(K87="","", ROUND(K87 * (1 + Параметры!$C$6),0))</f>
        <v/>
      </c>
      <c r="L103" s="6" t="str">
        <f>IF(L87="","", ROUND(L87 * (1 + Параметры!$C$6),0))</f>
        <v/>
      </c>
      <c r="M103" s="6" t="str">
        <f>IF(M87="","", ROUND(M87 * (1 + Параметры!$C$6),0))</f>
        <v/>
      </c>
      <c r="N103" s="6" t="str">
        <f>IF(N87="","", ROUND(N87 * (1 + Параметры!$C$6),0))</f>
        <v/>
      </c>
      <c r="O103" s="6" t="str">
        <f>IF(O87="","", ROUND(O87 * (1 + Параметры!$C$6),0))</f>
        <v/>
      </c>
      <c r="P103" s="6" t="str">
        <f>IF(P87="","", ROUND(P87 * (1 + Параметры!$C$6),0))</f>
        <v/>
      </c>
      <c r="Q103" s="6" t="str">
        <f>IF(Q87="","", ROUND(Q87 * (1 + Параметры!$C$6),0))</f>
        <v/>
      </c>
      <c r="R103" s="6" t="str">
        <f>IF(R87="","", ROUND(R87 * (1 + Параметры!$C$6),0))</f>
        <v/>
      </c>
      <c r="S103" s="6" t="str">
        <f>IF(S87="","", ROUND(S87 * (1 + Параметры!$C$6),0))</f>
        <v/>
      </c>
      <c r="T103" s="6" t="str">
        <f>IF(T87="","", ROUND(T87 * (1 + Параметры!$C$6),0))</f>
        <v/>
      </c>
      <c r="U103" s="6" t="str">
        <f>IF(U87="","", ROUND(U87 * (1 + Параметры!$C$6),0))</f>
        <v/>
      </c>
      <c r="V103" s="6" t="str">
        <f>IF(V87="","", ROUND(V87 * (1 + Параметры!$C$6),0))</f>
        <v/>
      </c>
      <c r="W103" s="6" t="str">
        <f>IF(W87="","", ROUND(W87 * (1 + Параметры!$C$6),0))</f>
        <v/>
      </c>
      <c r="X103" s="6" t="str">
        <f>IF(X87="","", ROUND(X87 * (1 + Параметры!$C$6),0))</f>
        <v/>
      </c>
      <c r="Y103" s="6" t="str">
        <f>IF(Y87="","", ROUND(Y87 * (1 + Параметры!$C$6),0))</f>
        <v/>
      </c>
      <c r="Z103" s="6" t="str">
        <f>IF(Z87="","", ROUND(Z87 * (1 + Параметры!$C$6),0))</f>
        <v/>
      </c>
      <c r="AA103" s="6" t="str">
        <f>IF(AA87="","", ROUND(AA87 * (1 + Параметры!$C$6),0))</f>
        <v/>
      </c>
      <c r="AB103" s="6" t="str">
        <f>IF(AB87="","", ROUND(AB87 * (1 + Параметры!$C$6),0))</f>
        <v/>
      </c>
      <c r="AC103" s="6" t="str">
        <f>IF(AC87="","", ROUND(AC87 * (1 + Параметры!$C$6),0))</f>
        <v/>
      </c>
      <c r="AD103" s="6" t="str">
        <f>IF(AD87="","", ROUND(AD87 * (1 + Параметры!$C$6),0))</f>
        <v/>
      </c>
      <c r="AE103" s="6" t="str">
        <f>IF(AE87="","", ROUND(AE87 * (1 + Параметры!$C$6),0))</f>
        <v/>
      </c>
      <c r="AF103" s="6" t="str">
        <f>IF(AF87="","", ROUND(AF87 * (1 + Параметры!$C$6),0))</f>
        <v/>
      </c>
    </row>
    <row r="104" spans="1:33" ht="15.75" customHeight="1" x14ac:dyDescent="0.35">
      <c r="A104" s="44" t="str">
        <f t="shared" ref="A104:B104" si="31">IF(A88="","", A88)</f>
        <v/>
      </c>
      <c r="B104" s="44" t="str">
        <f t="shared" si="31"/>
        <v/>
      </c>
      <c r="C104" s="19">
        <f t="shared" si="23"/>
        <v>0</v>
      </c>
      <c r="D104" s="6" t="str">
        <f>IF(D88="","", ROUND(D88 * (1 + Параметры!$C$6),0))</f>
        <v/>
      </c>
      <c r="E104" s="6" t="str">
        <f>IF(E88="","", ROUND(E88 * (1 + Параметры!$C$6),0))</f>
        <v/>
      </c>
      <c r="F104" s="6" t="str">
        <f>IF(F88="","", ROUND(F88 * (1 + Параметры!$C$6),0))</f>
        <v/>
      </c>
      <c r="G104" s="6" t="str">
        <f>IF(G88="","", ROUND(G88 * (1 + Параметры!$C$6),0))</f>
        <v/>
      </c>
      <c r="H104" s="6" t="str">
        <f>IF(H88="","", ROUND(H88 * (1 + Параметры!$C$6),0))</f>
        <v/>
      </c>
      <c r="I104" s="6" t="str">
        <f>IF(I88="","", ROUND(I88 * (1 + Параметры!$C$6),0))</f>
        <v/>
      </c>
      <c r="J104" s="6" t="str">
        <f>IF(J88="","", ROUND(J88 * (1 + Параметры!$C$6),0))</f>
        <v/>
      </c>
      <c r="K104" s="6" t="str">
        <f>IF(K88="","", ROUND(K88 * (1 + Параметры!$C$6),0))</f>
        <v/>
      </c>
      <c r="L104" s="6" t="str">
        <f>IF(L88="","", ROUND(L88 * (1 + Параметры!$C$6),0))</f>
        <v/>
      </c>
      <c r="M104" s="6" t="str">
        <f>IF(M88="","", ROUND(M88 * (1 + Параметры!$C$6),0))</f>
        <v/>
      </c>
      <c r="N104" s="6" t="str">
        <f>IF(N88="","", ROUND(N88 * (1 + Параметры!$C$6),0))</f>
        <v/>
      </c>
      <c r="O104" s="6" t="str">
        <f>IF(O88="","", ROUND(O88 * (1 + Параметры!$C$6),0))</f>
        <v/>
      </c>
      <c r="P104" s="6" t="str">
        <f>IF(P88="","", ROUND(P88 * (1 + Параметры!$C$6),0))</f>
        <v/>
      </c>
      <c r="Q104" s="6" t="str">
        <f>IF(Q88="","", ROUND(Q88 * (1 + Параметры!$C$6),0))</f>
        <v/>
      </c>
      <c r="R104" s="6" t="str">
        <f>IF(R88="","", ROUND(R88 * (1 + Параметры!$C$6),0))</f>
        <v/>
      </c>
      <c r="S104" s="6" t="str">
        <f>IF(S88="","", ROUND(S88 * (1 + Параметры!$C$6),0))</f>
        <v/>
      </c>
      <c r="T104" s="6" t="str">
        <f>IF(T88="","", ROUND(T88 * (1 + Параметры!$C$6),0))</f>
        <v/>
      </c>
      <c r="U104" s="6" t="str">
        <f>IF(U88="","", ROUND(U88 * (1 + Параметры!$C$6),0))</f>
        <v/>
      </c>
      <c r="V104" s="6" t="str">
        <f>IF(V88="","", ROUND(V88 * (1 + Параметры!$C$6),0))</f>
        <v/>
      </c>
      <c r="W104" s="6" t="str">
        <f>IF(W88="","", ROUND(W88 * (1 + Параметры!$C$6),0))</f>
        <v/>
      </c>
      <c r="X104" s="6" t="str">
        <f>IF(X88="","", ROUND(X88 * (1 + Параметры!$C$6),0))</f>
        <v/>
      </c>
      <c r="Y104" s="6" t="str">
        <f>IF(Y88="","", ROUND(Y88 * (1 + Параметры!$C$6),0))</f>
        <v/>
      </c>
      <c r="Z104" s="6" t="str">
        <f>IF(Z88="","", ROUND(Z88 * (1 + Параметры!$C$6),0))</f>
        <v/>
      </c>
      <c r="AA104" s="6" t="str">
        <f>IF(AA88="","", ROUND(AA88 * (1 + Параметры!$C$6),0))</f>
        <v/>
      </c>
      <c r="AB104" s="6" t="str">
        <f>IF(AB88="","", ROUND(AB88 * (1 + Параметры!$C$6),0))</f>
        <v/>
      </c>
      <c r="AC104" s="6" t="str">
        <f>IF(AC88="","", ROUND(AC88 * (1 + Параметры!$C$6),0))</f>
        <v/>
      </c>
      <c r="AD104" s="6" t="str">
        <f>IF(AD88="","", ROUND(AD88 * (1 + Параметры!$C$6),0))</f>
        <v/>
      </c>
      <c r="AE104" s="6" t="str">
        <f>IF(AE88="","", ROUND(AE88 * (1 + Параметры!$C$6),0))</f>
        <v/>
      </c>
      <c r="AF104" s="6" t="str">
        <f>IF(AF88="","", ROUND(AF88 * (1 + Параметры!$C$6),0))</f>
        <v/>
      </c>
    </row>
    <row r="105" spans="1:33" ht="15.75" customHeight="1" x14ac:dyDescent="0.35">
      <c r="A105" s="49" t="s">
        <v>89</v>
      </c>
      <c r="B105" s="50">
        <f>SUM(D105:AF105)</f>
        <v>1587</v>
      </c>
      <c r="C105" s="50"/>
      <c r="D105" s="52">
        <f t="shared" ref="D105:AF105" si="32">SUM(D96:D104)</f>
        <v>146</v>
      </c>
      <c r="E105" s="52">
        <f t="shared" si="32"/>
        <v>146</v>
      </c>
      <c r="F105" s="52">
        <f t="shared" si="32"/>
        <v>172</v>
      </c>
      <c r="G105" s="52">
        <f t="shared" si="32"/>
        <v>74</v>
      </c>
      <c r="H105" s="52">
        <f t="shared" si="32"/>
        <v>97</v>
      </c>
      <c r="I105" s="52">
        <f t="shared" si="32"/>
        <v>69</v>
      </c>
      <c r="J105" s="52">
        <f t="shared" si="32"/>
        <v>69</v>
      </c>
      <c r="K105" s="52">
        <f t="shared" si="32"/>
        <v>78</v>
      </c>
      <c r="L105" s="52">
        <f t="shared" si="32"/>
        <v>92</v>
      </c>
      <c r="M105" s="52">
        <f t="shared" si="32"/>
        <v>106</v>
      </c>
      <c r="N105" s="52">
        <f t="shared" si="32"/>
        <v>116</v>
      </c>
      <c r="O105" s="52">
        <f t="shared" si="32"/>
        <v>108</v>
      </c>
      <c r="P105" s="52">
        <f t="shared" si="32"/>
        <v>108</v>
      </c>
      <c r="Q105" s="52">
        <f t="shared" si="32"/>
        <v>108</v>
      </c>
      <c r="R105" s="52">
        <f t="shared" si="32"/>
        <v>48</v>
      </c>
      <c r="S105" s="52">
        <f t="shared" si="32"/>
        <v>50</v>
      </c>
      <c r="T105" s="52">
        <f t="shared" si="32"/>
        <v>0</v>
      </c>
      <c r="U105" s="52">
        <f t="shared" si="32"/>
        <v>0</v>
      </c>
      <c r="V105" s="52">
        <f t="shared" si="32"/>
        <v>0</v>
      </c>
      <c r="W105" s="52">
        <f t="shared" si="32"/>
        <v>0</v>
      </c>
      <c r="X105" s="52">
        <f t="shared" si="32"/>
        <v>0</v>
      </c>
      <c r="Y105" s="52">
        <f t="shared" si="32"/>
        <v>0</v>
      </c>
      <c r="Z105" s="52">
        <f t="shared" si="32"/>
        <v>0</v>
      </c>
      <c r="AA105" s="52">
        <f t="shared" si="32"/>
        <v>0</v>
      </c>
      <c r="AB105" s="52">
        <f t="shared" si="32"/>
        <v>0</v>
      </c>
      <c r="AC105" s="52">
        <f t="shared" si="32"/>
        <v>0</v>
      </c>
      <c r="AD105" s="52">
        <f t="shared" si="32"/>
        <v>0</v>
      </c>
      <c r="AE105" s="52">
        <f t="shared" si="32"/>
        <v>0</v>
      </c>
      <c r="AF105" s="52">
        <f t="shared" si="32"/>
        <v>0</v>
      </c>
      <c r="AG105" s="52"/>
    </row>
    <row r="106" spans="1:33" ht="15.75" customHeight="1" x14ac:dyDescent="0.35"/>
    <row r="107" spans="1:33" ht="15.75" customHeight="1" x14ac:dyDescent="0.35"/>
    <row r="108" spans="1:33" ht="15.75" customHeight="1" x14ac:dyDescent="0.35">
      <c r="A108" s="21" t="s">
        <v>90</v>
      </c>
    </row>
    <row r="109" spans="1:33" ht="15.75" customHeight="1" x14ac:dyDescent="0.35">
      <c r="A109" s="1" t="s">
        <v>92</v>
      </c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</row>
    <row r="110" spans="1:33" ht="33.75" customHeight="1" x14ac:dyDescent="0.35">
      <c r="D110" s="112" t="str">
        <f>IF(D94="","", D94)</f>
        <v>Разработчик</v>
      </c>
      <c r="E110" s="110"/>
      <c r="F110" s="110"/>
      <c r="G110" s="110"/>
      <c r="H110" s="110"/>
      <c r="I110" s="112" t="str">
        <f>IF(I94="","", I94)</f>
        <v>Ведущий разработчик</v>
      </c>
      <c r="J110" s="110"/>
      <c r="K110" s="110"/>
      <c r="L110" s="110"/>
      <c r="M110" s="110"/>
      <c r="N110" s="112" t="str">
        <f t="shared" ref="N110:AF110" si="33">IF(N94="","", N94)</f>
        <v>Ведущий Тестировщик</v>
      </c>
      <c r="O110" s="112" t="str">
        <f t="shared" si="33"/>
        <v>Аналитик</v>
      </c>
      <c r="P110" s="112" t="str">
        <f t="shared" si="33"/>
        <v>Ведущий Аналитик</v>
      </c>
      <c r="Q110" s="112" t="str">
        <f t="shared" si="33"/>
        <v>Архитектор решения</v>
      </c>
      <c r="R110" s="112" t="str">
        <f t="shared" si="33"/>
        <v>Эксперт</v>
      </c>
      <c r="S110" s="112" t="str">
        <f t="shared" si="33"/>
        <v>Руководитель проекта</v>
      </c>
      <c r="T110" s="112" t="str">
        <f t="shared" si="33"/>
        <v/>
      </c>
      <c r="U110" s="112" t="str">
        <f t="shared" si="33"/>
        <v/>
      </c>
      <c r="V110" s="112" t="str">
        <f t="shared" si="33"/>
        <v/>
      </c>
      <c r="W110" s="112" t="str">
        <f t="shared" si="33"/>
        <v/>
      </c>
      <c r="X110" s="112" t="str">
        <f t="shared" si="33"/>
        <v/>
      </c>
      <c r="Y110" s="112" t="str">
        <f t="shared" si="33"/>
        <v/>
      </c>
      <c r="Z110" s="112" t="str">
        <f t="shared" si="33"/>
        <v/>
      </c>
      <c r="AA110" s="112" t="str">
        <f t="shared" si="33"/>
        <v/>
      </c>
      <c r="AB110" s="112" t="str">
        <f t="shared" si="33"/>
        <v/>
      </c>
      <c r="AC110" s="112" t="str">
        <f t="shared" si="33"/>
        <v/>
      </c>
      <c r="AD110" s="112" t="str">
        <f t="shared" si="33"/>
        <v/>
      </c>
      <c r="AE110" s="112" t="str">
        <f t="shared" si="33"/>
        <v/>
      </c>
      <c r="AF110" s="112" t="str">
        <f t="shared" si="33"/>
        <v/>
      </c>
    </row>
    <row r="111" spans="1:33" ht="15.75" customHeight="1" x14ac:dyDescent="0.35">
      <c r="C111" s="4" t="s">
        <v>13</v>
      </c>
      <c r="D111" s="6" t="str">
        <f t="shared" ref="D111:M111" si="34">D4</f>
        <v>Back</v>
      </c>
      <c r="E111" s="6" t="str">
        <f t="shared" si="34"/>
        <v>Front</v>
      </c>
      <c r="F111" s="6" t="str">
        <f t="shared" si="34"/>
        <v>Database</v>
      </c>
      <c r="G111" s="6" t="str">
        <f t="shared" si="34"/>
        <v>UI</v>
      </c>
      <c r="H111" s="6" t="str">
        <f t="shared" si="34"/>
        <v xml:space="preserve"> DevOps</v>
      </c>
      <c r="I111" s="6" t="str">
        <f t="shared" si="34"/>
        <v>Back</v>
      </c>
      <c r="J111" s="6" t="str">
        <f t="shared" si="34"/>
        <v>Front</v>
      </c>
      <c r="K111" s="6" t="str">
        <f t="shared" si="34"/>
        <v>Database</v>
      </c>
      <c r="L111" s="6" t="str">
        <f t="shared" si="34"/>
        <v xml:space="preserve"> UI</v>
      </c>
      <c r="M111" s="6" t="str">
        <f t="shared" si="34"/>
        <v>DevOps</v>
      </c>
      <c r="N111" s="110"/>
      <c r="O111" s="110"/>
      <c r="P111" s="110"/>
      <c r="Q111" s="110"/>
      <c r="R111" s="110"/>
      <c r="S111" s="110"/>
      <c r="T111" s="110"/>
      <c r="U111" s="110"/>
      <c r="V111" s="110"/>
      <c r="W111" s="110"/>
      <c r="X111" s="110"/>
      <c r="Y111" s="110"/>
      <c r="Z111" s="110"/>
      <c r="AA111" s="110"/>
      <c r="AB111" s="110"/>
      <c r="AC111" s="110"/>
      <c r="AD111" s="110"/>
      <c r="AE111" s="110"/>
      <c r="AF111" s="110"/>
    </row>
    <row r="112" spans="1:33" ht="15.75" customHeight="1" x14ac:dyDescent="0.35">
      <c r="A112" s="44" t="str">
        <f t="shared" ref="A112:B112" si="35">IF(A96="","", A96)</f>
        <v>Этап 1</v>
      </c>
      <c r="B112" s="44" t="str">
        <f t="shared" si="35"/>
        <v>Анализ и планирование</v>
      </c>
      <c r="C112" s="19">
        <f t="shared" ref="C112:C120" si="36">SUM(D112:AE112)</f>
        <v>944</v>
      </c>
      <c r="D112" s="6">
        <f t="shared" ref="D112:AF112" si="37">IF(D96="","", ROUND(D96 * 8,0))</f>
        <v>0</v>
      </c>
      <c r="E112" s="6">
        <f t="shared" si="37"/>
        <v>0</v>
      </c>
      <c r="F112" s="6">
        <f t="shared" si="37"/>
        <v>208</v>
      </c>
      <c r="G112" s="6">
        <f t="shared" si="37"/>
        <v>0</v>
      </c>
      <c r="H112" s="6">
        <f t="shared" si="37"/>
        <v>0</v>
      </c>
      <c r="I112" s="6">
        <f t="shared" si="37"/>
        <v>0</v>
      </c>
      <c r="J112" s="6">
        <f t="shared" si="37"/>
        <v>0</v>
      </c>
      <c r="K112" s="6">
        <f t="shared" si="37"/>
        <v>0</v>
      </c>
      <c r="L112" s="6">
        <f t="shared" si="37"/>
        <v>0</v>
      </c>
      <c r="M112" s="6">
        <f t="shared" si="37"/>
        <v>0</v>
      </c>
      <c r="N112" s="6">
        <f t="shared" si="37"/>
        <v>0</v>
      </c>
      <c r="O112" s="6">
        <f t="shared" si="37"/>
        <v>208</v>
      </c>
      <c r="P112" s="6">
        <f t="shared" si="37"/>
        <v>208</v>
      </c>
      <c r="Q112" s="6">
        <f t="shared" si="37"/>
        <v>208</v>
      </c>
      <c r="R112" s="6">
        <f t="shared" si="37"/>
        <v>56</v>
      </c>
      <c r="S112" s="6">
        <f t="shared" si="37"/>
        <v>56</v>
      </c>
      <c r="T112" s="6" t="str">
        <f t="shared" si="37"/>
        <v/>
      </c>
      <c r="U112" s="6" t="str">
        <f t="shared" si="37"/>
        <v/>
      </c>
      <c r="V112" s="6" t="str">
        <f t="shared" si="37"/>
        <v/>
      </c>
      <c r="W112" s="6" t="str">
        <f t="shared" si="37"/>
        <v/>
      </c>
      <c r="X112" s="6" t="str">
        <f t="shared" si="37"/>
        <v/>
      </c>
      <c r="Y112" s="6" t="str">
        <f t="shared" si="37"/>
        <v/>
      </c>
      <c r="Z112" s="6" t="str">
        <f t="shared" si="37"/>
        <v/>
      </c>
      <c r="AA112" s="6" t="str">
        <f t="shared" si="37"/>
        <v/>
      </c>
      <c r="AB112" s="6" t="str">
        <f t="shared" si="37"/>
        <v/>
      </c>
      <c r="AC112" s="6" t="str">
        <f t="shared" si="37"/>
        <v/>
      </c>
      <c r="AD112" s="6" t="str">
        <f t="shared" si="37"/>
        <v/>
      </c>
      <c r="AE112" s="6" t="str">
        <f t="shared" si="37"/>
        <v/>
      </c>
      <c r="AF112" s="6" t="str">
        <f t="shared" si="37"/>
        <v/>
      </c>
    </row>
    <row r="113" spans="1:32" ht="15.75" customHeight="1" x14ac:dyDescent="0.35">
      <c r="A113" s="44" t="str">
        <f t="shared" ref="A113:B113" si="38">IF(A97="","", A97)</f>
        <v>Этап 2</v>
      </c>
      <c r="B113" s="44" t="str">
        <f t="shared" si="38"/>
        <v>Проектирование системы</v>
      </c>
      <c r="C113" s="19">
        <f t="shared" si="36"/>
        <v>2200</v>
      </c>
      <c r="D113" s="6">
        <f t="shared" ref="D113:AF113" si="39">IF(D97="","", ROUND(D97 * 8,0))</f>
        <v>0</v>
      </c>
      <c r="E113" s="6">
        <f t="shared" si="39"/>
        <v>0</v>
      </c>
      <c r="F113" s="6">
        <f t="shared" si="39"/>
        <v>0</v>
      </c>
      <c r="G113" s="6">
        <f t="shared" si="39"/>
        <v>0</v>
      </c>
      <c r="H113" s="6">
        <f t="shared" si="39"/>
        <v>0</v>
      </c>
      <c r="I113" s="6">
        <f t="shared" si="39"/>
        <v>208</v>
      </c>
      <c r="J113" s="6">
        <f t="shared" si="39"/>
        <v>208</v>
      </c>
      <c r="K113" s="6">
        <f t="shared" si="39"/>
        <v>208</v>
      </c>
      <c r="L113" s="6">
        <f t="shared" si="39"/>
        <v>320</v>
      </c>
      <c r="M113" s="6">
        <f t="shared" si="39"/>
        <v>320</v>
      </c>
      <c r="N113" s="6">
        <f t="shared" si="39"/>
        <v>152</v>
      </c>
      <c r="O113" s="6">
        <f t="shared" si="39"/>
        <v>208</v>
      </c>
      <c r="P113" s="6">
        <f t="shared" si="39"/>
        <v>208</v>
      </c>
      <c r="Q113" s="6">
        <f t="shared" si="39"/>
        <v>208</v>
      </c>
      <c r="R113" s="6">
        <f t="shared" si="39"/>
        <v>80</v>
      </c>
      <c r="S113" s="6">
        <f t="shared" si="39"/>
        <v>80</v>
      </c>
      <c r="T113" s="6" t="str">
        <f t="shared" si="39"/>
        <v/>
      </c>
      <c r="U113" s="6" t="str">
        <f t="shared" si="39"/>
        <v/>
      </c>
      <c r="V113" s="6" t="str">
        <f t="shared" si="39"/>
        <v/>
      </c>
      <c r="W113" s="6" t="str">
        <f t="shared" si="39"/>
        <v/>
      </c>
      <c r="X113" s="6" t="str">
        <f t="shared" si="39"/>
        <v/>
      </c>
      <c r="Y113" s="6" t="str">
        <f t="shared" si="39"/>
        <v/>
      </c>
      <c r="Z113" s="6" t="str">
        <f t="shared" si="39"/>
        <v/>
      </c>
      <c r="AA113" s="6" t="str">
        <f t="shared" si="39"/>
        <v/>
      </c>
      <c r="AB113" s="6" t="str">
        <f t="shared" si="39"/>
        <v/>
      </c>
      <c r="AC113" s="6" t="str">
        <f t="shared" si="39"/>
        <v/>
      </c>
      <c r="AD113" s="6" t="str">
        <f t="shared" si="39"/>
        <v/>
      </c>
      <c r="AE113" s="6" t="str">
        <f t="shared" si="39"/>
        <v/>
      </c>
      <c r="AF113" s="6" t="str">
        <f t="shared" si="39"/>
        <v/>
      </c>
    </row>
    <row r="114" spans="1:32" ht="15.75" customHeight="1" x14ac:dyDescent="0.35">
      <c r="A114" s="44" t="str">
        <f t="shared" ref="A114:B114" si="40">IF(A98="","", A98)</f>
        <v>Этап 3</v>
      </c>
      <c r="B114" s="44" t="str">
        <f t="shared" si="40"/>
        <v>Разработка ПО</v>
      </c>
      <c r="C114" s="19">
        <f t="shared" si="36"/>
        <v>5408</v>
      </c>
      <c r="D114" s="6">
        <f t="shared" ref="D114:AF114" si="41">IF(D98="","", ROUND(D98 * 8,0))</f>
        <v>416</v>
      </c>
      <c r="E114" s="6">
        <f t="shared" si="41"/>
        <v>416</v>
      </c>
      <c r="F114" s="6">
        <f t="shared" si="41"/>
        <v>416</v>
      </c>
      <c r="G114" s="6">
        <f t="shared" si="41"/>
        <v>416</v>
      </c>
      <c r="H114" s="6">
        <f t="shared" si="41"/>
        <v>200</v>
      </c>
      <c r="I114" s="6">
        <f t="shared" si="41"/>
        <v>344</v>
      </c>
      <c r="J114" s="6">
        <f t="shared" si="41"/>
        <v>344</v>
      </c>
      <c r="K114" s="6">
        <f t="shared" si="41"/>
        <v>416</v>
      </c>
      <c r="L114" s="6">
        <f t="shared" si="41"/>
        <v>416</v>
      </c>
      <c r="M114" s="6">
        <f t="shared" si="41"/>
        <v>344</v>
      </c>
      <c r="N114" s="6">
        <f t="shared" si="41"/>
        <v>368</v>
      </c>
      <c r="O114" s="6">
        <f t="shared" si="41"/>
        <v>368</v>
      </c>
      <c r="P114" s="6">
        <f t="shared" si="41"/>
        <v>368</v>
      </c>
      <c r="Q114" s="6">
        <f t="shared" si="41"/>
        <v>368</v>
      </c>
      <c r="R114" s="6">
        <f t="shared" si="41"/>
        <v>104</v>
      </c>
      <c r="S114" s="6">
        <f t="shared" si="41"/>
        <v>104</v>
      </c>
      <c r="T114" s="6" t="str">
        <f t="shared" si="41"/>
        <v/>
      </c>
      <c r="U114" s="6" t="str">
        <f t="shared" si="41"/>
        <v/>
      </c>
      <c r="V114" s="6" t="str">
        <f t="shared" si="41"/>
        <v/>
      </c>
      <c r="W114" s="6" t="str">
        <f t="shared" si="41"/>
        <v/>
      </c>
      <c r="X114" s="6" t="str">
        <f t="shared" si="41"/>
        <v/>
      </c>
      <c r="Y114" s="6" t="str">
        <f t="shared" si="41"/>
        <v/>
      </c>
      <c r="Z114" s="6" t="str">
        <f t="shared" si="41"/>
        <v/>
      </c>
      <c r="AA114" s="6" t="str">
        <f t="shared" si="41"/>
        <v/>
      </c>
      <c r="AB114" s="6" t="str">
        <f t="shared" si="41"/>
        <v/>
      </c>
      <c r="AC114" s="6" t="str">
        <f t="shared" si="41"/>
        <v/>
      </c>
      <c r="AD114" s="6" t="str">
        <f t="shared" si="41"/>
        <v/>
      </c>
      <c r="AE114" s="6" t="str">
        <f t="shared" si="41"/>
        <v/>
      </c>
      <c r="AF114" s="6" t="str">
        <f t="shared" si="41"/>
        <v/>
      </c>
    </row>
    <row r="115" spans="1:32" ht="15.75" customHeight="1" x14ac:dyDescent="0.35">
      <c r="A115" s="44" t="str">
        <f t="shared" ref="A115:B115" si="42">IF(A99="","", A99)</f>
        <v>Этап 4</v>
      </c>
      <c r="B115" s="44" t="str">
        <f t="shared" si="42"/>
        <v>Тестирование и оптимизация</v>
      </c>
      <c r="C115" s="19">
        <f t="shared" si="36"/>
        <v>1264</v>
      </c>
      <c r="D115" s="6">
        <f t="shared" ref="D115:AF115" si="43">IF(D99="","", ROUND(D99 * 8,0))</f>
        <v>176</v>
      </c>
      <c r="E115" s="6">
        <f t="shared" si="43"/>
        <v>176</v>
      </c>
      <c r="F115" s="6">
        <f t="shared" si="43"/>
        <v>176</v>
      </c>
      <c r="G115" s="6">
        <f t="shared" si="43"/>
        <v>176</v>
      </c>
      <c r="H115" s="6">
        <f t="shared" si="43"/>
        <v>0</v>
      </c>
      <c r="I115" s="6">
        <f t="shared" si="43"/>
        <v>0</v>
      </c>
      <c r="J115" s="6">
        <f t="shared" si="43"/>
        <v>0</v>
      </c>
      <c r="K115" s="6">
        <f t="shared" si="43"/>
        <v>0</v>
      </c>
      <c r="L115" s="6">
        <f t="shared" si="43"/>
        <v>0</v>
      </c>
      <c r="M115" s="6">
        <f t="shared" si="43"/>
        <v>0</v>
      </c>
      <c r="N115" s="6">
        <f t="shared" si="43"/>
        <v>256</v>
      </c>
      <c r="O115" s="6">
        <f t="shared" si="43"/>
        <v>0</v>
      </c>
      <c r="P115" s="6">
        <f t="shared" si="43"/>
        <v>0</v>
      </c>
      <c r="Q115" s="6">
        <f t="shared" si="43"/>
        <v>0</v>
      </c>
      <c r="R115" s="6">
        <f t="shared" si="43"/>
        <v>144</v>
      </c>
      <c r="S115" s="6">
        <f t="shared" si="43"/>
        <v>160</v>
      </c>
      <c r="T115" s="6" t="str">
        <f t="shared" si="43"/>
        <v/>
      </c>
      <c r="U115" s="6" t="str">
        <f t="shared" si="43"/>
        <v/>
      </c>
      <c r="V115" s="6" t="str">
        <f t="shared" si="43"/>
        <v/>
      </c>
      <c r="W115" s="6" t="str">
        <f t="shared" si="43"/>
        <v/>
      </c>
      <c r="X115" s="6" t="str">
        <f t="shared" si="43"/>
        <v/>
      </c>
      <c r="Y115" s="6" t="str">
        <f t="shared" si="43"/>
        <v/>
      </c>
      <c r="Z115" s="6" t="str">
        <f t="shared" si="43"/>
        <v/>
      </c>
      <c r="AA115" s="6" t="str">
        <f t="shared" si="43"/>
        <v/>
      </c>
      <c r="AB115" s="6" t="str">
        <f t="shared" si="43"/>
        <v/>
      </c>
      <c r="AC115" s="6" t="str">
        <f t="shared" si="43"/>
        <v/>
      </c>
      <c r="AD115" s="6" t="str">
        <f t="shared" si="43"/>
        <v/>
      </c>
      <c r="AE115" s="6" t="str">
        <f t="shared" si="43"/>
        <v/>
      </c>
      <c r="AF115" s="6" t="str">
        <f t="shared" si="43"/>
        <v/>
      </c>
    </row>
    <row r="116" spans="1:32" ht="15.75" customHeight="1" x14ac:dyDescent="0.35">
      <c r="A116" s="44" t="str">
        <f t="shared" ref="A116:B116" si="44">IF(A100="","", A100)</f>
        <v>Этап 5</v>
      </c>
      <c r="B116" s="44" t="str">
        <f t="shared" si="44"/>
        <v>Внедрение</v>
      </c>
      <c r="C116" s="19">
        <f t="shared" si="36"/>
        <v>576</v>
      </c>
      <c r="D116" s="6">
        <f t="shared" ref="D116:AF116" si="45">IF(D100="","", ROUND(D100 * 8,0))</f>
        <v>0</v>
      </c>
      <c r="E116" s="6">
        <f t="shared" si="45"/>
        <v>0</v>
      </c>
      <c r="F116" s="6">
        <f t="shared" si="45"/>
        <v>0</v>
      </c>
      <c r="G116" s="6">
        <f t="shared" si="45"/>
        <v>0</v>
      </c>
      <c r="H116" s="6">
        <f t="shared" si="45"/>
        <v>0</v>
      </c>
      <c r="I116" s="6">
        <f t="shared" si="45"/>
        <v>0</v>
      </c>
      <c r="J116" s="6">
        <f t="shared" si="45"/>
        <v>0</v>
      </c>
      <c r="K116" s="6">
        <f t="shared" si="45"/>
        <v>0</v>
      </c>
      <c r="L116" s="6">
        <f t="shared" si="45"/>
        <v>0</v>
      </c>
      <c r="M116" s="6">
        <f t="shared" si="45"/>
        <v>184</v>
      </c>
      <c r="N116" s="6">
        <f t="shared" si="45"/>
        <v>152</v>
      </c>
      <c r="O116" s="6">
        <f t="shared" si="45"/>
        <v>80</v>
      </c>
      <c r="P116" s="6">
        <f t="shared" si="45"/>
        <v>80</v>
      </c>
      <c r="Q116" s="6">
        <f t="shared" si="45"/>
        <v>80</v>
      </c>
      <c r="R116" s="6" t="str">
        <f t="shared" si="45"/>
        <v/>
      </c>
      <c r="S116" s="6" t="str">
        <f t="shared" si="45"/>
        <v/>
      </c>
      <c r="T116" s="6" t="str">
        <f t="shared" si="45"/>
        <v/>
      </c>
      <c r="U116" s="6" t="str">
        <f t="shared" si="45"/>
        <v/>
      </c>
      <c r="V116" s="6" t="str">
        <f t="shared" si="45"/>
        <v/>
      </c>
      <c r="W116" s="6" t="str">
        <f t="shared" si="45"/>
        <v/>
      </c>
      <c r="X116" s="6" t="str">
        <f t="shared" si="45"/>
        <v/>
      </c>
      <c r="Y116" s="6" t="str">
        <f t="shared" si="45"/>
        <v/>
      </c>
      <c r="Z116" s="6" t="str">
        <f t="shared" si="45"/>
        <v/>
      </c>
      <c r="AA116" s="6" t="str">
        <f t="shared" si="45"/>
        <v/>
      </c>
      <c r="AB116" s="6" t="str">
        <f t="shared" si="45"/>
        <v/>
      </c>
      <c r="AC116" s="6" t="str">
        <f t="shared" si="45"/>
        <v/>
      </c>
      <c r="AD116" s="6" t="str">
        <f t="shared" si="45"/>
        <v/>
      </c>
      <c r="AE116" s="6" t="str">
        <f t="shared" si="45"/>
        <v/>
      </c>
      <c r="AF116" s="6" t="str">
        <f t="shared" si="45"/>
        <v/>
      </c>
    </row>
    <row r="117" spans="1:32" ht="15.75" customHeight="1" x14ac:dyDescent="0.35">
      <c r="A117" s="44" t="str">
        <f t="shared" ref="A117:B117" si="46">IF(A101="","", A101)</f>
        <v>Этап 6</v>
      </c>
      <c r="B117" s="44" t="str">
        <f t="shared" si="46"/>
        <v>Техподдержка проекта 6 мес.</v>
      </c>
      <c r="C117" s="19">
        <f t="shared" si="36"/>
        <v>2304</v>
      </c>
      <c r="D117" s="6">
        <f t="shared" ref="D117:AF117" si="47">IF(D101="","", ROUND(D101 * 8,0))</f>
        <v>576</v>
      </c>
      <c r="E117" s="6">
        <f t="shared" si="47"/>
        <v>576</v>
      </c>
      <c r="F117" s="6">
        <f t="shared" si="47"/>
        <v>576</v>
      </c>
      <c r="G117" s="6">
        <f t="shared" si="47"/>
        <v>0</v>
      </c>
      <c r="H117" s="6">
        <f t="shared" si="47"/>
        <v>576</v>
      </c>
      <c r="I117" s="6" t="str">
        <f t="shared" si="47"/>
        <v/>
      </c>
      <c r="J117" s="6" t="str">
        <f t="shared" si="47"/>
        <v/>
      </c>
      <c r="K117" s="6" t="str">
        <f t="shared" si="47"/>
        <v/>
      </c>
      <c r="L117" s="6" t="str">
        <f t="shared" si="47"/>
        <v/>
      </c>
      <c r="M117" s="6" t="str">
        <f t="shared" si="47"/>
        <v/>
      </c>
      <c r="N117" s="6">
        <f t="shared" si="47"/>
        <v>0</v>
      </c>
      <c r="O117" s="6">
        <f t="shared" si="47"/>
        <v>0</v>
      </c>
      <c r="P117" s="6" t="str">
        <f t="shared" si="47"/>
        <v/>
      </c>
      <c r="Q117" s="6" t="str">
        <f t="shared" si="47"/>
        <v/>
      </c>
      <c r="R117" s="6" t="str">
        <f t="shared" si="47"/>
        <v/>
      </c>
      <c r="S117" s="6" t="str">
        <f t="shared" si="47"/>
        <v/>
      </c>
      <c r="T117" s="6" t="str">
        <f t="shared" si="47"/>
        <v/>
      </c>
      <c r="U117" s="6" t="str">
        <f t="shared" si="47"/>
        <v/>
      </c>
      <c r="V117" s="6" t="str">
        <f t="shared" si="47"/>
        <v/>
      </c>
      <c r="W117" s="6" t="str">
        <f t="shared" si="47"/>
        <v/>
      </c>
      <c r="X117" s="6" t="str">
        <f t="shared" si="47"/>
        <v/>
      </c>
      <c r="Y117" s="6" t="str">
        <f t="shared" si="47"/>
        <v/>
      </c>
      <c r="Z117" s="6" t="str">
        <f t="shared" si="47"/>
        <v/>
      </c>
      <c r="AA117" s="6" t="str">
        <f t="shared" si="47"/>
        <v/>
      </c>
      <c r="AB117" s="6" t="str">
        <f t="shared" si="47"/>
        <v/>
      </c>
      <c r="AC117" s="6" t="str">
        <f t="shared" si="47"/>
        <v/>
      </c>
      <c r="AD117" s="6" t="str">
        <f t="shared" si="47"/>
        <v/>
      </c>
      <c r="AE117" s="6" t="str">
        <f t="shared" si="47"/>
        <v/>
      </c>
      <c r="AF117" s="6" t="str">
        <f t="shared" si="47"/>
        <v/>
      </c>
    </row>
    <row r="118" spans="1:32" ht="15.75" customHeight="1" x14ac:dyDescent="0.35">
      <c r="A118" s="44" t="str">
        <f t="shared" ref="A118:B118" si="48">IF(A102="","", A102)</f>
        <v/>
      </c>
      <c r="B118" s="44" t="str">
        <f t="shared" si="48"/>
        <v>Предоставление рабочей документации и обучение персонала</v>
      </c>
      <c r="C118" s="19">
        <f t="shared" si="36"/>
        <v>0</v>
      </c>
      <c r="D118" s="6" t="str">
        <f t="shared" ref="D118:AF118" si="49">IF(D102="","", ROUND(D102 * 8,0))</f>
        <v/>
      </c>
      <c r="E118" s="6" t="str">
        <f t="shared" si="49"/>
        <v/>
      </c>
      <c r="F118" s="6" t="str">
        <f t="shared" si="49"/>
        <v/>
      </c>
      <c r="G118" s="6" t="str">
        <f t="shared" si="49"/>
        <v/>
      </c>
      <c r="H118" s="6" t="str">
        <f t="shared" si="49"/>
        <v/>
      </c>
      <c r="I118" s="6" t="str">
        <f t="shared" si="49"/>
        <v/>
      </c>
      <c r="J118" s="6" t="str">
        <f t="shared" si="49"/>
        <v/>
      </c>
      <c r="K118" s="6" t="str">
        <f t="shared" si="49"/>
        <v/>
      </c>
      <c r="L118" s="6" t="str">
        <f t="shared" si="49"/>
        <v/>
      </c>
      <c r="M118" s="6" t="str">
        <f t="shared" si="49"/>
        <v/>
      </c>
      <c r="N118" s="6" t="str">
        <f t="shared" si="49"/>
        <v/>
      </c>
      <c r="O118" s="6">
        <f t="shared" si="49"/>
        <v>0</v>
      </c>
      <c r="P118" s="6" t="str">
        <f t="shared" si="49"/>
        <v/>
      </c>
      <c r="Q118" s="6" t="str">
        <f t="shared" si="49"/>
        <v/>
      </c>
      <c r="R118" s="6" t="str">
        <f t="shared" si="49"/>
        <v/>
      </c>
      <c r="S118" s="6" t="str">
        <f t="shared" si="49"/>
        <v/>
      </c>
      <c r="T118" s="6" t="str">
        <f t="shared" si="49"/>
        <v/>
      </c>
      <c r="U118" s="6" t="str">
        <f t="shared" si="49"/>
        <v/>
      </c>
      <c r="V118" s="6" t="str">
        <f t="shared" si="49"/>
        <v/>
      </c>
      <c r="W118" s="6" t="str">
        <f t="shared" si="49"/>
        <v/>
      </c>
      <c r="X118" s="6" t="str">
        <f t="shared" si="49"/>
        <v/>
      </c>
      <c r="Y118" s="6" t="str">
        <f t="shared" si="49"/>
        <v/>
      </c>
      <c r="Z118" s="6" t="str">
        <f t="shared" si="49"/>
        <v/>
      </c>
      <c r="AA118" s="6" t="str">
        <f t="shared" si="49"/>
        <v/>
      </c>
      <c r="AB118" s="6" t="str">
        <f t="shared" si="49"/>
        <v/>
      </c>
      <c r="AC118" s="6" t="str">
        <f t="shared" si="49"/>
        <v/>
      </c>
      <c r="AD118" s="6" t="str">
        <f t="shared" si="49"/>
        <v/>
      </c>
      <c r="AE118" s="6" t="str">
        <f t="shared" si="49"/>
        <v/>
      </c>
      <c r="AF118" s="6" t="str">
        <f t="shared" si="49"/>
        <v/>
      </c>
    </row>
    <row r="119" spans="1:32" ht="15.75" customHeight="1" x14ac:dyDescent="0.35">
      <c r="A119" s="51" t="str">
        <f t="shared" ref="A119:B119" si="50">IF(A103="","", A103)</f>
        <v>Недостающие этапы можно внести в строки 11-13</v>
      </c>
      <c r="B119" s="44" t="str">
        <f t="shared" si="50"/>
        <v/>
      </c>
      <c r="C119" s="19">
        <f t="shared" si="36"/>
        <v>0</v>
      </c>
      <c r="D119" s="6" t="str">
        <f t="shared" ref="D119:AF119" si="51">IF(D103="","", ROUND(D103 * 8,0))</f>
        <v/>
      </c>
      <c r="E119" s="6" t="str">
        <f t="shared" si="51"/>
        <v/>
      </c>
      <c r="F119" s="6" t="str">
        <f t="shared" si="51"/>
        <v/>
      </c>
      <c r="G119" s="6" t="str">
        <f t="shared" si="51"/>
        <v/>
      </c>
      <c r="H119" s="6" t="str">
        <f t="shared" si="51"/>
        <v/>
      </c>
      <c r="I119" s="6" t="str">
        <f t="shared" si="51"/>
        <v/>
      </c>
      <c r="J119" s="6" t="str">
        <f t="shared" si="51"/>
        <v/>
      </c>
      <c r="K119" s="6" t="str">
        <f t="shared" si="51"/>
        <v/>
      </c>
      <c r="L119" s="6" t="str">
        <f t="shared" si="51"/>
        <v/>
      </c>
      <c r="M119" s="6" t="str">
        <f t="shared" si="51"/>
        <v/>
      </c>
      <c r="N119" s="6" t="str">
        <f t="shared" si="51"/>
        <v/>
      </c>
      <c r="O119" s="6" t="str">
        <f t="shared" si="51"/>
        <v/>
      </c>
      <c r="P119" s="6" t="str">
        <f t="shared" si="51"/>
        <v/>
      </c>
      <c r="Q119" s="6" t="str">
        <f t="shared" si="51"/>
        <v/>
      </c>
      <c r="R119" s="6" t="str">
        <f t="shared" si="51"/>
        <v/>
      </c>
      <c r="S119" s="6" t="str">
        <f t="shared" si="51"/>
        <v/>
      </c>
      <c r="T119" s="6" t="str">
        <f t="shared" si="51"/>
        <v/>
      </c>
      <c r="U119" s="6" t="str">
        <f t="shared" si="51"/>
        <v/>
      </c>
      <c r="V119" s="6" t="str">
        <f t="shared" si="51"/>
        <v/>
      </c>
      <c r="W119" s="6" t="str">
        <f t="shared" si="51"/>
        <v/>
      </c>
      <c r="X119" s="6" t="str">
        <f t="shared" si="51"/>
        <v/>
      </c>
      <c r="Y119" s="6" t="str">
        <f t="shared" si="51"/>
        <v/>
      </c>
      <c r="Z119" s="6" t="str">
        <f t="shared" si="51"/>
        <v/>
      </c>
      <c r="AA119" s="6" t="str">
        <f t="shared" si="51"/>
        <v/>
      </c>
      <c r="AB119" s="6" t="str">
        <f t="shared" si="51"/>
        <v/>
      </c>
      <c r="AC119" s="6" t="str">
        <f t="shared" si="51"/>
        <v/>
      </c>
      <c r="AD119" s="6" t="str">
        <f t="shared" si="51"/>
        <v/>
      </c>
      <c r="AE119" s="6" t="str">
        <f t="shared" si="51"/>
        <v/>
      </c>
      <c r="AF119" s="6" t="str">
        <f t="shared" si="51"/>
        <v/>
      </c>
    </row>
    <row r="120" spans="1:32" ht="15.75" customHeight="1" x14ac:dyDescent="0.35">
      <c r="A120" s="44" t="str">
        <f t="shared" ref="A120:B120" si="52">IF(A104="","", A104)</f>
        <v/>
      </c>
      <c r="B120" s="44" t="str">
        <f t="shared" si="52"/>
        <v/>
      </c>
      <c r="C120" s="19">
        <f t="shared" si="36"/>
        <v>0</v>
      </c>
      <c r="D120" s="6" t="str">
        <f t="shared" ref="D120:AF120" si="53">IF(D104="","", ROUND(D104 * 8,0))</f>
        <v/>
      </c>
      <c r="E120" s="6" t="str">
        <f t="shared" si="53"/>
        <v/>
      </c>
      <c r="F120" s="6" t="str">
        <f t="shared" si="53"/>
        <v/>
      </c>
      <c r="G120" s="6" t="str">
        <f t="shared" si="53"/>
        <v/>
      </c>
      <c r="H120" s="6" t="str">
        <f t="shared" si="53"/>
        <v/>
      </c>
      <c r="I120" s="6" t="str">
        <f t="shared" si="53"/>
        <v/>
      </c>
      <c r="J120" s="6" t="str">
        <f t="shared" si="53"/>
        <v/>
      </c>
      <c r="K120" s="6" t="str">
        <f t="shared" si="53"/>
        <v/>
      </c>
      <c r="L120" s="6" t="str">
        <f t="shared" si="53"/>
        <v/>
      </c>
      <c r="M120" s="6" t="str">
        <f t="shared" si="53"/>
        <v/>
      </c>
      <c r="N120" s="6" t="str">
        <f t="shared" si="53"/>
        <v/>
      </c>
      <c r="O120" s="6" t="str">
        <f t="shared" si="53"/>
        <v/>
      </c>
      <c r="P120" s="6" t="str">
        <f t="shared" si="53"/>
        <v/>
      </c>
      <c r="Q120" s="6" t="str">
        <f t="shared" si="53"/>
        <v/>
      </c>
      <c r="R120" s="6" t="str">
        <f t="shared" si="53"/>
        <v/>
      </c>
      <c r="S120" s="6" t="str">
        <f t="shared" si="53"/>
        <v/>
      </c>
      <c r="T120" s="6" t="str">
        <f t="shared" si="53"/>
        <v/>
      </c>
      <c r="U120" s="6" t="str">
        <f t="shared" si="53"/>
        <v/>
      </c>
      <c r="V120" s="6" t="str">
        <f t="shared" si="53"/>
        <v/>
      </c>
      <c r="W120" s="6" t="str">
        <f t="shared" si="53"/>
        <v/>
      </c>
      <c r="X120" s="6" t="str">
        <f t="shared" si="53"/>
        <v/>
      </c>
      <c r="Y120" s="6" t="str">
        <f t="shared" si="53"/>
        <v/>
      </c>
      <c r="Z120" s="6" t="str">
        <f t="shared" si="53"/>
        <v/>
      </c>
      <c r="AA120" s="6" t="str">
        <f t="shared" si="53"/>
        <v/>
      </c>
      <c r="AB120" s="6" t="str">
        <f t="shared" si="53"/>
        <v/>
      </c>
      <c r="AC120" s="6" t="str">
        <f t="shared" si="53"/>
        <v/>
      </c>
      <c r="AD120" s="6" t="str">
        <f t="shared" si="53"/>
        <v/>
      </c>
      <c r="AE120" s="6" t="str">
        <f t="shared" si="53"/>
        <v/>
      </c>
      <c r="AF120" s="6" t="str">
        <f t="shared" si="53"/>
        <v/>
      </c>
    </row>
    <row r="121" spans="1:32" ht="15.75" customHeight="1" x14ac:dyDescent="0.35">
      <c r="A121" s="49" t="s">
        <v>89</v>
      </c>
      <c r="B121" s="50">
        <f>SUM(D121:AF121)</f>
        <v>12696</v>
      </c>
      <c r="C121" s="50"/>
      <c r="D121" s="52">
        <f t="shared" ref="D121:AF121" si="54">SUM(D112:D120)</f>
        <v>1168</v>
      </c>
      <c r="E121" s="52">
        <f t="shared" si="54"/>
        <v>1168</v>
      </c>
      <c r="F121" s="52">
        <f t="shared" si="54"/>
        <v>1376</v>
      </c>
      <c r="G121" s="52">
        <f t="shared" si="54"/>
        <v>592</v>
      </c>
      <c r="H121" s="52">
        <f t="shared" si="54"/>
        <v>776</v>
      </c>
      <c r="I121" s="52">
        <f t="shared" si="54"/>
        <v>552</v>
      </c>
      <c r="J121" s="52">
        <f t="shared" si="54"/>
        <v>552</v>
      </c>
      <c r="K121" s="52">
        <f t="shared" si="54"/>
        <v>624</v>
      </c>
      <c r="L121" s="52">
        <f t="shared" si="54"/>
        <v>736</v>
      </c>
      <c r="M121" s="52">
        <f t="shared" si="54"/>
        <v>848</v>
      </c>
      <c r="N121" s="52">
        <f t="shared" si="54"/>
        <v>928</v>
      </c>
      <c r="O121" s="52">
        <f t="shared" si="54"/>
        <v>864</v>
      </c>
      <c r="P121" s="52">
        <f t="shared" si="54"/>
        <v>864</v>
      </c>
      <c r="Q121" s="52">
        <f t="shared" si="54"/>
        <v>864</v>
      </c>
      <c r="R121" s="52">
        <f t="shared" si="54"/>
        <v>384</v>
      </c>
      <c r="S121" s="52">
        <f t="shared" si="54"/>
        <v>400</v>
      </c>
      <c r="T121" s="52">
        <f t="shared" si="54"/>
        <v>0</v>
      </c>
      <c r="U121" s="52">
        <f t="shared" si="54"/>
        <v>0</v>
      </c>
      <c r="V121" s="52">
        <f t="shared" si="54"/>
        <v>0</v>
      </c>
      <c r="W121" s="52">
        <f t="shared" si="54"/>
        <v>0</v>
      </c>
      <c r="X121" s="52">
        <f t="shared" si="54"/>
        <v>0</v>
      </c>
      <c r="Y121" s="52">
        <f t="shared" si="54"/>
        <v>0</v>
      </c>
      <c r="Z121" s="52">
        <f t="shared" si="54"/>
        <v>0</v>
      </c>
      <c r="AA121" s="52">
        <f t="shared" si="54"/>
        <v>0</v>
      </c>
      <c r="AB121" s="52">
        <f t="shared" si="54"/>
        <v>0</v>
      </c>
      <c r="AC121" s="52">
        <f t="shared" si="54"/>
        <v>0</v>
      </c>
      <c r="AD121" s="52">
        <f t="shared" si="54"/>
        <v>0</v>
      </c>
      <c r="AE121" s="52">
        <f t="shared" si="54"/>
        <v>0</v>
      </c>
      <c r="AF121" s="52">
        <f t="shared" si="54"/>
        <v>0</v>
      </c>
    </row>
    <row r="122" spans="1:32" ht="15.75" customHeight="1" x14ac:dyDescent="0.35"/>
    <row r="123" spans="1:32" ht="15.75" customHeight="1" x14ac:dyDescent="0.35"/>
    <row r="124" spans="1:32" ht="15.75" customHeight="1" x14ac:dyDescent="0.35"/>
    <row r="125" spans="1:32" ht="15.75" customHeight="1" x14ac:dyDescent="0.35"/>
    <row r="126" spans="1:32" ht="15.75" customHeight="1" x14ac:dyDescent="0.35"/>
    <row r="127" spans="1:32" ht="15.75" customHeight="1" x14ac:dyDescent="0.35"/>
    <row r="128" spans="1:32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  <row r="1001" ht="15.75" customHeight="1" x14ac:dyDescent="0.35"/>
    <row r="1002" ht="15.75" customHeight="1" x14ac:dyDescent="0.35"/>
    <row r="1003" ht="15.75" customHeight="1" x14ac:dyDescent="0.35"/>
    <row r="1004" ht="15.75" customHeight="1" x14ac:dyDescent="0.35"/>
    <row r="1005" ht="15.75" customHeight="1" x14ac:dyDescent="0.35"/>
    <row r="1006" ht="15.75" customHeight="1" x14ac:dyDescent="0.35"/>
    <row r="1007" ht="15.75" customHeight="1" x14ac:dyDescent="0.35"/>
    <row r="1008" ht="15.75" customHeight="1" x14ac:dyDescent="0.35"/>
    <row r="1009" ht="15.75" customHeight="1" x14ac:dyDescent="0.35"/>
    <row r="1010" ht="15.75" customHeight="1" x14ac:dyDescent="0.35"/>
    <row r="1011" ht="15.75" customHeight="1" x14ac:dyDescent="0.35"/>
    <row r="1012" ht="15.75" customHeight="1" x14ac:dyDescent="0.35"/>
    <row r="1013" ht="15.75" customHeight="1" x14ac:dyDescent="0.35"/>
    <row r="1014" ht="15.75" customHeight="1" x14ac:dyDescent="0.35"/>
    <row r="1015" ht="15.75" customHeight="1" x14ac:dyDescent="0.35"/>
    <row r="1016" ht="15.75" customHeight="1" x14ac:dyDescent="0.35"/>
    <row r="1017" ht="15.75" customHeight="1" x14ac:dyDescent="0.35"/>
    <row r="1018" ht="15.75" customHeight="1" x14ac:dyDescent="0.35"/>
    <row r="1019" ht="15.75" customHeight="1" x14ac:dyDescent="0.35"/>
    <row r="1020" ht="15.75" customHeight="1" x14ac:dyDescent="0.35"/>
    <row r="1021" ht="15.75" customHeight="1" x14ac:dyDescent="0.35"/>
    <row r="1022" ht="15.75" customHeight="1" x14ac:dyDescent="0.35"/>
    <row r="1023" ht="15.75" customHeight="1" x14ac:dyDescent="0.35"/>
    <row r="1024" ht="15.75" customHeight="1" x14ac:dyDescent="0.35"/>
    <row r="1025" ht="15.75" customHeight="1" x14ac:dyDescent="0.35"/>
    <row r="1026" ht="15.75" customHeight="1" x14ac:dyDescent="0.35"/>
    <row r="1027" ht="15.75" customHeight="1" x14ac:dyDescent="0.35"/>
    <row r="1028" ht="15.75" customHeight="1" x14ac:dyDescent="0.35"/>
    <row r="1029" ht="15.75" customHeight="1" x14ac:dyDescent="0.35"/>
    <row r="1030" ht="15.75" customHeight="1" x14ac:dyDescent="0.35"/>
    <row r="1031" ht="15.75" customHeight="1" x14ac:dyDescent="0.35"/>
    <row r="1032" ht="15.75" customHeight="1" x14ac:dyDescent="0.35"/>
    <row r="1033" ht="15.75" customHeight="1" x14ac:dyDescent="0.35"/>
    <row r="1034" ht="15.75" customHeight="1" x14ac:dyDescent="0.35"/>
    <row r="1035" ht="15.75" customHeight="1" x14ac:dyDescent="0.35"/>
    <row r="1036" ht="15.75" customHeight="1" x14ac:dyDescent="0.35"/>
    <row r="1037" ht="15.75" customHeight="1" x14ac:dyDescent="0.35"/>
    <row r="1038" ht="15.75" customHeight="1" x14ac:dyDescent="0.35"/>
    <row r="1039" ht="15.75" customHeight="1" x14ac:dyDescent="0.35"/>
    <row r="1040" ht="15.75" customHeight="1" x14ac:dyDescent="0.35"/>
    <row r="1041" ht="15.75" customHeight="1" x14ac:dyDescent="0.35"/>
    <row r="1042" ht="15.75" customHeight="1" x14ac:dyDescent="0.35"/>
  </sheetData>
  <mergeCells count="63">
    <mergeCell ref="Q110:Q111"/>
    <mergeCell ref="R110:R111"/>
    <mergeCell ref="D110:H110"/>
    <mergeCell ref="I110:M110"/>
    <mergeCell ref="N110:N111"/>
    <mergeCell ref="O110:O111"/>
    <mergeCell ref="P110:P111"/>
    <mergeCell ref="AB110:AB111"/>
    <mergeCell ref="AC110:AC111"/>
    <mergeCell ref="AD110:AD111"/>
    <mergeCell ref="AE110:AE111"/>
    <mergeCell ref="AF110:AF111"/>
    <mergeCell ref="D94:H94"/>
    <mergeCell ref="I94:M94"/>
    <mergeCell ref="N94:N95"/>
    <mergeCell ref="O94:O95"/>
    <mergeCell ref="P94:P95"/>
    <mergeCell ref="AC94:AC95"/>
    <mergeCell ref="AD94:AD95"/>
    <mergeCell ref="AE94:AE95"/>
    <mergeCell ref="AF94:AF95"/>
    <mergeCell ref="S94:S95"/>
    <mergeCell ref="T94:T95"/>
    <mergeCell ref="U94:U95"/>
    <mergeCell ref="V94:V95"/>
    <mergeCell ref="W94:W95"/>
    <mergeCell ref="X94:X95"/>
    <mergeCell ref="Y94:Y95"/>
    <mergeCell ref="Q3:Q4"/>
    <mergeCell ref="R3:R4"/>
    <mergeCell ref="Z94:Z95"/>
    <mergeCell ref="AA94:AA95"/>
    <mergeCell ref="AB94:AB95"/>
    <mergeCell ref="Q94:Q95"/>
    <mergeCell ref="R94:R95"/>
    <mergeCell ref="D3:H3"/>
    <mergeCell ref="I3:M3"/>
    <mergeCell ref="N3:N4"/>
    <mergeCell ref="O3:O4"/>
    <mergeCell ref="P3:P4"/>
    <mergeCell ref="AE3:AE4"/>
    <mergeCell ref="AF3:AF4"/>
    <mergeCell ref="S3:S4"/>
    <mergeCell ref="T3:T4"/>
    <mergeCell ref="U3:U4"/>
    <mergeCell ref="V3:V4"/>
    <mergeCell ref="W3:W4"/>
    <mergeCell ref="X3:X4"/>
    <mergeCell ref="Y3:Y4"/>
    <mergeCell ref="Z3:Z4"/>
    <mergeCell ref="AA3:AA4"/>
    <mergeCell ref="AB3:AB4"/>
    <mergeCell ref="AC3:AC4"/>
    <mergeCell ref="AD3:AD4"/>
    <mergeCell ref="Z110:Z111"/>
    <mergeCell ref="AA110:AA111"/>
    <mergeCell ref="S110:S111"/>
    <mergeCell ref="T110:T111"/>
    <mergeCell ref="U110:U111"/>
    <mergeCell ref="V110:V111"/>
    <mergeCell ref="W110:W111"/>
    <mergeCell ref="X110:X111"/>
    <mergeCell ref="Y110:Y111"/>
  </mergeCells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Специалист - Выбери специалиста из выпадающего списка_x000a_" xr:uid="{00000000-0002-0000-0300-000000000000}">
          <x14:formula1>
            <xm:f>Справочник!$B$2:$B$35</xm:f>
          </x14:formula1>
          <xm:sqref>D3 I3 N3:AF3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00"/>
    <outlinePr summaryBelow="0" summaryRight="0"/>
  </sheetPr>
  <dimension ref="A1:AA6"/>
  <sheetViews>
    <sheetView tabSelected="1" workbookViewId="0"/>
  </sheetViews>
  <sheetFormatPr defaultColWidth="11.25" defaultRowHeight="15" customHeight="1" x14ac:dyDescent="0.35"/>
  <cols>
    <col min="2" max="2" width="17.25" customWidth="1"/>
    <col min="3" max="3" width="12.9140625" customWidth="1"/>
  </cols>
  <sheetData>
    <row r="1" spans="1:27" x14ac:dyDescent="0.35">
      <c r="A1" s="53" t="s">
        <v>93</v>
      </c>
      <c r="B1" s="53" t="s">
        <v>94</v>
      </c>
      <c r="C1" s="53" t="s">
        <v>95</v>
      </c>
      <c r="D1" s="53" t="s">
        <v>96</v>
      </c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54"/>
    </row>
    <row r="2" spans="1:27" x14ac:dyDescent="0.35">
      <c r="A2" s="39" t="s">
        <v>38</v>
      </c>
      <c r="B2" s="39">
        <v>22</v>
      </c>
      <c r="C2" s="39">
        <v>0</v>
      </c>
      <c r="D2" s="55">
        <f>SUM(B2:B6)</f>
        <v>144</v>
      </c>
    </row>
    <row r="3" spans="1:27" x14ac:dyDescent="0.35">
      <c r="A3" s="39" t="s">
        <v>52</v>
      </c>
      <c r="B3" s="39">
        <v>33</v>
      </c>
      <c r="C3" s="39">
        <v>10</v>
      </c>
    </row>
    <row r="4" spans="1:27" x14ac:dyDescent="0.35">
      <c r="A4" s="39" t="s">
        <v>54</v>
      </c>
      <c r="B4" s="39">
        <v>43</v>
      </c>
      <c r="C4" s="39">
        <v>25</v>
      </c>
    </row>
    <row r="5" spans="1:27" x14ac:dyDescent="0.35">
      <c r="A5" s="39" t="s">
        <v>69</v>
      </c>
      <c r="B5" s="39">
        <v>27</v>
      </c>
      <c r="C5" s="39">
        <v>37</v>
      </c>
    </row>
    <row r="6" spans="1:27" x14ac:dyDescent="0.35">
      <c r="A6" s="39" t="s">
        <v>80</v>
      </c>
      <c r="B6" s="39">
        <v>19</v>
      </c>
      <c r="C6" s="39">
        <v>60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Y1000"/>
  <sheetViews>
    <sheetView workbookViewId="0"/>
  </sheetViews>
  <sheetFormatPr defaultColWidth="11.25" defaultRowHeight="15" customHeight="1" x14ac:dyDescent="0.35"/>
  <cols>
    <col min="1" max="1" width="15.58203125" customWidth="1"/>
    <col min="2" max="2" width="17.9140625" customWidth="1"/>
    <col min="3" max="10" width="14.6640625" customWidth="1"/>
    <col min="11" max="11" width="7.58203125" customWidth="1"/>
    <col min="12" max="12" width="12.75" customWidth="1"/>
    <col min="13" max="18" width="14.6640625" customWidth="1"/>
    <col min="19" max="28" width="10.08203125" customWidth="1"/>
    <col min="29" max="51" width="8.58203125" customWidth="1"/>
  </cols>
  <sheetData>
    <row r="1" spans="1:51" ht="15.75" customHeight="1" x14ac:dyDescent="0.35">
      <c r="A1" s="21" t="s">
        <v>97</v>
      </c>
      <c r="C1" s="21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</row>
    <row r="2" spans="1:51" ht="15.75" customHeight="1" x14ac:dyDescent="0.35">
      <c r="A2" s="29" t="s">
        <v>98</v>
      </c>
      <c r="B2" s="30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</row>
    <row r="3" spans="1:51" ht="43.5" customHeight="1" x14ac:dyDescent="0.35">
      <c r="A3" s="115" t="s">
        <v>99</v>
      </c>
      <c r="B3" s="122"/>
      <c r="C3" s="113" t="str">
        <f>IF(Трудозатраты!D3="","", Трудозатраты!D3)</f>
        <v>Разработчик</v>
      </c>
      <c r="D3" s="122"/>
      <c r="E3" s="122"/>
      <c r="F3" s="122"/>
      <c r="G3" s="122"/>
      <c r="H3" s="113" t="str">
        <f>IF(Трудозатраты!I3="","", Трудозатраты!I3)</f>
        <v>Ведущий разработчик</v>
      </c>
      <c r="I3" s="122"/>
      <c r="J3" s="122"/>
      <c r="K3" s="122"/>
      <c r="L3" s="122"/>
      <c r="M3" s="113" t="str">
        <f>IF(Трудозатраты!N3="","", Трудозатраты!N3)</f>
        <v>Ведущий Тестировщик</v>
      </c>
      <c r="N3" s="113" t="str">
        <f>IF(Трудозатраты!O3="","", Трудозатраты!O3)</f>
        <v>Аналитик</v>
      </c>
      <c r="O3" s="113" t="str">
        <f>IF(Трудозатраты!P3="","", Трудозатраты!P3)</f>
        <v>Ведущий Аналитик</v>
      </c>
      <c r="P3" s="113" t="str">
        <f>IF(Трудозатраты!Q3="","", Трудозатраты!Q3)</f>
        <v>Архитектор решения</v>
      </c>
      <c r="Q3" s="113" t="str">
        <f>IF(Трудозатраты!R3="","", Трудозатраты!R3)</f>
        <v>Эксперт</v>
      </c>
      <c r="R3" s="113" t="str">
        <f>IF(Трудозатраты!S3="","", Трудозатраты!S3)</f>
        <v>Руководитель проекта</v>
      </c>
      <c r="S3" s="113" t="str">
        <f>IF(Трудозатраты!T3="","", Трудозатраты!T3)</f>
        <v/>
      </c>
      <c r="T3" s="113" t="str">
        <f>IF(Трудозатраты!U3="","", Трудозатраты!U3)</f>
        <v/>
      </c>
      <c r="U3" s="113" t="str">
        <f>IF(Трудозатраты!V3="","", Трудозатраты!V3)</f>
        <v/>
      </c>
      <c r="V3" s="113" t="str">
        <f>IF(Трудозатраты!W3="","", Трудозатраты!W3)</f>
        <v/>
      </c>
      <c r="W3" s="113" t="str">
        <f>IF(Трудозатраты!X3="","", Трудозатраты!X3)</f>
        <v/>
      </c>
      <c r="X3" s="113" t="str">
        <f>IF(Трудозатраты!Y3="","", Трудозатраты!Y3)</f>
        <v/>
      </c>
      <c r="Y3" s="113" t="str">
        <f>IF(Трудозатраты!Z3="","", Трудозатраты!Z3)</f>
        <v/>
      </c>
      <c r="Z3" s="113" t="str">
        <f>IF(Трудозатраты!AA3="","", Трудозатраты!AA3)</f>
        <v/>
      </c>
      <c r="AA3" s="113" t="str">
        <f>IF(Трудозатраты!AB3="","", Трудозатраты!AB3)</f>
        <v/>
      </c>
      <c r="AB3" s="113" t="str">
        <f>IF(Трудозатраты!AC3="","", Трудозатраты!AC3)</f>
        <v/>
      </c>
      <c r="AC3" s="113" t="str">
        <f>IF(Трудозатраты!AD3="","", Трудозатраты!AD3)</f>
        <v/>
      </c>
      <c r="AD3" s="113" t="str">
        <f>IF(Трудозатраты!AE3="","", Трудозатраты!AE3)</f>
        <v/>
      </c>
      <c r="AE3" s="113" t="str">
        <f>IF(Трудозатраты!AF3="","", Трудозатраты!AF3)</f>
        <v/>
      </c>
      <c r="AF3" s="58"/>
      <c r="AG3" s="58"/>
      <c r="AH3" s="59"/>
      <c r="AI3" s="60"/>
      <c r="AJ3" s="60"/>
      <c r="AK3" s="60"/>
      <c r="AL3" s="60"/>
      <c r="AM3" s="60"/>
      <c r="AN3" s="60"/>
      <c r="AO3" s="60"/>
      <c r="AP3" s="60"/>
      <c r="AQ3" s="60"/>
      <c r="AR3" s="60"/>
      <c r="AS3" s="60"/>
      <c r="AT3" s="60"/>
      <c r="AU3" s="60"/>
      <c r="AV3" s="60"/>
      <c r="AW3" s="60"/>
      <c r="AX3" s="60"/>
      <c r="AY3" s="60"/>
    </row>
    <row r="4" spans="1:51" ht="15.75" customHeight="1" x14ac:dyDescent="0.35">
      <c r="A4" s="118"/>
      <c r="B4" s="114"/>
      <c r="C4" s="61" t="str">
        <f>IF(Трудозатраты!D4="","", Трудозатраты!D4)</f>
        <v>Back</v>
      </c>
      <c r="D4" s="61" t="str">
        <f>IF(Трудозатраты!E4="","", Трудозатраты!E4)</f>
        <v>Front</v>
      </c>
      <c r="E4" s="61" t="str">
        <f>IF(Трудозатраты!F4="","", Трудозатраты!F4)</f>
        <v>Database</v>
      </c>
      <c r="F4" s="61" t="str">
        <f>IF(Трудозатраты!G4="","", Трудозатраты!G4)</f>
        <v>UI</v>
      </c>
      <c r="G4" s="61" t="str">
        <f>IF(Трудозатраты!H4="","", Трудозатраты!H4)</f>
        <v xml:space="preserve"> DevOps</v>
      </c>
      <c r="H4" s="61" t="str">
        <f>IF(Трудозатраты!I4="","", Трудозатраты!I4)</f>
        <v>Back</v>
      </c>
      <c r="I4" s="61" t="str">
        <f>IF(Трудозатраты!J4="","", Трудозатраты!J4)</f>
        <v>Front</v>
      </c>
      <c r="J4" s="61" t="str">
        <f>IF(Трудозатраты!K4="","", Трудозатраты!K4)</f>
        <v>Database</v>
      </c>
      <c r="K4" s="61" t="str">
        <f>IF(Трудозатраты!L4="","", Трудозатраты!L4)</f>
        <v xml:space="preserve"> UI</v>
      </c>
      <c r="L4" s="61" t="str">
        <f>IF(Трудозатраты!M4="","", Трудозатраты!M4)</f>
        <v>DevOps</v>
      </c>
      <c r="M4" s="114"/>
      <c r="N4" s="114"/>
      <c r="O4" s="114"/>
      <c r="P4" s="114"/>
      <c r="Q4" s="114"/>
      <c r="R4" s="114"/>
      <c r="S4" s="114"/>
      <c r="T4" s="114"/>
      <c r="U4" s="114"/>
      <c r="V4" s="114"/>
      <c r="W4" s="114"/>
      <c r="X4" s="114"/>
      <c r="Y4" s="114"/>
      <c r="Z4" s="114"/>
      <c r="AA4" s="114"/>
      <c r="AB4" s="114"/>
      <c r="AC4" s="114"/>
      <c r="AD4" s="114"/>
      <c r="AE4" s="114"/>
      <c r="AF4" s="62"/>
      <c r="AG4" s="62"/>
      <c r="AH4" s="63"/>
      <c r="AI4" s="64"/>
      <c r="AJ4" s="64"/>
      <c r="AK4" s="64"/>
      <c r="AL4" s="64"/>
      <c r="AM4" s="64"/>
      <c r="AN4" s="64"/>
      <c r="AO4" s="64"/>
      <c r="AP4" s="64"/>
      <c r="AQ4" s="64"/>
      <c r="AR4" s="64"/>
      <c r="AS4" s="64"/>
      <c r="AT4" s="64"/>
      <c r="AU4" s="64"/>
      <c r="AV4" s="64"/>
      <c r="AW4" s="64"/>
      <c r="AX4" s="64"/>
      <c r="AY4" s="64"/>
    </row>
    <row r="5" spans="1:51" ht="19.5" customHeight="1" x14ac:dyDescent="0.35">
      <c r="A5" s="115" t="s">
        <v>100</v>
      </c>
      <c r="B5" s="57" t="s">
        <v>101</v>
      </c>
      <c r="C5" s="65">
        <f>IF(Трудозатраты!D3="","",(VLOOKUP(C$3,Справочник!$B$1:$H$35,2,0)))</f>
        <v>2613.663449728022</v>
      </c>
      <c r="D5" s="65">
        <f>IF(Трудозатраты!D3="","",VLOOKUP(C$3, Справочник!$B$1:$H$35, 2, 0))</f>
        <v>2613.663449728022</v>
      </c>
      <c r="E5" s="65">
        <f>IF(Трудозатраты!D3="","",VLOOKUP(C$3, Справочник!$B$1:$H$35, 2, 0))</f>
        <v>2613.663449728022</v>
      </c>
      <c r="F5" s="65">
        <f>IF(Трудозатраты!D3="","",VLOOKUP(C$3, Справочник!$B$1:$H$35, 2, 0))</f>
        <v>2613.663449728022</v>
      </c>
      <c r="G5" s="65">
        <f>IF(Трудозатраты!D3="","",VLOOKUP(C$3, Справочник!$B$1:$H$35, 2, 0))</f>
        <v>2613.663449728022</v>
      </c>
      <c r="H5" s="65">
        <f>IF(Трудозатраты!I3="","",(VLOOKUP(H$3,Справочник!$B$1:$H$35,2,0)))</f>
        <v>3469.6115804084866</v>
      </c>
      <c r="I5" s="65">
        <f>IF(Трудозатраты!I3="","",VLOOKUP(H$3, Справочник!$B$1:$H$35, 2, 0))</f>
        <v>3469.6115804084866</v>
      </c>
      <c r="J5" s="65">
        <f>IF(Трудозатраты!I3="","",VLOOKUP(H$3, Справочник!$B$1:$H$35, 2, 0))</f>
        <v>3469.6115804084866</v>
      </c>
      <c r="K5" s="65">
        <f>IF(Трудозатраты!I3="","",VLOOKUP(H$3, Справочник!$B$1:$H$35, 2, 0))</f>
        <v>3469.6115804084866</v>
      </c>
      <c r="L5" s="65">
        <f>IF(Трудозатраты!I3="","",VLOOKUP(H$3, Справочник!$B$1:$H$35, 2, 0))</f>
        <v>3469.6115804084866</v>
      </c>
      <c r="M5" s="65">
        <f>IF(Трудозатраты!N3="","",(VLOOKUP(M$3,Справочник!$B$1:$H$35,2,0)))</f>
        <v>2672.1650009914729</v>
      </c>
      <c r="N5" s="65">
        <f>IF(Трудозатраты!O3="","",(VLOOKUP(N$3,Справочник!$B$1:$H$35,2,0)))</f>
        <v>2613.663449728022</v>
      </c>
      <c r="O5" s="65">
        <f>VLOOKUP(O$3, Справочник!$B$1:$H$35, 2, 0)</f>
        <v>3203.7960539361493</v>
      </c>
      <c r="P5" s="65">
        <f>IF(Трудозатраты!Q3="","",(VLOOKUP(P$3,Справочник!$B$1:$H$35,2,0)))</f>
        <v>4157.0162911934458</v>
      </c>
      <c r="Q5" s="65">
        <f>IF(Трудозатраты!R3="","",(VLOOKUP(Q$3,Справочник!$B$1:$H$35,2,0)))</f>
        <v>3856.6878476679503</v>
      </c>
      <c r="R5" s="65">
        <f>IF(Трудозатраты!S3="","",(VLOOKUP(R$3,Справочник!$B$1:$H$35,2,0)))</f>
        <v>2787.5434637655726</v>
      </c>
      <c r="S5" s="65" t="str">
        <f>IF(Трудозатраты!T3="","",(VLOOKUP(S$3,Справочник!$B$1:$H$35,2,0)))</f>
        <v/>
      </c>
      <c r="T5" s="65" t="str">
        <f>IF(Трудозатраты!U3="","",(VLOOKUP(T$3,Справочник!$B$1:$H$35,2,0)))</f>
        <v/>
      </c>
      <c r="U5" s="65" t="str">
        <f>IF(Трудозатраты!V3="","",(VLOOKUP(U$3,Справочник!$B$1:$H$35,2,0)))</f>
        <v/>
      </c>
      <c r="V5" s="65" t="str">
        <f>IF(Трудозатраты!W3="","",(VLOOKUP(V$3,Справочник!$B$1:$H$35,2,0)))</f>
        <v/>
      </c>
      <c r="W5" s="65" t="str">
        <f>IF(Трудозатраты!X3="","",(VLOOKUP(W$3,Справочник!$B$1:$H$35,2,0)))</f>
        <v/>
      </c>
      <c r="X5" s="65" t="str">
        <f>IF(Трудозатраты!Y3="","",(VLOOKUP(X$3,Справочник!$B$1:$H$35,2,0)))</f>
        <v/>
      </c>
      <c r="Y5" s="65" t="str">
        <f>IF(Трудозатраты!Z3="","",(VLOOKUP(Y$3,Справочник!$B$1:$H$35,2,0)))</f>
        <v/>
      </c>
      <c r="Z5" s="65" t="str">
        <f>IF(Трудозатраты!AA3="","",(VLOOKUP(Z$3,Справочник!$B$1:$H$35,2,0)))</f>
        <v/>
      </c>
      <c r="AA5" s="65" t="str">
        <f>IF(Трудозатраты!AB3="","",(VLOOKUP(AA$3,Справочник!$B$1:$H$35,2,0)))</f>
        <v/>
      </c>
      <c r="AB5" s="65" t="str">
        <f>IF(Трудозатраты!AC3="","",(VLOOKUP(AB$3,Справочник!$B$1:$H$35,2,0)))</f>
        <v/>
      </c>
      <c r="AC5" s="65" t="str">
        <f>IF(Трудозатраты!AD3="","",(VLOOKUP(AC$3,Справочник!$B$1:$H$35,2,0)))</f>
        <v/>
      </c>
      <c r="AD5" s="65" t="str">
        <f>IF(Трудозатраты!AE3="","",(VLOOKUP(AD$3,Справочник!$B$1:$H$35,2,0)))</f>
        <v/>
      </c>
      <c r="AE5" s="65" t="str">
        <f>IF(Трудозатраты!AF3="","",(VLOOKUP(AE$3,Справочник!$B$1:$H$35,2,0)))</f>
        <v/>
      </c>
      <c r="AF5" s="65"/>
      <c r="AG5" s="65"/>
      <c r="AH5" s="66"/>
      <c r="AI5" s="64"/>
      <c r="AJ5" s="64"/>
      <c r="AK5" s="64"/>
      <c r="AL5" s="64"/>
      <c r="AM5" s="64"/>
      <c r="AN5" s="64"/>
      <c r="AO5" s="64"/>
      <c r="AP5" s="64"/>
      <c r="AQ5" s="64"/>
      <c r="AR5" s="64"/>
      <c r="AS5" s="64"/>
      <c r="AT5" s="64"/>
      <c r="AU5" s="64"/>
      <c r="AV5" s="64"/>
      <c r="AW5" s="64"/>
      <c r="AX5" s="64"/>
      <c r="AY5" s="64"/>
    </row>
    <row r="6" spans="1:51" ht="19.5" customHeight="1" x14ac:dyDescent="0.35">
      <c r="A6" s="116"/>
      <c r="B6" s="4" t="s">
        <v>102</v>
      </c>
      <c r="C6" s="19">
        <f>IF(Трудозатраты!D3="","",(VLOOKUP(C$3,Справочник!$B$1:$H$35,3,0)))</f>
        <v>20909.307597824176</v>
      </c>
      <c r="D6" s="19">
        <f>IF(Трудозатраты!D3="","",VLOOKUP(C$3, Справочник!$B$1:$H$35, 3, 0))</f>
        <v>20909.307597824176</v>
      </c>
      <c r="E6" s="19">
        <f>IF(Трудозатраты!D3="","",VLOOKUP(C$3, Справочник!$B$1:$H$35, 3, 0))</f>
        <v>20909.307597824176</v>
      </c>
      <c r="F6" s="19">
        <f>IF(Трудозатраты!D3="","",VLOOKUP(C$3, Справочник!$B$1:$H$35, 3, 0))</f>
        <v>20909.307597824176</v>
      </c>
      <c r="G6" s="19">
        <f>IF(Трудозатраты!D3="","",VLOOKUP(C$3, Справочник!$B$1:$H$35, 3, 0))</f>
        <v>20909.307597824176</v>
      </c>
      <c r="H6" s="19">
        <f>IF(Трудозатраты!I3="","",(VLOOKUP(H$3,Справочник!$B$1:$H$35,3,0)))</f>
        <v>27756.892643267893</v>
      </c>
      <c r="I6" s="19">
        <f>IF(Трудозатраты!I3="","",VLOOKUP(H$3, Справочник!$B$1:$H$35, 3, 0))</f>
        <v>27756.892643267893</v>
      </c>
      <c r="J6" s="19">
        <f>IF(Трудозатраты!I3="","",VLOOKUP(H$3, Справочник!$B$1:$H$35, 3, 0))</f>
        <v>27756.892643267893</v>
      </c>
      <c r="K6" s="19">
        <f>IF(Трудозатраты!I3="","",VLOOKUP(H$3, Справочник!$B$1:$H$35, 3, 0))</f>
        <v>27756.892643267893</v>
      </c>
      <c r="L6" s="19">
        <f>IF(Трудозатраты!I3="","",VLOOKUP(H$3, Справочник!$B$1:$H$35, 3, 0))</f>
        <v>27756.892643267893</v>
      </c>
      <c r="M6" s="19">
        <f>IF(Трудозатраты!N3="","",(VLOOKUP(M$3,Справочник!$B$1:$H$35,3,0)))</f>
        <v>21377.320007931783</v>
      </c>
      <c r="N6" s="19">
        <f>IF(Трудозатраты!O3="","",(VLOOKUP(N$3,Справочник!$B$1:$H$35,3,0)))</f>
        <v>20909.307597824176</v>
      </c>
      <c r="O6" s="19">
        <f>VLOOKUP(O$3, Справочник!$B$1:$H$35, 3, 0)</f>
        <v>25630.368431489194</v>
      </c>
      <c r="P6" s="19">
        <f>IF(Трудозатраты!Q3="","",(VLOOKUP(P$3,Справочник!$B$1:$H$35,3,0)))</f>
        <v>33256.130329547566</v>
      </c>
      <c r="Q6" s="19">
        <f>IF(Трудозатраты!R3="","",(VLOOKUP(Q$3,Справочник!$B$1:$H$35,3,0)))</f>
        <v>30853.502781343603</v>
      </c>
      <c r="R6" s="19">
        <f>IF(Трудозатраты!S3="","",(VLOOKUP(R$3,Справочник!$B$1:$H$35,3,0)))</f>
        <v>22300.347710124581</v>
      </c>
      <c r="S6" s="19" t="str">
        <f>IF(Трудозатраты!T3="","",(VLOOKUP(S$3,Справочник!$B$1:$H$35,3,0)))</f>
        <v/>
      </c>
      <c r="T6" s="19" t="str">
        <f>IF(Трудозатраты!U3="","",(VLOOKUP(T$3,Справочник!$B$1:$H$35,3,0)))</f>
        <v/>
      </c>
      <c r="U6" s="19" t="str">
        <f>IF(Трудозатраты!V3="","",(VLOOKUP(U$3,Справочник!$B$1:$H$35,3,0)))</f>
        <v/>
      </c>
      <c r="V6" s="19" t="str">
        <f>IF(Трудозатраты!W3="","",(VLOOKUP(V$3,Справочник!$B$1:$H$35,3,0)))</f>
        <v/>
      </c>
      <c r="W6" s="19" t="str">
        <f>IF(Трудозатраты!X3="","",(VLOOKUP(W$3,Справочник!$B$1:$H$35,3,0)))</f>
        <v/>
      </c>
      <c r="X6" s="19" t="str">
        <f>IF(Трудозатраты!Y3="","",(VLOOKUP(X$3,Справочник!$B$1:$H$35,3,0)))</f>
        <v/>
      </c>
      <c r="Y6" s="19" t="str">
        <f>IF(Трудозатраты!Z3="","",(VLOOKUP(Y$3,Справочник!$B$1:$H$35,3,0)))</f>
        <v/>
      </c>
      <c r="Z6" s="19" t="str">
        <f>IF(Трудозатраты!AA3="","",(VLOOKUP(Z$3,Справочник!$B$1:$H$35,3,0)))</f>
        <v/>
      </c>
      <c r="AA6" s="19" t="str">
        <f>IF(Трудозатраты!AB3="","",(VLOOKUP(AA$3,Справочник!$B$1:$H$35,3,0)))</f>
        <v/>
      </c>
      <c r="AB6" s="19" t="str">
        <f>IF(Трудозатраты!AC3="","",(VLOOKUP(AB$3,Справочник!$B$1:$H$35,3,0)))</f>
        <v/>
      </c>
      <c r="AC6" s="19" t="str">
        <f>IF(Трудозатраты!AD3="","",(VLOOKUP(AC$3,Справочник!$B$1:$H$35,3,0)))</f>
        <v/>
      </c>
      <c r="AD6" s="19" t="str">
        <f>IF(Трудозатраты!AE3="","",(VLOOKUP(AD$3,Справочник!$B$1:$H$35,3,0)))</f>
        <v/>
      </c>
      <c r="AE6" s="19" t="str">
        <f>IF(Трудозатраты!AF3="","",(VLOOKUP(AE$3,Справочник!$B$1:$H$35,3,0)))</f>
        <v/>
      </c>
      <c r="AF6" s="19"/>
      <c r="AG6" s="19"/>
      <c r="AH6" s="67"/>
    </row>
    <row r="7" spans="1:51" ht="19.5" customHeight="1" x14ac:dyDescent="0.35">
      <c r="A7" s="117" t="s">
        <v>103</v>
      </c>
      <c r="B7" s="4" t="s">
        <v>101</v>
      </c>
      <c r="C7" s="19">
        <f>IF(Трудозатраты!D3="","",VLOOKUP(C$3, Справочник!$B$1:$H$35, 4, 0))</f>
        <v>3074.8981761506143</v>
      </c>
      <c r="D7" s="19">
        <f>IF(Трудозатраты!D3="","",VLOOKUP(C$3, Справочник!$B$1:$H$35, 4, 0))</f>
        <v>3074.8981761506143</v>
      </c>
      <c r="E7" s="19">
        <f>IF(Трудозатраты!D3="","",VLOOKUP(C$3, Справочник!$B$1:$H$35, 4, 0))</f>
        <v>3074.8981761506143</v>
      </c>
      <c r="F7" s="19">
        <f>IF(Трудозатраты!D3="","",VLOOKUP(C$3, Справочник!$B$1:$H$35, 4, 0))</f>
        <v>3074.8981761506143</v>
      </c>
      <c r="G7" s="19">
        <f>IF(Трудозатраты!D3="","",VLOOKUP(C$3, Справочник!$B$1:$H$35, 4, 0))</f>
        <v>3074.8981761506143</v>
      </c>
      <c r="H7" s="19">
        <f>IF(Трудозатраты!I3="","",VLOOKUP(H$3, Справочник!$B$1:$H$35, 4, 0))</f>
        <v>3990.0533174697593</v>
      </c>
      <c r="I7" s="19">
        <f>IF(Трудозатраты!I3="","",VLOOKUP(H$3, Справочник!$B$1:$H$35, 4, 0))</f>
        <v>3990.0533174697593</v>
      </c>
      <c r="J7" s="19">
        <f>IF(Трудозатраты!I3="","",VLOOKUP(H$3, Справочник!$B$1:$H$35, 4, 0))</f>
        <v>3990.0533174697593</v>
      </c>
      <c r="K7" s="19">
        <f>IF(Трудозатраты!I3="","",VLOOKUP(H$3, Справочник!$B$1:$H$35, 4, 0))</f>
        <v>3990.0533174697593</v>
      </c>
      <c r="L7" s="19">
        <f>IF(Трудозатраты!I3="","",VLOOKUP(H$3, Справочник!$B$1:$H$35, 4, 0))</f>
        <v>3990.0533174697593</v>
      </c>
      <c r="M7" s="19">
        <f>IF(Трудозатраты!N3="","",VLOOKUP(M$3, Справочник!$B$1:$H$35, 4, 0))</f>
        <v>3143.7235305782033</v>
      </c>
      <c r="N7" s="19">
        <f>IF(Трудозатраты!O3="","",VLOOKUP(N$3, Справочник!$B$1:$H$35, 4, 0))</f>
        <v>3074.8981761506143</v>
      </c>
      <c r="O7" s="19">
        <f>VLOOKUP(O$3, Справочник!$B$1:$H$35, 4, 0)</f>
        <v>3769.1718281601757</v>
      </c>
      <c r="P7" s="19">
        <f>IF(Трудозатраты!Q3="","",VLOOKUP(P$3, Справочник!$B$1:$H$35, 4, 0))</f>
        <v>4890.6074014040541</v>
      </c>
      <c r="Q7" s="19">
        <f>IF(Трудозатраты!R3="","",VLOOKUP(Q$3, Справочник!$B$1:$H$35, 4, 0))</f>
        <v>4435.191024818143</v>
      </c>
      <c r="R7" s="19">
        <f>IF(Трудозатраты!S3="","",VLOOKUP(R$3, Справочник!$B$1:$H$35, 4, 0))</f>
        <v>3279.4628985477325</v>
      </c>
      <c r="S7" s="19" t="str">
        <f>IF(Трудозатраты!T3="","",VLOOKUP(S$3, Справочник!$B$1:$H$35, 4, 0))</f>
        <v/>
      </c>
      <c r="T7" s="19" t="str">
        <f>IF(Трудозатраты!U3="","",VLOOKUP(T$3, Справочник!$B$1:$H$35, 4, 0))</f>
        <v/>
      </c>
      <c r="U7" s="19" t="str">
        <f>IF(Трудозатраты!V3="","",VLOOKUP(U$3, Справочник!$B$1:$H$35, 4, 0))</f>
        <v/>
      </c>
      <c r="V7" s="19" t="str">
        <f>IF(Трудозатраты!W3="","",VLOOKUP(V$3, Справочник!$B$1:$H$35, 4, 0))</f>
        <v/>
      </c>
      <c r="W7" s="19" t="str">
        <f>IF(Трудозатраты!X3="","",VLOOKUP(W$3, Справочник!$B$1:$H$35, 4, 0))</f>
        <v/>
      </c>
      <c r="X7" s="19" t="str">
        <f>IF(Трудозатраты!Y3="","",VLOOKUP(X$3, Справочник!$B$1:$H$35, 4, 0))</f>
        <v/>
      </c>
      <c r="Y7" s="19" t="str">
        <f>IF(Трудозатраты!Z3="","",VLOOKUP(Y$3, Справочник!$B$1:$H$35, 4, 0))</f>
        <v/>
      </c>
      <c r="Z7" s="19" t="str">
        <f>IF(Трудозатраты!AA3="","",VLOOKUP(Z$3, Справочник!$B$1:$H$35, 4, 0))</f>
        <v/>
      </c>
      <c r="AA7" s="19" t="str">
        <f>IF(Трудозатраты!AB3="","",VLOOKUP(AA$3, Справочник!$B$1:$H$35, 4, 0))</f>
        <v/>
      </c>
      <c r="AB7" s="19" t="str">
        <f>IF(Трудозатраты!AC3="","",VLOOKUP(AB$3, Справочник!$B$1:$H$35, 4, 0))</f>
        <v/>
      </c>
      <c r="AC7" s="19" t="str">
        <f>IF(Трудозатраты!AD3="","",VLOOKUP(AC$3, Справочник!$B$1:$H$35, 4, 0))</f>
        <v/>
      </c>
      <c r="AD7" s="19" t="str">
        <f>IF(Трудозатраты!AE3="","",VLOOKUP(AD$3, Справочник!$B$1:$H$35, 4, 0))</f>
        <v/>
      </c>
      <c r="AE7" s="19" t="str">
        <f>IF(Трудозатраты!AF3="","",VLOOKUP(AE$3, Справочник!$B$1:$H$35, 4, 0))</f>
        <v/>
      </c>
      <c r="AF7" s="19"/>
      <c r="AG7" s="19"/>
      <c r="AH7" s="67"/>
    </row>
    <row r="8" spans="1:51" ht="19.5" customHeight="1" x14ac:dyDescent="0.35">
      <c r="A8" s="116"/>
      <c r="B8" s="4" t="s">
        <v>102</v>
      </c>
      <c r="C8" s="19">
        <f>IF(Трудозатраты!D3="","",(VLOOKUP(C$3,Справочник!$B$1:$H$35,5,0)))</f>
        <v>24599.185409204914</v>
      </c>
      <c r="D8" s="19">
        <f>IF(Трудозатраты!D3="","",VLOOKUP(C$3, Справочник!$B$1:$H$35, 5, 0))</f>
        <v>24599.185409204914</v>
      </c>
      <c r="E8" s="19">
        <f>IF(Трудозатраты!D3="","",VLOOKUP(C$3, Справочник!$B$1:$H$35, 5, 0))</f>
        <v>24599.185409204914</v>
      </c>
      <c r="F8" s="19">
        <f>IF(Трудозатраты!D3="","",VLOOKUP(C$3, Справочник!$B$1:$H$35, 5, 0))</f>
        <v>24599.185409204914</v>
      </c>
      <c r="G8" s="19">
        <f>IF(Трудозатраты!D3="","",VLOOKUP(C$3, Справочник!$B$1:$H$35, 5, 0))</f>
        <v>24599.185409204914</v>
      </c>
      <c r="H8" s="19">
        <f>IF(Трудозатраты!I3="","",(VLOOKUP(H$3,Справочник!$B$1:$H$35,5,0)))</f>
        <v>32655.167815609286</v>
      </c>
      <c r="I8" s="19">
        <f>IF(Трудозатраты!I3="","",VLOOKUP(H$3, Справочник!$B$1:$H$35, 5, 0))</f>
        <v>32655.167815609286</v>
      </c>
      <c r="J8" s="19">
        <f>IF(Трудозатраты!I3="","",VLOOKUP(H$3, Справочник!$B$1:$H$35, 5, 0))</f>
        <v>32655.167815609286</v>
      </c>
      <c r="K8" s="19">
        <f>IF(Трудозатраты!I3="","",VLOOKUP(H$3, Справочник!$B$1:$H$35, 5, 0))</f>
        <v>32655.167815609286</v>
      </c>
      <c r="L8" s="19">
        <f>IF(Трудозатраты!I3="","",VLOOKUP(H$3, Справочник!$B$1:$H$35, 5, 0))</f>
        <v>32655.167815609286</v>
      </c>
      <c r="M8" s="19">
        <f>IF(Трудозатраты!N3="","",(VLOOKUP(M$3,Справочник!$B$1:$H$35,5,0)))</f>
        <v>25149.788244625626</v>
      </c>
      <c r="N8" s="19">
        <f>IF(Трудозатраты!O3="","",(VLOOKUP(N$3,Справочник!$B$1:$H$35,5,0)))</f>
        <v>24599.185409204914</v>
      </c>
      <c r="O8" s="19">
        <f>VLOOKUP(O$3, Справочник!$B$1:$H$35, 5, 0)</f>
        <v>30153.374625281405</v>
      </c>
      <c r="P8" s="19">
        <f>IF(Трудозатраты!Q3="","",(VLOOKUP(P$3,Справочник!$B$1:$H$35,5,0)))</f>
        <v>39124.859211232433</v>
      </c>
      <c r="Q8" s="19">
        <f>IF(Трудозатраты!R3="","",(VLOOKUP(Q$3,Справочник!$B$1:$H$35,5,0)))</f>
        <v>36298.238566286593</v>
      </c>
      <c r="R8" s="19">
        <f>IF(Трудозатраты!S3="","",(VLOOKUP(R$3,Справочник!$B$1:$H$35,5,0)))</f>
        <v>26235.70318838186</v>
      </c>
      <c r="S8" s="19" t="str">
        <f>IF(Трудозатраты!T3="","",(VLOOKUP(S$3,Справочник!$B$1:$H$35,5,0)))</f>
        <v/>
      </c>
      <c r="T8" s="19" t="str">
        <f>IF(Трудозатраты!U3="","",(VLOOKUP(T$3,Справочник!$B$1:$H$35,5,0)))</f>
        <v/>
      </c>
      <c r="U8" s="19" t="str">
        <f>IF(Трудозатраты!V3="","",(VLOOKUP(U$3,Справочник!$B$1:$H$35,5,0)))</f>
        <v/>
      </c>
      <c r="V8" s="19" t="str">
        <f>IF(Трудозатраты!W3="","",(VLOOKUP(V$3,Справочник!$B$1:$H$35,5,0)))</f>
        <v/>
      </c>
      <c r="W8" s="19" t="str">
        <f>IF(Трудозатраты!X3="","",(VLOOKUP(W$3,Справочник!$B$1:$H$35,5,0)))</f>
        <v/>
      </c>
      <c r="X8" s="19" t="str">
        <f>IF(Трудозатраты!Y3="","",(VLOOKUP(X$3,Справочник!$B$1:$H$35,5,0)))</f>
        <v/>
      </c>
      <c r="Y8" s="19" t="str">
        <f>IF(Трудозатраты!Z3="","",(VLOOKUP(Y$3,Справочник!$B$1:$H$35,5,0)))</f>
        <v/>
      </c>
      <c r="Z8" s="19" t="str">
        <f>IF(Трудозатраты!AA3="","",(VLOOKUP(Z$3,Справочник!$B$1:$H$35,5,0)))</f>
        <v/>
      </c>
      <c r="AA8" s="19" t="str">
        <f>IF(Трудозатраты!AB3="","",(VLOOKUP(AA$3,Справочник!$B$1:$H$35,5,0)))</f>
        <v/>
      </c>
      <c r="AB8" s="19" t="str">
        <f>IF(Трудозатраты!AC3="","",(VLOOKUP(AB$3,Справочник!$B$1:$H$35,5,0)))</f>
        <v/>
      </c>
      <c r="AC8" s="19" t="str">
        <f>IF(Трудозатраты!AD3="","",(VLOOKUP(AC$3,Справочник!$B$1:$H$35,5,0)))</f>
        <v/>
      </c>
      <c r="AD8" s="19" t="str">
        <f>IF(Трудозатраты!AE3="","",(VLOOKUP(AD$3,Справочник!$B$1:$H$35,5,0)))</f>
        <v/>
      </c>
      <c r="AE8" s="19" t="str">
        <f>IF(Трудозатраты!AF3="","",(VLOOKUP(AE$3,Справочник!$B$1:$H$35,5,0)))</f>
        <v/>
      </c>
      <c r="AF8" s="19"/>
      <c r="AG8" s="19"/>
      <c r="AH8" s="67"/>
    </row>
    <row r="9" spans="1:51" ht="19.5" customHeight="1" x14ac:dyDescent="0.35">
      <c r="A9" s="117" t="s">
        <v>104</v>
      </c>
      <c r="B9" s="4" t="s">
        <v>101</v>
      </c>
      <c r="C9" s="19">
        <f>IF(Трудозатраты!D3="","",(VLOOKUP(C$3,Справочник!$B$1:$H$35,6,0)))</f>
        <v>3843.622720188268</v>
      </c>
      <c r="D9" s="19">
        <f>IF(Трудозатраты!D3="","",VLOOKUP(C$3, Справочник!$B$1:$H$35, 2, 0))</f>
        <v>2613.663449728022</v>
      </c>
      <c r="E9" s="19">
        <f>IF(Трудозатраты!D3="","",VLOOKUP(C$3, Справочник!$B$1:$H$35, 2, 0))</f>
        <v>2613.663449728022</v>
      </c>
      <c r="F9" s="19">
        <f>IF(Трудозатраты!D3="","",VLOOKUP(C$3, Справочник!$B$1:$H$35, 2, 0))</f>
        <v>2613.663449728022</v>
      </c>
      <c r="G9" s="19">
        <f>IF(Трудозатраты!D3="","",VLOOKUP(C$3, Справочник!$B$1:$H$35, 2, 0))</f>
        <v>2613.663449728022</v>
      </c>
      <c r="H9" s="19">
        <f>IF(Трудозатраты!I3="","",(VLOOKUP(H$3,Справочник!$B$1:$H$35,6,0)))</f>
        <v>5102.3699711889512</v>
      </c>
      <c r="I9" s="19">
        <f>IF(Трудозатраты!I3="","",VLOOKUP(H$3, Справочник!$B$1:$H$35, 2, 0))</f>
        <v>3469.6115804084866</v>
      </c>
      <c r="J9" s="19">
        <f>IF(Трудозатраты!I3="","",VLOOKUP(H$3, Справочник!$B$1:$H$35, 2, 0))</f>
        <v>3469.6115804084866</v>
      </c>
      <c r="K9" s="19">
        <f>IF(Трудозатраты!I3="","",VLOOKUP(H$3, Справочник!$B$1:$H$35, 2, 0))</f>
        <v>3469.6115804084866</v>
      </c>
      <c r="L9" s="19">
        <f>IF(Трудозатраты!I3="","",VLOOKUP(H$3, Справочник!$B$1:$H$35, 2, 0))</f>
        <v>3469.6115804084866</v>
      </c>
      <c r="M9" s="19">
        <f>IF(Трудозатраты!N3="","",(VLOOKUP(M$3,Справочник!$B$1:$H$35,6,0)))</f>
        <v>3929.6544132227546</v>
      </c>
      <c r="N9" s="19">
        <f>IF(Трудозатраты!O3="","",(VLOOKUP(N$3,Справочник!$B$1:$H$35,6,0)))</f>
        <v>3843.622720188268</v>
      </c>
      <c r="O9" s="19">
        <f>VLOOKUP(O$3, Справочник!$B$1:$H$35, 6, 0)</f>
        <v>4711.4647852002199</v>
      </c>
      <c r="P9" s="19">
        <f>IF(Трудозатраты!Q3="","",(VLOOKUP(P$3,Справочник!$B$1:$H$35,6,0)))</f>
        <v>6113.2592517550675</v>
      </c>
      <c r="Q9" s="19">
        <f>IF(Трудозатраты!R3="","",(VLOOKUP(Q$3,Справочник!$B$1:$H$35,6,0)))</f>
        <v>5671.5997759822803</v>
      </c>
      <c r="R9" s="19">
        <f>IF(Трудозатраты!S3="","",(VLOOKUP(R$3,Справочник!$B$1:$H$35,6,0)))</f>
        <v>4099.328623184666</v>
      </c>
      <c r="S9" s="19" t="str">
        <f>IF(Трудозатраты!T3="","",(VLOOKUP(S$3,Справочник!$B$1:$H$35,6,0)))</f>
        <v/>
      </c>
      <c r="T9" s="19" t="str">
        <f>IF(Трудозатраты!U3="","",(VLOOKUP(T$3,Справочник!$B$1:$H$35,6,0)))</f>
        <v/>
      </c>
      <c r="U9" s="19" t="str">
        <f>IF(Трудозатраты!V3="","",(VLOOKUP(U$3,Справочник!$B$1:$H$35,6,0)))</f>
        <v/>
      </c>
      <c r="V9" s="19" t="str">
        <f>IF(Трудозатраты!W3="","",(VLOOKUP(V$3,Справочник!$B$1:$H$35,6,0)))</f>
        <v/>
      </c>
      <c r="W9" s="19" t="str">
        <f>IF(Трудозатраты!X3="","",(VLOOKUP(W$3,Справочник!$B$1:$H$35,6,0)))</f>
        <v/>
      </c>
      <c r="X9" s="19" t="str">
        <f>IF(Трудозатраты!Y3="","",(VLOOKUP(X$3,Справочник!$B$1:$H$35,6,0)))</f>
        <v/>
      </c>
      <c r="Y9" s="19" t="str">
        <f>IF(Трудозатраты!Z3="","",(VLOOKUP(Y$3,Справочник!$B$1:$H$35,6,0)))</f>
        <v/>
      </c>
      <c r="Z9" s="19" t="str">
        <f>IF(Трудозатраты!AA3="","",(VLOOKUP(Z$3,Справочник!$B$1:$H$35,6,0)))</f>
        <v/>
      </c>
      <c r="AA9" s="19" t="str">
        <f>IF(Трудозатраты!AB3="","",(VLOOKUP(AA$3,Справочник!$B$1:$H$35,6,0)))</f>
        <v/>
      </c>
      <c r="AB9" s="19" t="str">
        <f>IF(Трудозатраты!AC3="","",(VLOOKUP(AB$3,Справочник!$B$1:$H$35,6,0)))</f>
        <v/>
      </c>
      <c r="AC9" s="19" t="str">
        <f>IF(Трудозатраты!AD3="","",(VLOOKUP(AC$3,Справочник!$B$1:$H$35,6,0)))</f>
        <v/>
      </c>
      <c r="AD9" s="19" t="str">
        <f>IF(Трудозатраты!AE3="","",(VLOOKUP(AD$3,Справочник!$B$1:$H$35,6,0)))</f>
        <v/>
      </c>
      <c r="AE9" s="19" t="str">
        <f>IF(Трудозатраты!AF3="","",(VLOOKUP(AE$3,Справочник!$B$1:$H$35,6,0)))</f>
        <v/>
      </c>
      <c r="AF9" s="19"/>
      <c r="AG9" s="19"/>
      <c r="AH9" s="67"/>
    </row>
    <row r="10" spans="1:51" ht="19.5" customHeight="1" x14ac:dyDescent="0.35">
      <c r="A10" s="118"/>
      <c r="B10" s="68" t="s">
        <v>102</v>
      </c>
      <c r="C10" s="69">
        <f>IF(Трудозатраты!D3="","",(VLOOKUP(C$3,Справочник!$B$1:$H$35,7,0)))</f>
        <v>30748.981761506144</v>
      </c>
      <c r="D10" s="69">
        <f>IF(Трудозатраты!D3="","",VLOOKUP(C$3, Справочник!$B$1:$H$35, 6, 0))</f>
        <v>3843.622720188268</v>
      </c>
      <c r="E10" s="69">
        <f>IF(Трудозатраты!D3="","",VLOOKUP(C$3, Справочник!$B$1:$H$35, 6, 0))</f>
        <v>3843.622720188268</v>
      </c>
      <c r="F10" s="69">
        <f>IF(Трудозатраты!D3="","",VLOOKUP(C$3, Справочник!$B$1:$H$35, 6, 0))</f>
        <v>3843.622720188268</v>
      </c>
      <c r="G10" s="69">
        <f>IF(Трудозатраты!D3="","",VLOOKUP(C$3, Справочник!$B$1:$H$35, 6, 0))</f>
        <v>3843.622720188268</v>
      </c>
      <c r="H10" s="69">
        <f>IF(Трудозатраты!I3="","",(VLOOKUP(H$3,Справочник!$B$1:$H$35,7,0)))</f>
        <v>40818.95976951161</v>
      </c>
      <c r="I10" s="69">
        <f>IF(Трудозатраты!I3="","",VLOOKUP(H$3, Справочник!$B$1:$H$35, 6, 0))</f>
        <v>5102.3699711889512</v>
      </c>
      <c r="J10" s="69">
        <f>IF(Трудозатраты!I3="","",VLOOKUP(H$3, Справочник!$B$1:$H$35, 6, 0))</f>
        <v>5102.3699711889512</v>
      </c>
      <c r="K10" s="69">
        <f>IF(Трудозатраты!I3="","",VLOOKUP(H$3, Справочник!$B$1:$H$35, 6, 0))</f>
        <v>5102.3699711889512</v>
      </c>
      <c r="L10" s="69">
        <f>IF(Трудозатраты!I3="","",VLOOKUP(H$3, Справочник!$B$1:$H$35, 6, 0))</f>
        <v>5102.3699711889512</v>
      </c>
      <c r="M10" s="69">
        <f>IF(Трудозатраты!N3="","",(VLOOKUP(M$3,Справочник!$B$1:$H$35,7,0)))</f>
        <v>31437.235305782036</v>
      </c>
      <c r="N10" s="69">
        <f>IF(Трудозатраты!O3="","",(VLOOKUP(N$3,Справочник!$B$1:$H$35,7,0)))</f>
        <v>30748.981761506144</v>
      </c>
      <c r="O10" s="69">
        <f>VLOOKUP(O$3, Справочник!$B$1:$H$35, 7, 0)</f>
        <v>37691.718281601759</v>
      </c>
      <c r="P10" s="69">
        <f>IF(Трудозатраты!Q3="","",(VLOOKUP(P$3,Справочник!$B$1:$H$35,7,0)))</f>
        <v>48906.07401404054</v>
      </c>
      <c r="Q10" s="69">
        <f>IF(Трудозатраты!R3="","",(VLOOKUP(Q$3,Справочник!$B$1:$H$35,7,0)))</f>
        <v>45372.798207858243</v>
      </c>
      <c r="R10" s="69">
        <f>IF(Трудозатраты!S3="","",(VLOOKUP(R$3,Справочник!$B$1:$H$35,7,0)))</f>
        <v>32794.628985477328</v>
      </c>
      <c r="S10" s="69" t="str">
        <f>IF(Трудозатраты!T3="","",(VLOOKUP(S$3,Справочник!$B$1:$H$35,7,0)))</f>
        <v/>
      </c>
      <c r="T10" s="69" t="str">
        <f>IF(Трудозатраты!U3="","",(VLOOKUP(T$3,Справочник!$B$1:$H$35,7,0)))</f>
        <v/>
      </c>
      <c r="U10" s="69" t="str">
        <f>IF(Трудозатраты!V3="","",(VLOOKUP(U$3,Справочник!$B$1:$H$35,7,0)))</f>
        <v/>
      </c>
      <c r="V10" s="69" t="str">
        <f>IF(Трудозатраты!W3="","",(VLOOKUP(V$3,Справочник!$B$1:$H$35,7,0)))</f>
        <v/>
      </c>
      <c r="W10" s="69" t="str">
        <f>IF(Трудозатраты!X3="","",(VLOOKUP(W$3,Справочник!$B$1:$H$35,7,0)))</f>
        <v/>
      </c>
      <c r="X10" s="69" t="str">
        <f>IF(Трудозатраты!Y3="","",(VLOOKUP(X$3,Справочник!$B$1:$H$35,7,0)))</f>
        <v/>
      </c>
      <c r="Y10" s="69" t="str">
        <f>IF(Трудозатраты!Z3="","",(VLOOKUP(Y$3,Справочник!$B$1:$H$35,7,0)))</f>
        <v/>
      </c>
      <c r="Z10" s="69" t="str">
        <f>IF(Трудозатраты!AA3="","",(VLOOKUP(Z$3,Справочник!$B$1:$H$35,7,0)))</f>
        <v/>
      </c>
      <c r="AA10" s="69" t="str">
        <f>IF(Трудозатраты!AB3="","",(VLOOKUP(AA$3,Справочник!$B$1:$H$35,7,0)))</f>
        <v/>
      </c>
      <c r="AB10" s="69" t="str">
        <f>IF(Трудозатраты!AC3="","",(VLOOKUP(AB$3,Справочник!$B$1:$H$35,7,0)))</f>
        <v/>
      </c>
      <c r="AC10" s="69" t="str">
        <f>IF(Трудозатраты!AD3="","",(VLOOKUP(AC$3,Справочник!$B$1:$H$35,7,0)))</f>
        <v/>
      </c>
      <c r="AD10" s="69" t="str">
        <f>IF(Трудозатраты!AE3="","",(VLOOKUP(AD$3,Справочник!$B$1:$H$35,7,0)))</f>
        <v/>
      </c>
      <c r="AE10" s="69" t="str">
        <f>IF(Трудозатраты!AF3="","",(VLOOKUP(AE$3,Справочник!$B$1:$H$35,7,0)))</f>
        <v/>
      </c>
      <c r="AF10" s="69"/>
      <c r="AG10" s="69"/>
      <c r="AH10" s="70"/>
    </row>
    <row r="11" spans="1:51" ht="48.75" customHeight="1" x14ac:dyDescent="0.35">
      <c r="A11" s="119" t="s">
        <v>105</v>
      </c>
      <c r="B11" s="120"/>
      <c r="C11" s="71" t="s">
        <v>106</v>
      </c>
      <c r="D11" s="71" t="s">
        <v>107</v>
      </c>
      <c r="E11" s="71" t="s">
        <v>108</v>
      </c>
      <c r="F11" s="71" t="s">
        <v>109</v>
      </c>
      <c r="G11" s="71" t="s">
        <v>110</v>
      </c>
      <c r="H11" s="71" t="s">
        <v>111</v>
      </c>
      <c r="I11" s="71" t="s">
        <v>112</v>
      </c>
      <c r="J11" s="71" t="s">
        <v>108</v>
      </c>
      <c r="K11" s="71" t="s">
        <v>109</v>
      </c>
      <c r="L11" s="71" t="s">
        <v>110</v>
      </c>
      <c r="M11" s="71" t="s">
        <v>113</v>
      </c>
      <c r="N11" s="71" t="s">
        <v>114</v>
      </c>
      <c r="O11" s="71" t="s">
        <v>115</v>
      </c>
      <c r="P11" s="71" t="s">
        <v>116</v>
      </c>
      <c r="Q11" s="71" t="s">
        <v>117</v>
      </c>
      <c r="R11" s="71" t="s">
        <v>118</v>
      </c>
      <c r="S11" s="72"/>
      <c r="T11" s="72"/>
      <c r="U11" s="72"/>
      <c r="V11" s="72"/>
      <c r="W11" s="72"/>
      <c r="X11" s="72"/>
      <c r="Y11" s="72"/>
      <c r="Z11" s="72"/>
      <c r="AA11" s="72"/>
      <c r="AB11" s="72"/>
      <c r="AC11" s="73"/>
      <c r="AD11" s="73"/>
      <c r="AE11" s="73"/>
      <c r="AF11" s="74"/>
      <c r="AG11" s="74"/>
      <c r="AH11" s="74"/>
      <c r="AI11" s="75"/>
      <c r="AJ11" s="64"/>
      <c r="AK11" s="64"/>
      <c r="AL11" s="64"/>
      <c r="AM11" s="64"/>
      <c r="AN11" s="64"/>
      <c r="AO11" s="64"/>
      <c r="AP11" s="64"/>
      <c r="AQ11" s="64"/>
      <c r="AR11" s="64"/>
      <c r="AS11" s="64"/>
      <c r="AT11" s="64"/>
      <c r="AU11" s="64"/>
      <c r="AV11" s="64"/>
      <c r="AW11" s="64"/>
      <c r="AX11" s="64"/>
      <c r="AY11" s="64"/>
    </row>
    <row r="12" spans="1:51" ht="15.75" customHeight="1" x14ac:dyDescent="0.35">
      <c r="A12" s="121" t="s">
        <v>119</v>
      </c>
      <c r="B12" s="76">
        <v>1</v>
      </c>
      <c r="C12" s="77" t="s">
        <v>120</v>
      </c>
      <c r="D12" s="77" t="s">
        <v>121</v>
      </c>
      <c r="E12" s="77" t="s">
        <v>122</v>
      </c>
      <c r="F12" s="77" t="s">
        <v>123</v>
      </c>
      <c r="G12" s="77" t="s">
        <v>124</v>
      </c>
      <c r="H12" s="77" t="s">
        <v>120</v>
      </c>
      <c r="I12" s="77" t="s">
        <v>121</v>
      </c>
      <c r="J12" s="77" t="s">
        <v>122</v>
      </c>
      <c r="K12" s="77"/>
      <c r="L12" s="77"/>
      <c r="M12" s="77"/>
      <c r="N12" s="77" t="s">
        <v>122</v>
      </c>
      <c r="O12" s="77"/>
      <c r="P12" s="77"/>
      <c r="Q12" s="77"/>
      <c r="R12" s="77"/>
      <c r="S12" s="77"/>
      <c r="T12" s="77"/>
      <c r="U12" s="77"/>
      <c r="V12" s="77"/>
      <c r="W12" s="77"/>
      <c r="X12" s="77"/>
      <c r="Y12" s="77"/>
      <c r="Z12" s="77"/>
      <c r="AA12" s="77"/>
      <c r="AB12" s="77"/>
      <c r="AC12" s="77"/>
      <c r="AD12" s="77"/>
      <c r="AE12" s="77"/>
      <c r="AF12" s="77"/>
      <c r="AG12" s="77"/>
      <c r="AH12" s="77"/>
      <c r="AI12" s="78"/>
    </row>
    <row r="13" spans="1:51" ht="15.75" customHeight="1" x14ac:dyDescent="0.35">
      <c r="A13" s="116"/>
      <c r="B13" s="6">
        <v>2</v>
      </c>
      <c r="C13" s="79" t="s">
        <v>125</v>
      </c>
      <c r="D13" s="79" t="s">
        <v>126</v>
      </c>
      <c r="E13" s="79" t="s">
        <v>127</v>
      </c>
      <c r="F13" s="79"/>
      <c r="G13" s="79" t="s">
        <v>128</v>
      </c>
      <c r="H13" s="79" t="s">
        <v>125</v>
      </c>
      <c r="I13" s="79" t="s">
        <v>126</v>
      </c>
      <c r="J13" s="79"/>
      <c r="K13" s="79"/>
      <c r="L13" s="79"/>
      <c r="M13" s="79"/>
      <c r="N13" s="79" t="s">
        <v>122</v>
      </c>
      <c r="O13" s="79"/>
      <c r="P13" s="79"/>
      <c r="Q13" s="79"/>
      <c r="R13" s="79"/>
      <c r="S13" s="79"/>
      <c r="T13" s="79"/>
      <c r="U13" s="79"/>
      <c r="V13" s="79"/>
      <c r="W13" s="79"/>
      <c r="X13" s="79"/>
      <c r="Y13" s="79"/>
      <c r="Z13" s="79"/>
      <c r="AA13" s="79"/>
      <c r="AB13" s="79"/>
      <c r="AC13" s="79"/>
      <c r="AD13" s="79"/>
      <c r="AE13" s="79"/>
      <c r="AF13" s="79"/>
      <c r="AG13" s="79"/>
      <c r="AH13" s="79"/>
      <c r="AI13" s="78"/>
    </row>
    <row r="14" spans="1:51" ht="15.75" customHeight="1" x14ac:dyDescent="0.35">
      <c r="A14" s="116"/>
      <c r="B14" s="6">
        <v>3</v>
      </c>
      <c r="C14" s="79" t="s">
        <v>125</v>
      </c>
      <c r="D14" s="79"/>
      <c r="E14" s="79" t="s">
        <v>129</v>
      </c>
      <c r="F14" s="79"/>
      <c r="G14" s="79"/>
      <c r="H14" s="79" t="s">
        <v>130</v>
      </c>
      <c r="I14" s="79"/>
      <c r="J14" s="79"/>
      <c r="K14" s="79"/>
      <c r="L14" s="79"/>
      <c r="M14" s="79"/>
      <c r="N14" s="79"/>
      <c r="O14" s="79"/>
      <c r="P14" s="79"/>
      <c r="Q14" s="79"/>
      <c r="R14" s="79"/>
      <c r="S14" s="79"/>
      <c r="T14" s="79"/>
      <c r="U14" s="79"/>
      <c r="V14" s="79"/>
      <c r="W14" s="79"/>
      <c r="X14" s="79"/>
      <c r="Y14" s="79"/>
      <c r="Z14" s="79"/>
      <c r="AA14" s="79"/>
      <c r="AB14" s="79"/>
      <c r="AC14" s="79"/>
      <c r="AD14" s="79"/>
      <c r="AE14" s="79"/>
      <c r="AF14" s="79"/>
      <c r="AG14" s="79"/>
      <c r="AH14" s="80"/>
    </row>
    <row r="15" spans="1:51" ht="15.75" customHeight="1" x14ac:dyDescent="0.35">
      <c r="A15" s="116"/>
      <c r="B15" s="6">
        <v>4</v>
      </c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79"/>
      <c r="R15" s="79"/>
      <c r="S15" s="79"/>
      <c r="T15" s="79"/>
      <c r="U15" s="79"/>
      <c r="V15" s="79"/>
      <c r="W15" s="79"/>
      <c r="X15" s="79"/>
      <c r="Y15" s="79"/>
      <c r="Z15" s="79"/>
      <c r="AA15" s="79"/>
      <c r="AB15" s="79"/>
      <c r="AC15" s="79"/>
      <c r="AD15" s="79"/>
      <c r="AE15" s="79"/>
      <c r="AF15" s="79"/>
      <c r="AG15" s="79"/>
      <c r="AH15" s="80"/>
    </row>
    <row r="16" spans="1:51" ht="15.75" customHeight="1" x14ac:dyDescent="0.35">
      <c r="A16" s="116"/>
      <c r="B16" s="6">
        <v>5</v>
      </c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79"/>
      <c r="V16" s="79"/>
      <c r="W16" s="79"/>
      <c r="X16" s="79"/>
      <c r="Y16" s="79"/>
      <c r="Z16" s="79"/>
      <c r="AA16" s="79"/>
      <c r="AB16" s="79"/>
      <c r="AC16" s="79"/>
      <c r="AD16" s="79"/>
      <c r="AE16" s="79"/>
      <c r="AF16" s="79"/>
      <c r="AG16" s="79"/>
      <c r="AH16" s="80"/>
    </row>
    <row r="17" spans="1:51" ht="15.75" customHeight="1" x14ac:dyDescent="0.35">
      <c r="A17" s="116"/>
      <c r="B17" s="6">
        <v>6</v>
      </c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  <c r="Q17" s="79"/>
      <c r="R17" s="79"/>
      <c r="S17" s="79"/>
      <c r="T17" s="79"/>
      <c r="U17" s="79"/>
      <c r="V17" s="79"/>
      <c r="W17" s="79"/>
      <c r="X17" s="79"/>
      <c r="Y17" s="79"/>
      <c r="Z17" s="79"/>
      <c r="AA17" s="79"/>
      <c r="AB17" s="79"/>
      <c r="AC17" s="79"/>
      <c r="AD17" s="79"/>
      <c r="AE17" s="79"/>
      <c r="AF17" s="79"/>
      <c r="AG17" s="79"/>
      <c r="AH17" s="80"/>
    </row>
    <row r="18" spans="1:51" ht="15.75" customHeight="1" x14ac:dyDescent="0.35">
      <c r="A18" s="116"/>
      <c r="B18" s="6">
        <v>7</v>
      </c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  <c r="Q18" s="79"/>
      <c r="R18" s="79"/>
      <c r="S18" s="79"/>
      <c r="T18" s="79"/>
      <c r="U18" s="79"/>
      <c r="V18" s="79"/>
      <c r="W18" s="79"/>
      <c r="X18" s="79"/>
      <c r="Y18" s="79"/>
      <c r="Z18" s="79"/>
      <c r="AA18" s="79"/>
      <c r="AB18" s="79"/>
      <c r="AC18" s="79"/>
      <c r="AD18" s="79"/>
      <c r="AE18" s="79"/>
      <c r="AF18" s="79"/>
      <c r="AG18" s="79"/>
      <c r="AH18" s="81"/>
    </row>
    <row r="19" spans="1:51" ht="15.75" customHeight="1" x14ac:dyDescent="0.35">
      <c r="A19" s="121" t="s">
        <v>131</v>
      </c>
      <c r="B19" s="76">
        <v>1</v>
      </c>
      <c r="C19" s="82" t="s">
        <v>132</v>
      </c>
      <c r="D19" s="82" t="s">
        <v>133</v>
      </c>
      <c r="E19" s="82" t="s">
        <v>133</v>
      </c>
      <c r="F19" s="82" t="s">
        <v>133</v>
      </c>
      <c r="G19" s="82" t="s">
        <v>134</v>
      </c>
      <c r="H19" s="82" t="s">
        <v>133</v>
      </c>
      <c r="I19" s="82" t="s">
        <v>133</v>
      </c>
      <c r="J19" s="82" t="s">
        <v>133</v>
      </c>
      <c r="K19" s="82"/>
      <c r="L19" s="82"/>
      <c r="M19" s="82" t="s">
        <v>135</v>
      </c>
      <c r="N19" s="82" t="s">
        <v>136</v>
      </c>
      <c r="O19" s="82" t="s">
        <v>136</v>
      </c>
      <c r="P19" s="82" t="s">
        <v>137</v>
      </c>
      <c r="Q19" s="82" t="s">
        <v>138</v>
      </c>
      <c r="R19" s="82" t="s">
        <v>139</v>
      </c>
      <c r="S19" s="83"/>
      <c r="T19" s="83"/>
      <c r="U19" s="83"/>
      <c r="V19" s="83"/>
      <c r="W19" s="83"/>
      <c r="X19" s="83"/>
      <c r="Y19" s="83"/>
      <c r="Z19" s="83"/>
      <c r="AA19" s="83"/>
      <c r="AB19" s="83"/>
      <c r="AC19" s="84"/>
      <c r="AD19" s="84"/>
      <c r="AE19" s="84"/>
      <c r="AF19" s="85"/>
      <c r="AG19" s="85"/>
      <c r="AH19" s="86"/>
    </row>
    <row r="20" spans="1:51" ht="15.75" customHeight="1" x14ac:dyDescent="0.35">
      <c r="A20" s="116"/>
      <c r="B20" s="6">
        <v>2</v>
      </c>
      <c r="C20" s="87" t="s">
        <v>140</v>
      </c>
      <c r="D20" s="87" t="s">
        <v>141</v>
      </c>
      <c r="E20" s="87" t="s">
        <v>141</v>
      </c>
      <c r="F20" s="87" t="s">
        <v>141</v>
      </c>
      <c r="G20" s="87"/>
      <c r="H20" s="87"/>
      <c r="I20" s="87"/>
      <c r="J20" s="87"/>
      <c r="K20" s="87"/>
      <c r="L20" s="87"/>
      <c r="M20" s="87" t="s">
        <v>142</v>
      </c>
      <c r="N20" s="87" t="s">
        <v>143</v>
      </c>
      <c r="O20" s="87"/>
      <c r="P20" s="87"/>
      <c r="Q20" s="87"/>
      <c r="R20" s="87"/>
      <c r="S20" s="88"/>
      <c r="T20" s="88"/>
      <c r="U20" s="88"/>
      <c r="V20" s="88"/>
      <c r="W20" s="88"/>
      <c r="X20" s="88"/>
      <c r="Y20" s="88"/>
      <c r="Z20" s="88"/>
      <c r="AA20" s="88"/>
      <c r="AB20" s="88"/>
      <c r="AC20" s="89"/>
      <c r="AD20" s="89"/>
      <c r="AE20" s="89"/>
      <c r="AH20" s="90"/>
    </row>
    <row r="21" spans="1:51" ht="15.75" customHeight="1" x14ac:dyDescent="0.35">
      <c r="A21" s="116"/>
      <c r="B21" s="6">
        <v>3</v>
      </c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 t="s">
        <v>144</v>
      </c>
      <c r="O21" s="87"/>
      <c r="P21" s="87"/>
      <c r="Q21" s="87"/>
      <c r="R21" s="87"/>
      <c r="S21" s="88"/>
      <c r="T21" s="88"/>
      <c r="U21" s="88"/>
      <c r="V21" s="88"/>
      <c r="W21" s="88"/>
      <c r="X21" s="88"/>
      <c r="Y21" s="88"/>
      <c r="Z21" s="88"/>
      <c r="AA21" s="88"/>
      <c r="AB21" s="88"/>
      <c r="AC21" s="89"/>
      <c r="AD21" s="89"/>
      <c r="AE21" s="89"/>
      <c r="AH21" s="90"/>
    </row>
    <row r="22" spans="1:51" ht="15.75" customHeight="1" x14ac:dyDescent="0.35">
      <c r="A22" s="116"/>
      <c r="B22" s="6">
        <v>4</v>
      </c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8"/>
      <c r="T22" s="88"/>
      <c r="U22" s="88"/>
      <c r="V22" s="88"/>
      <c r="W22" s="88"/>
      <c r="X22" s="88"/>
      <c r="Y22" s="88"/>
      <c r="Z22" s="88"/>
      <c r="AA22" s="88"/>
      <c r="AB22" s="88"/>
      <c r="AC22" s="89"/>
      <c r="AD22" s="89"/>
      <c r="AE22" s="89"/>
      <c r="AH22" s="90"/>
    </row>
    <row r="23" spans="1:51" ht="15.75" customHeight="1" x14ac:dyDescent="0.35">
      <c r="A23" s="116"/>
      <c r="B23" s="6">
        <v>5</v>
      </c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8"/>
      <c r="T23" s="88"/>
      <c r="U23" s="88"/>
      <c r="V23" s="88"/>
      <c r="W23" s="88"/>
      <c r="X23" s="88"/>
      <c r="Y23" s="88"/>
      <c r="Z23" s="88"/>
      <c r="AA23" s="88"/>
      <c r="AB23" s="88"/>
      <c r="AC23" s="89"/>
      <c r="AD23" s="89"/>
      <c r="AE23" s="89"/>
      <c r="AH23" s="90"/>
    </row>
    <row r="24" spans="1:51" ht="15.75" customHeight="1" x14ac:dyDescent="0.35">
      <c r="A24" s="91"/>
      <c r="B24" s="6" t="s">
        <v>145</v>
      </c>
      <c r="C24" s="26">
        <f t="shared" ref="C24:L24" si="0">COUNTA((C19:C23))</f>
        <v>2</v>
      </c>
      <c r="D24" s="26">
        <f t="shared" si="0"/>
        <v>2</v>
      </c>
      <c r="E24" s="26">
        <f t="shared" si="0"/>
        <v>2</v>
      </c>
      <c r="F24" s="26">
        <f t="shared" si="0"/>
        <v>2</v>
      </c>
      <c r="G24" s="26">
        <f t="shared" si="0"/>
        <v>1</v>
      </c>
      <c r="H24" s="26">
        <f t="shared" si="0"/>
        <v>1</v>
      </c>
      <c r="I24" s="26">
        <f t="shared" si="0"/>
        <v>1</v>
      </c>
      <c r="J24" s="26">
        <f t="shared" si="0"/>
        <v>1</v>
      </c>
      <c r="K24" s="26">
        <f t="shared" si="0"/>
        <v>0</v>
      </c>
      <c r="L24" s="26">
        <f t="shared" si="0"/>
        <v>0</v>
      </c>
      <c r="M24" s="26">
        <v>2</v>
      </c>
      <c r="N24" s="26">
        <v>3</v>
      </c>
      <c r="O24" s="26">
        <f t="shared" ref="O24:R24" si="1">COUNTA((O19:O23))</f>
        <v>1</v>
      </c>
      <c r="P24" s="26">
        <f t="shared" si="1"/>
        <v>1</v>
      </c>
      <c r="Q24" s="26">
        <f t="shared" si="1"/>
        <v>1</v>
      </c>
      <c r="R24" s="26">
        <f t="shared" si="1"/>
        <v>1</v>
      </c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92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</row>
    <row r="25" spans="1:51" ht="15.75" customHeight="1" x14ac:dyDescent="0.35">
      <c r="A25" s="93"/>
      <c r="B25" s="94" t="s">
        <v>146</v>
      </c>
      <c r="C25" s="95">
        <f>SUM(C24:AE24)</f>
        <v>21</v>
      </c>
      <c r="D25" s="94"/>
      <c r="E25" s="94"/>
      <c r="F25" s="94"/>
      <c r="G25" s="94"/>
      <c r="H25" s="94"/>
      <c r="I25" s="94"/>
      <c r="J25" s="94"/>
      <c r="K25" s="94"/>
      <c r="L25" s="94"/>
      <c r="M25" s="94"/>
      <c r="N25" s="94"/>
      <c r="O25" s="94"/>
      <c r="P25" s="94"/>
      <c r="Q25" s="94"/>
      <c r="R25" s="94"/>
      <c r="S25" s="94"/>
      <c r="T25" s="94"/>
      <c r="U25" s="94"/>
      <c r="V25" s="94"/>
      <c r="W25" s="94"/>
      <c r="X25" s="94"/>
      <c r="Y25" s="94"/>
      <c r="Z25" s="94"/>
      <c r="AA25" s="94"/>
      <c r="AB25" s="94"/>
      <c r="AC25" s="96"/>
      <c r="AD25" s="96"/>
      <c r="AE25" s="96"/>
      <c r="AF25" s="96"/>
      <c r="AG25" s="96"/>
      <c r="AH25" s="97"/>
    </row>
    <row r="26" spans="1:51" ht="15.75" customHeight="1" x14ac:dyDescent="0.35"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</row>
    <row r="27" spans="1:51" ht="15.75" customHeight="1" x14ac:dyDescent="0.35"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</row>
    <row r="28" spans="1:51" ht="15.75" customHeight="1" x14ac:dyDescent="0.35"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</row>
    <row r="29" spans="1:51" ht="15.75" customHeight="1" x14ac:dyDescent="0.35"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</row>
    <row r="30" spans="1:51" ht="15.75" customHeight="1" x14ac:dyDescent="0.35"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</row>
    <row r="31" spans="1:51" ht="15.75" customHeight="1" x14ac:dyDescent="0.35"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</row>
    <row r="32" spans="1:51" ht="15.75" customHeight="1" x14ac:dyDescent="0.35"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</row>
    <row r="33" spans="3:28" ht="15.75" customHeight="1" x14ac:dyDescent="0.35"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</row>
    <row r="34" spans="3:28" ht="15.75" customHeight="1" x14ac:dyDescent="0.35"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</row>
    <row r="35" spans="3:28" ht="15.75" customHeight="1" x14ac:dyDescent="0.35"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</row>
    <row r="36" spans="3:28" ht="15.75" customHeight="1" x14ac:dyDescent="0.35"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</row>
    <row r="37" spans="3:28" ht="15.75" customHeight="1" x14ac:dyDescent="0.35"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</row>
    <row r="38" spans="3:28" ht="15.75" customHeight="1" x14ac:dyDescent="0.35"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</row>
    <row r="39" spans="3:28" ht="15.75" customHeight="1" x14ac:dyDescent="0.35"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</row>
    <row r="40" spans="3:28" ht="15.75" customHeight="1" x14ac:dyDescent="0.35"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</row>
    <row r="41" spans="3:28" ht="15.75" customHeight="1" x14ac:dyDescent="0.35"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</row>
    <row r="42" spans="3:28" ht="15.75" customHeight="1" x14ac:dyDescent="0.35"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</row>
    <row r="43" spans="3:28" ht="15.75" customHeight="1" x14ac:dyDescent="0.35"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</row>
    <row r="44" spans="3:28" ht="15.75" customHeight="1" x14ac:dyDescent="0.35"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</row>
    <row r="45" spans="3:28" ht="15.75" customHeight="1" x14ac:dyDescent="0.35"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</row>
    <row r="46" spans="3:28" ht="15.75" customHeight="1" x14ac:dyDescent="0.35"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</row>
    <row r="47" spans="3:28" ht="15.75" customHeight="1" x14ac:dyDescent="0.35"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</row>
    <row r="48" spans="3:28" ht="15.75" customHeight="1" x14ac:dyDescent="0.35"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</row>
    <row r="49" spans="3:28" ht="15.75" customHeight="1" x14ac:dyDescent="0.35"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</row>
    <row r="50" spans="3:28" ht="15.75" customHeight="1" x14ac:dyDescent="0.35"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</row>
    <row r="51" spans="3:28" ht="15.75" customHeight="1" x14ac:dyDescent="0.35"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</row>
    <row r="52" spans="3:28" ht="15.75" customHeight="1" x14ac:dyDescent="0.35"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</row>
    <row r="53" spans="3:28" ht="15.75" customHeight="1" x14ac:dyDescent="0.35"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</row>
    <row r="54" spans="3:28" ht="15.75" customHeight="1" x14ac:dyDescent="0.35"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</row>
    <row r="55" spans="3:28" ht="15.75" customHeight="1" x14ac:dyDescent="0.35"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</row>
    <row r="56" spans="3:28" ht="15.75" customHeight="1" x14ac:dyDescent="0.35"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</row>
    <row r="57" spans="3:28" ht="15.75" customHeight="1" x14ac:dyDescent="0.35"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</row>
    <row r="58" spans="3:28" ht="15.75" customHeight="1" x14ac:dyDescent="0.35"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</row>
    <row r="59" spans="3:28" ht="15.75" customHeight="1" x14ac:dyDescent="0.35"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</row>
    <row r="60" spans="3:28" ht="15.75" customHeight="1" x14ac:dyDescent="0.35"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</row>
    <row r="61" spans="3:28" ht="15.75" customHeight="1" x14ac:dyDescent="0.35"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</row>
    <row r="62" spans="3:28" ht="15.75" customHeight="1" x14ac:dyDescent="0.35"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</row>
    <row r="63" spans="3:28" ht="15.75" customHeight="1" x14ac:dyDescent="0.35"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</row>
    <row r="64" spans="3:28" ht="15.75" customHeight="1" x14ac:dyDescent="0.35"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</row>
    <row r="65" spans="3:28" ht="15.75" customHeight="1" x14ac:dyDescent="0.35"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</row>
    <row r="66" spans="3:28" ht="15.75" customHeight="1" x14ac:dyDescent="0.35"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</row>
    <row r="67" spans="3:28" ht="15.75" customHeight="1" x14ac:dyDescent="0.35"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</row>
    <row r="68" spans="3:28" ht="15.75" customHeight="1" x14ac:dyDescent="0.35"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</row>
    <row r="69" spans="3:28" ht="15.75" customHeight="1" x14ac:dyDescent="0.35"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</row>
    <row r="70" spans="3:28" ht="15.75" customHeight="1" x14ac:dyDescent="0.35"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</row>
    <row r="71" spans="3:28" ht="15.75" customHeight="1" x14ac:dyDescent="0.35"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</row>
    <row r="72" spans="3:28" ht="15.75" customHeight="1" x14ac:dyDescent="0.35"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</row>
    <row r="73" spans="3:28" ht="15.75" customHeight="1" x14ac:dyDescent="0.35"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</row>
    <row r="74" spans="3:28" ht="15.75" customHeight="1" x14ac:dyDescent="0.35"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</row>
    <row r="75" spans="3:28" ht="15.75" customHeight="1" x14ac:dyDescent="0.35"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</row>
    <row r="76" spans="3:28" ht="15.75" customHeight="1" x14ac:dyDescent="0.35"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</row>
    <row r="77" spans="3:28" ht="15.75" customHeight="1" x14ac:dyDescent="0.35"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</row>
    <row r="78" spans="3:28" ht="15.75" customHeight="1" x14ac:dyDescent="0.35"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</row>
    <row r="79" spans="3:28" ht="15.75" customHeight="1" x14ac:dyDescent="0.35"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</row>
    <row r="80" spans="3:28" ht="15.75" customHeight="1" x14ac:dyDescent="0.35"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</row>
    <row r="81" spans="3:28" ht="15.75" customHeight="1" x14ac:dyDescent="0.35"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</row>
    <row r="82" spans="3:28" ht="15.75" customHeight="1" x14ac:dyDescent="0.35"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</row>
    <row r="83" spans="3:28" ht="15.75" customHeight="1" x14ac:dyDescent="0.35"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</row>
    <row r="84" spans="3:28" ht="15.75" customHeight="1" x14ac:dyDescent="0.35"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</row>
    <row r="85" spans="3:28" ht="15.75" customHeight="1" x14ac:dyDescent="0.35"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</row>
    <row r="86" spans="3:28" ht="15.75" customHeight="1" x14ac:dyDescent="0.35"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</row>
    <row r="87" spans="3:28" ht="15.75" customHeight="1" x14ac:dyDescent="0.35"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</row>
    <row r="88" spans="3:28" ht="15.75" customHeight="1" x14ac:dyDescent="0.35"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</row>
    <row r="89" spans="3:28" ht="15.75" customHeight="1" x14ac:dyDescent="0.35"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</row>
    <row r="90" spans="3:28" ht="15.75" customHeight="1" x14ac:dyDescent="0.35"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</row>
    <row r="91" spans="3:28" ht="15.75" customHeight="1" x14ac:dyDescent="0.35"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</row>
    <row r="92" spans="3:28" ht="15.75" customHeight="1" x14ac:dyDescent="0.35"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</row>
    <row r="93" spans="3:28" ht="15.75" customHeight="1" x14ac:dyDescent="0.35"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</row>
    <row r="94" spans="3:28" ht="15.75" customHeight="1" x14ac:dyDescent="0.35"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</row>
    <row r="95" spans="3:28" ht="15.75" customHeight="1" x14ac:dyDescent="0.35"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</row>
    <row r="96" spans="3:28" ht="15.75" customHeight="1" x14ac:dyDescent="0.35"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</row>
    <row r="97" spans="3:28" ht="15.75" customHeight="1" x14ac:dyDescent="0.35"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</row>
    <row r="98" spans="3:28" ht="15.75" customHeight="1" x14ac:dyDescent="0.35"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</row>
    <row r="99" spans="3:28" ht="15.75" customHeight="1" x14ac:dyDescent="0.35"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</row>
    <row r="100" spans="3:28" ht="15.75" customHeight="1" x14ac:dyDescent="0.35"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</row>
    <row r="101" spans="3:28" ht="15.75" customHeight="1" x14ac:dyDescent="0.35"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</row>
    <row r="102" spans="3:28" ht="15.75" customHeight="1" x14ac:dyDescent="0.35"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</row>
    <row r="103" spans="3:28" ht="15.75" customHeight="1" x14ac:dyDescent="0.35"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</row>
    <row r="104" spans="3:28" ht="15.75" customHeight="1" x14ac:dyDescent="0.35"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</row>
    <row r="105" spans="3:28" ht="15.75" customHeight="1" x14ac:dyDescent="0.35"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</row>
    <row r="106" spans="3:28" ht="15.75" customHeight="1" x14ac:dyDescent="0.35"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</row>
    <row r="107" spans="3:28" ht="15.75" customHeight="1" x14ac:dyDescent="0.35"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</row>
    <row r="108" spans="3:28" ht="15.75" customHeight="1" x14ac:dyDescent="0.35"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</row>
    <row r="109" spans="3:28" ht="15.75" customHeight="1" x14ac:dyDescent="0.35"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</row>
    <row r="110" spans="3:28" ht="15.75" customHeight="1" x14ac:dyDescent="0.35"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</row>
    <row r="111" spans="3:28" ht="15.75" customHeight="1" x14ac:dyDescent="0.35"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</row>
    <row r="112" spans="3:28" ht="15.75" customHeight="1" x14ac:dyDescent="0.35"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</row>
    <row r="113" spans="3:28" ht="15.75" customHeight="1" x14ac:dyDescent="0.35"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</row>
    <row r="114" spans="3:28" ht="15.75" customHeight="1" x14ac:dyDescent="0.35"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</row>
    <row r="115" spans="3:28" ht="15.75" customHeight="1" x14ac:dyDescent="0.35"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</row>
    <row r="116" spans="3:28" ht="15.75" customHeight="1" x14ac:dyDescent="0.35"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</row>
    <row r="117" spans="3:28" ht="15.75" customHeight="1" x14ac:dyDescent="0.35"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</row>
    <row r="118" spans="3:28" ht="15.75" customHeight="1" x14ac:dyDescent="0.35"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</row>
    <row r="119" spans="3:28" ht="15.75" customHeight="1" x14ac:dyDescent="0.35"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</row>
    <row r="120" spans="3:28" ht="15.75" customHeight="1" x14ac:dyDescent="0.35"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</row>
    <row r="121" spans="3:28" ht="15.75" customHeight="1" x14ac:dyDescent="0.35"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</row>
    <row r="122" spans="3:28" ht="15.75" customHeight="1" x14ac:dyDescent="0.35"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</row>
    <row r="123" spans="3:28" ht="15.75" customHeight="1" x14ac:dyDescent="0.35"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</row>
    <row r="124" spans="3:28" ht="15.75" customHeight="1" x14ac:dyDescent="0.35"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</row>
    <row r="125" spans="3:28" ht="15.75" customHeight="1" x14ac:dyDescent="0.35"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</row>
    <row r="126" spans="3:28" ht="15.75" customHeight="1" x14ac:dyDescent="0.35"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</row>
    <row r="127" spans="3:28" ht="15.75" customHeight="1" x14ac:dyDescent="0.35"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</row>
    <row r="128" spans="3:28" ht="15.75" customHeight="1" x14ac:dyDescent="0.35"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</row>
    <row r="129" spans="3:28" ht="15.75" customHeight="1" x14ac:dyDescent="0.35"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</row>
    <row r="130" spans="3:28" ht="15.75" customHeight="1" x14ac:dyDescent="0.35"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</row>
    <row r="131" spans="3:28" ht="15.75" customHeight="1" x14ac:dyDescent="0.35"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</row>
    <row r="132" spans="3:28" ht="15.75" customHeight="1" x14ac:dyDescent="0.35"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</row>
    <row r="133" spans="3:28" ht="15.75" customHeight="1" x14ac:dyDescent="0.35"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</row>
    <row r="134" spans="3:28" ht="15.75" customHeight="1" x14ac:dyDescent="0.35"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</row>
    <row r="135" spans="3:28" ht="15.75" customHeight="1" x14ac:dyDescent="0.35"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</row>
    <row r="136" spans="3:28" ht="15.75" customHeight="1" x14ac:dyDescent="0.35"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</row>
    <row r="137" spans="3:28" ht="15.75" customHeight="1" x14ac:dyDescent="0.35"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</row>
    <row r="138" spans="3:28" ht="15.75" customHeight="1" x14ac:dyDescent="0.35"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</row>
    <row r="139" spans="3:28" ht="15.75" customHeight="1" x14ac:dyDescent="0.35"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</row>
    <row r="140" spans="3:28" ht="15.75" customHeight="1" x14ac:dyDescent="0.35"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</row>
    <row r="141" spans="3:28" ht="15.75" customHeight="1" x14ac:dyDescent="0.35"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</row>
    <row r="142" spans="3:28" ht="15.75" customHeight="1" x14ac:dyDescent="0.35"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</row>
    <row r="143" spans="3:28" ht="15.75" customHeight="1" x14ac:dyDescent="0.35"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</row>
    <row r="144" spans="3:28" ht="15.75" customHeight="1" x14ac:dyDescent="0.35"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</row>
    <row r="145" spans="3:28" ht="15.75" customHeight="1" x14ac:dyDescent="0.35"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</row>
    <row r="146" spans="3:28" ht="15.75" customHeight="1" x14ac:dyDescent="0.35"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</row>
    <row r="147" spans="3:28" ht="15.75" customHeight="1" x14ac:dyDescent="0.35"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</row>
    <row r="148" spans="3:28" ht="15.75" customHeight="1" x14ac:dyDescent="0.35"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</row>
    <row r="149" spans="3:28" ht="15.75" customHeight="1" x14ac:dyDescent="0.35"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</row>
    <row r="150" spans="3:28" ht="15.75" customHeight="1" x14ac:dyDescent="0.35"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</row>
    <row r="151" spans="3:28" ht="15.75" customHeight="1" x14ac:dyDescent="0.35"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</row>
    <row r="152" spans="3:28" ht="15.75" customHeight="1" x14ac:dyDescent="0.35"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</row>
    <row r="153" spans="3:28" ht="15.75" customHeight="1" x14ac:dyDescent="0.35"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</row>
    <row r="154" spans="3:28" ht="15.75" customHeight="1" x14ac:dyDescent="0.35"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</row>
    <row r="155" spans="3:28" ht="15.75" customHeight="1" x14ac:dyDescent="0.35"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</row>
    <row r="156" spans="3:28" ht="15.75" customHeight="1" x14ac:dyDescent="0.35"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</row>
    <row r="157" spans="3:28" ht="15.75" customHeight="1" x14ac:dyDescent="0.35"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</row>
    <row r="158" spans="3:28" ht="15.75" customHeight="1" x14ac:dyDescent="0.35"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</row>
    <row r="159" spans="3:28" ht="15.75" customHeight="1" x14ac:dyDescent="0.35"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</row>
    <row r="160" spans="3:28" ht="15.75" customHeight="1" x14ac:dyDescent="0.35"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</row>
    <row r="161" spans="3:28" ht="15.75" customHeight="1" x14ac:dyDescent="0.35"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</row>
    <row r="162" spans="3:28" ht="15.75" customHeight="1" x14ac:dyDescent="0.35"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</row>
    <row r="163" spans="3:28" ht="15.75" customHeight="1" x14ac:dyDescent="0.35"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</row>
    <row r="164" spans="3:28" ht="15.75" customHeight="1" x14ac:dyDescent="0.35"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</row>
    <row r="165" spans="3:28" ht="15.75" customHeight="1" x14ac:dyDescent="0.35"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</row>
    <row r="166" spans="3:28" ht="15.75" customHeight="1" x14ac:dyDescent="0.35"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</row>
    <row r="167" spans="3:28" ht="15.75" customHeight="1" x14ac:dyDescent="0.35"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</row>
    <row r="168" spans="3:28" ht="15.75" customHeight="1" x14ac:dyDescent="0.35"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</row>
    <row r="169" spans="3:28" ht="15.75" customHeight="1" x14ac:dyDescent="0.35"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</row>
    <row r="170" spans="3:28" ht="15.75" customHeight="1" x14ac:dyDescent="0.35"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</row>
    <row r="171" spans="3:28" ht="15.75" customHeight="1" x14ac:dyDescent="0.35"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</row>
    <row r="172" spans="3:28" ht="15.75" customHeight="1" x14ac:dyDescent="0.35"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</row>
    <row r="173" spans="3:28" ht="15.75" customHeight="1" x14ac:dyDescent="0.35"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</row>
    <row r="174" spans="3:28" ht="15.75" customHeight="1" x14ac:dyDescent="0.35"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</row>
    <row r="175" spans="3:28" ht="15.75" customHeight="1" x14ac:dyDescent="0.35"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</row>
    <row r="176" spans="3:28" ht="15.75" customHeight="1" x14ac:dyDescent="0.35"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</row>
    <row r="177" spans="3:28" ht="15.75" customHeight="1" x14ac:dyDescent="0.35"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</row>
    <row r="178" spans="3:28" ht="15.75" customHeight="1" x14ac:dyDescent="0.35"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</row>
    <row r="179" spans="3:28" ht="15.75" customHeight="1" x14ac:dyDescent="0.35"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</row>
    <row r="180" spans="3:28" ht="15.75" customHeight="1" x14ac:dyDescent="0.35"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</row>
    <row r="181" spans="3:28" ht="15.75" customHeight="1" x14ac:dyDescent="0.35"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</row>
    <row r="182" spans="3:28" ht="15.75" customHeight="1" x14ac:dyDescent="0.35"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</row>
    <row r="183" spans="3:28" ht="15.75" customHeight="1" x14ac:dyDescent="0.35"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</row>
    <row r="184" spans="3:28" ht="15.75" customHeight="1" x14ac:dyDescent="0.35"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</row>
    <row r="185" spans="3:28" ht="15.75" customHeight="1" x14ac:dyDescent="0.35"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</row>
    <row r="186" spans="3:28" ht="15.75" customHeight="1" x14ac:dyDescent="0.35"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</row>
    <row r="187" spans="3:28" ht="15.75" customHeight="1" x14ac:dyDescent="0.35"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</row>
    <row r="188" spans="3:28" ht="15.75" customHeight="1" x14ac:dyDescent="0.35"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</row>
    <row r="189" spans="3:28" ht="15.75" customHeight="1" x14ac:dyDescent="0.35"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</row>
    <row r="190" spans="3:28" ht="15.75" customHeight="1" x14ac:dyDescent="0.35"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</row>
    <row r="191" spans="3:28" ht="15.75" customHeight="1" x14ac:dyDescent="0.35"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</row>
    <row r="192" spans="3:28" ht="15.75" customHeight="1" x14ac:dyDescent="0.35"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</row>
    <row r="193" spans="3:28" ht="15.75" customHeight="1" x14ac:dyDescent="0.35"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</row>
    <row r="194" spans="3:28" ht="15.75" customHeight="1" x14ac:dyDescent="0.35"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</row>
    <row r="195" spans="3:28" ht="15.75" customHeight="1" x14ac:dyDescent="0.35"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</row>
    <row r="196" spans="3:28" ht="15.75" customHeight="1" x14ac:dyDescent="0.35"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</row>
    <row r="197" spans="3:28" ht="15.75" customHeight="1" x14ac:dyDescent="0.35"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</row>
    <row r="198" spans="3:28" ht="15.75" customHeight="1" x14ac:dyDescent="0.35"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</row>
    <row r="199" spans="3:28" ht="15.75" customHeight="1" x14ac:dyDescent="0.35"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</row>
    <row r="200" spans="3:28" ht="15.75" customHeight="1" x14ac:dyDescent="0.35"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</row>
    <row r="201" spans="3:28" ht="15.75" customHeight="1" x14ac:dyDescent="0.35"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</row>
    <row r="202" spans="3:28" ht="15.75" customHeight="1" x14ac:dyDescent="0.35"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</row>
    <row r="203" spans="3:28" ht="15.75" customHeight="1" x14ac:dyDescent="0.35"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</row>
    <row r="204" spans="3:28" ht="15.75" customHeight="1" x14ac:dyDescent="0.35"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</row>
    <row r="205" spans="3:28" ht="15.75" customHeight="1" x14ac:dyDescent="0.35"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</row>
    <row r="206" spans="3:28" ht="15.75" customHeight="1" x14ac:dyDescent="0.35"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</row>
    <row r="207" spans="3:28" ht="15.75" customHeight="1" x14ac:dyDescent="0.35"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</row>
    <row r="208" spans="3:28" ht="15.75" customHeight="1" x14ac:dyDescent="0.35"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</row>
    <row r="209" spans="3:28" ht="15.75" customHeight="1" x14ac:dyDescent="0.35"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</row>
    <row r="210" spans="3:28" ht="15.75" customHeight="1" x14ac:dyDescent="0.35"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</row>
    <row r="211" spans="3:28" ht="15.75" customHeight="1" x14ac:dyDescent="0.35"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</row>
    <row r="212" spans="3:28" ht="15.75" customHeight="1" x14ac:dyDescent="0.35"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</row>
    <row r="213" spans="3:28" ht="15.75" customHeight="1" x14ac:dyDescent="0.35"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</row>
    <row r="214" spans="3:28" ht="15.75" customHeight="1" x14ac:dyDescent="0.35"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</row>
    <row r="215" spans="3:28" ht="15.75" customHeight="1" x14ac:dyDescent="0.35"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</row>
    <row r="216" spans="3:28" ht="15.75" customHeight="1" x14ac:dyDescent="0.35"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</row>
    <row r="217" spans="3:28" ht="15.75" customHeight="1" x14ac:dyDescent="0.35"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</row>
    <row r="218" spans="3:28" ht="15.75" customHeight="1" x14ac:dyDescent="0.35"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</row>
    <row r="219" spans="3:28" ht="15.75" customHeight="1" x14ac:dyDescent="0.35"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</row>
    <row r="220" spans="3:28" ht="15.75" customHeight="1" x14ac:dyDescent="0.35"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</row>
    <row r="221" spans="3:28" ht="15.75" customHeight="1" x14ac:dyDescent="0.35"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</row>
    <row r="222" spans="3:28" ht="15.75" customHeight="1" x14ac:dyDescent="0.35"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</row>
    <row r="223" spans="3:28" ht="15.75" customHeight="1" x14ac:dyDescent="0.35"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</row>
    <row r="224" spans="3:28" ht="15.75" customHeight="1" x14ac:dyDescent="0.35"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</row>
    <row r="225" spans="3:28" ht="15.75" customHeight="1" x14ac:dyDescent="0.35"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</row>
    <row r="226" spans="3:28" ht="15.75" customHeight="1" x14ac:dyDescent="0.35"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</row>
    <row r="227" spans="3:28" ht="15.75" customHeight="1" x14ac:dyDescent="0.35"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</row>
    <row r="228" spans="3:28" ht="15.75" customHeight="1" x14ac:dyDescent="0.35"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</row>
    <row r="229" spans="3:28" ht="15.75" customHeight="1" x14ac:dyDescent="0.35"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</row>
    <row r="230" spans="3:28" ht="15.75" customHeight="1" x14ac:dyDescent="0.35"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</row>
    <row r="231" spans="3:28" ht="15.75" customHeight="1" x14ac:dyDescent="0.35"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</row>
    <row r="232" spans="3:28" ht="15.75" customHeight="1" x14ac:dyDescent="0.35"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</row>
    <row r="233" spans="3:28" ht="15.75" customHeight="1" x14ac:dyDescent="0.35"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</row>
    <row r="234" spans="3:28" ht="15.75" customHeight="1" x14ac:dyDescent="0.35"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</row>
    <row r="235" spans="3:28" ht="15.75" customHeight="1" x14ac:dyDescent="0.35"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</row>
    <row r="236" spans="3:28" ht="15.75" customHeight="1" x14ac:dyDescent="0.35"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</row>
    <row r="237" spans="3:28" ht="15.75" customHeight="1" x14ac:dyDescent="0.35"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</row>
    <row r="238" spans="3:28" ht="15.75" customHeight="1" x14ac:dyDescent="0.35"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</row>
    <row r="239" spans="3:28" ht="15.75" customHeight="1" x14ac:dyDescent="0.35"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</row>
    <row r="240" spans="3:28" ht="15.75" customHeight="1" x14ac:dyDescent="0.35"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</row>
    <row r="241" spans="3:28" ht="15.75" customHeight="1" x14ac:dyDescent="0.35"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</row>
    <row r="242" spans="3:28" ht="15.75" customHeight="1" x14ac:dyDescent="0.35"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</row>
    <row r="243" spans="3:28" ht="15.75" customHeight="1" x14ac:dyDescent="0.35"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</row>
    <row r="244" spans="3:28" ht="15.75" customHeight="1" x14ac:dyDescent="0.35"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</row>
    <row r="245" spans="3:28" ht="15.75" customHeight="1" x14ac:dyDescent="0.35"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</row>
    <row r="246" spans="3:28" ht="15.75" customHeight="1" x14ac:dyDescent="0.35"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</row>
    <row r="247" spans="3:28" ht="15.75" customHeight="1" x14ac:dyDescent="0.35"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</row>
    <row r="248" spans="3:28" ht="15.75" customHeight="1" x14ac:dyDescent="0.35"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</row>
    <row r="249" spans="3:28" ht="15.75" customHeight="1" x14ac:dyDescent="0.35"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</row>
    <row r="250" spans="3:28" ht="15.75" customHeight="1" x14ac:dyDescent="0.35"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</row>
    <row r="251" spans="3:28" ht="15.75" customHeight="1" x14ac:dyDescent="0.35"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</row>
    <row r="252" spans="3:28" ht="15.75" customHeight="1" x14ac:dyDescent="0.35"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</row>
    <row r="253" spans="3:28" ht="15.75" customHeight="1" x14ac:dyDescent="0.35"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</row>
    <row r="254" spans="3:28" ht="15.75" customHeight="1" x14ac:dyDescent="0.35"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</row>
    <row r="255" spans="3:28" ht="15.75" customHeight="1" x14ac:dyDescent="0.35"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</row>
    <row r="256" spans="3:28" ht="15.75" customHeight="1" x14ac:dyDescent="0.35"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</row>
    <row r="257" spans="3:28" ht="15.75" customHeight="1" x14ac:dyDescent="0.35"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</row>
    <row r="258" spans="3:28" ht="15.75" customHeight="1" x14ac:dyDescent="0.35"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</row>
    <row r="259" spans="3:28" ht="15.75" customHeight="1" x14ac:dyDescent="0.35"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</row>
    <row r="260" spans="3:28" ht="15.75" customHeight="1" x14ac:dyDescent="0.35"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</row>
    <row r="261" spans="3:28" ht="15.75" customHeight="1" x14ac:dyDescent="0.35"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</row>
    <row r="262" spans="3:28" ht="15.75" customHeight="1" x14ac:dyDescent="0.35"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</row>
    <row r="263" spans="3:28" ht="15.75" customHeight="1" x14ac:dyDescent="0.35"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</row>
    <row r="264" spans="3:28" ht="15.75" customHeight="1" x14ac:dyDescent="0.35"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</row>
    <row r="265" spans="3:28" ht="15.75" customHeight="1" x14ac:dyDescent="0.35"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</row>
    <row r="266" spans="3:28" ht="15.75" customHeight="1" x14ac:dyDescent="0.35"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</row>
    <row r="267" spans="3:28" ht="15.75" customHeight="1" x14ac:dyDescent="0.35"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</row>
    <row r="268" spans="3:28" ht="15.75" customHeight="1" x14ac:dyDescent="0.35"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</row>
    <row r="269" spans="3:28" ht="15.75" customHeight="1" x14ac:dyDescent="0.35"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</row>
    <row r="270" spans="3:28" ht="15.75" customHeight="1" x14ac:dyDescent="0.35"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</row>
    <row r="271" spans="3:28" ht="15.75" customHeight="1" x14ac:dyDescent="0.35"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</row>
    <row r="272" spans="3:28" ht="15.75" customHeight="1" x14ac:dyDescent="0.35"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</row>
    <row r="273" spans="3:28" ht="15.75" customHeight="1" x14ac:dyDescent="0.35"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</row>
    <row r="274" spans="3:28" ht="15.75" customHeight="1" x14ac:dyDescent="0.35"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</row>
    <row r="275" spans="3:28" ht="15.75" customHeight="1" x14ac:dyDescent="0.35"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</row>
    <row r="276" spans="3:28" ht="15.75" customHeight="1" x14ac:dyDescent="0.35"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</row>
    <row r="277" spans="3:28" ht="15.75" customHeight="1" x14ac:dyDescent="0.35"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</row>
    <row r="278" spans="3:28" ht="15.75" customHeight="1" x14ac:dyDescent="0.35"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</row>
    <row r="279" spans="3:28" ht="15.75" customHeight="1" x14ac:dyDescent="0.35"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</row>
    <row r="280" spans="3:28" ht="15.75" customHeight="1" x14ac:dyDescent="0.35"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</row>
    <row r="281" spans="3:28" ht="15.75" customHeight="1" x14ac:dyDescent="0.35"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</row>
    <row r="282" spans="3:28" ht="15.75" customHeight="1" x14ac:dyDescent="0.35"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</row>
    <row r="283" spans="3:28" ht="15.75" customHeight="1" x14ac:dyDescent="0.35"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</row>
    <row r="284" spans="3:28" ht="15.75" customHeight="1" x14ac:dyDescent="0.35"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</row>
    <row r="285" spans="3:28" ht="15.75" customHeight="1" x14ac:dyDescent="0.35"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</row>
    <row r="286" spans="3:28" ht="15.75" customHeight="1" x14ac:dyDescent="0.35"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</row>
    <row r="287" spans="3:28" ht="15.75" customHeight="1" x14ac:dyDescent="0.35"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</row>
    <row r="288" spans="3:28" ht="15.75" customHeight="1" x14ac:dyDescent="0.35"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</row>
    <row r="289" spans="3:28" ht="15.75" customHeight="1" x14ac:dyDescent="0.35"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</row>
    <row r="290" spans="3:28" ht="15.75" customHeight="1" x14ac:dyDescent="0.35"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</row>
    <row r="291" spans="3:28" ht="15.75" customHeight="1" x14ac:dyDescent="0.35"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</row>
    <row r="292" spans="3:28" ht="15.75" customHeight="1" x14ac:dyDescent="0.35"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</row>
    <row r="293" spans="3:28" ht="15.75" customHeight="1" x14ac:dyDescent="0.35"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</row>
    <row r="294" spans="3:28" ht="15.75" customHeight="1" x14ac:dyDescent="0.35"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</row>
    <row r="295" spans="3:28" ht="15.75" customHeight="1" x14ac:dyDescent="0.35"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</row>
    <row r="296" spans="3:28" ht="15.75" customHeight="1" x14ac:dyDescent="0.35"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</row>
    <row r="297" spans="3:28" ht="15.75" customHeight="1" x14ac:dyDescent="0.35"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</row>
    <row r="298" spans="3:28" ht="15.75" customHeight="1" x14ac:dyDescent="0.35"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</row>
    <row r="299" spans="3:28" ht="15.75" customHeight="1" x14ac:dyDescent="0.35"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</row>
    <row r="300" spans="3:28" ht="15.75" customHeight="1" x14ac:dyDescent="0.35"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</row>
    <row r="301" spans="3:28" ht="15.75" customHeight="1" x14ac:dyDescent="0.35"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</row>
    <row r="302" spans="3:28" ht="15.75" customHeight="1" x14ac:dyDescent="0.35"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</row>
    <row r="303" spans="3:28" ht="15.75" customHeight="1" x14ac:dyDescent="0.35"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</row>
    <row r="304" spans="3:28" ht="15.75" customHeight="1" x14ac:dyDescent="0.35"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</row>
    <row r="305" spans="3:28" ht="15.75" customHeight="1" x14ac:dyDescent="0.35"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</row>
    <row r="306" spans="3:28" ht="15.75" customHeight="1" x14ac:dyDescent="0.35"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</row>
    <row r="307" spans="3:28" ht="15.75" customHeight="1" x14ac:dyDescent="0.35"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</row>
    <row r="308" spans="3:28" ht="15.75" customHeight="1" x14ac:dyDescent="0.35"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</row>
    <row r="309" spans="3:28" ht="15.75" customHeight="1" x14ac:dyDescent="0.35"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</row>
    <row r="310" spans="3:28" ht="15.75" customHeight="1" x14ac:dyDescent="0.35"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</row>
    <row r="311" spans="3:28" ht="15.75" customHeight="1" x14ac:dyDescent="0.35"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</row>
    <row r="312" spans="3:28" ht="15.75" customHeight="1" x14ac:dyDescent="0.35"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</row>
    <row r="313" spans="3:28" ht="15.75" customHeight="1" x14ac:dyDescent="0.35"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</row>
    <row r="314" spans="3:28" ht="15.75" customHeight="1" x14ac:dyDescent="0.35"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</row>
    <row r="315" spans="3:28" ht="15.75" customHeight="1" x14ac:dyDescent="0.35"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</row>
    <row r="316" spans="3:28" ht="15.75" customHeight="1" x14ac:dyDescent="0.35"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</row>
    <row r="317" spans="3:28" ht="15.75" customHeight="1" x14ac:dyDescent="0.35"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</row>
    <row r="318" spans="3:28" ht="15.75" customHeight="1" x14ac:dyDescent="0.35"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</row>
    <row r="319" spans="3:28" ht="15.75" customHeight="1" x14ac:dyDescent="0.35"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</row>
    <row r="320" spans="3:28" ht="15.75" customHeight="1" x14ac:dyDescent="0.35"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</row>
    <row r="321" spans="3:28" ht="15.75" customHeight="1" x14ac:dyDescent="0.35"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</row>
    <row r="322" spans="3:28" ht="15.75" customHeight="1" x14ac:dyDescent="0.35"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</row>
    <row r="323" spans="3:28" ht="15.75" customHeight="1" x14ac:dyDescent="0.35"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</row>
    <row r="324" spans="3:28" ht="15.75" customHeight="1" x14ac:dyDescent="0.35"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</row>
    <row r="325" spans="3:28" ht="15.75" customHeight="1" x14ac:dyDescent="0.35"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</row>
    <row r="326" spans="3:28" ht="15.75" customHeight="1" x14ac:dyDescent="0.35"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</row>
    <row r="327" spans="3:28" ht="15.75" customHeight="1" x14ac:dyDescent="0.35"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</row>
    <row r="328" spans="3:28" ht="15.75" customHeight="1" x14ac:dyDescent="0.35"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</row>
    <row r="329" spans="3:28" ht="15.75" customHeight="1" x14ac:dyDescent="0.35"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</row>
    <row r="330" spans="3:28" ht="15.75" customHeight="1" x14ac:dyDescent="0.35"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</row>
    <row r="331" spans="3:28" ht="15.75" customHeight="1" x14ac:dyDescent="0.35"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</row>
    <row r="332" spans="3:28" ht="15.75" customHeight="1" x14ac:dyDescent="0.35"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</row>
    <row r="333" spans="3:28" ht="15.75" customHeight="1" x14ac:dyDescent="0.35"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</row>
    <row r="334" spans="3:28" ht="15.75" customHeight="1" x14ac:dyDescent="0.35"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</row>
    <row r="335" spans="3:28" ht="15.75" customHeight="1" x14ac:dyDescent="0.35"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</row>
    <row r="336" spans="3:28" ht="15.75" customHeight="1" x14ac:dyDescent="0.35"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</row>
    <row r="337" spans="3:28" ht="15.75" customHeight="1" x14ac:dyDescent="0.35"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</row>
    <row r="338" spans="3:28" ht="15.75" customHeight="1" x14ac:dyDescent="0.35"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</row>
    <row r="339" spans="3:28" ht="15.75" customHeight="1" x14ac:dyDescent="0.35"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</row>
    <row r="340" spans="3:28" ht="15.75" customHeight="1" x14ac:dyDescent="0.35"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</row>
    <row r="341" spans="3:28" ht="15.75" customHeight="1" x14ac:dyDescent="0.35"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</row>
    <row r="342" spans="3:28" ht="15.75" customHeight="1" x14ac:dyDescent="0.35"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</row>
    <row r="343" spans="3:28" ht="15.75" customHeight="1" x14ac:dyDescent="0.35"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</row>
    <row r="344" spans="3:28" ht="15.75" customHeight="1" x14ac:dyDescent="0.35"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</row>
    <row r="345" spans="3:28" ht="15.75" customHeight="1" x14ac:dyDescent="0.35"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</row>
    <row r="346" spans="3:28" ht="15.75" customHeight="1" x14ac:dyDescent="0.35"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</row>
    <row r="347" spans="3:28" ht="15.75" customHeight="1" x14ac:dyDescent="0.35"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</row>
    <row r="348" spans="3:28" ht="15.75" customHeight="1" x14ac:dyDescent="0.35"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</row>
    <row r="349" spans="3:28" ht="15.75" customHeight="1" x14ac:dyDescent="0.35"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</row>
    <row r="350" spans="3:28" ht="15.75" customHeight="1" x14ac:dyDescent="0.35"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</row>
    <row r="351" spans="3:28" ht="15.75" customHeight="1" x14ac:dyDescent="0.35"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</row>
    <row r="352" spans="3:28" ht="15.75" customHeight="1" x14ac:dyDescent="0.35"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</row>
    <row r="353" spans="3:28" ht="15.75" customHeight="1" x14ac:dyDescent="0.35"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</row>
    <row r="354" spans="3:28" ht="15.75" customHeight="1" x14ac:dyDescent="0.35"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</row>
    <row r="355" spans="3:28" ht="15.75" customHeight="1" x14ac:dyDescent="0.35"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</row>
    <row r="356" spans="3:28" ht="15.75" customHeight="1" x14ac:dyDescent="0.35"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</row>
    <row r="357" spans="3:28" ht="15.75" customHeight="1" x14ac:dyDescent="0.35"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</row>
    <row r="358" spans="3:28" ht="15.75" customHeight="1" x14ac:dyDescent="0.35"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</row>
    <row r="359" spans="3:28" ht="15.75" customHeight="1" x14ac:dyDescent="0.35"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</row>
    <row r="360" spans="3:28" ht="15.75" customHeight="1" x14ac:dyDescent="0.35"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</row>
    <row r="361" spans="3:28" ht="15.75" customHeight="1" x14ac:dyDescent="0.35"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</row>
    <row r="362" spans="3:28" ht="15.75" customHeight="1" x14ac:dyDescent="0.35"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</row>
    <row r="363" spans="3:28" ht="15.75" customHeight="1" x14ac:dyDescent="0.35"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</row>
    <row r="364" spans="3:28" ht="15.75" customHeight="1" x14ac:dyDescent="0.35"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</row>
    <row r="365" spans="3:28" ht="15.75" customHeight="1" x14ac:dyDescent="0.35"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</row>
    <row r="366" spans="3:28" ht="15.75" customHeight="1" x14ac:dyDescent="0.35"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</row>
    <row r="367" spans="3:28" ht="15.75" customHeight="1" x14ac:dyDescent="0.35"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</row>
    <row r="368" spans="3:28" ht="15.75" customHeight="1" x14ac:dyDescent="0.35"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</row>
    <row r="369" spans="3:28" ht="15.75" customHeight="1" x14ac:dyDescent="0.35"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</row>
    <row r="370" spans="3:28" ht="15.75" customHeight="1" x14ac:dyDescent="0.35"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</row>
    <row r="371" spans="3:28" ht="15.75" customHeight="1" x14ac:dyDescent="0.35"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</row>
    <row r="372" spans="3:28" ht="15.75" customHeight="1" x14ac:dyDescent="0.35"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</row>
    <row r="373" spans="3:28" ht="15.75" customHeight="1" x14ac:dyDescent="0.35"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</row>
    <row r="374" spans="3:28" ht="15.75" customHeight="1" x14ac:dyDescent="0.35"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</row>
    <row r="375" spans="3:28" ht="15.75" customHeight="1" x14ac:dyDescent="0.35"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</row>
    <row r="376" spans="3:28" ht="15.75" customHeight="1" x14ac:dyDescent="0.35"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</row>
    <row r="377" spans="3:28" ht="15.75" customHeight="1" x14ac:dyDescent="0.35"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</row>
    <row r="378" spans="3:28" ht="15.75" customHeight="1" x14ac:dyDescent="0.35"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</row>
    <row r="379" spans="3:28" ht="15.75" customHeight="1" x14ac:dyDescent="0.35"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</row>
    <row r="380" spans="3:28" ht="15.75" customHeight="1" x14ac:dyDescent="0.35"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</row>
    <row r="381" spans="3:28" ht="15.75" customHeight="1" x14ac:dyDescent="0.35"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</row>
    <row r="382" spans="3:28" ht="15.75" customHeight="1" x14ac:dyDescent="0.35"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</row>
    <row r="383" spans="3:28" ht="15.75" customHeight="1" x14ac:dyDescent="0.35"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</row>
    <row r="384" spans="3:28" ht="15.75" customHeight="1" x14ac:dyDescent="0.35"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</row>
    <row r="385" spans="3:28" ht="15.75" customHeight="1" x14ac:dyDescent="0.35"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</row>
    <row r="386" spans="3:28" ht="15.75" customHeight="1" x14ac:dyDescent="0.35"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</row>
    <row r="387" spans="3:28" ht="15.75" customHeight="1" x14ac:dyDescent="0.35"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</row>
    <row r="388" spans="3:28" ht="15.75" customHeight="1" x14ac:dyDescent="0.35"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</row>
    <row r="389" spans="3:28" ht="15.75" customHeight="1" x14ac:dyDescent="0.35"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</row>
    <row r="390" spans="3:28" ht="15.75" customHeight="1" x14ac:dyDescent="0.35"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</row>
    <row r="391" spans="3:28" ht="15.75" customHeight="1" x14ac:dyDescent="0.35"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</row>
    <row r="392" spans="3:28" ht="15.75" customHeight="1" x14ac:dyDescent="0.35"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</row>
    <row r="393" spans="3:28" ht="15.75" customHeight="1" x14ac:dyDescent="0.35"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</row>
    <row r="394" spans="3:28" ht="15.75" customHeight="1" x14ac:dyDescent="0.35"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</row>
    <row r="395" spans="3:28" ht="15.75" customHeight="1" x14ac:dyDescent="0.35"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</row>
    <row r="396" spans="3:28" ht="15.75" customHeight="1" x14ac:dyDescent="0.35"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</row>
    <row r="397" spans="3:28" ht="15.75" customHeight="1" x14ac:dyDescent="0.35"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</row>
    <row r="398" spans="3:28" ht="15.75" customHeight="1" x14ac:dyDescent="0.35"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</row>
    <row r="399" spans="3:28" ht="15.75" customHeight="1" x14ac:dyDescent="0.35"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</row>
    <row r="400" spans="3:28" ht="15.75" customHeight="1" x14ac:dyDescent="0.35"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</row>
    <row r="401" spans="3:28" ht="15.75" customHeight="1" x14ac:dyDescent="0.35"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</row>
    <row r="402" spans="3:28" ht="15.75" customHeight="1" x14ac:dyDescent="0.35"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</row>
    <row r="403" spans="3:28" ht="15.75" customHeight="1" x14ac:dyDescent="0.35"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</row>
    <row r="404" spans="3:28" ht="15.75" customHeight="1" x14ac:dyDescent="0.35"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</row>
    <row r="405" spans="3:28" ht="15.75" customHeight="1" x14ac:dyDescent="0.35"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</row>
    <row r="406" spans="3:28" ht="15.75" customHeight="1" x14ac:dyDescent="0.35"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</row>
    <row r="407" spans="3:28" ht="15.75" customHeight="1" x14ac:dyDescent="0.35"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</row>
    <row r="408" spans="3:28" ht="15.75" customHeight="1" x14ac:dyDescent="0.35"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</row>
    <row r="409" spans="3:28" ht="15.75" customHeight="1" x14ac:dyDescent="0.35"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</row>
    <row r="410" spans="3:28" ht="15.75" customHeight="1" x14ac:dyDescent="0.35"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</row>
    <row r="411" spans="3:28" ht="15.75" customHeight="1" x14ac:dyDescent="0.35"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</row>
    <row r="412" spans="3:28" ht="15.75" customHeight="1" x14ac:dyDescent="0.35"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</row>
    <row r="413" spans="3:28" ht="15.75" customHeight="1" x14ac:dyDescent="0.35"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</row>
    <row r="414" spans="3:28" ht="15.75" customHeight="1" x14ac:dyDescent="0.35"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</row>
    <row r="415" spans="3:28" ht="15.75" customHeight="1" x14ac:dyDescent="0.35"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</row>
    <row r="416" spans="3:28" ht="15.75" customHeight="1" x14ac:dyDescent="0.35"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</row>
    <row r="417" spans="3:28" ht="15.75" customHeight="1" x14ac:dyDescent="0.35"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</row>
    <row r="418" spans="3:28" ht="15.75" customHeight="1" x14ac:dyDescent="0.35"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</row>
    <row r="419" spans="3:28" ht="15.75" customHeight="1" x14ac:dyDescent="0.35"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</row>
    <row r="420" spans="3:28" ht="15.75" customHeight="1" x14ac:dyDescent="0.35"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</row>
    <row r="421" spans="3:28" ht="15.75" customHeight="1" x14ac:dyDescent="0.35"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</row>
    <row r="422" spans="3:28" ht="15.75" customHeight="1" x14ac:dyDescent="0.35"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</row>
    <row r="423" spans="3:28" ht="15.75" customHeight="1" x14ac:dyDescent="0.35"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</row>
    <row r="424" spans="3:28" ht="15.75" customHeight="1" x14ac:dyDescent="0.35"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</row>
    <row r="425" spans="3:28" ht="15.75" customHeight="1" x14ac:dyDescent="0.35"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</row>
    <row r="426" spans="3:28" ht="15.75" customHeight="1" x14ac:dyDescent="0.35"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</row>
    <row r="427" spans="3:28" ht="15.75" customHeight="1" x14ac:dyDescent="0.35"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</row>
    <row r="428" spans="3:28" ht="15.75" customHeight="1" x14ac:dyDescent="0.35"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</row>
    <row r="429" spans="3:28" ht="15.75" customHeight="1" x14ac:dyDescent="0.35"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</row>
    <row r="430" spans="3:28" ht="15.75" customHeight="1" x14ac:dyDescent="0.35"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</row>
    <row r="431" spans="3:28" ht="15.75" customHeight="1" x14ac:dyDescent="0.35"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</row>
    <row r="432" spans="3:28" ht="15.75" customHeight="1" x14ac:dyDescent="0.35"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</row>
    <row r="433" spans="3:28" ht="15.75" customHeight="1" x14ac:dyDescent="0.35"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</row>
    <row r="434" spans="3:28" ht="15.75" customHeight="1" x14ac:dyDescent="0.35"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</row>
    <row r="435" spans="3:28" ht="15.75" customHeight="1" x14ac:dyDescent="0.35"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</row>
    <row r="436" spans="3:28" ht="15.75" customHeight="1" x14ac:dyDescent="0.35"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</row>
    <row r="437" spans="3:28" ht="15.75" customHeight="1" x14ac:dyDescent="0.35"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</row>
    <row r="438" spans="3:28" ht="15.75" customHeight="1" x14ac:dyDescent="0.35"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</row>
    <row r="439" spans="3:28" ht="15.75" customHeight="1" x14ac:dyDescent="0.35"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</row>
    <row r="440" spans="3:28" ht="15.75" customHeight="1" x14ac:dyDescent="0.35"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</row>
    <row r="441" spans="3:28" ht="15.75" customHeight="1" x14ac:dyDescent="0.35"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</row>
    <row r="442" spans="3:28" ht="15.75" customHeight="1" x14ac:dyDescent="0.35"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</row>
    <row r="443" spans="3:28" ht="15.75" customHeight="1" x14ac:dyDescent="0.35"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</row>
    <row r="444" spans="3:28" ht="15.75" customHeight="1" x14ac:dyDescent="0.35"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</row>
    <row r="445" spans="3:28" ht="15.75" customHeight="1" x14ac:dyDescent="0.35"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</row>
    <row r="446" spans="3:28" ht="15.75" customHeight="1" x14ac:dyDescent="0.35"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</row>
    <row r="447" spans="3:28" ht="15.75" customHeight="1" x14ac:dyDescent="0.35"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</row>
    <row r="448" spans="3:28" ht="15.75" customHeight="1" x14ac:dyDescent="0.35"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</row>
    <row r="449" spans="3:28" ht="15.75" customHeight="1" x14ac:dyDescent="0.35"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</row>
    <row r="450" spans="3:28" ht="15.75" customHeight="1" x14ac:dyDescent="0.35"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</row>
    <row r="451" spans="3:28" ht="15.75" customHeight="1" x14ac:dyDescent="0.35"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</row>
    <row r="452" spans="3:28" ht="15.75" customHeight="1" x14ac:dyDescent="0.35"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</row>
    <row r="453" spans="3:28" ht="15.75" customHeight="1" x14ac:dyDescent="0.35"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</row>
    <row r="454" spans="3:28" ht="15.75" customHeight="1" x14ac:dyDescent="0.35"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</row>
    <row r="455" spans="3:28" ht="15.75" customHeight="1" x14ac:dyDescent="0.35"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</row>
    <row r="456" spans="3:28" ht="15.75" customHeight="1" x14ac:dyDescent="0.35"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</row>
    <row r="457" spans="3:28" ht="15.75" customHeight="1" x14ac:dyDescent="0.35"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</row>
    <row r="458" spans="3:28" ht="15.75" customHeight="1" x14ac:dyDescent="0.35"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</row>
    <row r="459" spans="3:28" ht="15.75" customHeight="1" x14ac:dyDescent="0.35"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</row>
    <row r="460" spans="3:28" ht="15.75" customHeight="1" x14ac:dyDescent="0.35"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</row>
    <row r="461" spans="3:28" ht="15.75" customHeight="1" x14ac:dyDescent="0.35"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</row>
    <row r="462" spans="3:28" ht="15.75" customHeight="1" x14ac:dyDescent="0.35"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</row>
    <row r="463" spans="3:28" ht="15.75" customHeight="1" x14ac:dyDescent="0.35"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</row>
    <row r="464" spans="3:28" ht="15.75" customHeight="1" x14ac:dyDescent="0.35"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</row>
    <row r="465" spans="3:28" ht="15.75" customHeight="1" x14ac:dyDescent="0.35"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</row>
    <row r="466" spans="3:28" ht="15.75" customHeight="1" x14ac:dyDescent="0.35"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</row>
    <row r="467" spans="3:28" ht="15.75" customHeight="1" x14ac:dyDescent="0.35"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</row>
    <row r="468" spans="3:28" ht="15.75" customHeight="1" x14ac:dyDescent="0.35"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</row>
    <row r="469" spans="3:28" ht="15.75" customHeight="1" x14ac:dyDescent="0.35"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</row>
    <row r="470" spans="3:28" ht="15.75" customHeight="1" x14ac:dyDescent="0.35"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</row>
    <row r="471" spans="3:28" ht="15.75" customHeight="1" x14ac:dyDescent="0.35"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</row>
    <row r="472" spans="3:28" ht="15.75" customHeight="1" x14ac:dyDescent="0.35"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</row>
    <row r="473" spans="3:28" ht="15.75" customHeight="1" x14ac:dyDescent="0.35"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</row>
    <row r="474" spans="3:28" ht="15.75" customHeight="1" x14ac:dyDescent="0.35"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</row>
    <row r="475" spans="3:28" ht="15.75" customHeight="1" x14ac:dyDescent="0.35"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</row>
    <row r="476" spans="3:28" ht="15.75" customHeight="1" x14ac:dyDescent="0.35"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</row>
    <row r="477" spans="3:28" ht="15.75" customHeight="1" x14ac:dyDescent="0.35"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</row>
    <row r="478" spans="3:28" ht="15.75" customHeight="1" x14ac:dyDescent="0.35"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</row>
    <row r="479" spans="3:28" ht="15.75" customHeight="1" x14ac:dyDescent="0.35"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</row>
    <row r="480" spans="3:28" ht="15.75" customHeight="1" x14ac:dyDescent="0.35"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</row>
    <row r="481" spans="3:28" ht="15.75" customHeight="1" x14ac:dyDescent="0.35"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</row>
    <row r="482" spans="3:28" ht="15.75" customHeight="1" x14ac:dyDescent="0.35"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</row>
    <row r="483" spans="3:28" ht="15.75" customHeight="1" x14ac:dyDescent="0.35"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</row>
    <row r="484" spans="3:28" ht="15.75" customHeight="1" x14ac:dyDescent="0.35"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</row>
    <row r="485" spans="3:28" ht="15.75" customHeight="1" x14ac:dyDescent="0.35"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</row>
    <row r="486" spans="3:28" ht="15.75" customHeight="1" x14ac:dyDescent="0.35"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</row>
    <row r="487" spans="3:28" ht="15.75" customHeight="1" x14ac:dyDescent="0.35"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</row>
    <row r="488" spans="3:28" ht="15.75" customHeight="1" x14ac:dyDescent="0.35"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</row>
    <row r="489" spans="3:28" ht="15.75" customHeight="1" x14ac:dyDescent="0.35"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</row>
    <row r="490" spans="3:28" ht="15.75" customHeight="1" x14ac:dyDescent="0.35"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</row>
    <row r="491" spans="3:28" ht="15.75" customHeight="1" x14ac:dyDescent="0.35"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</row>
    <row r="492" spans="3:28" ht="15.75" customHeight="1" x14ac:dyDescent="0.35"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</row>
    <row r="493" spans="3:28" ht="15.75" customHeight="1" x14ac:dyDescent="0.35"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</row>
    <row r="494" spans="3:28" ht="15.75" customHeight="1" x14ac:dyDescent="0.35"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</row>
    <row r="495" spans="3:28" ht="15.75" customHeight="1" x14ac:dyDescent="0.35"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</row>
    <row r="496" spans="3:28" ht="15.75" customHeight="1" x14ac:dyDescent="0.35"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</row>
    <row r="497" spans="3:28" ht="15.75" customHeight="1" x14ac:dyDescent="0.35"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</row>
    <row r="498" spans="3:28" ht="15.75" customHeight="1" x14ac:dyDescent="0.35"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</row>
    <row r="499" spans="3:28" ht="15.75" customHeight="1" x14ac:dyDescent="0.35"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</row>
    <row r="500" spans="3:28" ht="15.75" customHeight="1" x14ac:dyDescent="0.35"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</row>
    <row r="501" spans="3:28" ht="15.75" customHeight="1" x14ac:dyDescent="0.35"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</row>
    <row r="502" spans="3:28" ht="15.75" customHeight="1" x14ac:dyDescent="0.35"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</row>
    <row r="503" spans="3:28" ht="15.75" customHeight="1" x14ac:dyDescent="0.35"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</row>
    <row r="504" spans="3:28" ht="15.75" customHeight="1" x14ac:dyDescent="0.35"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</row>
    <row r="505" spans="3:28" ht="15.75" customHeight="1" x14ac:dyDescent="0.35"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</row>
    <row r="506" spans="3:28" ht="15.75" customHeight="1" x14ac:dyDescent="0.35"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</row>
    <row r="507" spans="3:28" ht="15.75" customHeight="1" x14ac:dyDescent="0.35"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</row>
    <row r="508" spans="3:28" ht="15.75" customHeight="1" x14ac:dyDescent="0.35"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</row>
    <row r="509" spans="3:28" ht="15.75" customHeight="1" x14ac:dyDescent="0.35"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</row>
    <row r="510" spans="3:28" ht="15.75" customHeight="1" x14ac:dyDescent="0.35"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</row>
    <row r="511" spans="3:28" ht="15.75" customHeight="1" x14ac:dyDescent="0.35"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</row>
    <row r="512" spans="3:28" ht="15.75" customHeight="1" x14ac:dyDescent="0.35"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</row>
    <row r="513" spans="3:28" ht="15.75" customHeight="1" x14ac:dyDescent="0.35"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</row>
    <row r="514" spans="3:28" ht="15.75" customHeight="1" x14ac:dyDescent="0.35"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</row>
    <row r="515" spans="3:28" ht="15.75" customHeight="1" x14ac:dyDescent="0.35"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</row>
    <row r="516" spans="3:28" ht="15.75" customHeight="1" x14ac:dyDescent="0.35"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</row>
    <row r="517" spans="3:28" ht="15.75" customHeight="1" x14ac:dyDescent="0.35"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</row>
    <row r="518" spans="3:28" ht="15.75" customHeight="1" x14ac:dyDescent="0.35"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</row>
    <row r="519" spans="3:28" ht="15.75" customHeight="1" x14ac:dyDescent="0.35"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</row>
    <row r="520" spans="3:28" ht="15.75" customHeight="1" x14ac:dyDescent="0.35"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</row>
    <row r="521" spans="3:28" ht="15.75" customHeight="1" x14ac:dyDescent="0.35"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</row>
    <row r="522" spans="3:28" ht="15.75" customHeight="1" x14ac:dyDescent="0.35"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</row>
    <row r="523" spans="3:28" ht="15.75" customHeight="1" x14ac:dyDescent="0.35"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</row>
    <row r="524" spans="3:28" ht="15.75" customHeight="1" x14ac:dyDescent="0.35"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</row>
    <row r="525" spans="3:28" ht="15.75" customHeight="1" x14ac:dyDescent="0.35"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</row>
    <row r="526" spans="3:28" ht="15.75" customHeight="1" x14ac:dyDescent="0.35"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</row>
    <row r="527" spans="3:28" ht="15.75" customHeight="1" x14ac:dyDescent="0.35"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</row>
    <row r="528" spans="3:28" ht="15.75" customHeight="1" x14ac:dyDescent="0.35"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</row>
    <row r="529" spans="3:28" ht="15.75" customHeight="1" x14ac:dyDescent="0.35"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</row>
    <row r="530" spans="3:28" ht="15.75" customHeight="1" x14ac:dyDescent="0.35"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</row>
    <row r="531" spans="3:28" ht="15.75" customHeight="1" x14ac:dyDescent="0.35"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</row>
    <row r="532" spans="3:28" ht="15.75" customHeight="1" x14ac:dyDescent="0.35"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</row>
    <row r="533" spans="3:28" ht="15.75" customHeight="1" x14ac:dyDescent="0.35"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</row>
    <row r="534" spans="3:28" ht="15.75" customHeight="1" x14ac:dyDescent="0.35"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</row>
    <row r="535" spans="3:28" ht="15.75" customHeight="1" x14ac:dyDescent="0.35"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</row>
    <row r="536" spans="3:28" ht="15.75" customHeight="1" x14ac:dyDescent="0.35"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</row>
    <row r="537" spans="3:28" ht="15.75" customHeight="1" x14ac:dyDescent="0.35"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</row>
    <row r="538" spans="3:28" ht="15.75" customHeight="1" x14ac:dyDescent="0.35"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</row>
    <row r="539" spans="3:28" ht="15.75" customHeight="1" x14ac:dyDescent="0.35"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</row>
    <row r="540" spans="3:28" ht="15.75" customHeight="1" x14ac:dyDescent="0.35"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</row>
    <row r="541" spans="3:28" ht="15.75" customHeight="1" x14ac:dyDescent="0.35"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</row>
    <row r="542" spans="3:28" ht="15.75" customHeight="1" x14ac:dyDescent="0.35"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</row>
    <row r="543" spans="3:28" ht="15.75" customHeight="1" x14ac:dyDescent="0.35"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</row>
    <row r="544" spans="3:28" ht="15.75" customHeight="1" x14ac:dyDescent="0.35"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</row>
    <row r="545" spans="3:28" ht="15.75" customHeight="1" x14ac:dyDescent="0.35"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</row>
    <row r="546" spans="3:28" ht="15.75" customHeight="1" x14ac:dyDescent="0.35"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</row>
    <row r="547" spans="3:28" ht="15.75" customHeight="1" x14ac:dyDescent="0.35"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</row>
    <row r="548" spans="3:28" ht="15.75" customHeight="1" x14ac:dyDescent="0.35"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</row>
    <row r="549" spans="3:28" ht="15.75" customHeight="1" x14ac:dyDescent="0.35"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</row>
    <row r="550" spans="3:28" ht="15.75" customHeight="1" x14ac:dyDescent="0.35"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</row>
    <row r="551" spans="3:28" ht="15.75" customHeight="1" x14ac:dyDescent="0.35"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</row>
    <row r="552" spans="3:28" ht="15.75" customHeight="1" x14ac:dyDescent="0.35"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</row>
    <row r="553" spans="3:28" ht="15.75" customHeight="1" x14ac:dyDescent="0.35"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</row>
    <row r="554" spans="3:28" ht="15.75" customHeight="1" x14ac:dyDescent="0.35"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</row>
    <row r="555" spans="3:28" ht="15.75" customHeight="1" x14ac:dyDescent="0.35"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</row>
    <row r="556" spans="3:28" ht="15.75" customHeight="1" x14ac:dyDescent="0.35"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</row>
    <row r="557" spans="3:28" ht="15.75" customHeight="1" x14ac:dyDescent="0.35"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</row>
    <row r="558" spans="3:28" ht="15.75" customHeight="1" x14ac:dyDescent="0.35"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</row>
    <row r="559" spans="3:28" ht="15.75" customHeight="1" x14ac:dyDescent="0.35"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</row>
    <row r="560" spans="3:28" ht="15.75" customHeight="1" x14ac:dyDescent="0.35"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</row>
    <row r="561" spans="3:28" ht="15.75" customHeight="1" x14ac:dyDescent="0.35"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</row>
    <row r="562" spans="3:28" ht="15.75" customHeight="1" x14ac:dyDescent="0.35"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</row>
    <row r="563" spans="3:28" ht="15.75" customHeight="1" x14ac:dyDescent="0.35"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</row>
    <row r="564" spans="3:28" ht="15.75" customHeight="1" x14ac:dyDescent="0.35"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</row>
    <row r="565" spans="3:28" ht="15.75" customHeight="1" x14ac:dyDescent="0.35"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</row>
    <row r="566" spans="3:28" ht="15.75" customHeight="1" x14ac:dyDescent="0.35"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</row>
    <row r="567" spans="3:28" ht="15.75" customHeight="1" x14ac:dyDescent="0.35"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</row>
    <row r="568" spans="3:28" ht="15.75" customHeight="1" x14ac:dyDescent="0.35"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</row>
    <row r="569" spans="3:28" ht="15.75" customHeight="1" x14ac:dyDescent="0.35"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</row>
    <row r="570" spans="3:28" ht="15.75" customHeight="1" x14ac:dyDescent="0.35"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</row>
    <row r="571" spans="3:28" ht="15.75" customHeight="1" x14ac:dyDescent="0.35"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</row>
    <row r="572" spans="3:28" ht="15.75" customHeight="1" x14ac:dyDescent="0.35"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</row>
    <row r="573" spans="3:28" ht="15.75" customHeight="1" x14ac:dyDescent="0.35"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</row>
    <row r="574" spans="3:28" ht="15.75" customHeight="1" x14ac:dyDescent="0.35"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</row>
    <row r="575" spans="3:28" ht="15.75" customHeight="1" x14ac:dyDescent="0.35"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</row>
    <row r="576" spans="3:28" ht="15.75" customHeight="1" x14ac:dyDescent="0.35"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</row>
    <row r="577" spans="3:28" ht="15.75" customHeight="1" x14ac:dyDescent="0.35"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</row>
    <row r="578" spans="3:28" ht="15.75" customHeight="1" x14ac:dyDescent="0.35"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</row>
    <row r="579" spans="3:28" ht="15.75" customHeight="1" x14ac:dyDescent="0.35"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</row>
    <row r="580" spans="3:28" ht="15.75" customHeight="1" x14ac:dyDescent="0.35"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</row>
    <row r="581" spans="3:28" ht="15.75" customHeight="1" x14ac:dyDescent="0.35"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</row>
    <row r="582" spans="3:28" ht="15.75" customHeight="1" x14ac:dyDescent="0.35"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</row>
    <row r="583" spans="3:28" ht="15.75" customHeight="1" x14ac:dyDescent="0.35"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</row>
    <row r="584" spans="3:28" ht="15.75" customHeight="1" x14ac:dyDescent="0.35"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</row>
    <row r="585" spans="3:28" ht="15.75" customHeight="1" x14ac:dyDescent="0.35"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</row>
    <row r="586" spans="3:28" ht="15.75" customHeight="1" x14ac:dyDescent="0.35"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</row>
    <row r="587" spans="3:28" ht="15.75" customHeight="1" x14ac:dyDescent="0.35"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</row>
    <row r="588" spans="3:28" ht="15.75" customHeight="1" x14ac:dyDescent="0.35"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</row>
    <row r="589" spans="3:28" ht="15.75" customHeight="1" x14ac:dyDescent="0.35"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</row>
    <row r="590" spans="3:28" ht="15.75" customHeight="1" x14ac:dyDescent="0.35"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</row>
    <row r="591" spans="3:28" ht="15.75" customHeight="1" x14ac:dyDescent="0.35"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</row>
    <row r="592" spans="3:28" ht="15.75" customHeight="1" x14ac:dyDescent="0.35"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</row>
    <row r="593" spans="3:28" ht="15.75" customHeight="1" x14ac:dyDescent="0.35"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</row>
    <row r="594" spans="3:28" ht="15.75" customHeight="1" x14ac:dyDescent="0.35"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</row>
    <row r="595" spans="3:28" ht="15.75" customHeight="1" x14ac:dyDescent="0.35"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</row>
    <row r="596" spans="3:28" ht="15.75" customHeight="1" x14ac:dyDescent="0.35"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</row>
    <row r="597" spans="3:28" ht="15.75" customHeight="1" x14ac:dyDescent="0.35"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</row>
    <row r="598" spans="3:28" ht="15.75" customHeight="1" x14ac:dyDescent="0.35"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</row>
    <row r="599" spans="3:28" ht="15.75" customHeight="1" x14ac:dyDescent="0.35"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</row>
    <row r="600" spans="3:28" ht="15.75" customHeight="1" x14ac:dyDescent="0.35"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</row>
    <row r="601" spans="3:28" ht="15.75" customHeight="1" x14ac:dyDescent="0.35"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</row>
    <row r="602" spans="3:28" ht="15.75" customHeight="1" x14ac:dyDescent="0.35"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</row>
    <row r="603" spans="3:28" ht="15.75" customHeight="1" x14ac:dyDescent="0.35"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</row>
    <row r="604" spans="3:28" ht="15.75" customHeight="1" x14ac:dyDescent="0.35"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</row>
    <row r="605" spans="3:28" ht="15.75" customHeight="1" x14ac:dyDescent="0.35"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</row>
    <row r="606" spans="3:28" ht="15.75" customHeight="1" x14ac:dyDescent="0.35"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</row>
    <row r="607" spans="3:28" ht="15.75" customHeight="1" x14ac:dyDescent="0.35"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</row>
    <row r="608" spans="3:28" ht="15.75" customHeight="1" x14ac:dyDescent="0.35"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</row>
    <row r="609" spans="3:28" ht="15.75" customHeight="1" x14ac:dyDescent="0.35"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</row>
    <row r="610" spans="3:28" ht="15.75" customHeight="1" x14ac:dyDescent="0.35"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</row>
    <row r="611" spans="3:28" ht="15.75" customHeight="1" x14ac:dyDescent="0.35"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</row>
    <row r="612" spans="3:28" ht="15.75" customHeight="1" x14ac:dyDescent="0.35"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</row>
    <row r="613" spans="3:28" ht="15.75" customHeight="1" x14ac:dyDescent="0.35"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</row>
    <row r="614" spans="3:28" ht="15.75" customHeight="1" x14ac:dyDescent="0.35"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</row>
    <row r="615" spans="3:28" ht="15.75" customHeight="1" x14ac:dyDescent="0.35"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</row>
    <row r="616" spans="3:28" ht="15.75" customHeight="1" x14ac:dyDescent="0.35"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</row>
    <row r="617" spans="3:28" ht="15.75" customHeight="1" x14ac:dyDescent="0.35"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</row>
    <row r="618" spans="3:28" ht="15.75" customHeight="1" x14ac:dyDescent="0.35"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</row>
    <row r="619" spans="3:28" ht="15.75" customHeight="1" x14ac:dyDescent="0.35"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</row>
    <row r="620" spans="3:28" ht="15.75" customHeight="1" x14ac:dyDescent="0.35"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</row>
    <row r="621" spans="3:28" ht="15.75" customHeight="1" x14ac:dyDescent="0.35"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</row>
    <row r="622" spans="3:28" ht="15.75" customHeight="1" x14ac:dyDescent="0.35"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</row>
    <row r="623" spans="3:28" ht="15.75" customHeight="1" x14ac:dyDescent="0.35"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</row>
    <row r="624" spans="3:28" ht="15.75" customHeight="1" x14ac:dyDescent="0.35"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</row>
    <row r="625" spans="3:28" ht="15.75" customHeight="1" x14ac:dyDescent="0.35"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</row>
    <row r="626" spans="3:28" ht="15.75" customHeight="1" x14ac:dyDescent="0.35"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</row>
    <row r="627" spans="3:28" ht="15.75" customHeight="1" x14ac:dyDescent="0.35"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</row>
    <row r="628" spans="3:28" ht="15.75" customHeight="1" x14ac:dyDescent="0.35"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</row>
    <row r="629" spans="3:28" ht="15.75" customHeight="1" x14ac:dyDescent="0.35"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</row>
    <row r="630" spans="3:28" ht="15.75" customHeight="1" x14ac:dyDescent="0.35"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</row>
    <row r="631" spans="3:28" ht="15.75" customHeight="1" x14ac:dyDescent="0.35"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</row>
    <row r="632" spans="3:28" ht="15.75" customHeight="1" x14ac:dyDescent="0.35"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</row>
    <row r="633" spans="3:28" ht="15.75" customHeight="1" x14ac:dyDescent="0.35"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</row>
    <row r="634" spans="3:28" ht="15.75" customHeight="1" x14ac:dyDescent="0.35"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</row>
    <row r="635" spans="3:28" ht="15.75" customHeight="1" x14ac:dyDescent="0.35"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</row>
    <row r="636" spans="3:28" ht="15.75" customHeight="1" x14ac:dyDescent="0.35"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</row>
    <row r="637" spans="3:28" ht="15.75" customHeight="1" x14ac:dyDescent="0.35"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</row>
    <row r="638" spans="3:28" ht="15.75" customHeight="1" x14ac:dyDescent="0.35"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</row>
    <row r="639" spans="3:28" ht="15.75" customHeight="1" x14ac:dyDescent="0.35"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</row>
    <row r="640" spans="3:28" ht="15.75" customHeight="1" x14ac:dyDescent="0.35"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</row>
    <row r="641" spans="3:28" ht="15.75" customHeight="1" x14ac:dyDescent="0.35"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</row>
    <row r="642" spans="3:28" ht="15.75" customHeight="1" x14ac:dyDescent="0.35"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</row>
    <row r="643" spans="3:28" ht="15.75" customHeight="1" x14ac:dyDescent="0.35"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</row>
    <row r="644" spans="3:28" ht="15.75" customHeight="1" x14ac:dyDescent="0.35"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</row>
    <row r="645" spans="3:28" ht="15.75" customHeight="1" x14ac:dyDescent="0.35"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</row>
    <row r="646" spans="3:28" ht="15.75" customHeight="1" x14ac:dyDescent="0.35"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</row>
    <row r="647" spans="3:28" ht="15.75" customHeight="1" x14ac:dyDescent="0.35"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</row>
    <row r="648" spans="3:28" ht="15.75" customHeight="1" x14ac:dyDescent="0.35"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</row>
    <row r="649" spans="3:28" ht="15.75" customHeight="1" x14ac:dyDescent="0.35"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</row>
    <row r="650" spans="3:28" ht="15.75" customHeight="1" x14ac:dyDescent="0.35"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</row>
    <row r="651" spans="3:28" ht="15.75" customHeight="1" x14ac:dyDescent="0.35"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</row>
    <row r="652" spans="3:28" ht="15.75" customHeight="1" x14ac:dyDescent="0.35"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</row>
    <row r="653" spans="3:28" ht="15.75" customHeight="1" x14ac:dyDescent="0.35"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</row>
    <row r="654" spans="3:28" ht="15.75" customHeight="1" x14ac:dyDescent="0.35"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</row>
    <row r="655" spans="3:28" ht="15.75" customHeight="1" x14ac:dyDescent="0.35"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</row>
    <row r="656" spans="3:28" ht="15.75" customHeight="1" x14ac:dyDescent="0.35"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</row>
    <row r="657" spans="3:28" ht="15.75" customHeight="1" x14ac:dyDescent="0.35"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</row>
    <row r="658" spans="3:28" ht="15.75" customHeight="1" x14ac:dyDescent="0.35"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</row>
    <row r="659" spans="3:28" ht="15.75" customHeight="1" x14ac:dyDescent="0.35"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</row>
    <row r="660" spans="3:28" ht="15.75" customHeight="1" x14ac:dyDescent="0.35"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</row>
    <row r="661" spans="3:28" ht="15.75" customHeight="1" x14ac:dyDescent="0.35"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</row>
    <row r="662" spans="3:28" ht="15.75" customHeight="1" x14ac:dyDescent="0.35"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</row>
    <row r="663" spans="3:28" ht="15.75" customHeight="1" x14ac:dyDescent="0.35"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</row>
    <row r="664" spans="3:28" ht="15.75" customHeight="1" x14ac:dyDescent="0.35"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</row>
    <row r="665" spans="3:28" ht="15.75" customHeight="1" x14ac:dyDescent="0.35"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</row>
    <row r="666" spans="3:28" ht="15.75" customHeight="1" x14ac:dyDescent="0.35"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</row>
    <row r="667" spans="3:28" ht="15.75" customHeight="1" x14ac:dyDescent="0.35"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</row>
    <row r="668" spans="3:28" ht="15.75" customHeight="1" x14ac:dyDescent="0.35"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</row>
    <row r="669" spans="3:28" ht="15.75" customHeight="1" x14ac:dyDescent="0.35"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</row>
    <row r="670" spans="3:28" ht="15.75" customHeight="1" x14ac:dyDescent="0.35"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</row>
    <row r="671" spans="3:28" ht="15.75" customHeight="1" x14ac:dyDescent="0.35"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</row>
    <row r="672" spans="3:28" ht="15.75" customHeight="1" x14ac:dyDescent="0.35"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</row>
    <row r="673" spans="3:28" ht="15.75" customHeight="1" x14ac:dyDescent="0.35"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</row>
    <row r="674" spans="3:28" ht="15.75" customHeight="1" x14ac:dyDescent="0.35"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</row>
    <row r="675" spans="3:28" ht="15.75" customHeight="1" x14ac:dyDescent="0.35"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</row>
    <row r="676" spans="3:28" ht="15.75" customHeight="1" x14ac:dyDescent="0.35"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</row>
    <row r="677" spans="3:28" ht="15.75" customHeight="1" x14ac:dyDescent="0.35"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</row>
    <row r="678" spans="3:28" ht="15.75" customHeight="1" x14ac:dyDescent="0.35"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</row>
    <row r="679" spans="3:28" ht="15.75" customHeight="1" x14ac:dyDescent="0.35"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</row>
    <row r="680" spans="3:28" ht="15.75" customHeight="1" x14ac:dyDescent="0.35"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</row>
    <row r="681" spans="3:28" ht="15.75" customHeight="1" x14ac:dyDescent="0.35"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</row>
    <row r="682" spans="3:28" ht="15.75" customHeight="1" x14ac:dyDescent="0.35"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</row>
    <row r="683" spans="3:28" ht="15.75" customHeight="1" x14ac:dyDescent="0.35"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</row>
    <row r="684" spans="3:28" ht="15.75" customHeight="1" x14ac:dyDescent="0.35"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</row>
    <row r="685" spans="3:28" ht="15.75" customHeight="1" x14ac:dyDescent="0.35"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</row>
    <row r="686" spans="3:28" ht="15.75" customHeight="1" x14ac:dyDescent="0.35"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</row>
    <row r="687" spans="3:28" ht="15.75" customHeight="1" x14ac:dyDescent="0.35"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</row>
    <row r="688" spans="3:28" ht="15.75" customHeight="1" x14ac:dyDescent="0.35"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</row>
    <row r="689" spans="3:28" ht="15.75" customHeight="1" x14ac:dyDescent="0.35"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</row>
    <row r="690" spans="3:28" ht="15.75" customHeight="1" x14ac:dyDescent="0.35"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</row>
    <row r="691" spans="3:28" ht="15.75" customHeight="1" x14ac:dyDescent="0.35"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</row>
    <row r="692" spans="3:28" ht="15.75" customHeight="1" x14ac:dyDescent="0.35"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</row>
    <row r="693" spans="3:28" ht="15.75" customHeight="1" x14ac:dyDescent="0.35"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</row>
    <row r="694" spans="3:28" ht="15.75" customHeight="1" x14ac:dyDescent="0.35"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</row>
    <row r="695" spans="3:28" ht="15.75" customHeight="1" x14ac:dyDescent="0.35"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</row>
    <row r="696" spans="3:28" ht="15.75" customHeight="1" x14ac:dyDescent="0.35"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</row>
    <row r="697" spans="3:28" ht="15.75" customHeight="1" x14ac:dyDescent="0.35"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</row>
    <row r="698" spans="3:28" ht="15.75" customHeight="1" x14ac:dyDescent="0.35"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</row>
    <row r="699" spans="3:28" ht="15.75" customHeight="1" x14ac:dyDescent="0.35"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</row>
    <row r="700" spans="3:28" ht="15.75" customHeight="1" x14ac:dyDescent="0.35"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</row>
    <row r="701" spans="3:28" ht="15.75" customHeight="1" x14ac:dyDescent="0.35"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</row>
    <row r="702" spans="3:28" ht="15.75" customHeight="1" x14ac:dyDescent="0.35"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</row>
    <row r="703" spans="3:28" ht="15.75" customHeight="1" x14ac:dyDescent="0.35"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</row>
    <row r="704" spans="3:28" ht="15.75" customHeight="1" x14ac:dyDescent="0.35"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</row>
    <row r="705" spans="3:28" ht="15.75" customHeight="1" x14ac:dyDescent="0.35"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</row>
    <row r="706" spans="3:28" ht="15.75" customHeight="1" x14ac:dyDescent="0.35"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</row>
    <row r="707" spans="3:28" ht="15.75" customHeight="1" x14ac:dyDescent="0.35"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</row>
    <row r="708" spans="3:28" ht="15.75" customHeight="1" x14ac:dyDescent="0.35"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</row>
    <row r="709" spans="3:28" ht="15.75" customHeight="1" x14ac:dyDescent="0.35"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</row>
    <row r="710" spans="3:28" ht="15.75" customHeight="1" x14ac:dyDescent="0.35"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</row>
    <row r="711" spans="3:28" ht="15.75" customHeight="1" x14ac:dyDescent="0.35"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</row>
    <row r="712" spans="3:28" ht="15.75" customHeight="1" x14ac:dyDescent="0.35"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</row>
    <row r="713" spans="3:28" ht="15.75" customHeight="1" x14ac:dyDescent="0.35"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</row>
    <row r="714" spans="3:28" ht="15.75" customHeight="1" x14ac:dyDescent="0.35"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</row>
    <row r="715" spans="3:28" ht="15.75" customHeight="1" x14ac:dyDescent="0.35"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</row>
    <row r="716" spans="3:28" ht="15.75" customHeight="1" x14ac:dyDescent="0.35"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</row>
    <row r="717" spans="3:28" ht="15.75" customHeight="1" x14ac:dyDescent="0.35"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</row>
    <row r="718" spans="3:28" ht="15.75" customHeight="1" x14ac:dyDescent="0.35"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</row>
    <row r="719" spans="3:28" ht="15.75" customHeight="1" x14ac:dyDescent="0.35"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</row>
    <row r="720" spans="3:28" ht="15.75" customHeight="1" x14ac:dyDescent="0.35"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</row>
    <row r="721" spans="3:28" ht="15.75" customHeight="1" x14ac:dyDescent="0.35"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</row>
    <row r="722" spans="3:28" ht="15.75" customHeight="1" x14ac:dyDescent="0.35"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</row>
    <row r="723" spans="3:28" ht="15.75" customHeight="1" x14ac:dyDescent="0.35"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</row>
    <row r="724" spans="3:28" ht="15.75" customHeight="1" x14ac:dyDescent="0.35"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</row>
    <row r="725" spans="3:28" ht="15.75" customHeight="1" x14ac:dyDescent="0.35"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</row>
    <row r="726" spans="3:28" ht="15.75" customHeight="1" x14ac:dyDescent="0.35"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</row>
    <row r="727" spans="3:28" ht="15.75" customHeight="1" x14ac:dyDescent="0.35"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</row>
    <row r="728" spans="3:28" ht="15.75" customHeight="1" x14ac:dyDescent="0.35"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</row>
    <row r="729" spans="3:28" ht="15.75" customHeight="1" x14ac:dyDescent="0.35"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</row>
    <row r="730" spans="3:28" ht="15.75" customHeight="1" x14ac:dyDescent="0.35"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</row>
    <row r="731" spans="3:28" ht="15.75" customHeight="1" x14ac:dyDescent="0.35"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</row>
    <row r="732" spans="3:28" ht="15.75" customHeight="1" x14ac:dyDescent="0.35"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</row>
    <row r="733" spans="3:28" ht="15.75" customHeight="1" x14ac:dyDescent="0.35"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</row>
    <row r="734" spans="3:28" ht="15.75" customHeight="1" x14ac:dyDescent="0.35"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</row>
    <row r="735" spans="3:28" ht="15.75" customHeight="1" x14ac:dyDescent="0.35"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</row>
    <row r="736" spans="3:28" ht="15.75" customHeight="1" x14ac:dyDescent="0.35"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</row>
    <row r="737" spans="3:28" ht="15.75" customHeight="1" x14ac:dyDescent="0.35"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</row>
    <row r="738" spans="3:28" ht="15.75" customHeight="1" x14ac:dyDescent="0.35"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</row>
    <row r="739" spans="3:28" ht="15.75" customHeight="1" x14ac:dyDescent="0.35"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</row>
    <row r="740" spans="3:28" ht="15.75" customHeight="1" x14ac:dyDescent="0.35"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</row>
    <row r="741" spans="3:28" ht="15.75" customHeight="1" x14ac:dyDescent="0.35"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</row>
    <row r="742" spans="3:28" ht="15.75" customHeight="1" x14ac:dyDescent="0.35"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</row>
    <row r="743" spans="3:28" ht="15.75" customHeight="1" x14ac:dyDescent="0.35"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</row>
    <row r="744" spans="3:28" ht="15.75" customHeight="1" x14ac:dyDescent="0.35"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</row>
    <row r="745" spans="3:28" ht="15.75" customHeight="1" x14ac:dyDescent="0.35"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</row>
    <row r="746" spans="3:28" ht="15.75" customHeight="1" x14ac:dyDescent="0.35"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</row>
    <row r="747" spans="3:28" ht="15.75" customHeight="1" x14ac:dyDescent="0.35"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</row>
    <row r="748" spans="3:28" ht="15.75" customHeight="1" x14ac:dyDescent="0.35"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</row>
    <row r="749" spans="3:28" ht="15.75" customHeight="1" x14ac:dyDescent="0.35"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</row>
    <row r="750" spans="3:28" ht="15.75" customHeight="1" x14ac:dyDescent="0.35"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</row>
    <row r="751" spans="3:28" ht="15.75" customHeight="1" x14ac:dyDescent="0.35"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</row>
    <row r="752" spans="3:28" ht="15.75" customHeight="1" x14ac:dyDescent="0.35"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</row>
    <row r="753" spans="3:28" ht="15.75" customHeight="1" x14ac:dyDescent="0.35"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</row>
    <row r="754" spans="3:28" ht="15.75" customHeight="1" x14ac:dyDescent="0.35"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</row>
    <row r="755" spans="3:28" ht="15.75" customHeight="1" x14ac:dyDescent="0.35"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</row>
    <row r="756" spans="3:28" ht="15.75" customHeight="1" x14ac:dyDescent="0.35"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</row>
    <row r="757" spans="3:28" ht="15.75" customHeight="1" x14ac:dyDescent="0.35"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</row>
    <row r="758" spans="3:28" ht="15.75" customHeight="1" x14ac:dyDescent="0.35"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</row>
    <row r="759" spans="3:28" ht="15.75" customHeight="1" x14ac:dyDescent="0.35"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</row>
    <row r="760" spans="3:28" ht="15.75" customHeight="1" x14ac:dyDescent="0.35"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</row>
    <row r="761" spans="3:28" ht="15.75" customHeight="1" x14ac:dyDescent="0.35"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</row>
    <row r="762" spans="3:28" ht="15.75" customHeight="1" x14ac:dyDescent="0.35"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</row>
    <row r="763" spans="3:28" ht="15.75" customHeight="1" x14ac:dyDescent="0.35"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</row>
    <row r="764" spans="3:28" ht="15.75" customHeight="1" x14ac:dyDescent="0.35"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</row>
    <row r="765" spans="3:28" ht="15.75" customHeight="1" x14ac:dyDescent="0.35"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</row>
    <row r="766" spans="3:28" ht="15.75" customHeight="1" x14ac:dyDescent="0.35"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</row>
    <row r="767" spans="3:28" ht="15.75" customHeight="1" x14ac:dyDescent="0.35"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</row>
    <row r="768" spans="3:28" ht="15.75" customHeight="1" x14ac:dyDescent="0.35"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</row>
    <row r="769" spans="3:28" ht="15.75" customHeight="1" x14ac:dyDescent="0.35"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</row>
    <row r="770" spans="3:28" ht="15.75" customHeight="1" x14ac:dyDescent="0.35"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</row>
    <row r="771" spans="3:28" ht="15.75" customHeight="1" x14ac:dyDescent="0.35"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</row>
    <row r="772" spans="3:28" ht="15.75" customHeight="1" x14ac:dyDescent="0.35"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</row>
    <row r="773" spans="3:28" ht="15.75" customHeight="1" x14ac:dyDescent="0.35"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</row>
    <row r="774" spans="3:28" ht="15.75" customHeight="1" x14ac:dyDescent="0.35"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</row>
    <row r="775" spans="3:28" ht="15.75" customHeight="1" x14ac:dyDescent="0.35"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</row>
    <row r="776" spans="3:28" ht="15.75" customHeight="1" x14ac:dyDescent="0.35"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</row>
    <row r="777" spans="3:28" ht="15.75" customHeight="1" x14ac:dyDescent="0.35"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</row>
    <row r="778" spans="3:28" ht="15.75" customHeight="1" x14ac:dyDescent="0.35"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</row>
    <row r="779" spans="3:28" ht="15.75" customHeight="1" x14ac:dyDescent="0.35"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</row>
    <row r="780" spans="3:28" ht="15.75" customHeight="1" x14ac:dyDescent="0.35"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</row>
    <row r="781" spans="3:28" ht="15.75" customHeight="1" x14ac:dyDescent="0.35"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</row>
    <row r="782" spans="3:28" ht="15.75" customHeight="1" x14ac:dyDescent="0.35"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</row>
    <row r="783" spans="3:28" ht="15.75" customHeight="1" x14ac:dyDescent="0.35"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</row>
    <row r="784" spans="3:28" ht="15.75" customHeight="1" x14ac:dyDescent="0.35"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</row>
    <row r="785" spans="3:28" ht="15.75" customHeight="1" x14ac:dyDescent="0.35"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</row>
    <row r="786" spans="3:28" ht="15.75" customHeight="1" x14ac:dyDescent="0.35"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</row>
    <row r="787" spans="3:28" ht="15.75" customHeight="1" x14ac:dyDescent="0.35"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</row>
    <row r="788" spans="3:28" ht="15.75" customHeight="1" x14ac:dyDescent="0.35"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</row>
    <row r="789" spans="3:28" ht="15.75" customHeight="1" x14ac:dyDescent="0.35"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</row>
    <row r="790" spans="3:28" ht="15.75" customHeight="1" x14ac:dyDescent="0.35"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</row>
    <row r="791" spans="3:28" ht="15.75" customHeight="1" x14ac:dyDescent="0.35"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</row>
    <row r="792" spans="3:28" ht="15.75" customHeight="1" x14ac:dyDescent="0.35"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</row>
    <row r="793" spans="3:28" ht="15.75" customHeight="1" x14ac:dyDescent="0.35"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</row>
    <row r="794" spans="3:28" ht="15.75" customHeight="1" x14ac:dyDescent="0.35"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</row>
    <row r="795" spans="3:28" ht="15.75" customHeight="1" x14ac:dyDescent="0.35"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</row>
    <row r="796" spans="3:28" ht="15.75" customHeight="1" x14ac:dyDescent="0.35"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</row>
    <row r="797" spans="3:28" ht="15.75" customHeight="1" x14ac:dyDescent="0.35"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</row>
    <row r="798" spans="3:28" ht="15.75" customHeight="1" x14ac:dyDescent="0.35"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</row>
    <row r="799" spans="3:28" ht="15.75" customHeight="1" x14ac:dyDescent="0.35"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</row>
    <row r="800" spans="3:28" ht="15.75" customHeight="1" x14ac:dyDescent="0.35"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</row>
    <row r="801" spans="3:28" ht="15.75" customHeight="1" x14ac:dyDescent="0.35"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</row>
    <row r="802" spans="3:28" ht="15.75" customHeight="1" x14ac:dyDescent="0.35"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</row>
    <row r="803" spans="3:28" ht="15.75" customHeight="1" x14ac:dyDescent="0.35"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</row>
    <row r="804" spans="3:28" ht="15.75" customHeight="1" x14ac:dyDescent="0.35"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</row>
    <row r="805" spans="3:28" ht="15.75" customHeight="1" x14ac:dyDescent="0.35"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</row>
    <row r="806" spans="3:28" ht="15.75" customHeight="1" x14ac:dyDescent="0.35"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</row>
    <row r="807" spans="3:28" ht="15.75" customHeight="1" x14ac:dyDescent="0.35"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</row>
    <row r="808" spans="3:28" ht="15.75" customHeight="1" x14ac:dyDescent="0.35"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</row>
    <row r="809" spans="3:28" ht="15.75" customHeight="1" x14ac:dyDescent="0.35"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</row>
    <row r="810" spans="3:28" ht="15.75" customHeight="1" x14ac:dyDescent="0.35"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</row>
    <row r="811" spans="3:28" ht="15.75" customHeight="1" x14ac:dyDescent="0.35"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</row>
    <row r="812" spans="3:28" ht="15.75" customHeight="1" x14ac:dyDescent="0.35"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</row>
    <row r="813" spans="3:28" ht="15.75" customHeight="1" x14ac:dyDescent="0.35"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</row>
    <row r="814" spans="3:28" ht="15.75" customHeight="1" x14ac:dyDescent="0.35"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</row>
    <row r="815" spans="3:28" ht="15.75" customHeight="1" x14ac:dyDescent="0.35"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</row>
    <row r="816" spans="3:28" ht="15.75" customHeight="1" x14ac:dyDescent="0.35"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</row>
    <row r="817" spans="3:28" ht="15.75" customHeight="1" x14ac:dyDescent="0.35"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</row>
    <row r="818" spans="3:28" ht="15.75" customHeight="1" x14ac:dyDescent="0.35"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</row>
    <row r="819" spans="3:28" ht="15.75" customHeight="1" x14ac:dyDescent="0.35"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</row>
    <row r="820" spans="3:28" ht="15.75" customHeight="1" x14ac:dyDescent="0.35"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</row>
    <row r="821" spans="3:28" ht="15.75" customHeight="1" x14ac:dyDescent="0.35"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</row>
    <row r="822" spans="3:28" ht="15.75" customHeight="1" x14ac:dyDescent="0.35"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</row>
    <row r="823" spans="3:28" ht="15.75" customHeight="1" x14ac:dyDescent="0.35"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</row>
    <row r="824" spans="3:28" ht="15.75" customHeight="1" x14ac:dyDescent="0.35"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</row>
    <row r="825" spans="3:28" ht="15.75" customHeight="1" x14ac:dyDescent="0.35"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</row>
    <row r="826" spans="3:28" ht="15.75" customHeight="1" x14ac:dyDescent="0.35"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</row>
    <row r="827" spans="3:28" ht="15.75" customHeight="1" x14ac:dyDescent="0.35"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</row>
    <row r="828" spans="3:28" ht="15.75" customHeight="1" x14ac:dyDescent="0.35"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</row>
    <row r="829" spans="3:28" ht="15.75" customHeight="1" x14ac:dyDescent="0.35"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</row>
    <row r="830" spans="3:28" ht="15.75" customHeight="1" x14ac:dyDescent="0.35"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</row>
    <row r="831" spans="3:28" ht="15.75" customHeight="1" x14ac:dyDescent="0.35"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</row>
    <row r="832" spans="3:28" ht="15.75" customHeight="1" x14ac:dyDescent="0.35"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</row>
    <row r="833" spans="3:28" ht="15.75" customHeight="1" x14ac:dyDescent="0.35"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</row>
    <row r="834" spans="3:28" ht="15.75" customHeight="1" x14ac:dyDescent="0.35"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</row>
    <row r="835" spans="3:28" ht="15.75" customHeight="1" x14ac:dyDescent="0.35"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</row>
    <row r="836" spans="3:28" ht="15.75" customHeight="1" x14ac:dyDescent="0.35"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</row>
    <row r="837" spans="3:28" ht="15.75" customHeight="1" x14ac:dyDescent="0.35"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</row>
    <row r="838" spans="3:28" ht="15.75" customHeight="1" x14ac:dyDescent="0.35"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</row>
    <row r="839" spans="3:28" ht="15.75" customHeight="1" x14ac:dyDescent="0.35"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</row>
    <row r="840" spans="3:28" ht="15.75" customHeight="1" x14ac:dyDescent="0.35"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</row>
    <row r="841" spans="3:28" ht="15.75" customHeight="1" x14ac:dyDescent="0.35"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</row>
    <row r="842" spans="3:28" ht="15.75" customHeight="1" x14ac:dyDescent="0.35"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</row>
    <row r="843" spans="3:28" ht="15.75" customHeight="1" x14ac:dyDescent="0.35"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</row>
    <row r="844" spans="3:28" ht="15.75" customHeight="1" x14ac:dyDescent="0.35"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</row>
    <row r="845" spans="3:28" ht="15.75" customHeight="1" x14ac:dyDescent="0.35"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</row>
    <row r="846" spans="3:28" ht="15.75" customHeight="1" x14ac:dyDescent="0.35"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</row>
    <row r="847" spans="3:28" ht="15.75" customHeight="1" x14ac:dyDescent="0.35"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</row>
    <row r="848" spans="3:28" ht="15.75" customHeight="1" x14ac:dyDescent="0.35"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</row>
    <row r="849" spans="3:28" ht="15.75" customHeight="1" x14ac:dyDescent="0.35"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</row>
    <row r="850" spans="3:28" ht="15.75" customHeight="1" x14ac:dyDescent="0.35"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</row>
    <row r="851" spans="3:28" ht="15.75" customHeight="1" x14ac:dyDescent="0.35"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</row>
    <row r="852" spans="3:28" ht="15.75" customHeight="1" x14ac:dyDescent="0.35"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</row>
    <row r="853" spans="3:28" ht="15.75" customHeight="1" x14ac:dyDescent="0.35"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</row>
    <row r="854" spans="3:28" ht="15.75" customHeight="1" x14ac:dyDescent="0.35"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</row>
    <row r="855" spans="3:28" ht="15.75" customHeight="1" x14ac:dyDescent="0.35"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</row>
    <row r="856" spans="3:28" ht="15.75" customHeight="1" x14ac:dyDescent="0.35"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</row>
    <row r="857" spans="3:28" ht="15.75" customHeight="1" x14ac:dyDescent="0.35"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</row>
    <row r="858" spans="3:28" ht="15.75" customHeight="1" x14ac:dyDescent="0.35"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</row>
    <row r="859" spans="3:28" ht="15.75" customHeight="1" x14ac:dyDescent="0.35"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</row>
    <row r="860" spans="3:28" ht="15.75" customHeight="1" x14ac:dyDescent="0.35"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</row>
    <row r="861" spans="3:28" ht="15.75" customHeight="1" x14ac:dyDescent="0.35"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</row>
    <row r="862" spans="3:28" ht="15.75" customHeight="1" x14ac:dyDescent="0.35"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</row>
    <row r="863" spans="3:28" ht="15.75" customHeight="1" x14ac:dyDescent="0.35"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</row>
    <row r="864" spans="3:28" ht="15.75" customHeight="1" x14ac:dyDescent="0.35"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</row>
    <row r="865" spans="3:28" ht="15.75" customHeight="1" x14ac:dyDescent="0.35"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</row>
    <row r="866" spans="3:28" ht="15.75" customHeight="1" x14ac:dyDescent="0.35"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</row>
    <row r="867" spans="3:28" ht="15.75" customHeight="1" x14ac:dyDescent="0.35"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</row>
    <row r="868" spans="3:28" ht="15.75" customHeight="1" x14ac:dyDescent="0.35"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</row>
    <row r="869" spans="3:28" ht="15.75" customHeight="1" x14ac:dyDescent="0.35"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</row>
    <row r="870" spans="3:28" ht="15.75" customHeight="1" x14ac:dyDescent="0.35"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</row>
    <row r="871" spans="3:28" ht="15.75" customHeight="1" x14ac:dyDescent="0.35"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</row>
    <row r="872" spans="3:28" ht="15.75" customHeight="1" x14ac:dyDescent="0.35"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</row>
    <row r="873" spans="3:28" ht="15.75" customHeight="1" x14ac:dyDescent="0.35"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</row>
    <row r="874" spans="3:28" ht="15.75" customHeight="1" x14ac:dyDescent="0.35"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</row>
    <row r="875" spans="3:28" ht="15.75" customHeight="1" x14ac:dyDescent="0.35"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</row>
    <row r="876" spans="3:28" ht="15.75" customHeight="1" x14ac:dyDescent="0.35"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</row>
    <row r="877" spans="3:28" ht="15.75" customHeight="1" x14ac:dyDescent="0.35"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</row>
    <row r="878" spans="3:28" ht="15.75" customHeight="1" x14ac:dyDescent="0.35"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</row>
    <row r="879" spans="3:28" ht="15.75" customHeight="1" x14ac:dyDescent="0.35"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</row>
    <row r="880" spans="3:28" ht="15.75" customHeight="1" x14ac:dyDescent="0.35"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</row>
    <row r="881" spans="3:28" ht="15.75" customHeight="1" x14ac:dyDescent="0.35"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</row>
    <row r="882" spans="3:28" ht="15.75" customHeight="1" x14ac:dyDescent="0.35"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</row>
    <row r="883" spans="3:28" ht="15.75" customHeight="1" x14ac:dyDescent="0.35"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</row>
    <row r="884" spans="3:28" ht="15.75" customHeight="1" x14ac:dyDescent="0.35"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</row>
    <row r="885" spans="3:28" ht="15.75" customHeight="1" x14ac:dyDescent="0.35"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</row>
    <row r="886" spans="3:28" ht="15.75" customHeight="1" x14ac:dyDescent="0.35"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</row>
    <row r="887" spans="3:28" ht="15.75" customHeight="1" x14ac:dyDescent="0.35"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</row>
    <row r="888" spans="3:28" ht="15.75" customHeight="1" x14ac:dyDescent="0.35"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</row>
    <row r="889" spans="3:28" ht="15.75" customHeight="1" x14ac:dyDescent="0.35"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</row>
    <row r="890" spans="3:28" ht="15.75" customHeight="1" x14ac:dyDescent="0.35"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</row>
    <row r="891" spans="3:28" ht="15.75" customHeight="1" x14ac:dyDescent="0.35"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</row>
    <row r="892" spans="3:28" ht="15.75" customHeight="1" x14ac:dyDescent="0.35"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</row>
    <row r="893" spans="3:28" ht="15.75" customHeight="1" x14ac:dyDescent="0.35"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</row>
    <row r="894" spans="3:28" ht="15.75" customHeight="1" x14ac:dyDescent="0.35"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</row>
    <row r="895" spans="3:28" ht="15.75" customHeight="1" x14ac:dyDescent="0.35"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</row>
    <row r="896" spans="3:28" ht="15.75" customHeight="1" x14ac:dyDescent="0.35"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</row>
    <row r="897" spans="3:28" ht="15.75" customHeight="1" x14ac:dyDescent="0.35"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</row>
    <row r="898" spans="3:28" ht="15.75" customHeight="1" x14ac:dyDescent="0.35"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</row>
    <row r="899" spans="3:28" ht="15.75" customHeight="1" x14ac:dyDescent="0.35"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</row>
    <row r="900" spans="3:28" ht="15.75" customHeight="1" x14ac:dyDescent="0.35"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</row>
    <row r="901" spans="3:28" ht="15.75" customHeight="1" x14ac:dyDescent="0.35"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</row>
    <row r="902" spans="3:28" ht="15.75" customHeight="1" x14ac:dyDescent="0.35"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</row>
    <row r="903" spans="3:28" ht="15.75" customHeight="1" x14ac:dyDescent="0.35"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</row>
    <row r="904" spans="3:28" ht="15.75" customHeight="1" x14ac:dyDescent="0.35"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</row>
    <row r="905" spans="3:28" ht="15.75" customHeight="1" x14ac:dyDescent="0.35"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</row>
    <row r="906" spans="3:28" ht="15.75" customHeight="1" x14ac:dyDescent="0.35"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</row>
    <row r="907" spans="3:28" ht="15.75" customHeight="1" x14ac:dyDescent="0.35"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</row>
    <row r="908" spans="3:28" ht="15.75" customHeight="1" x14ac:dyDescent="0.35"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</row>
    <row r="909" spans="3:28" ht="15.75" customHeight="1" x14ac:dyDescent="0.35"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</row>
    <row r="910" spans="3:28" ht="15.75" customHeight="1" x14ac:dyDescent="0.35"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</row>
    <row r="911" spans="3:28" ht="15.75" customHeight="1" x14ac:dyDescent="0.35"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</row>
    <row r="912" spans="3:28" ht="15.75" customHeight="1" x14ac:dyDescent="0.35"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</row>
    <row r="913" spans="3:28" ht="15.75" customHeight="1" x14ac:dyDescent="0.35"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</row>
    <row r="914" spans="3:28" ht="15.75" customHeight="1" x14ac:dyDescent="0.35"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/>
    </row>
    <row r="915" spans="3:28" ht="15.75" customHeight="1" x14ac:dyDescent="0.35"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</row>
    <row r="916" spans="3:28" ht="15.75" customHeight="1" x14ac:dyDescent="0.35"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/>
    </row>
    <row r="917" spans="3:28" ht="15.75" customHeight="1" x14ac:dyDescent="0.35"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  <c r="AB917" s="6"/>
    </row>
    <row r="918" spans="3:28" ht="15.75" customHeight="1" x14ac:dyDescent="0.35"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</row>
    <row r="919" spans="3:28" ht="15.75" customHeight="1" x14ac:dyDescent="0.35"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/>
    </row>
    <row r="920" spans="3:28" ht="15.75" customHeight="1" x14ac:dyDescent="0.35"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/>
    </row>
    <row r="921" spans="3:28" ht="15.75" customHeight="1" x14ac:dyDescent="0.35"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</row>
    <row r="922" spans="3:28" ht="15.75" customHeight="1" x14ac:dyDescent="0.35"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/>
    </row>
    <row r="923" spans="3:28" ht="15.75" customHeight="1" x14ac:dyDescent="0.35"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/>
    </row>
    <row r="924" spans="3:28" ht="15.75" customHeight="1" x14ac:dyDescent="0.35"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/>
    </row>
    <row r="925" spans="3:28" ht="15.75" customHeight="1" x14ac:dyDescent="0.35"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/>
    </row>
    <row r="926" spans="3:28" ht="15.75" customHeight="1" x14ac:dyDescent="0.35"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/>
    </row>
    <row r="927" spans="3:28" ht="15.75" customHeight="1" x14ac:dyDescent="0.35"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/>
    </row>
    <row r="928" spans="3:28" ht="15.75" customHeight="1" x14ac:dyDescent="0.35"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/>
    </row>
    <row r="929" spans="3:28" ht="15.75" customHeight="1" x14ac:dyDescent="0.35"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/>
    </row>
    <row r="930" spans="3:28" ht="15.75" customHeight="1" x14ac:dyDescent="0.35"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/>
    </row>
    <row r="931" spans="3:28" ht="15.75" customHeight="1" x14ac:dyDescent="0.35"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6"/>
    </row>
    <row r="932" spans="3:28" ht="15.75" customHeight="1" x14ac:dyDescent="0.35"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/>
    </row>
    <row r="933" spans="3:28" ht="15.75" customHeight="1" x14ac:dyDescent="0.35"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/>
    </row>
    <row r="934" spans="3:28" ht="15.75" customHeight="1" x14ac:dyDescent="0.35"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/>
    </row>
    <row r="935" spans="3:28" ht="15.75" customHeight="1" x14ac:dyDescent="0.35"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/>
    </row>
    <row r="936" spans="3:28" ht="15.75" customHeight="1" x14ac:dyDescent="0.35"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  <c r="AB936" s="6"/>
    </row>
    <row r="937" spans="3:28" ht="15.75" customHeight="1" x14ac:dyDescent="0.35"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/>
    </row>
    <row r="938" spans="3:28" ht="15.75" customHeight="1" x14ac:dyDescent="0.35"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/>
    </row>
    <row r="939" spans="3:28" ht="15.75" customHeight="1" x14ac:dyDescent="0.35"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/>
    </row>
    <row r="940" spans="3:28" ht="15.75" customHeight="1" x14ac:dyDescent="0.35"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  <c r="AB940" s="6"/>
    </row>
    <row r="941" spans="3:28" ht="15.75" customHeight="1" x14ac:dyDescent="0.35"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6"/>
    </row>
    <row r="942" spans="3:28" ht="15.75" customHeight="1" x14ac:dyDescent="0.35"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6"/>
    </row>
    <row r="943" spans="3:28" ht="15.75" customHeight="1" x14ac:dyDescent="0.35"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6"/>
    </row>
    <row r="944" spans="3:28" ht="15.75" customHeight="1" x14ac:dyDescent="0.35"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6"/>
    </row>
    <row r="945" spans="3:28" ht="15.75" customHeight="1" x14ac:dyDescent="0.35"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/>
    </row>
    <row r="946" spans="3:28" ht="15.75" customHeight="1" x14ac:dyDescent="0.35"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/>
    </row>
    <row r="947" spans="3:28" ht="15.75" customHeight="1" x14ac:dyDescent="0.35"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6"/>
    </row>
    <row r="948" spans="3:28" ht="15.75" customHeight="1" x14ac:dyDescent="0.35"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6"/>
    </row>
    <row r="949" spans="3:28" ht="15.75" customHeight="1" x14ac:dyDescent="0.35"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6"/>
    </row>
    <row r="950" spans="3:28" ht="15.75" customHeight="1" x14ac:dyDescent="0.35"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  <c r="AB950" s="6"/>
    </row>
    <row r="951" spans="3:28" ht="15.75" customHeight="1" x14ac:dyDescent="0.35"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6"/>
    </row>
    <row r="952" spans="3:28" ht="15.75" customHeight="1" x14ac:dyDescent="0.35"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  <c r="AB952" s="6"/>
    </row>
    <row r="953" spans="3:28" ht="15.75" customHeight="1" x14ac:dyDescent="0.35"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  <c r="AB953" s="6"/>
    </row>
    <row r="954" spans="3:28" ht="15.75" customHeight="1" x14ac:dyDescent="0.35"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  <c r="AB954" s="6"/>
    </row>
    <row r="955" spans="3:28" ht="15.75" customHeight="1" x14ac:dyDescent="0.35"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  <c r="AB955" s="6"/>
    </row>
    <row r="956" spans="3:28" ht="15.75" customHeight="1" x14ac:dyDescent="0.35"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  <c r="AB956" s="6"/>
    </row>
    <row r="957" spans="3:28" ht="15.75" customHeight="1" x14ac:dyDescent="0.35"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  <c r="AB957" s="6"/>
    </row>
    <row r="958" spans="3:28" ht="15.75" customHeight="1" x14ac:dyDescent="0.35"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/>
    </row>
    <row r="959" spans="3:28" ht="15.75" customHeight="1" x14ac:dyDescent="0.35"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  <c r="AB959" s="6"/>
    </row>
    <row r="960" spans="3:28" ht="15.75" customHeight="1" x14ac:dyDescent="0.35"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  <c r="AB960" s="6"/>
    </row>
    <row r="961" spans="3:28" ht="15.75" customHeight="1" x14ac:dyDescent="0.35"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  <c r="AB961" s="6"/>
    </row>
    <row r="962" spans="3:28" ht="15.75" customHeight="1" x14ac:dyDescent="0.35"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6"/>
    </row>
    <row r="963" spans="3:28" ht="15.75" customHeight="1" x14ac:dyDescent="0.35"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  <c r="AB963" s="6"/>
    </row>
    <row r="964" spans="3:28" ht="15.75" customHeight="1" x14ac:dyDescent="0.35"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  <c r="AB964" s="6"/>
    </row>
    <row r="965" spans="3:28" ht="15.75" customHeight="1" x14ac:dyDescent="0.35"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  <c r="AB965" s="6"/>
    </row>
    <row r="966" spans="3:28" ht="15.75" customHeight="1" x14ac:dyDescent="0.35"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  <c r="AB966" s="6"/>
    </row>
    <row r="967" spans="3:28" ht="15.75" customHeight="1" x14ac:dyDescent="0.35"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  <c r="AB967" s="6"/>
    </row>
    <row r="968" spans="3:28" ht="15.75" customHeight="1" x14ac:dyDescent="0.35"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  <c r="AB968" s="6"/>
    </row>
    <row r="969" spans="3:28" ht="15.75" customHeight="1" x14ac:dyDescent="0.35"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  <c r="AB969" s="6"/>
    </row>
    <row r="970" spans="3:28" ht="15.75" customHeight="1" x14ac:dyDescent="0.35"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  <c r="AB970" s="6"/>
    </row>
    <row r="971" spans="3:28" ht="15.75" customHeight="1" x14ac:dyDescent="0.35"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  <c r="AB971" s="6"/>
    </row>
    <row r="972" spans="3:28" ht="15.75" customHeight="1" x14ac:dyDescent="0.35"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  <c r="AB972" s="6"/>
    </row>
    <row r="973" spans="3:28" ht="15.75" customHeight="1" x14ac:dyDescent="0.35"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  <c r="AB973" s="6"/>
    </row>
    <row r="974" spans="3:28" ht="15.75" customHeight="1" x14ac:dyDescent="0.35"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  <c r="AB974" s="6"/>
    </row>
    <row r="975" spans="3:28" ht="15.75" customHeight="1" x14ac:dyDescent="0.35"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  <c r="AB975" s="6"/>
    </row>
    <row r="976" spans="3:28" ht="15.75" customHeight="1" x14ac:dyDescent="0.35"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  <c r="AB976" s="6"/>
    </row>
    <row r="977" spans="3:28" ht="15.75" customHeight="1" x14ac:dyDescent="0.35"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  <c r="AB977" s="6"/>
    </row>
    <row r="978" spans="3:28" ht="15.75" customHeight="1" x14ac:dyDescent="0.35"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  <c r="AB978" s="6"/>
    </row>
    <row r="979" spans="3:28" ht="15.75" customHeight="1" x14ac:dyDescent="0.35"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  <c r="AB979" s="6"/>
    </row>
    <row r="980" spans="3:28" ht="15.75" customHeight="1" x14ac:dyDescent="0.35"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  <c r="AB980" s="6"/>
    </row>
    <row r="981" spans="3:28" ht="15.75" customHeight="1" x14ac:dyDescent="0.35"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  <c r="AB981" s="6"/>
    </row>
    <row r="982" spans="3:28" ht="15.75" customHeight="1" x14ac:dyDescent="0.35"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  <c r="AB982" s="6"/>
    </row>
    <row r="983" spans="3:28" ht="15.75" customHeight="1" x14ac:dyDescent="0.35"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  <c r="AB983" s="6"/>
    </row>
    <row r="984" spans="3:28" ht="15.75" customHeight="1" x14ac:dyDescent="0.35"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  <c r="AB984" s="6"/>
    </row>
    <row r="985" spans="3:28" ht="15.75" customHeight="1" x14ac:dyDescent="0.35"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  <c r="AB985" s="6"/>
    </row>
    <row r="986" spans="3:28" ht="15.75" customHeight="1" x14ac:dyDescent="0.35"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  <c r="AB986" s="6"/>
    </row>
    <row r="987" spans="3:28" ht="15.75" customHeight="1" x14ac:dyDescent="0.35"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  <c r="AB987" s="6"/>
    </row>
    <row r="988" spans="3:28" ht="15.75" customHeight="1" x14ac:dyDescent="0.35"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  <c r="AB988" s="6"/>
    </row>
    <row r="989" spans="3:28" ht="15.75" customHeight="1" x14ac:dyDescent="0.35"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  <c r="AB989" s="6"/>
    </row>
    <row r="990" spans="3:28" ht="15.75" customHeight="1" x14ac:dyDescent="0.35"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  <c r="AB990" s="6"/>
    </row>
    <row r="991" spans="3:28" ht="15.75" customHeight="1" x14ac:dyDescent="0.35"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  <c r="AB991" s="6"/>
    </row>
    <row r="992" spans="3:28" ht="15.75" customHeight="1" x14ac:dyDescent="0.35"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  <c r="AB992" s="6"/>
    </row>
    <row r="993" spans="3:28" ht="15.75" customHeight="1" x14ac:dyDescent="0.35"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  <c r="AB993" s="6"/>
    </row>
    <row r="994" spans="3:28" ht="15.75" customHeight="1" x14ac:dyDescent="0.35"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  <c r="AB994" s="6"/>
    </row>
    <row r="995" spans="3:28" ht="15.75" customHeight="1" x14ac:dyDescent="0.35"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  <c r="AB995" s="6"/>
    </row>
    <row r="996" spans="3:28" ht="15.75" customHeight="1" x14ac:dyDescent="0.35"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  <c r="AB996" s="6"/>
    </row>
    <row r="997" spans="3:28" ht="15.75" customHeight="1" x14ac:dyDescent="0.35"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  <c r="AB997" s="6"/>
    </row>
    <row r="998" spans="3:28" ht="15.75" customHeight="1" x14ac:dyDescent="0.35"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  <c r="AB998" s="6"/>
    </row>
    <row r="999" spans="3:28" ht="15.75" customHeight="1" x14ac:dyDescent="0.35"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  <c r="AB999" s="6"/>
    </row>
    <row r="1000" spans="3:28" ht="15.75" customHeight="1" x14ac:dyDescent="0.35"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  <c r="AB1000" s="6"/>
    </row>
  </sheetData>
  <mergeCells count="28">
    <mergeCell ref="N3:N4"/>
    <mergeCell ref="O3:O4"/>
    <mergeCell ref="P3:P4"/>
    <mergeCell ref="A19:A23"/>
    <mergeCell ref="A3:B4"/>
    <mergeCell ref="C3:G3"/>
    <mergeCell ref="H3:L3"/>
    <mergeCell ref="M3:M4"/>
    <mergeCell ref="A5:A6"/>
    <mergeCell ref="A7:A8"/>
    <mergeCell ref="A9:A10"/>
    <mergeCell ref="A11:B11"/>
    <mergeCell ref="A12:A18"/>
    <mergeCell ref="AC3:AC4"/>
    <mergeCell ref="AD3:AD4"/>
    <mergeCell ref="AE3:AE4"/>
    <mergeCell ref="Q3:Q4"/>
    <mergeCell ref="R3:R4"/>
    <mergeCell ref="S3:S4"/>
    <mergeCell ref="T3:T4"/>
    <mergeCell ref="U3:U4"/>
    <mergeCell ref="V3:V4"/>
    <mergeCell ref="W3:W4"/>
    <mergeCell ref="X3:X4"/>
    <mergeCell ref="Y3:Y4"/>
    <mergeCell ref="Z3:Z4"/>
    <mergeCell ref="AA3:AA4"/>
    <mergeCell ref="AB3:AB4"/>
  </mergeCells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500-000000000000}">
          <x14:formula1>
            <xm:f>Справочник!$J$2:$J$100</xm:f>
          </x14:formula1>
          <xm:sqref>C12:AH12 C13:AE17 C18:AH18</xm:sqref>
        </x14:dataValidation>
        <x14:dataValidation type="list" allowBlank="1" showErrorMessage="1" xr:uid="{00000000-0002-0000-0500-000001000000}">
          <x14:formula1>
            <xm:f>Справочник!$J$2:$J$35</xm:f>
          </x14:formula1>
          <xm:sqref>AF13:AH17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000"/>
  <sheetViews>
    <sheetView workbookViewId="0"/>
  </sheetViews>
  <sheetFormatPr defaultColWidth="11.25" defaultRowHeight="15" customHeight="1" x14ac:dyDescent="0.35"/>
  <cols>
    <col min="1" max="1" width="8.58203125" customWidth="1"/>
    <col min="2" max="6" width="12.58203125" customWidth="1"/>
    <col min="7" max="7" width="15.08203125" customWidth="1"/>
    <col min="8" max="8" width="11.4140625" customWidth="1"/>
    <col min="9" max="26" width="8.58203125" customWidth="1"/>
  </cols>
  <sheetData>
    <row r="1" spans="1:26" ht="15.75" customHeight="1" x14ac:dyDescent="0.35">
      <c r="A1" s="21" t="s">
        <v>97</v>
      </c>
      <c r="B1" s="21"/>
    </row>
    <row r="2" spans="1:26" ht="15.75" customHeight="1" x14ac:dyDescent="0.35">
      <c r="A2" s="29" t="s">
        <v>147</v>
      </c>
      <c r="B2" s="29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</row>
    <row r="3" spans="1:26" ht="15.75" customHeight="1" x14ac:dyDescent="0.35">
      <c r="B3" s="4" t="s">
        <v>148</v>
      </c>
      <c r="C3" s="4" t="s">
        <v>149</v>
      </c>
      <c r="D3" s="4" t="s">
        <v>150</v>
      </c>
      <c r="E3" s="4" t="s">
        <v>151</v>
      </c>
      <c r="F3" s="4" t="s">
        <v>152</v>
      </c>
      <c r="G3" s="4" t="s">
        <v>153</v>
      </c>
      <c r="H3" s="4" t="s">
        <v>154</v>
      </c>
    </row>
    <row r="4" spans="1:26" ht="15.75" customHeight="1" x14ac:dyDescent="0.35">
      <c r="A4" s="6">
        <v>1</v>
      </c>
      <c r="B4" s="87" t="s">
        <v>155</v>
      </c>
      <c r="C4" s="87" t="s">
        <v>156</v>
      </c>
      <c r="D4" s="87" t="s">
        <v>157</v>
      </c>
      <c r="E4" s="87"/>
      <c r="F4" s="87"/>
      <c r="G4" s="87">
        <v>8000</v>
      </c>
      <c r="H4" s="98"/>
    </row>
    <row r="5" spans="1:26" ht="15.75" customHeight="1" x14ac:dyDescent="0.35">
      <c r="A5" s="6">
        <v>2</v>
      </c>
      <c r="B5" s="87"/>
      <c r="C5" s="87"/>
      <c r="D5" s="87"/>
      <c r="E5" s="87"/>
      <c r="F5" s="87"/>
      <c r="G5" s="87"/>
      <c r="H5" s="98"/>
    </row>
    <row r="6" spans="1:26" ht="15.75" customHeight="1" x14ac:dyDescent="0.35">
      <c r="A6" s="6">
        <v>3</v>
      </c>
    </row>
    <row r="7" spans="1:26" ht="15.75" customHeight="1" x14ac:dyDescent="0.35">
      <c r="A7" s="6">
        <v>4</v>
      </c>
    </row>
    <row r="8" spans="1:26" ht="15.75" customHeight="1" x14ac:dyDescent="0.35">
      <c r="A8" s="6">
        <v>5</v>
      </c>
    </row>
    <row r="9" spans="1:26" ht="15.75" customHeight="1" x14ac:dyDescent="0.35">
      <c r="A9" s="6">
        <v>6</v>
      </c>
    </row>
    <row r="10" spans="1:26" ht="15.75" customHeight="1" x14ac:dyDescent="0.35">
      <c r="A10" s="6">
        <v>7</v>
      </c>
    </row>
    <row r="11" spans="1:26" ht="15.75" customHeight="1" x14ac:dyDescent="0.35">
      <c r="A11" s="6"/>
      <c r="G11" s="28" t="s">
        <v>158</v>
      </c>
      <c r="H11" s="15">
        <f>SUM(H4:H10)</f>
        <v>0</v>
      </c>
    </row>
    <row r="12" spans="1:26" ht="15.75" customHeight="1" x14ac:dyDescent="0.35"/>
    <row r="13" spans="1:26" ht="15.75" customHeight="1" x14ac:dyDescent="0.35"/>
    <row r="14" spans="1:26" ht="15.75" customHeight="1" x14ac:dyDescent="0.35"/>
    <row r="15" spans="1:26" ht="15.75" customHeight="1" x14ac:dyDescent="0.35"/>
    <row r="16" spans="1:26" ht="15.75" customHeight="1" x14ac:dyDescent="0.35"/>
    <row r="17" ht="15.75" customHeight="1" x14ac:dyDescent="0.35"/>
    <row r="18" ht="15.75" customHeight="1" x14ac:dyDescent="0.35"/>
    <row r="19" ht="15.75" customHeight="1" x14ac:dyDescent="0.35"/>
    <row r="20" ht="15.75" customHeight="1" x14ac:dyDescent="0.35"/>
    <row r="21" ht="15.75" customHeight="1" x14ac:dyDescent="0.35"/>
    <row r="22" ht="15.75" customHeight="1" x14ac:dyDescent="0.35"/>
    <row r="23" ht="15.75" customHeight="1" x14ac:dyDescent="0.35"/>
    <row r="24" ht="15.75" customHeight="1" x14ac:dyDescent="0.35"/>
    <row r="25" ht="15.75" customHeight="1" x14ac:dyDescent="0.35"/>
    <row r="26" ht="15.75" customHeight="1" x14ac:dyDescent="0.35"/>
    <row r="27" ht="15.75" customHeight="1" x14ac:dyDescent="0.35"/>
    <row r="28" ht="15.75" customHeight="1" x14ac:dyDescent="0.35"/>
    <row r="29" ht="15.75" customHeight="1" x14ac:dyDescent="0.35"/>
    <row r="30" ht="15.75" customHeight="1" x14ac:dyDescent="0.35"/>
    <row r="31" ht="15.75" customHeight="1" x14ac:dyDescent="0.35"/>
    <row r="3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1000"/>
  <sheetViews>
    <sheetView workbookViewId="0"/>
  </sheetViews>
  <sheetFormatPr defaultColWidth="11.25" defaultRowHeight="15" customHeight="1" x14ac:dyDescent="0.35"/>
  <cols>
    <col min="1" max="1" width="4.4140625" customWidth="1"/>
    <col min="2" max="2" width="25.58203125" customWidth="1"/>
    <col min="3" max="3" width="18.4140625" customWidth="1"/>
    <col min="4" max="4" width="18.75" customWidth="1"/>
    <col min="5" max="5" width="18.25" customWidth="1"/>
    <col min="6" max="6" width="19" customWidth="1"/>
    <col min="7" max="7" width="18.75" customWidth="1"/>
    <col min="8" max="8" width="18.58203125" customWidth="1"/>
    <col min="9" max="9" width="14.08203125" customWidth="1"/>
    <col min="10" max="10" width="21.33203125" customWidth="1"/>
    <col min="11" max="11" width="22.75" customWidth="1"/>
    <col min="12" max="26" width="8.58203125" customWidth="1"/>
  </cols>
  <sheetData>
    <row r="1" spans="1:26" ht="15.75" customHeight="1" x14ac:dyDescent="0.35">
      <c r="A1" s="5"/>
      <c r="B1" s="99" t="s">
        <v>159</v>
      </c>
      <c r="C1" s="100" t="s">
        <v>160</v>
      </c>
      <c r="D1" s="100" t="s">
        <v>161</v>
      </c>
      <c r="E1" s="100" t="s">
        <v>162</v>
      </c>
      <c r="F1" s="100" t="s">
        <v>163</v>
      </c>
      <c r="G1" s="100" t="s">
        <v>164</v>
      </c>
      <c r="H1" s="100" t="s">
        <v>165</v>
      </c>
      <c r="I1" s="5"/>
      <c r="J1" s="101" t="s">
        <v>119</v>
      </c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5.75" customHeight="1" x14ac:dyDescent="0.35">
      <c r="B2" s="102" t="s">
        <v>166</v>
      </c>
      <c r="C2" s="103">
        <v>1037.9463414634145</v>
      </c>
      <c r="D2" s="103">
        <v>8303.5707317073156</v>
      </c>
      <c r="E2" s="103">
        <f>C2/(1-Параметры!$C$3)</f>
        <v>1221.1133428981348</v>
      </c>
      <c r="F2" s="103">
        <f>D2/(1-Параметры!$C$3)</f>
        <v>9768.9067431850781</v>
      </c>
      <c r="G2" s="103">
        <f>C2/(1-Параметры!$C$4)</f>
        <v>1526.3916786226685</v>
      </c>
      <c r="H2" s="103">
        <f>D2/(1-Параметры!$C$4)</f>
        <v>12211.133428981348</v>
      </c>
      <c r="I2" s="28"/>
      <c r="J2" s="28" t="s">
        <v>122</v>
      </c>
    </row>
    <row r="3" spans="1:26" ht="15.75" customHeight="1" x14ac:dyDescent="0.35">
      <c r="B3" s="102" t="s">
        <v>167</v>
      </c>
      <c r="C3" s="103">
        <v>2127.5312418544036</v>
      </c>
      <c r="D3" s="103">
        <v>17020.249934835228</v>
      </c>
      <c r="E3" s="103">
        <f>C3/(1-Параметры!$C$3)</f>
        <v>2502.9779315934161</v>
      </c>
      <c r="F3" s="103">
        <f>D3/(1-Параметры!$C$3)</f>
        <v>20023.823452747329</v>
      </c>
      <c r="G3" s="103">
        <f>C3/(1-Параметры!$C$4)</f>
        <v>3128.7224144917705</v>
      </c>
      <c r="H3" s="103">
        <f>D3/(1-Параметры!$C$4)</f>
        <v>25029.779315934164</v>
      </c>
      <c r="J3" s="28" t="s">
        <v>127</v>
      </c>
    </row>
    <row r="4" spans="1:26" ht="15.75" customHeight="1" x14ac:dyDescent="0.35">
      <c r="B4" s="102" t="s">
        <v>23</v>
      </c>
      <c r="C4" s="103">
        <v>2613.663449728022</v>
      </c>
      <c r="D4" s="103">
        <v>20909.307597824176</v>
      </c>
      <c r="E4" s="103">
        <f>C4/(1-Параметры!$C$3)</f>
        <v>3074.8981761506143</v>
      </c>
      <c r="F4" s="103">
        <f>D4/(1-Параметры!$C$3)</f>
        <v>24599.185409204914</v>
      </c>
      <c r="G4" s="103">
        <f>C4/(1-Параметры!$C$4)</f>
        <v>3843.622720188268</v>
      </c>
      <c r="H4" s="103">
        <f>D4/(1-Параметры!$C$4)</f>
        <v>30748.981761506144</v>
      </c>
      <c r="J4" s="28" t="s">
        <v>129</v>
      </c>
    </row>
    <row r="5" spans="1:26" ht="15.75" customHeight="1" x14ac:dyDescent="0.35">
      <c r="B5" s="102" t="s">
        <v>24</v>
      </c>
      <c r="C5" s="103">
        <v>3469.6115804084866</v>
      </c>
      <c r="D5" s="103">
        <v>27756.892643267893</v>
      </c>
      <c r="E5" s="103">
        <f>C5*(1+Параметры!$C$3)</f>
        <v>3990.0533174697593</v>
      </c>
      <c r="F5" s="103">
        <f>D5/(1-Параметры!$C$3)</f>
        <v>32655.167815609286</v>
      </c>
      <c r="G5" s="103">
        <f>C5/(1-Параметры!$C$4)</f>
        <v>5102.3699711889512</v>
      </c>
      <c r="H5" s="103">
        <f>D5/(1-Параметры!$C$4)</f>
        <v>40818.95976951161</v>
      </c>
      <c r="J5" s="28" t="s">
        <v>168</v>
      </c>
    </row>
    <row r="6" spans="1:26" ht="15.75" customHeight="1" x14ac:dyDescent="0.35">
      <c r="B6" s="102" t="s">
        <v>29</v>
      </c>
      <c r="C6" s="103">
        <v>3856.6878476679503</v>
      </c>
      <c r="D6" s="103">
        <v>30853.502781343603</v>
      </c>
      <c r="E6" s="103">
        <f>C6*(1+Параметры!$C$3)</f>
        <v>4435.191024818143</v>
      </c>
      <c r="F6" s="103">
        <f>D6/(1-Параметры!$C$3)</f>
        <v>36298.238566286593</v>
      </c>
      <c r="G6" s="103">
        <f>C6/(1-Параметры!$C$4)</f>
        <v>5671.5997759822803</v>
      </c>
      <c r="H6" s="103">
        <f>D6/(1-Параметры!$C$4)</f>
        <v>45372.798207858243</v>
      </c>
      <c r="J6" s="28" t="s">
        <v>169</v>
      </c>
    </row>
    <row r="7" spans="1:26" ht="15.75" customHeight="1" x14ac:dyDescent="0.35">
      <c r="B7" s="102" t="s">
        <v>170</v>
      </c>
      <c r="C7" s="103">
        <v>1943.0326010053993</v>
      </c>
      <c r="D7" s="103">
        <v>15544.260808043195</v>
      </c>
      <c r="E7" s="103">
        <f>C7/(1-Параметры!$C$3)</f>
        <v>2285.9207070651755</v>
      </c>
      <c r="F7" s="103">
        <f>D7/(1-Параметры!$C$3)</f>
        <v>18287.365656521404</v>
      </c>
      <c r="G7" s="103">
        <f>C7/(1-Параметры!$C$4)</f>
        <v>2857.4008838314699</v>
      </c>
      <c r="H7" s="103">
        <f>D7/(1-Параметры!$C$4)</f>
        <v>22859.207070651759</v>
      </c>
      <c r="J7" s="28" t="s">
        <v>171</v>
      </c>
      <c r="K7" s="28"/>
    </row>
    <row r="8" spans="1:26" ht="15.75" customHeight="1" x14ac:dyDescent="0.35">
      <c r="B8" s="102" t="s">
        <v>113</v>
      </c>
      <c r="C8" s="103">
        <v>2178.9634146341459</v>
      </c>
      <c r="D8" s="103">
        <v>17431.707317073167</v>
      </c>
      <c r="E8" s="103">
        <f>C8/(1-Параметры!$C$3)</f>
        <v>2563.4863701578188</v>
      </c>
      <c r="F8" s="103">
        <f>D8/(1-Параметры!$C$3)</f>
        <v>20507.89096126255</v>
      </c>
      <c r="G8" s="103">
        <f>C8/(1-Параметры!$C$4)</f>
        <v>3204.3579626972737</v>
      </c>
      <c r="H8" s="103">
        <f>D8/(1-Параметры!$C$4)</f>
        <v>25634.86370157819</v>
      </c>
      <c r="J8" s="28" t="s">
        <v>120</v>
      </c>
    </row>
    <row r="9" spans="1:26" ht="15.75" customHeight="1" x14ac:dyDescent="0.35">
      <c r="B9" s="102" t="s">
        <v>25</v>
      </c>
      <c r="C9" s="103">
        <v>2672.1650009914729</v>
      </c>
      <c r="D9" s="103">
        <v>21377.320007931783</v>
      </c>
      <c r="E9" s="103">
        <f>C9/(1-Параметры!$C$3)</f>
        <v>3143.7235305782033</v>
      </c>
      <c r="F9" s="103">
        <f>D9/(1-Параметры!$C$3)</f>
        <v>25149.788244625626</v>
      </c>
      <c r="G9" s="103">
        <f>C9/(1-Параметры!$C$4)</f>
        <v>3929.6544132227546</v>
      </c>
      <c r="H9" s="103">
        <f>D9/(1-Параметры!$C$4)</f>
        <v>31437.235305782036</v>
      </c>
      <c r="J9" s="28" t="s">
        <v>125</v>
      </c>
    </row>
    <row r="10" spans="1:26" ht="15.75" customHeight="1" x14ac:dyDescent="0.35">
      <c r="B10" s="102" t="s">
        <v>172</v>
      </c>
      <c r="C10" s="103">
        <v>3011.2428326914846</v>
      </c>
      <c r="D10" s="103">
        <v>24089.942661531877</v>
      </c>
      <c r="E10" s="103">
        <f>C10/(1-Параметры!$C$3)</f>
        <v>3542.6386266958643</v>
      </c>
      <c r="F10" s="103">
        <f>D10/(1-Параметры!$C$3)</f>
        <v>28341.109013566915</v>
      </c>
      <c r="G10" s="103">
        <f>C10/(1-Параметры!$C$4)</f>
        <v>4428.2982833698306</v>
      </c>
      <c r="H10" s="103">
        <f>D10/(1-Параметры!$C$4)</f>
        <v>35426.386266958645</v>
      </c>
      <c r="J10" s="28" t="s">
        <v>173</v>
      </c>
    </row>
    <row r="11" spans="1:26" ht="15.75" customHeight="1" x14ac:dyDescent="0.35">
      <c r="B11" s="102" t="s">
        <v>174</v>
      </c>
      <c r="C11" s="103">
        <v>2312.0298827034067</v>
      </c>
      <c r="D11" s="103">
        <v>18496.239061627253</v>
      </c>
      <c r="E11" s="103">
        <f>C11/(1-Параметры!$C$3)</f>
        <v>2720.0351561216548</v>
      </c>
      <c r="F11" s="103">
        <f>D11/(1-Параметры!$C$3)</f>
        <v>21760.281248973239</v>
      </c>
      <c r="G11" s="103">
        <f>C11/(1-Параметры!$C$4)</f>
        <v>3400.0439451520688</v>
      </c>
      <c r="H11" s="103">
        <f>D11/(1-Параметры!$C$4)</f>
        <v>27200.35156121655</v>
      </c>
      <c r="J11" s="28" t="s">
        <v>175</v>
      </c>
    </row>
    <row r="12" spans="1:26" ht="15.75" customHeight="1" x14ac:dyDescent="0.35">
      <c r="B12" s="102" t="s">
        <v>176</v>
      </c>
      <c r="C12" s="103">
        <v>2613.663449728022</v>
      </c>
      <c r="D12" s="103">
        <v>20909.307597824176</v>
      </c>
      <c r="E12" s="103">
        <f>C12/(1-Параметры!$C$3)</f>
        <v>3074.8981761506143</v>
      </c>
      <c r="F12" s="103">
        <f>D12/(1-Параметры!$C$3)</f>
        <v>24599.185409204914</v>
      </c>
      <c r="G12" s="103">
        <f>C12/(1-Параметры!$C$4)</f>
        <v>3843.622720188268</v>
      </c>
      <c r="H12" s="103">
        <f>D12/(1-Параметры!$C$4)</f>
        <v>30748.981761506144</v>
      </c>
      <c r="J12" s="28" t="s">
        <v>177</v>
      </c>
    </row>
    <row r="13" spans="1:26" ht="15.75" customHeight="1" x14ac:dyDescent="0.35">
      <c r="B13" s="102" t="s">
        <v>178</v>
      </c>
      <c r="C13" s="103">
        <v>3203.7960539361493</v>
      </c>
      <c r="D13" s="103">
        <v>25630.368431489194</v>
      </c>
      <c r="E13" s="103">
        <f>C13/(1-Параметры!$C$3)</f>
        <v>3769.1718281601757</v>
      </c>
      <c r="F13" s="103">
        <f>D13/(1-Параметры!$C$3)</f>
        <v>30153.374625281405</v>
      </c>
      <c r="G13" s="103">
        <f>C13/(1-Параметры!$C$4)</f>
        <v>4711.4647852002199</v>
      </c>
      <c r="H13" s="103">
        <f>D13/(1-Параметры!$C$4)</f>
        <v>37691.718281601759</v>
      </c>
      <c r="J13" s="28" t="s">
        <v>126</v>
      </c>
    </row>
    <row r="14" spans="1:26" ht="15.75" customHeight="1" x14ac:dyDescent="0.35">
      <c r="B14" s="102" t="s">
        <v>179</v>
      </c>
      <c r="C14" s="103">
        <v>3502.1604203846914</v>
      </c>
      <c r="D14" s="103">
        <v>28017.283363077531</v>
      </c>
      <c r="E14" s="103">
        <f>C14/(1-Параметры!$C$3)</f>
        <v>4120.1887298643433</v>
      </c>
      <c r="F14" s="103">
        <f>D14/(1-Параметры!$C$3)</f>
        <v>32961.509838914746</v>
      </c>
      <c r="G14" s="103">
        <f>C14/(1-Параметры!$C$4)</f>
        <v>5150.2359123304286</v>
      </c>
      <c r="H14" s="103">
        <f>D14/(1-Параметры!$C$4)</f>
        <v>41201.887298643429</v>
      </c>
      <c r="J14" s="28" t="s">
        <v>121</v>
      </c>
    </row>
    <row r="15" spans="1:26" ht="15.75" customHeight="1" x14ac:dyDescent="0.35">
      <c r="B15" s="102" t="s">
        <v>180</v>
      </c>
      <c r="C15" s="103">
        <v>2613.663449728022</v>
      </c>
      <c r="D15" s="103">
        <v>20909.307597824176</v>
      </c>
      <c r="E15" s="103">
        <f>C15/(1-Параметры!$C$3)</f>
        <v>3074.8981761506143</v>
      </c>
      <c r="F15" s="103">
        <f>D15/(1-Параметры!$C$3)</f>
        <v>24599.185409204914</v>
      </c>
      <c r="G15" s="103">
        <f>C15/(1-Параметры!$C$4)</f>
        <v>3843.622720188268</v>
      </c>
      <c r="H15" s="103">
        <f>D15/(1-Параметры!$C$4)</f>
        <v>30748.981761506144</v>
      </c>
      <c r="J15" s="28" t="s">
        <v>181</v>
      </c>
    </row>
    <row r="16" spans="1:26" ht="15.75" customHeight="1" x14ac:dyDescent="0.35">
      <c r="B16" s="102" t="s">
        <v>182</v>
      </c>
      <c r="C16" s="103">
        <v>3203.7960539361493</v>
      </c>
      <c r="D16" s="103">
        <v>25630.368431489194</v>
      </c>
      <c r="E16" s="103">
        <f>C16/(1-Параметры!$C$3)</f>
        <v>3769.1718281601757</v>
      </c>
      <c r="F16" s="103">
        <f>D16/(1-Параметры!$C$3)</f>
        <v>30153.374625281405</v>
      </c>
      <c r="G16" s="103">
        <f>C16/(1-Параметры!$C$4)</f>
        <v>4711.4647852002199</v>
      </c>
      <c r="H16" s="103">
        <f>D16/(1-Параметры!$C$4)</f>
        <v>37691.718281601759</v>
      </c>
      <c r="J16" s="28" t="s">
        <v>183</v>
      </c>
    </row>
    <row r="17" spans="2:10" ht="15.75" customHeight="1" x14ac:dyDescent="0.35">
      <c r="B17" s="102" t="s">
        <v>184</v>
      </c>
      <c r="C17" s="103">
        <v>3433.9653401797173</v>
      </c>
      <c r="D17" s="103">
        <v>27471.722721437738</v>
      </c>
      <c r="E17" s="103">
        <f>C17/(1-Параметры!$C$3)</f>
        <v>4039.9592237408438</v>
      </c>
      <c r="F17" s="103">
        <f>D17/(1-Параметры!$C$3)</f>
        <v>32319.67378992675</v>
      </c>
      <c r="G17" s="103">
        <f>C17/(1-Параметры!$C$4)</f>
        <v>5049.949029676055</v>
      </c>
      <c r="H17" s="103">
        <f>D17/(1-Параметры!$C$4)</f>
        <v>40399.59223740844</v>
      </c>
      <c r="J17" s="28" t="s">
        <v>185</v>
      </c>
    </row>
    <row r="18" spans="2:10" ht="15.75" customHeight="1" x14ac:dyDescent="0.35">
      <c r="B18" s="102" t="s">
        <v>186</v>
      </c>
      <c r="C18" s="103">
        <v>2127.5312418544036</v>
      </c>
      <c r="D18" s="103">
        <v>17020.249934835228</v>
      </c>
      <c r="E18" s="103">
        <f>C18/(1-Параметры!$C$3)</f>
        <v>2502.9779315934161</v>
      </c>
      <c r="F18" s="103">
        <f>D18/(1-Параметры!$C$3)</f>
        <v>20023.823452747329</v>
      </c>
      <c r="G18" s="103">
        <f>C18/(1-Параметры!$C$4)</f>
        <v>3128.7224144917705</v>
      </c>
      <c r="H18" s="103">
        <f>D18/(1-Параметры!$C$4)</f>
        <v>25029.779315934164</v>
      </c>
      <c r="J18" s="28" t="s">
        <v>187</v>
      </c>
    </row>
    <row r="19" spans="2:10" ht="15.75" customHeight="1" x14ac:dyDescent="0.35">
      <c r="B19" s="102" t="s">
        <v>26</v>
      </c>
      <c r="C19" s="103">
        <v>2613.663449728022</v>
      </c>
      <c r="D19" s="103">
        <v>20909.307597824176</v>
      </c>
      <c r="E19" s="103">
        <f>C19/(1-Параметры!$C$3)</f>
        <v>3074.8981761506143</v>
      </c>
      <c r="F19" s="103">
        <f>D19/(1-Параметры!$C$3)</f>
        <v>24599.185409204914</v>
      </c>
      <c r="G19" s="103">
        <f>C19/(1-Параметры!$C$4)</f>
        <v>3843.622720188268</v>
      </c>
      <c r="H19" s="103">
        <f>D19/(1-Параметры!$C$4)</f>
        <v>30748.981761506144</v>
      </c>
      <c r="J19" s="28" t="s">
        <v>124</v>
      </c>
    </row>
    <row r="20" spans="2:10" ht="15.75" customHeight="1" x14ac:dyDescent="0.35">
      <c r="B20" s="102" t="s">
        <v>27</v>
      </c>
      <c r="C20" s="103">
        <v>3203.7960539361493</v>
      </c>
      <c r="D20" s="103">
        <v>25630.368431489194</v>
      </c>
      <c r="E20" s="103">
        <f>C20/(1-Параметры!$C$3)</f>
        <v>3769.1718281601757</v>
      </c>
      <c r="F20" s="103">
        <f>D20/(1-Параметры!$C$3)</f>
        <v>30153.374625281405</v>
      </c>
      <c r="G20" s="103">
        <f>C20/(1-Параметры!$C$4)</f>
        <v>4711.4647852002199</v>
      </c>
      <c r="H20" s="103">
        <f>D20/(1-Параметры!$C$4)</f>
        <v>37691.718281601759</v>
      </c>
      <c r="J20" s="28" t="s">
        <v>128</v>
      </c>
    </row>
    <row r="21" spans="2:10" ht="15.75" customHeight="1" x14ac:dyDescent="0.35">
      <c r="B21" s="102" t="s">
        <v>188</v>
      </c>
      <c r="C21" s="103">
        <v>3687.5988446726569</v>
      </c>
      <c r="D21" s="103">
        <v>29500.790757381255</v>
      </c>
      <c r="E21" s="103">
        <f>C21/(1-Параметры!$C$3)</f>
        <v>4338.3515819678314</v>
      </c>
      <c r="F21" s="103">
        <f>D21/(1-Параметры!$C$3)</f>
        <v>34706.812655742651</v>
      </c>
      <c r="G21" s="103">
        <f>C21/(1-Параметры!$C$4)</f>
        <v>5422.9394774597904</v>
      </c>
      <c r="H21" s="103">
        <f>D21/(1-Параметры!$C$4)</f>
        <v>43383.515819678323</v>
      </c>
      <c r="J21" s="28" t="s">
        <v>130</v>
      </c>
    </row>
    <row r="22" spans="2:10" ht="15.75" customHeight="1" x14ac:dyDescent="0.35">
      <c r="B22" s="102" t="s">
        <v>189</v>
      </c>
      <c r="C22" s="103">
        <v>1850.7832805808971</v>
      </c>
      <c r="D22" s="103">
        <v>14806.266244647177</v>
      </c>
      <c r="E22" s="103">
        <f>C22/(1-Параметры!$C$3)</f>
        <v>2177.3920948010555</v>
      </c>
      <c r="F22" s="103">
        <f>D22/(1-Параметры!$C$3)</f>
        <v>17419.136758408444</v>
      </c>
      <c r="G22" s="103">
        <f>C22/(1-Параметры!$C$4)</f>
        <v>2721.7401185013196</v>
      </c>
      <c r="H22" s="103">
        <f>D22/(1-Параметры!$C$4)</f>
        <v>21773.920948010556</v>
      </c>
      <c r="J22" s="28" t="s">
        <v>190</v>
      </c>
    </row>
    <row r="23" spans="2:10" ht="15.75" customHeight="1" x14ac:dyDescent="0.35">
      <c r="B23" s="102" t="s">
        <v>191</v>
      </c>
      <c r="C23" s="103">
        <v>2005.083400596596</v>
      </c>
      <c r="D23" s="103">
        <v>16040.667204772768</v>
      </c>
      <c r="E23" s="103">
        <f>C23/(1-Параметры!$C$3)</f>
        <v>2358.921647760701</v>
      </c>
      <c r="F23" s="103">
        <f>D23/(1-Параметры!$C$3)</f>
        <v>18871.373182085608</v>
      </c>
      <c r="G23" s="103">
        <f>C23/(1-Параметры!$C$4)</f>
        <v>2948.6520597008766</v>
      </c>
      <c r="H23" s="103">
        <f>D23/(1-Параметры!$C$4)</f>
        <v>23589.216477607013</v>
      </c>
      <c r="J23" s="28" t="s">
        <v>192</v>
      </c>
    </row>
    <row r="24" spans="2:10" ht="15.75" customHeight="1" x14ac:dyDescent="0.35">
      <c r="B24" s="102" t="s">
        <v>193</v>
      </c>
      <c r="C24" s="103">
        <v>2406.3494745191356</v>
      </c>
      <c r="D24" s="103">
        <v>19250.795796153085</v>
      </c>
      <c r="E24" s="103">
        <f>C24/(1-Параметры!$C$3)</f>
        <v>2830.9993817872182</v>
      </c>
      <c r="F24" s="103">
        <f>D24/(1-Параметры!$C$3)</f>
        <v>22647.995054297746</v>
      </c>
      <c r="G24" s="103">
        <f>C24/(1-Параметры!$C$4)</f>
        <v>3538.7492272340232</v>
      </c>
      <c r="H24" s="103">
        <f>D24/(1-Параметры!$C$4)</f>
        <v>28309.993817872186</v>
      </c>
      <c r="J24" s="28" t="s">
        <v>194</v>
      </c>
    </row>
    <row r="25" spans="2:10" ht="15.75" customHeight="1" x14ac:dyDescent="0.35">
      <c r="B25" s="102" t="s">
        <v>195</v>
      </c>
      <c r="C25" s="103">
        <v>2757.609328198545</v>
      </c>
      <c r="D25" s="103">
        <v>22060.87462558836</v>
      </c>
      <c r="E25" s="103">
        <f>C25/(1-Параметры!$C$3)</f>
        <v>3244.2462684688767</v>
      </c>
      <c r="F25" s="103">
        <f>D25/(1-Параметры!$C$3)</f>
        <v>25953.970147751013</v>
      </c>
      <c r="G25" s="103">
        <f>C25/(1-Параметры!$C$4)</f>
        <v>4055.3078355860957</v>
      </c>
      <c r="H25" s="103">
        <f>D25/(1-Параметры!$C$4)</f>
        <v>32442.462684688766</v>
      </c>
      <c r="J25" s="28" t="s">
        <v>196</v>
      </c>
    </row>
    <row r="26" spans="2:10" ht="15.75" customHeight="1" x14ac:dyDescent="0.35">
      <c r="B26" s="102" t="s">
        <v>197</v>
      </c>
      <c r="C26" s="103">
        <v>2613.663449728022</v>
      </c>
      <c r="D26" s="103">
        <v>20909.307597824176</v>
      </c>
      <c r="E26" s="103">
        <f>C26/(1-Параметры!$C$3)</f>
        <v>3074.8981761506143</v>
      </c>
      <c r="F26" s="103">
        <f>D26/(1-Параметры!$C$3)</f>
        <v>24599.185409204914</v>
      </c>
      <c r="G26" s="103">
        <f>C26/(1-Параметры!$C$4)</f>
        <v>3843.622720188268</v>
      </c>
      <c r="H26" s="103">
        <f>D26/(1-Параметры!$C$4)</f>
        <v>30748.981761506144</v>
      </c>
      <c r="J26" s="28" t="s">
        <v>198</v>
      </c>
    </row>
    <row r="27" spans="2:10" ht="15.75" customHeight="1" x14ac:dyDescent="0.35">
      <c r="B27" s="102" t="s">
        <v>199</v>
      </c>
      <c r="C27" s="103">
        <v>3250.8110450128893</v>
      </c>
      <c r="D27" s="103">
        <v>26006.488360103114</v>
      </c>
      <c r="E27" s="103">
        <f>C27/(1-Параметры!$C$3)</f>
        <v>3824.4835823681051</v>
      </c>
      <c r="F27" s="103">
        <f>D27/(1-Параметры!$C$3)</f>
        <v>30595.868658944841</v>
      </c>
      <c r="G27" s="103">
        <f>C27/(1-Параметры!$C$4)</f>
        <v>4780.6044779601316</v>
      </c>
      <c r="H27" s="103">
        <f>D27/(1-Параметры!$C$4)</f>
        <v>38244.835823681053</v>
      </c>
      <c r="J27" s="28" t="s">
        <v>200</v>
      </c>
    </row>
    <row r="28" spans="2:10" ht="15.75" customHeight="1" x14ac:dyDescent="0.35">
      <c r="B28" s="102" t="s">
        <v>28</v>
      </c>
      <c r="C28" s="103">
        <v>4157.0162911934458</v>
      </c>
      <c r="D28" s="103">
        <v>33256.130329547566</v>
      </c>
      <c r="E28" s="103">
        <f>C28/(1-Параметры!$C$3)</f>
        <v>4890.6074014040541</v>
      </c>
      <c r="F28" s="103">
        <f>D28/(1-Параметры!$C$3)</f>
        <v>39124.859211232433</v>
      </c>
      <c r="G28" s="103">
        <f>C28/(1-Параметры!$C$4)</f>
        <v>6113.2592517550675</v>
      </c>
      <c r="H28" s="103">
        <f>D28/(1-Параметры!$C$4)</f>
        <v>48906.07401404054</v>
      </c>
      <c r="J28" s="28" t="s">
        <v>201</v>
      </c>
    </row>
    <row r="29" spans="2:10" ht="15.75" customHeight="1" x14ac:dyDescent="0.35">
      <c r="B29" s="102" t="s">
        <v>202</v>
      </c>
      <c r="C29" s="103">
        <v>5121.8285216525637</v>
      </c>
      <c r="D29" s="103">
        <v>40974.62817322051</v>
      </c>
      <c r="E29" s="103">
        <f>C29/(1-Параметры!$C$3)</f>
        <v>6025.6806137088988</v>
      </c>
      <c r="F29" s="103">
        <f>D29/(1-Параметры!$C$3)</f>
        <v>48205.444909671191</v>
      </c>
      <c r="G29" s="103">
        <f>C29/(1-Параметры!$C$4)</f>
        <v>7532.100767136124</v>
      </c>
      <c r="H29" s="103">
        <f>D29/(1-Параметры!$C$4)</f>
        <v>60256.806137088992</v>
      </c>
      <c r="J29" s="28" t="s">
        <v>203</v>
      </c>
    </row>
    <row r="30" spans="2:10" ht="15.75" customHeight="1" x14ac:dyDescent="0.35">
      <c r="B30" s="102" t="s">
        <v>204</v>
      </c>
      <c r="C30" s="103">
        <v>8377.9866791744826</v>
      </c>
      <c r="D30" s="103">
        <v>67023.89343339586</v>
      </c>
      <c r="E30" s="103">
        <f>C30/(1-Параметры!$C$3)</f>
        <v>9856.4549166758625</v>
      </c>
      <c r="F30" s="103">
        <f>D30/(1-Параметры!$C$3)</f>
        <v>78851.6393334069</v>
      </c>
      <c r="G30" s="103">
        <f>C30/(1-Параметры!$C$4)</f>
        <v>12320.568645844829</v>
      </c>
      <c r="H30" s="103">
        <f>D30/(1-Параметры!$C$4)</f>
        <v>98564.549166758632</v>
      </c>
      <c r="J30" s="28" t="s">
        <v>205</v>
      </c>
    </row>
    <row r="31" spans="2:10" ht="15.75" customHeight="1" x14ac:dyDescent="0.35">
      <c r="B31" s="102" t="s">
        <v>206</v>
      </c>
      <c r="C31" s="103">
        <v>4157.0162911934458</v>
      </c>
      <c r="D31" s="103">
        <v>33256.130329547566</v>
      </c>
      <c r="E31" s="103">
        <f>C31/(1-Параметры!$C$3)</f>
        <v>4890.6074014040541</v>
      </c>
      <c r="F31" s="103">
        <f>D31/(1-Параметры!$C$3)</f>
        <v>39124.859211232433</v>
      </c>
      <c r="G31" s="103">
        <f>C31/(1-Параметры!$C$4)</f>
        <v>6113.2592517550675</v>
      </c>
      <c r="H31" s="103">
        <f>D31/(1-Параметры!$C$4)</f>
        <v>48906.07401404054</v>
      </c>
      <c r="J31" s="28" t="s">
        <v>207</v>
      </c>
    </row>
    <row r="32" spans="2:10" ht="15.75" customHeight="1" x14ac:dyDescent="0.35">
      <c r="B32" s="102" t="s">
        <v>208</v>
      </c>
      <c r="C32" s="103">
        <v>2127.5312418544036</v>
      </c>
      <c r="D32" s="103">
        <v>17020.249934835228</v>
      </c>
      <c r="E32" s="103">
        <f>C32/(1-Параметры!$C$3)</f>
        <v>2502.9779315934161</v>
      </c>
      <c r="F32" s="103">
        <f>D32/(1-Параметры!$C$3)</f>
        <v>20023.823452747329</v>
      </c>
      <c r="G32" s="103">
        <f>C32/(1-Параметры!$C$4)</f>
        <v>3128.7224144917705</v>
      </c>
      <c r="H32" s="103">
        <f>D32/(1-Параметры!$C$4)</f>
        <v>25029.779315934164</v>
      </c>
      <c r="J32" s="28" t="s">
        <v>209</v>
      </c>
    </row>
    <row r="33" spans="2:11" ht="15.75" customHeight="1" x14ac:dyDescent="0.35">
      <c r="B33" s="102" t="s">
        <v>30</v>
      </c>
      <c r="C33" s="103">
        <v>2787.5434637655726</v>
      </c>
      <c r="D33" s="103">
        <v>22300.347710124581</v>
      </c>
      <c r="E33" s="103">
        <f>C33/(1-Параметры!$C$3)</f>
        <v>3279.4628985477325</v>
      </c>
      <c r="F33" s="103">
        <f>D33/(1-Параметры!$C$3)</f>
        <v>26235.70318838186</v>
      </c>
      <c r="G33" s="103">
        <f>C33/(1-Параметры!$C$4)</f>
        <v>4099.328623184666</v>
      </c>
      <c r="H33" s="103">
        <f>D33/(1-Параметры!$C$4)</f>
        <v>32794.628985477328</v>
      </c>
      <c r="J33" s="28" t="s">
        <v>210</v>
      </c>
    </row>
    <row r="34" spans="2:11" ht="15.75" customHeight="1" x14ac:dyDescent="0.35">
      <c r="B34" s="102" t="s">
        <v>211</v>
      </c>
      <c r="C34" s="103">
        <v>3381.0064049177081</v>
      </c>
      <c r="D34" s="103">
        <v>27048.051239341665</v>
      </c>
      <c r="E34" s="103">
        <f>C34/(1-Параметры!$C$3)</f>
        <v>3977.654594020833</v>
      </c>
      <c r="F34" s="103">
        <f>D34/(1-Параметры!$C$3)</f>
        <v>31821.236752166664</v>
      </c>
      <c r="G34" s="103">
        <f>C34/(1-Параметры!$C$4)</f>
        <v>4972.068242526042</v>
      </c>
      <c r="H34" s="103">
        <f>D34/(1-Параметры!$C$4)</f>
        <v>39776.545940208336</v>
      </c>
      <c r="J34" s="28" t="s">
        <v>212</v>
      </c>
    </row>
    <row r="35" spans="2:11" ht="15.75" customHeight="1" x14ac:dyDescent="0.35">
      <c r="B35" s="102" t="s">
        <v>213</v>
      </c>
      <c r="C35" s="103">
        <v>4025.7768506632428</v>
      </c>
      <c r="D35" s="103">
        <v>32206.214805305943</v>
      </c>
      <c r="E35" s="103">
        <f>C35/(1-Параметры!$C$3)</f>
        <v>4736.2080596038149</v>
      </c>
      <c r="F35" s="103">
        <f>D35/(1-Параметры!$C$3)</f>
        <v>37889.66447683052</v>
      </c>
      <c r="G35" s="103">
        <f>C35/(1-Параметры!$C$4)</f>
        <v>5920.2600745047694</v>
      </c>
      <c r="H35" s="103">
        <f>D35/(1-Параметры!$C$4)</f>
        <v>47362.080596038155</v>
      </c>
      <c r="J35" s="28" t="s">
        <v>214</v>
      </c>
      <c r="K35" s="21" t="s">
        <v>215</v>
      </c>
    </row>
    <row r="36" spans="2:11" ht="15.75" customHeight="1" x14ac:dyDescent="0.35">
      <c r="J36" s="28" t="s">
        <v>216</v>
      </c>
    </row>
    <row r="37" spans="2:11" ht="15.75" customHeight="1" x14ac:dyDescent="0.35">
      <c r="J37" s="28" t="s">
        <v>123</v>
      </c>
    </row>
    <row r="38" spans="2:11" ht="15.75" customHeight="1" x14ac:dyDescent="0.35">
      <c r="J38" s="28" t="s">
        <v>217</v>
      </c>
    </row>
    <row r="39" spans="2:11" ht="15.75" customHeight="1" x14ac:dyDescent="0.35">
      <c r="J39" s="28" t="s">
        <v>218</v>
      </c>
    </row>
    <row r="40" spans="2:11" ht="15.75" customHeight="1" x14ac:dyDescent="0.35"/>
    <row r="41" spans="2:11" ht="15.75" customHeight="1" x14ac:dyDescent="0.35"/>
    <row r="42" spans="2:11" ht="15.75" customHeight="1" x14ac:dyDescent="0.35"/>
    <row r="43" spans="2:11" ht="15.75" customHeight="1" x14ac:dyDescent="0.35"/>
    <row r="44" spans="2:11" ht="15.75" customHeight="1" x14ac:dyDescent="0.35"/>
    <row r="45" spans="2:11" ht="15.75" customHeight="1" x14ac:dyDescent="0.35"/>
    <row r="46" spans="2:11" ht="15.75" customHeight="1" x14ac:dyDescent="0.35"/>
    <row r="47" spans="2:11" ht="15.75" customHeight="1" x14ac:dyDescent="0.35"/>
    <row r="48" spans="2:11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dataValidations count="1">
    <dataValidation type="list" allowBlank="1" showErrorMessage="1" sqref="I2" xr:uid="{00000000-0002-0000-0700-000000000000}">
      <formula1>$B$1:$B$35</formula1>
    </dataValidation>
  </dataValidations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C1000"/>
  <sheetViews>
    <sheetView workbookViewId="0"/>
  </sheetViews>
  <sheetFormatPr defaultColWidth="11.25" defaultRowHeight="15" customHeight="1" x14ac:dyDescent="0.35"/>
  <cols>
    <col min="1" max="1" width="8.58203125" customWidth="1"/>
    <col min="2" max="2" width="21.58203125" customWidth="1"/>
    <col min="3" max="26" width="8.58203125" customWidth="1"/>
  </cols>
  <sheetData>
    <row r="1" spans="2:3" ht="15.75" customHeight="1" x14ac:dyDescent="0.35"/>
    <row r="2" spans="2:3" ht="15.75" customHeight="1" x14ac:dyDescent="0.35"/>
    <row r="3" spans="2:3" ht="15.75" customHeight="1" x14ac:dyDescent="0.35">
      <c r="B3" s="104" t="s">
        <v>7</v>
      </c>
      <c r="C3" s="105">
        <v>0.15</v>
      </c>
    </row>
    <row r="4" spans="2:3" ht="15.75" customHeight="1" x14ac:dyDescent="0.35">
      <c r="B4" s="106" t="s">
        <v>8</v>
      </c>
      <c r="C4" s="107">
        <v>0.32</v>
      </c>
    </row>
    <row r="5" spans="2:3" ht="15.75" customHeight="1" x14ac:dyDescent="0.35">
      <c r="B5" s="104" t="s">
        <v>219</v>
      </c>
      <c r="C5" s="105">
        <v>0.2</v>
      </c>
    </row>
    <row r="6" spans="2:3" ht="15.75" customHeight="1" x14ac:dyDescent="0.35">
      <c r="B6" s="106" t="s">
        <v>220</v>
      </c>
      <c r="C6" s="107">
        <v>0.2</v>
      </c>
    </row>
    <row r="7" spans="2:3" ht="15.75" customHeight="1" x14ac:dyDescent="0.35"/>
    <row r="8" spans="2:3" ht="15.75" customHeight="1" x14ac:dyDescent="0.35"/>
    <row r="9" spans="2:3" ht="15.75" customHeight="1" x14ac:dyDescent="0.35"/>
    <row r="10" spans="2:3" ht="15.75" customHeight="1" x14ac:dyDescent="0.35"/>
    <row r="11" spans="2:3" ht="15.75" customHeight="1" x14ac:dyDescent="0.35"/>
    <row r="12" spans="2:3" ht="15.75" customHeight="1" x14ac:dyDescent="0.35"/>
    <row r="13" spans="2:3" ht="15.75" customHeight="1" x14ac:dyDescent="0.35"/>
    <row r="14" spans="2:3" ht="15.75" customHeight="1" x14ac:dyDescent="0.35"/>
    <row r="15" spans="2:3" ht="15.75" customHeight="1" x14ac:dyDescent="0.35"/>
    <row r="16" spans="2:3" ht="15.75" customHeight="1" x14ac:dyDescent="0.35"/>
    <row r="17" ht="15.75" customHeight="1" x14ac:dyDescent="0.35"/>
    <row r="18" ht="15.75" customHeight="1" x14ac:dyDescent="0.35"/>
    <row r="19" ht="15.75" customHeight="1" x14ac:dyDescent="0.35"/>
    <row r="20" ht="15.75" customHeight="1" x14ac:dyDescent="0.35"/>
    <row r="21" ht="15.75" customHeight="1" x14ac:dyDescent="0.35"/>
    <row r="22" ht="15.75" customHeight="1" x14ac:dyDescent="0.35"/>
    <row r="23" ht="15.75" customHeight="1" x14ac:dyDescent="0.35"/>
    <row r="24" ht="15.75" customHeight="1" x14ac:dyDescent="0.35"/>
    <row r="25" ht="15.75" customHeight="1" x14ac:dyDescent="0.35"/>
    <row r="26" ht="15.75" customHeight="1" x14ac:dyDescent="0.35"/>
    <row r="27" ht="15.75" customHeight="1" x14ac:dyDescent="0.35"/>
    <row r="28" ht="15.75" customHeight="1" x14ac:dyDescent="0.35"/>
    <row r="29" ht="15.75" customHeight="1" x14ac:dyDescent="0.35"/>
    <row r="30" ht="15.75" customHeight="1" x14ac:dyDescent="0.35"/>
    <row r="31" ht="15.75" customHeight="1" x14ac:dyDescent="0.35"/>
    <row r="3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Итог</vt:lpstr>
      <vt:lpstr>Расчет</vt:lpstr>
      <vt:lpstr>Сроки</vt:lpstr>
      <vt:lpstr>Трудозатраты</vt:lpstr>
      <vt:lpstr>Sheet1</vt:lpstr>
      <vt:lpstr>Команда</vt:lpstr>
      <vt:lpstr>Лицензии</vt:lpstr>
      <vt:lpstr>Справочник</vt:lpstr>
      <vt:lpstr>Параметры</vt:lpstr>
      <vt:lpstr>Инструкция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95</dc:creator>
  <cp:lastModifiedBy>Aleksandr Alekseev</cp:lastModifiedBy>
  <dcterms:created xsi:type="dcterms:W3CDTF">2023-11-23T14:41:14Z</dcterms:created>
  <dcterms:modified xsi:type="dcterms:W3CDTF">2024-08-13T11:02:22Z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2023-11-23T14:56:18Z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ccce6c16-a759-49eb-a8cf-106a5a04986d</vt:lpwstr>
  </property>
  <property fmtid="{D5CDD505-2E9C-101B-9397-08002B2CF9AE}" pid="7" name="MSIP_Label_defa4170-0d19-0005-0004-bc88714345d2_ActionId">
    <vt:lpwstr>dc9b3909-8313-4e68-bca3-a12d03b3091a</vt:lpwstr>
  </property>
  <property fmtid="{D5CDD505-2E9C-101B-9397-08002B2CF9AE}" pid="8" name="MSIP_Label_defa4170-0d19-0005-0004-bc88714345d2_ContentBits">
    <vt:lpwstr>0</vt:lpwstr>
  </property>
</Properties>
</file>