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uwer\Documents\molecular_tools\qPCR_CFX\"/>
    </mc:Choice>
  </mc:AlternateContent>
  <xr:revisionPtr revIDLastSave="0" documentId="13_ncr:1_{ABF3B54C-B274-41DD-9D2B-6CF69A7D1C0B}" xr6:coauthVersionLast="46" xr6:coauthVersionMax="46" xr10:uidLastSave="{00000000-0000-0000-0000-000000000000}"/>
  <bookViews>
    <workbookView xWindow="990" yWindow="-120" windowWidth="24330" windowHeight="15990" activeTab="1" xr2:uid="{D317EC17-2EA7-4B80-9E9E-3FBA3CB98F2B}"/>
  </bookViews>
  <sheets>
    <sheet name="results 1" sheetId="1" r:id="rId1"/>
    <sheet name="raw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D4" i="1"/>
  <c r="D5" i="1"/>
  <c r="D6" i="1"/>
  <c r="D7" i="1"/>
  <c r="D8" i="1"/>
  <c r="D9" i="1"/>
  <c r="D10" i="1"/>
  <c r="D11" i="1"/>
  <c r="D12" i="1"/>
  <c r="D3" i="1"/>
  <c r="E50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5" i="1"/>
  <c r="F46" i="1"/>
  <c r="F47" i="1"/>
  <c r="F48" i="1"/>
  <c r="F15" i="1"/>
  <c r="G33" i="1" l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5" i="1"/>
  <c r="G45" i="1"/>
  <c r="E46" i="1"/>
  <c r="G46" i="1"/>
  <c r="E47" i="1"/>
  <c r="G47" i="1"/>
  <c r="E48" i="1"/>
  <c r="G48" i="1"/>
  <c r="G15" i="1"/>
  <c r="E15" i="1"/>
  <c r="G5" i="1" l="1"/>
  <c r="G4" i="1"/>
  <c r="E4" i="1" l="1"/>
  <c r="E6" i="1"/>
  <c r="E8" i="1"/>
  <c r="E10" i="1"/>
  <c r="E12" i="1"/>
  <c r="E5" i="1"/>
  <c r="E9" i="1"/>
  <c r="E11" i="1"/>
  <c r="E7" i="1"/>
  <c r="H15" i="1"/>
  <c r="H23" i="1"/>
  <c r="H31" i="1"/>
  <c r="H36" i="1"/>
  <c r="H48" i="1"/>
  <c r="H28" i="1"/>
  <c r="H35" i="1"/>
  <c r="H47" i="1"/>
  <c r="H26" i="1"/>
  <c r="H45" i="1"/>
  <c r="H30" i="1"/>
  <c r="H46" i="1"/>
  <c r="H19" i="1"/>
  <c r="H16" i="1"/>
  <c r="H29" i="1"/>
  <c r="H17" i="1"/>
  <c r="H33" i="1"/>
  <c r="H20" i="1"/>
  <c r="H27" i="1"/>
  <c r="H18" i="1"/>
  <c r="H22" i="1"/>
  <c r="H34" i="1"/>
  <c r="H24" i="1"/>
  <c r="H39" i="1"/>
  <c r="H21" i="1"/>
  <c r="H38" i="1"/>
  <c r="H25" i="1"/>
  <c r="H37" i="1"/>
  <c r="H32" i="1"/>
  <c r="H40" i="1"/>
  <c r="E3" i="1"/>
  <c r="I39" i="1" l="1"/>
  <c r="J39" i="1" s="1"/>
  <c r="K39" i="1" s="1"/>
  <c r="M39" i="1" s="1"/>
  <c r="I17" i="1"/>
  <c r="J17" i="1" s="1"/>
  <c r="K17" i="1" s="1"/>
  <c r="M17" i="1" s="1"/>
  <c r="I25" i="1"/>
  <c r="J25" i="1" s="1"/>
  <c r="K25" i="1" s="1"/>
  <c r="M25" i="1" s="1"/>
  <c r="I24" i="1"/>
  <c r="J24" i="1" s="1"/>
  <c r="K24" i="1" s="1"/>
  <c r="M24" i="1" s="1"/>
  <c r="I27" i="1"/>
  <c r="J27" i="1" s="1"/>
  <c r="K27" i="1" s="1"/>
  <c r="M27" i="1" s="1"/>
  <c r="I29" i="1"/>
  <c r="J29" i="1" s="1"/>
  <c r="K29" i="1" s="1"/>
  <c r="M29" i="1" s="1"/>
  <c r="I30" i="1"/>
  <c r="J30" i="1" s="1"/>
  <c r="K30" i="1" s="1"/>
  <c r="M30" i="1" s="1"/>
  <c r="I35" i="1"/>
  <c r="J35" i="1" s="1"/>
  <c r="K35" i="1" s="1"/>
  <c r="M35" i="1" s="1"/>
  <c r="I31" i="1"/>
  <c r="J31" i="1" s="1"/>
  <c r="K31" i="1" s="1"/>
  <c r="M31" i="1" s="1"/>
  <c r="I36" i="1"/>
  <c r="J36" i="1" s="1"/>
  <c r="K36" i="1" s="1"/>
  <c r="M36" i="1" s="1"/>
  <c r="I40" i="1"/>
  <c r="J40" i="1" s="1"/>
  <c r="K40" i="1" s="1"/>
  <c r="M40" i="1" s="1"/>
  <c r="I38" i="1"/>
  <c r="J38" i="1" s="1"/>
  <c r="K38" i="1" s="1"/>
  <c r="M38" i="1" s="1"/>
  <c r="I34" i="1"/>
  <c r="J34" i="1" s="1"/>
  <c r="K34" i="1" s="1"/>
  <c r="M34" i="1" s="1"/>
  <c r="I20" i="1"/>
  <c r="J20" i="1" s="1"/>
  <c r="K20" i="1" s="1"/>
  <c r="M20" i="1" s="1"/>
  <c r="I16" i="1"/>
  <c r="J16" i="1" s="1"/>
  <c r="K16" i="1" s="1"/>
  <c r="M16" i="1" s="1"/>
  <c r="I28" i="1"/>
  <c r="J28" i="1" s="1"/>
  <c r="K28" i="1" s="1"/>
  <c r="M28" i="1" s="1"/>
  <c r="I23" i="1"/>
  <c r="J23" i="1" s="1"/>
  <c r="K23" i="1" s="1"/>
  <c r="M23" i="1" s="1"/>
  <c r="I37" i="1"/>
  <c r="J37" i="1" s="1"/>
  <c r="K37" i="1" s="1"/>
  <c r="M37" i="1" s="1"/>
  <c r="I18" i="1"/>
  <c r="J18" i="1" s="1"/>
  <c r="K18" i="1" s="1"/>
  <c r="M18" i="1" s="1"/>
  <c r="I32" i="1"/>
  <c r="J32" i="1" s="1"/>
  <c r="K32" i="1" s="1"/>
  <c r="M32" i="1" s="1"/>
  <c r="I21" i="1"/>
  <c r="J21" i="1" s="1"/>
  <c r="K21" i="1" s="1"/>
  <c r="M21" i="1" s="1"/>
  <c r="I22" i="1"/>
  <c r="J22" i="1" s="1"/>
  <c r="K22" i="1" s="1"/>
  <c r="M22" i="1" s="1"/>
  <c r="I33" i="1"/>
  <c r="J33" i="1" s="1"/>
  <c r="K33" i="1" s="1"/>
  <c r="M33" i="1" s="1"/>
  <c r="I19" i="1"/>
  <c r="J19" i="1" s="1"/>
  <c r="K19" i="1" s="1"/>
  <c r="M19" i="1" s="1"/>
  <c r="I26" i="1"/>
  <c r="J26" i="1" s="1"/>
  <c r="K26" i="1" s="1"/>
  <c r="M26" i="1" s="1"/>
  <c r="I15" i="1"/>
  <c r="J15" i="1" s="1"/>
  <c r="K15" i="1" s="1"/>
  <c r="M15" i="1" s="1"/>
  <c r="I47" i="1"/>
  <c r="J47" i="1" s="1"/>
  <c r="K47" i="1" s="1"/>
  <c r="I45" i="1"/>
  <c r="J45" i="1" s="1"/>
  <c r="K45" i="1" s="1"/>
  <c r="I46" i="1"/>
  <c r="J46" i="1" s="1"/>
  <c r="K46" i="1" s="1"/>
  <c r="I48" i="1"/>
  <c r="J48" i="1" s="1"/>
  <c r="K48" i="1" s="1"/>
</calcChain>
</file>

<file path=xl/sharedStrings.xml><?xml version="1.0" encoding="utf-8"?>
<sst xmlns="http://schemas.openxmlformats.org/spreadsheetml/2006/main" count="233" uniqueCount="107">
  <si>
    <t>copies/µL</t>
  </si>
  <si>
    <t xml:space="preserve">cq stdev </t>
  </si>
  <si>
    <t>cq mean</t>
  </si>
  <si>
    <t>cq replicate 2</t>
  </si>
  <si>
    <t>cq replicate 1</t>
  </si>
  <si>
    <t>10^4</t>
  </si>
  <si>
    <t>10^5</t>
  </si>
  <si>
    <t>10^6</t>
  </si>
  <si>
    <t>10^7</t>
  </si>
  <si>
    <t>slope</t>
  </si>
  <si>
    <t>y-intercept</t>
  </si>
  <si>
    <t xml:space="preserve">Treshold </t>
  </si>
  <si>
    <t>Calculated copies/µL</t>
  </si>
  <si>
    <t>LOG10 copies</t>
  </si>
  <si>
    <t>given copies/µL</t>
  </si>
  <si>
    <t>Cq</t>
  </si>
  <si>
    <t>Standard curve</t>
  </si>
  <si>
    <t>Ref-A</t>
  </si>
  <si>
    <t>Ref-D</t>
  </si>
  <si>
    <t>127-A</t>
  </si>
  <si>
    <t>127-D</t>
  </si>
  <si>
    <t>130-A</t>
  </si>
  <si>
    <t>130-D</t>
  </si>
  <si>
    <t>133-A</t>
  </si>
  <si>
    <t>133-D</t>
  </si>
  <si>
    <t>136-A</t>
  </si>
  <si>
    <t>136-D</t>
  </si>
  <si>
    <t>139-A</t>
  </si>
  <si>
    <t>139-B</t>
  </si>
  <si>
    <t>143-A</t>
  </si>
  <si>
    <t>143-D</t>
  </si>
  <si>
    <t>146-A</t>
  </si>
  <si>
    <t>146-D</t>
  </si>
  <si>
    <t>149-A</t>
  </si>
  <si>
    <t>149-D</t>
  </si>
  <si>
    <t>152-A</t>
  </si>
  <si>
    <t>152-D</t>
  </si>
  <si>
    <t>155-A</t>
  </si>
  <si>
    <t>155-D</t>
  </si>
  <si>
    <t>158-A</t>
  </si>
  <si>
    <t>158-D</t>
  </si>
  <si>
    <t>161-A</t>
  </si>
  <si>
    <t>161-D</t>
  </si>
  <si>
    <t>cq difference</t>
  </si>
  <si>
    <t xml:space="preserve">105(0-1) </t>
  </si>
  <si>
    <t xml:space="preserve">105(1-2) </t>
  </si>
  <si>
    <t xml:space="preserve">105(2-3) </t>
  </si>
  <si>
    <t xml:space="preserve">105(3-4) </t>
  </si>
  <si>
    <t>Accuracy of duplicates</t>
  </si>
  <si>
    <t>in PCR reaction</t>
  </si>
  <si>
    <t>in extract</t>
  </si>
  <si>
    <t>*50µL elution</t>
  </si>
  <si>
    <t>copies</t>
  </si>
  <si>
    <t>on whole filter</t>
  </si>
  <si>
    <t>mL filtered</t>
  </si>
  <si>
    <t>copies/mL</t>
  </si>
  <si>
    <t>in 0.25grams</t>
  </si>
  <si>
    <t>*4</t>
  </si>
  <si>
    <t>in 1 gram sediment</t>
  </si>
  <si>
    <t>on 1/32 filter</t>
  </si>
  <si>
    <t>* 32</t>
  </si>
  <si>
    <t>*50 dilution</t>
  </si>
  <si>
    <t xml:space="preserve"> Sample name </t>
  </si>
  <si>
    <t xml:space="preserve"> Sample type </t>
  </si>
  <si>
    <t xml:space="preserve"> Cq </t>
  </si>
  <si>
    <t xml:space="preserve"> 10^7 </t>
  </si>
  <si>
    <t xml:space="preserve"> Standard </t>
  </si>
  <si>
    <t xml:space="preserve"> 10^6 </t>
  </si>
  <si>
    <t xml:space="preserve"> 10^5 </t>
  </si>
  <si>
    <t xml:space="preserve"> 10^4 </t>
  </si>
  <si>
    <t xml:space="preserve"> 10^3 </t>
  </si>
  <si>
    <t xml:space="preserve"> NTC </t>
  </si>
  <si>
    <t xml:space="preserve"> Ref-A </t>
  </si>
  <si>
    <t xml:space="preserve"> Sample </t>
  </si>
  <si>
    <t xml:space="preserve"> Ref-D </t>
  </si>
  <si>
    <t xml:space="preserve"> 127-A </t>
  </si>
  <si>
    <t xml:space="preserve"> 127-D </t>
  </si>
  <si>
    <t xml:space="preserve"> 130-A </t>
  </si>
  <si>
    <t xml:space="preserve"> 130-D </t>
  </si>
  <si>
    <t xml:space="preserve"> 133-A </t>
  </si>
  <si>
    <t xml:space="preserve"> 133-D </t>
  </si>
  <si>
    <t xml:space="preserve"> 136-A </t>
  </si>
  <si>
    <t xml:space="preserve"> 136-D </t>
  </si>
  <si>
    <t xml:space="preserve"> 139-A </t>
  </si>
  <si>
    <t xml:space="preserve"> 139-B </t>
  </si>
  <si>
    <t xml:space="preserve"> 143-A </t>
  </si>
  <si>
    <t xml:space="preserve"> 143-D </t>
  </si>
  <si>
    <t xml:space="preserve"> 146-A </t>
  </si>
  <si>
    <t xml:space="preserve"> 146-D </t>
  </si>
  <si>
    <t xml:space="preserve"> 149-A </t>
  </si>
  <si>
    <t xml:space="preserve"> 149-D </t>
  </si>
  <si>
    <t xml:space="preserve"> 152-A </t>
  </si>
  <si>
    <t xml:space="preserve"> 152-D </t>
  </si>
  <si>
    <t xml:space="preserve"> 155-A </t>
  </si>
  <si>
    <t xml:space="preserve"> 155-D </t>
  </si>
  <si>
    <t xml:space="preserve"> 158-A </t>
  </si>
  <si>
    <t xml:space="preserve"> 158-D </t>
  </si>
  <si>
    <t xml:space="preserve"> 161-A </t>
  </si>
  <si>
    <t xml:space="preserve"> 161-D </t>
  </si>
  <si>
    <t xml:space="preserve"> 105(0-1) </t>
  </si>
  <si>
    <t xml:space="preserve"> 105(1-2) </t>
  </si>
  <si>
    <t xml:space="preserve"> 105(2-3 </t>
  </si>
  <si>
    <t xml:space="preserve"> 105(3-4) </t>
  </si>
  <si>
    <t>NTC</t>
  </si>
  <si>
    <t>10^3</t>
  </si>
  <si>
    <t>water</t>
  </si>
  <si>
    <t>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</si>
</sst>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0.000"/>
  </numFmts>
  <fonts count="8" x14ac:knownFonts="1">
    <font>
      <sz val="11"/>
      <color theme="1"/>
      <name val="Calibri"/>
      <family val="2"/>
    </font>
    <font>
      <b/>
      <sz val="13"/>
      <color theme="3"/>
      <name val="Calibri"/>
      <family val="2"/>
    </font>
    <font>
      <sz val="11"/>
      <color rgb="FF9C5700"/>
      <name val="Calibri"/>
      <family val="2"/>
    </font>
    <font>
      <b/>
      <sz val="11"/>
      <color theme="1"/>
      <name val="Calibri"/>
      <family val="2"/>
    </font>
    <font>
      <sz val="8.25"/>
      <name val="Microsoft Sans Serif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6" fillId="0" borderId="1" applyNumberFormat="0" applyFill="0" applyAlignment="0" applyProtection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4" fillId="0" borderId="0">
      <alignment vertical="top"/>
      <protection locked="0"/>
    </xf>
    <xf numFmtId="0" fontId="5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5"/>
    <xf numFmtId="0" fontId="5" fillId="0" borderId="0" xfId="5" applyAlignment="1">
      <alignment horizontal="center"/>
    </xf>
    <xf numFmtId="165" fontId="2" fillId="2" borderId="0" xfId="3" applyNumberFormat="1" applyAlignment="1">
      <alignment horizontal="center"/>
    </xf>
    <xf numFmtId="0" fontId="1" fillId="0" borderId="2" xfId="2" applyAlignment="1">
      <alignment horizontal="center"/>
    </xf>
    <xf numFmtId="11" fontId="1" fillId="0" borderId="2" xfId="2" applyNumberFormat="1" applyAlignment="1">
      <alignment horizontal="center"/>
    </xf>
    <xf numFmtId="11" fontId="6" fillId="0" borderId="1" xfId="1" applyNumberFormat="1" applyAlignment="1">
      <alignment horizontal="center"/>
    </xf>
    <xf numFmtId="0" fontId="6" fillId="0" borderId="1" xfId="1"/>
    <xf numFmtId="0" fontId="6" fillId="0" borderId="1" xfId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4" borderId="0" xfId="0" applyFill="1"/>
    <xf numFmtId="0" fontId="0" fillId="4" borderId="0" xfId="0" applyFill="1" applyAlignment="1">
      <alignment horizontal="left" vertical="center" wrapText="1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5" fillId="0" borderId="0" xfId="5" applyFill="1"/>
    <xf numFmtId="0" fontId="3" fillId="5" borderId="0" xfId="0" applyFont="1" applyFill="1" applyAlignment="1">
      <alignment horizontal="center"/>
    </xf>
    <xf numFmtId="11" fontId="0" fillId="5" borderId="0" xfId="0" applyNumberFormat="1" applyFill="1"/>
    <xf numFmtId="0" fontId="0" fillId="5" borderId="0" xfId="0" applyFill="1" applyAlignment="1">
      <alignment horizontal="center" vertical="center"/>
    </xf>
    <xf numFmtId="11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</cellXfs>
  <cellStyles count="6">
    <cellStyle name="Heading 1" xfId="1" builtinId="16"/>
    <cellStyle name="Heading 2" xfId="2" builtinId="17"/>
    <cellStyle name="Neutral" xfId="3" builtinId="28"/>
    <cellStyle name="Normal" xfId="0" builtinId="0"/>
    <cellStyle name="Normal 2" xfId="5" xr:uid="{513035EC-83C3-46C8-9490-26134D6BAFB6}"/>
    <cellStyle name="Normal 3" xfId="4" xr:uid="{06400DAB-6A5E-41C1-80E9-F0AFBFD792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154509728892539E-2"/>
                  <c:y val="-0.61512697683652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'results 1'!$D$3:$D$12</c:f>
              <c:numCache>
                <c:formatCode>General</c:formatCode>
                <c:ptCount val="10"/>
                <c:pt idx="0">
                  <c:v>7.6085260335771938</c:v>
                </c:pt>
                <c:pt idx="1">
                  <c:v>6.6085260335771938</c:v>
                </c:pt>
                <c:pt idx="2">
                  <c:v>5.6085260335771938</c:v>
                </c:pt>
                <c:pt idx="3">
                  <c:v>4.6085260335771938</c:v>
                </c:pt>
                <c:pt idx="4">
                  <c:v>3.6085260335771943</c:v>
                </c:pt>
                <c:pt idx="5">
                  <c:v>7.6085260335771938</c:v>
                </c:pt>
                <c:pt idx="6">
                  <c:v>6.6085260335771938</c:v>
                </c:pt>
                <c:pt idx="7">
                  <c:v>5.6085260335771938</c:v>
                </c:pt>
                <c:pt idx="8">
                  <c:v>4.6085260335771938</c:v>
                </c:pt>
                <c:pt idx="9">
                  <c:v>3.6085260335771943</c:v>
                </c:pt>
              </c:numCache>
            </c:numRef>
          </c:xVal>
          <c:yVal>
            <c:numRef>
              <c:f>'results 1'!$B$3:$B$12</c:f>
              <c:numCache>
                <c:formatCode>General</c:formatCode>
                <c:ptCount val="10"/>
                <c:pt idx="0">
                  <c:v>8</c:v>
                </c:pt>
                <c:pt idx="1">
                  <c:v>11.76</c:v>
                </c:pt>
                <c:pt idx="2">
                  <c:v>15.46</c:v>
                </c:pt>
                <c:pt idx="3">
                  <c:v>18.04</c:v>
                </c:pt>
                <c:pt idx="4">
                  <c:v>19.25</c:v>
                </c:pt>
                <c:pt idx="5">
                  <c:v>7.99</c:v>
                </c:pt>
                <c:pt idx="6">
                  <c:v>11.76</c:v>
                </c:pt>
                <c:pt idx="7">
                  <c:v>15.79</c:v>
                </c:pt>
                <c:pt idx="8">
                  <c:v>18.57</c:v>
                </c:pt>
                <c:pt idx="9">
                  <c:v>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F-450A-955B-9DCF3DED3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10056"/>
        <c:axId val="691205136"/>
      </c:scatterChart>
      <c:valAx>
        <c:axId val="6912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1205136"/>
        <c:crosses val="autoZero"/>
        <c:crossBetween val="midCat"/>
      </c:valAx>
      <c:valAx>
        <c:axId val="6912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121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9476607964834E-2"/>
          <c:y val="1.0228155838062141E-2"/>
          <c:w val="0.96153124458481998"/>
          <c:h val="0.86336353905482477"/>
        </c:manualLayout>
      </c:layout>
      <c:lineChart>
        <c:grouping val="standard"/>
        <c:varyColors val="0"/>
        <c:ser>
          <c:idx val="0"/>
          <c:order val="0"/>
          <c:tx>
            <c:strRef>
              <c:f>'results 1'!$C$14</c:f>
              <c:strCache>
                <c:ptCount val="1"/>
                <c:pt idx="0">
                  <c:v>cq replicate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'results 1'!$B$15:$B$48</c:f>
              <c:strCache>
                <c:ptCount val="34"/>
                <c:pt idx="0">
                  <c:v>Ref-A</c:v>
                </c:pt>
                <c:pt idx="1">
                  <c:v>Ref-D</c:v>
                </c:pt>
                <c:pt idx="2">
                  <c:v>127-A</c:v>
                </c:pt>
                <c:pt idx="3">
                  <c:v>127-D</c:v>
                </c:pt>
                <c:pt idx="4">
                  <c:v>130-A</c:v>
                </c:pt>
                <c:pt idx="5">
                  <c:v>130-D</c:v>
                </c:pt>
                <c:pt idx="6">
                  <c:v>133-A</c:v>
                </c:pt>
                <c:pt idx="7">
                  <c:v>133-D</c:v>
                </c:pt>
                <c:pt idx="8">
                  <c:v>136-A</c:v>
                </c:pt>
                <c:pt idx="9">
                  <c:v>136-D</c:v>
                </c:pt>
                <c:pt idx="10">
                  <c:v>139-A</c:v>
                </c:pt>
                <c:pt idx="11">
                  <c:v>139-B</c:v>
                </c:pt>
                <c:pt idx="12">
                  <c:v>143-A</c:v>
                </c:pt>
                <c:pt idx="13">
                  <c:v>143-D</c:v>
                </c:pt>
                <c:pt idx="14">
                  <c:v>146-A</c:v>
                </c:pt>
                <c:pt idx="15">
                  <c:v>146-D</c:v>
                </c:pt>
                <c:pt idx="16">
                  <c:v>149-A</c:v>
                </c:pt>
                <c:pt idx="17">
                  <c:v>149-D</c:v>
                </c:pt>
                <c:pt idx="18">
                  <c:v>152-A</c:v>
                </c:pt>
                <c:pt idx="19">
                  <c:v>152-D</c:v>
                </c:pt>
                <c:pt idx="20">
                  <c:v>155-A</c:v>
                </c:pt>
                <c:pt idx="21">
                  <c:v>155-D</c:v>
                </c:pt>
                <c:pt idx="22">
                  <c:v>158-A</c:v>
                </c:pt>
                <c:pt idx="23">
                  <c:v>158-D</c:v>
                </c:pt>
                <c:pt idx="24">
                  <c:v>161-A</c:v>
                </c:pt>
                <c:pt idx="25">
                  <c:v>161-D</c:v>
                </c:pt>
                <c:pt idx="30">
                  <c:v>105(0-1) </c:v>
                </c:pt>
                <c:pt idx="31">
                  <c:v>105(1-2) </c:v>
                </c:pt>
                <c:pt idx="32">
                  <c:v>105(2-3) </c:v>
                </c:pt>
                <c:pt idx="33">
                  <c:v>105(3-4) </c:v>
                </c:pt>
              </c:strCache>
            </c:strRef>
          </c:cat>
          <c:val>
            <c:numRef>
              <c:f>'results 1'!$C$15:$C$48</c:f>
              <c:numCache>
                <c:formatCode>General</c:formatCode>
                <c:ptCount val="34"/>
                <c:pt idx="0">
                  <c:v>16.48</c:v>
                </c:pt>
                <c:pt idx="1">
                  <c:v>16.61</c:v>
                </c:pt>
                <c:pt idx="2">
                  <c:v>16.04</c:v>
                </c:pt>
                <c:pt idx="3">
                  <c:v>14.65</c:v>
                </c:pt>
                <c:pt idx="4">
                  <c:v>15.88</c:v>
                </c:pt>
                <c:pt idx="5">
                  <c:v>14.95</c:v>
                </c:pt>
                <c:pt idx="6">
                  <c:v>15.68</c:v>
                </c:pt>
                <c:pt idx="7">
                  <c:v>14.84</c:v>
                </c:pt>
                <c:pt idx="8">
                  <c:v>16.47</c:v>
                </c:pt>
                <c:pt idx="9">
                  <c:v>15.34</c:v>
                </c:pt>
                <c:pt idx="10">
                  <c:v>16.100000000000001</c:v>
                </c:pt>
                <c:pt idx="11">
                  <c:v>15.14</c:v>
                </c:pt>
                <c:pt idx="12">
                  <c:v>13.3</c:v>
                </c:pt>
                <c:pt idx="13">
                  <c:v>14.46</c:v>
                </c:pt>
                <c:pt idx="14">
                  <c:v>16.239999999999998</c:v>
                </c:pt>
                <c:pt idx="15">
                  <c:v>14.6</c:v>
                </c:pt>
                <c:pt idx="16">
                  <c:v>15.26</c:v>
                </c:pt>
                <c:pt idx="17">
                  <c:v>14.36</c:v>
                </c:pt>
                <c:pt idx="18">
                  <c:v>15.89</c:v>
                </c:pt>
                <c:pt idx="19">
                  <c:v>14.82</c:v>
                </c:pt>
                <c:pt idx="20">
                  <c:v>16.14</c:v>
                </c:pt>
                <c:pt idx="21">
                  <c:v>14.9</c:v>
                </c:pt>
                <c:pt idx="22">
                  <c:v>16.149999999999999</c:v>
                </c:pt>
                <c:pt idx="23">
                  <c:v>14.15</c:v>
                </c:pt>
                <c:pt idx="24">
                  <c:v>15.12</c:v>
                </c:pt>
                <c:pt idx="25">
                  <c:v>15.04</c:v>
                </c:pt>
                <c:pt idx="29">
                  <c:v>0</c:v>
                </c:pt>
                <c:pt idx="30">
                  <c:v>16.149999999999999</c:v>
                </c:pt>
                <c:pt idx="31">
                  <c:v>16.86</c:v>
                </c:pt>
                <c:pt idx="32">
                  <c:v>15.73</c:v>
                </c:pt>
                <c:pt idx="33">
                  <c:v>16.28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7-4777-938A-069CF1A13B24}"/>
            </c:ext>
          </c:extLst>
        </c:ser>
        <c:ser>
          <c:idx val="1"/>
          <c:order val="1"/>
          <c:tx>
            <c:strRef>
              <c:f>'results 1'!$D$14</c:f>
              <c:strCache>
                <c:ptCount val="1"/>
                <c:pt idx="0">
                  <c:v>cq replicate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'results 1'!$B$15:$B$48</c:f>
              <c:strCache>
                <c:ptCount val="34"/>
                <c:pt idx="0">
                  <c:v>Ref-A</c:v>
                </c:pt>
                <c:pt idx="1">
                  <c:v>Ref-D</c:v>
                </c:pt>
                <c:pt idx="2">
                  <c:v>127-A</c:v>
                </c:pt>
                <c:pt idx="3">
                  <c:v>127-D</c:v>
                </c:pt>
                <c:pt idx="4">
                  <c:v>130-A</c:v>
                </c:pt>
                <c:pt idx="5">
                  <c:v>130-D</c:v>
                </c:pt>
                <c:pt idx="6">
                  <c:v>133-A</c:v>
                </c:pt>
                <c:pt idx="7">
                  <c:v>133-D</c:v>
                </c:pt>
                <c:pt idx="8">
                  <c:v>136-A</c:v>
                </c:pt>
                <c:pt idx="9">
                  <c:v>136-D</c:v>
                </c:pt>
                <c:pt idx="10">
                  <c:v>139-A</c:v>
                </c:pt>
                <c:pt idx="11">
                  <c:v>139-B</c:v>
                </c:pt>
                <c:pt idx="12">
                  <c:v>143-A</c:v>
                </c:pt>
                <c:pt idx="13">
                  <c:v>143-D</c:v>
                </c:pt>
                <c:pt idx="14">
                  <c:v>146-A</c:v>
                </c:pt>
                <c:pt idx="15">
                  <c:v>146-D</c:v>
                </c:pt>
                <c:pt idx="16">
                  <c:v>149-A</c:v>
                </c:pt>
                <c:pt idx="17">
                  <c:v>149-D</c:v>
                </c:pt>
                <c:pt idx="18">
                  <c:v>152-A</c:v>
                </c:pt>
                <c:pt idx="19">
                  <c:v>152-D</c:v>
                </c:pt>
                <c:pt idx="20">
                  <c:v>155-A</c:v>
                </c:pt>
                <c:pt idx="21">
                  <c:v>155-D</c:v>
                </c:pt>
                <c:pt idx="22">
                  <c:v>158-A</c:v>
                </c:pt>
                <c:pt idx="23">
                  <c:v>158-D</c:v>
                </c:pt>
                <c:pt idx="24">
                  <c:v>161-A</c:v>
                </c:pt>
                <c:pt idx="25">
                  <c:v>161-D</c:v>
                </c:pt>
                <c:pt idx="30">
                  <c:v>105(0-1) </c:v>
                </c:pt>
                <c:pt idx="31">
                  <c:v>105(1-2) </c:v>
                </c:pt>
                <c:pt idx="32">
                  <c:v>105(2-3) </c:v>
                </c:pt>
                <c:pt idx="33">
                  <c:v>105(3-4) </c:v>
                </c:pt>
              </c:strCache>
            </c:strRef>
          </c:cat>
          <c:val>
            <c:numRef>
              <c:f>'results 1'!$D$15:$D$48</c:f>
              <c:numCache>
                <c:formatCode>General</c:formatCode>
                <c:ptCount val="34"/>
                <c:pt idx="0">
                  <c:v>16.5</c:v>
                </c:pt>
                <c:pt idx="1">
                  <c:v>16.98</c:v>
                </c:pt>
                <c:pt idx="2">
                  <c:v>16.059999999999999</c:v>
                </c:pt>
                <c:pt idx="3">
                  <c:v>14.75</c:v>
                </c:pt>
                <c:pt idx="4">
                  <c:v>15.61</c:v>
                </c:pt>
                <c:pt idx="5">
                  <c:v>14.57</c:v>
                </c:pt>
                <c:pt idx="6">
                  <c:v>15.67</c:v>
                </c:pt>
                <c:pt idx="7">
                  <c:v>14.88</c:v>
                </c:pt>
                <c:pt idx="8">
                  <c:v>16.690000000000001</c:v>
                </c:pt>
                <c:pt idx="9">
                  <c:v>15.4</c:v>
                </c:pt>
                <c:pt idx="10">
                  <c:v>15.72</c:v>
                </c:pt>
                <c:pt idx="11">
                  <c:v>15.11</c:v>
                </c:pt>
                <c:pt idx="12">
                  <c:v>13.16</c:v>
                </c:pt>
                <c:pt idx="13">
                  <c:v>14.28</c:v>
                </c:pt>
                <c:pt idx="14">
                  <c:v>16.100000000000001</c:v>
                </c:pt>
                <c:pt idx="15">
                  <c:v>14.67</c:v>
                </c:pt>
                <c:pt idx="16">
                  <c:v>15.48</c:v>
                </c:pt>
                <c:pt idx="17">
                  <c:v>14.29</c:v>
                </c:pt>
                <c:pt idx="18">
                  <c:v>15.9</c:v>
                </c:pt>
                <c:pt idx="19">
                  <c:v>15.05</c:v>
                </c:pt>
                <c:pt idx="20">
                  <c:v>16.02</c:v>
                </c:pt>
                <c:pt idx="21">
                  <c:v>14.76</c:v>
                </c:pt>
                <c:pt idx="22">
                  <c:v>16.260000000000002</c:v>
                </c:pt>
                <c:pt idx="23">
                  <c:v>14.08</c:v>
                </c:pt>
                <c:pt idx="24">
                  <c:v>15.11</c:v>
                </c:pt>
                <c:pt idx="25">
                  <c:v>15.03</c:v>
                </c:pt>
                <c:pt idx="29">
                  <c:v>0</c:v>
                </c:pt>
                <c:pt idx="30">
                  <c:v>16.13</c:v>
                </c:pt>
                <c:pt idx="31">
                  <c:v>16.27</c:v>
                </c:pt>
                <c:pt idx="32">
                  <c:v>15.52</c:v>
                </c:pt>
                <c:pt idx="33">
                  <c:v>15.56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7-4777-938A-069CF1A13B24}"/>
            </c:ext>
          </c:extLst>
        </c:ser>
        <c:ser>
          <c:idx val="2"/>
          <c:order val="2"/>
          <c:tx>
            <c:strRef>
              <c:f>'results 1'!$F$14</c:f>
              <c:strCache>
                <c:ptCount val="1"/>
                <c:pt idx="0">
                  <c:v>cq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'results 1'!$B$15:$B$48</c:f>
              <c:strCache>
                <c:ptCount val="34"/>
                <c:pt idx="0">
                  <c:v>Ref-A</c:v>
                </c:pt>
                <c:pt idx="1">
                  <c:v>Ref-D</c:v>
                </c:pt>
                <c:pt idx="2">
                  <c:v>127-A</c:v>
                </c:pt>
                <c:pt idx="3">
                  <c:v>127-D</c:v>
                </c:pt>
                <c:pt idx="4">
                  <c:v>130-A</c:v>
                </c:pt>
                <c:pt idx="5">
                  <c:v>130-D</c:v>
                </c:pt>
                <c:pt idx="6">
                  <c:v>133-A</c:v>
                </c:pt>
                <c:pt idx="7">
                  <c:v>133-D</c:v>
                </c:pt>
                <c:pt idx="8">
                  <c:v>136-A</c:v>
                </c:pt>
                <c:pt idx="9">
                  <c:v>136-D</c:v>
                </c:pt>
                <c:pt idx="10">
                  <c:v>139-A</c:v>
                </c:pt>
                <c:pt idx="11">
                  <c:v>139-B</c:v>
                </c:pt>
                <c:pt idx="12">
                  <c:v>143-A</c:v>
                </c:pt>
                <c:pt idx="13">
                  <c:v>143-D</c:v>
                </c:pt>
                <c:pt idx="14">
                  <c:v>146-A</c:v>
                </c:pt>
                <c:pt idx="15">
                  <c:v>146-D</c:v>
                </c:pt>
                <c:pt idx="16">
                  <c:v>149-A</c:v>
                </c:pt>
                <c:pt idx="17">
                  <c:v>149-D</c:v>
                </c:pt>
                <c:pt idx="18">
                  <c:v>152-A</c:v>
                </c:pt>
                <c:pt idx="19">
                  <c:v>152-D</c:v>
                </c:pt>
                <c:pt idx="20">
                  <c:v>155-A</c:v>
                </c:pt>
                <c:pt idx="21">
                  <c:v>155-D</c:v>
                </c:pt>
                <c:pt idx="22">
                  <c:v>158-A</c:v>
                </c:pt>
                <c:pt idx="23">
                  <c:v>158-D</c:v>
                </c:pt>
                <c:pt idx="24">
                  <c:v>161-A</c:v>
                </c:pt>
                <c:pt idx="25">
                  <c:v>161-D</c:v>
                </c:pt>
                <c:pt idx="30">
                  <c:v>105(0-1) </c:v>
                </c:pt>
                <c:pt idx="31">
                  <c:v>105(1-2) </c:v>
                </c:pt>
                <c:pt idx="32">
                  <c:v>105(2-3) </c:v>
                </c:pt>
                <c:pt idx="33">
                  <c:v>105(3-4) </c:v>
                </c:pt>
              </c:strCache>
            </c:strRef>
          </c:cat>
          <c:val>
            <c:numRef>
              <c:f>'results 1'!$F$15:$F$48</c:f>
              <c:numCache>
                <c:formatCode>General</c:formatCode>
                <c:ptCount val="34"/>
                <c:pt idx="0">
                  <c:v>-1.9999999999999574E-2</c:v>
                </c:pt>
                <c:pt idx="1">
                  <c:v>-0.37000000000000099</c:v>
                </c:pt>
                <c:pt idx="2">
                  <c:v>-1.9999999999999574E-2</c:v>
                </c:pt>
                <c:pt idx="3">
                  <c:v>-9.9999999999999645E-2</c:v>
                </c:pt>
                <c:pt idx="4">
                  <c:v>0.27000000000000135</c:v>
                </c:pt>
                <c:pt idx="5">
                  <c:v>0.37999999999999901</c:v>
                </c:pt>
                <c:pt idx="6">
                  <c:v>9.9999999999997868E-3</c:v>
                </c:pt>
                <c:pt idx="7">
                  <c:v>-4.0000000000000924E-2</c:v>
                </c:pt>
                <c:pt idx="8">
                  <c:v>-0.22000000000000242</c:v>
                </c:pt>
                <c:pt idx="9">
                  <c:v>-6.0000000000000497E-2</c:v>
                </c:pt>
                <c:pt idx="10">
                  <c:v>0.38000000000000078</c:v>
                </c:pt>
                <c:pt idx="11">
                  <c:v>3.0000000000001137E-2</c:v>
                </c:pt>
                <c:pt idx="12">
                  <c:v>0.14000000000000057</c:v>
                </c:pt>
                <c:pt idx="13">
                  <c:v>0.18000000000000149</c:v>
                </c:pt>
                <c:pt idx="14">
                  <c:v>0.13999999999999702</c:v>
                </c:pt>
                <c:pt idx="15">
                  <c:v>-7.0000000000000284E-2</c:v>
                </c:pt>
                <c:pt idx="16">
                  <c:v>-0.22000000000000064</c:v>
                </c:pt>
                <c:pt idx="17">
                  <c:v>7.0000000000000284E-2</c:v>
                </c:pt>
                <c:pt idx="18">
                  <c:v>-9.9999999999997868E-3</c:v>
                </c:pt>
                <c:pt idx="19">
                  <c:v>-0.23000000000000043</c:v>
                </c:pt>
                <c:pt idx="20">
                  <c:v>0.12000000000000099</c:v>
                </c:pt>
                <c:pt idx="21">
                  <c:v>0.14000000000000057</c:v>
                </c:pt>
                <c:pt idx="22">
                  <c:v>-0.11000000000000298</c:v>
                </c:pt>
                <c:pt idx="23">
                  <c:v>7.0000000000000284E-2</c:v>
                </c:pt>
                <c:pt idx="24">
                  <c:v>9.9999999999997868E-3</c:v>
                </c:pt>
                <c:pt idx="25">
                  <c:v>9.9999999999997868E-3</c:v>
                </c:pt>
                <c:pt idx="29">
                  <c:v>0</c:v>
                </c:pt>
                <c:pt idx="30">
                  <c:v>1.9999999999999574E-2</c:v>
                </c:pt>
                <c:pt idx="31">
                  <c:v>0.58999999999999986</c:v>
                </c:pt>
                <c:pt idx="32">
                  <c:v>0.21000000000000085</c:v>
                </c:pt>
                <c:pt idx="33">
                  <c:v>0.72000000000000064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7-4777-938A-069CF1A13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294728"/>
        <c:axId val="534295384"/>
      </c:lineChart>
      <c:catAx>
        <c:axId val="53429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r="2700000" sx="38000" sy="38000" algn="tl" rotWithShape="0">
                    <a:schemeClr val="tx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429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42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4294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62888346251976"/>
          <c:y val="0.94198855546592897"/>
          <c:w val="0.38674223307496047"/>
          <c:h val="5.80114445340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1</xdr:row>
      <xdr:rowOff>38100</xdr:rowOff>
    </xdr:from>
    <xdr:to>
      <xdr:col>14</xdr:col>
      <xdr:colOff>123825</xdr:colOff>
      <xdr:row>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7E7AE-57E8-4C04-84E7-A66BED56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80283</xdr:colOff>
      <xdr:row>55</xdr:row>
      <xdr:rowOff>102053</xdr:rowOff>
    </xdr:from>
    <xdr:to>
      <xdr:col>7</xdr:col>
      <xdr:colOff>870857</xdr:colOff>
      <xdr:row>79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ADCD3-D004-4C3E-9A31-B5A25DC63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11A8-C023-43DF-944E-656E5AD8A8FA}">
  <dimension ref="A1:M55"/>
  <sheetViews>
    <sheetView zoomScaleNormal="100" workbookViewId="0">
      <selection activeCell="F25" sqref="F25"/>
    </sheetView>
  </sheetViews>
  <sheetFormatPr defaultRowHeight="15" x14ac:dyDescent="0.25"/>
  <cols>
    <col min="2" max="2" width="17.5703125" bestFit="1" customWidth="1"/>
    <col min="3" max="3" width="21.85546875" style="1" bestFit="1" customWidth="1"/>
    <col min="4" max="4" width="15.28515625" bestFit="1" customWidth="1"/>
    <col min="5" max="5" width="22.5703125" style="2" bestFit="1" customWidth="1"/>
    <col min="6" max="6" width="12.7109375" style="1" bestFit="1" customWidth="1"/>
    <col min="7" max="7" width="10.5703125" style="1" bestFit="1" customWidth="1"/>
    <col min="8" max="8" width="22.28515625" bestFit="1" customWidth="1"/>
    <col min="9" max="9" width="12.140625" bestFit="1" customWidth="1"/>
    <col min="10" max="10" width="13" customWidth="1"/>
    <col min="11" max="11" width="18.140625" bestFit="1" customWidth="1"/>
    <col min="12" max="12" width="15.28515625" bestFit="1" customWidth="1"/>
    <col min="13" max="13" width="10.7109375" customWidth="1"/>
  </cols>
  <sheetData>
    <row r="1" spans="1:13" ht="20.25" customHeight="1" thickBot="1" x14ac:dyDescent="0.35">
      <c r="A1" s="12" t="s">
        <v>16</v>
      </c>
      <c r="B1" s="12"/>
      <c r="C1" s="13"/>
      <c r="D1" s="12"/>
      <c r="E1" s="11"/>
    </row>
    <row r="2" spans="1:13" s="9" customFormat="1" ht="18.75" thickTop="1" thickBot="1" x14ac:dyDescent="0.35">
      <c r="B2" s="9" t="s">
        <v>15</v>
      </c>
      <c r="C2" s="9" t="s">
        <v>14</v>
      </c>
      <c r="D2" s="9" t="s">
        <v>13</v>
      </c>
      <c r="E2" s="10" t="s">
        <v>12</v>
      </c>
    </row>
    <row r="3" spans="1:13" ht="16.5" thickTop="1" x14ac:dyDescent="0.25">
      <c r="A3" s="6" t="s">
        <v>8</v>
      </c>
      <c r="B3">
        <v>8</v>
      </c>
      <c r="C3" s="2">
        <v>40600000</v>
      </c>
      <c r="D3">
        <f>LOG10(C3)</f>
        <v>7.6085260335771938</v>
      </c>
      <c r="E3" s="2">
        <f t="shared" ref="E3" si="0">10^((B3-$G$4)/$G$5)</f>
        <v>66354226.483163632</v>
      </c>
      <c r="F3" s="7" t="s">
        <v>11</v>
      </c>
      <c r="G3" s="8"/>
    </row>
    <row r="4" spans="1:13" ht="15.75" x14ac:dyDescent="0.25">
      <c r="A4" s="6" t="s">
        <v>7</v>
      </c>
      <c r="B4">
        <v>11.76</v>
      </c>
      <c r="C4" s="2">
        <v>4060000</v>
      </c>
      <c r="D4">
        <f t="shared" ref="D4:D12" si="1">LOG10(C4)</f>
        <v>6.6085260335771938</v>
      </c>
      <c r="E4" s="2">
        <f t="shared" ref="E4:E12" si="2">10^((B4-$G$4)/$G$5)</f>
        <v>3685846.822427379</v>
      </c>
      <c r="F4" s="7" t="s">
        <v>10</v>
      </c>
      <c r="G4" s="1">
        <f>INTERCEPT(B3:B10,D3:D10)</f>
        <v>31.428258111562247</v>
      </c>
    </row>
    <row r="5" spans="1:13" ht="15.75" x14ac:dyDescent="0.25">
      <c r="A5" s="6" t="s">
        <v>6</v>
      </c>
      <c r="B5">
        <v>15.46</v>
      </c>
      <c r="C5" s="2">
        <v>406000</v>
      </c>
      <c r="D5">
        <f t="shared" si="1"/>
        <v>5.6085260335771938</v>
      </c>
      <c r="E5" s="2">
        <f t="shared" si="2"/>
        <v>214406.45547028354</v>
      </c>
      <c r="F5" s="7" t="s">
        <v>9</v>
      </c>
      <c r="G5" s="1">
        <f>SLOPE(B3:B10,D3:D10)</f>
        <v>-2.9952252252252252</v>
      </c>
    </row>
    <row r="6" spans="1:13" ht="15.75" x14ac:dyDescent="0.25">
      <c r="A6" s="6" t="s">
        <v>5</v>
      </c>
      <c r="B6">
        <v>18.04</v>
      </c>
      <c r="C6" s="2">
        <v>40600</v>
      </c>
      <c r="D6">
        <f t="shared" si="1"/>
        <v>4.6085260335771938</v>
      </c>
      <c r="E6" s="2">
        <f t="shared" si="2"/>
        <v>29503.049398647236</v>
      </c>
    </row>
    <row r="7" spans="1:13" ht="15.75" x14ac:dyDescent="0.25">
      <c r="A7" s="24" t="s">
        <v>104</v>
      </c>
      <c r="B7">
        <v>19.25</v>
      </c>
      <c r="C7" s="2">
        <v>4060</v>
      </c>
      <c r="D7">
        <f t="shared" si="1"/>
        <v>3.6085260335771943</v>
      </c>
      <c r="E7" s="2">
        <f t="shared" si="2"/>
        <v>11638.328406934408</v>
      </c>
    </row>
    <row r="8" spans="1:13" ht="15.75" x14ac:dyDescent="0.25">
      <c r="A8" s="6" t="s">
        <v>8</v>
      </c>
      <c r="B8">
        <v>7.99</v>
      </c>
      <c r="C8" s="2">
        <v>40600000</v>
      </c>
      <c r="D8">
        <f t="shared" si="1"/>
        <v>7.6085260335771938</v>
      </c>
      <c r="E8" s="2">
        <f t="shared" si="2"/>
        <v>66866291.595555611</v>
      </c>
    </row>
    <row r="9" spans="1:13" ht="15.75" x14ac:dyDescent="0.25">
      <c r="A9" s="6" t="s">
        <v>7</v>
      </c>
      <c r="B9">
        <v>11.76</v>
      </c>
      <c r="C9" s="2">
        <v>4060000</v>
      </c>
      <c r="D9">
        <f t="shared" si="1"/>
        <v>6.6085260335771938</v>
      </c>
      <c r="E9" s="2">
        <f t="shared" si="2"/>
        <v>3685846.822427379</v>
      </c>
    </row>
    <row r="10" spans="1:13" ht="15.75" x14ac:dyDescent="0.25">
      <c r="A10" s="6" t="s">
        <v>6</v>
      </c>
      <c r="B10">
        <v>15.79</v>
      </c>
      <c r="C10" s="2">
        <v>406000</v>
      </c>
      <c r="D10">
        <f t="shared" si="1"/>
        <v>5.6085260335771938</v>
      </c>
      <c r="E10" s="2">
        <f t="shared" si="2"/>
        <v>166365.20635381862</v>
      </c>
    </row>
    <row r="11" spans="1:13" ht="15.75" x14ac:dyDescent="0.25">
      <c r="A11" s="6" t="s">
        <v>5</v>
      </c>
      <c r="B11">
        <v>18.57</v>
      </c>
      <c r="C11" s="2">
        <v>40600</v>
      </c>
      <c r="D11">
        <f t="shared" si="1"/>
        <v>4.6085260335771938</v>
      </c>
      <c r="E11" s="2">
        <f t="shared" si="2"/>
        <v>19629.923646525254</v>
      </c>
    </row>
    <row r="12" spans="1:13" ht="15.75" x14ac:dyDescent="0.25">
      <c r="A12" s="24" t="s">
        <v>104</v>
      </c>
      <c r="B12">
        <v>19.75</v>
      </c>
      <c r="C12" s="2">
        <v>4060</v>
      </c>
      <c r="D12">
        <f t="shared" si="1"/>
        <v>3.6085260335771943</v>
      </c>
      <c r="E12" s="2">
        <f t="shared" si="2"/>
        <v>7924.2515418979419</v>
      </c>
      <c r="H12" s="1" t="s">
        <v>49</v>
      </c>
      <c r="I12" s="1" t="s">
        <v>50</v>
      </c>
      <c r="J12" t="s">
        <v>59</v>
      </c>
      <c r="K12" s="17" t="s">
        <v>53</v>
      </c>
      <c r="M12" s="1" t="s">
        <v>105</v>
      </c>
    </row>
    <row r="13" spans="1:13" x14ac:dyDescent="0.25">
      <c r="I13" s="1" t="s">
        <v>61</v>
      </c>
      <c r="J13" t="s">
        <v>51</v>
      </c>
      <c r="K13" s="17" t="s">
        <v>60</v>
      </c>
      <c r="M13" s="1" t="s">
        <v>106</v>
      </c>
    </row>
    <row r="14" spans="1:13" x14ac:dyDescent="0.25">
      <c r="C14" s="5" t="s">
        <v>4</v>
      </c>
      <c r="D14" s="5" t="s">
        <v>3</v>
      </c>
      <c r="E14" s="5" t="s">
        <v>2</v>
      </c>
      <c r="F14" s="5" t="s">
        <v>43</v>
      </c>
      <c r="G14" s="5" t="s">
        <v>1</v>
      </c>
      <c r="H14" s="4" t="s">
        <v>0</v>
      </c>
      <c r="I14" s="4" t="s">
        <v>0</v>
      </c>
      <c r="J14" s="5" t="s">
        <v>52</v>
      </c>
      <c r="K14" s="5" t="s">
        <v>52</v>
      </c>
      <c r="L14" s="5" t="s">
        <v>54</v>
      </c>
      <c r="M14" s="25" t="s">
        <v>55</v>
      </c>
    </row>
    <row r="15" spans="1:13" x14ac:dyDescent="0.25">
      <c r="B15" s="14" t="s">
        <v>17</v>
      </c>
      <c r="C15">
        <v>16.48</v>
      </c>
      <c r="D15">
        <v>16.5</v>
      </c>
      <c r="E15" s="3">
        <f>AVERAGE(C15:D15)</f>
        <v>16.490000000000002</v>
      </c>
      <c r="F15" s="1">
        <f>C15-D15</f>
        <v>-1.9999999999999574E-2</v>
      </c>
      <c r="G15" s="1">
        <f t="shared" ref="G15:G40" si="3">STDEV(C15:D15)</f>
        <v>1.4142135623730649E-2</v>
      </c>
      <c r="H15" s="2">
        <f t="shared" ref="H15:H40" si="4">10^((E15-$G$4)/$G$5)</f>
        <v>97130.853805592793</v>
      </c>
      <c r="I15" s="2">
        <f>H15*50</f>
        <v>4856542.6902796393</v>
      </c>
      <c r="J15" s="2">
        <f>I15*50</f>
        <v>242827134.51398197</v>
      </c>
      <c r="K15" s="2">
        <f>J15*32</f>
        <v>7770468304.447423</v>
      </c>
      <c r="L15" s="1">
        <v>37000</v>
      </c>
      <c r="M15" s="26">
        <f>K15/L15</f>
        <v>210012.65687695736</v>
      </c>
    </row>
    <row r="16" spans="1:13" x14ac:dyDescent="0.25">
      <c r="B16" s="14" t="s">
        <v>18</v>
      </c>
      <c r="C16">
        <v>16.61</v>
      </c>
      <c r="D16">
        <v>16.98</v>
      </c>
      <c r="E16" s="3">
        <f t="shared" ref="E16:E48" si="5">AVERAGE(C16:D16)</f>
        <v>16.795000000000002</v>
      </c>
      <c r="F16" s="1">
        <f t="shared" ref="F16:F48" si="6">C16-D16</f>
        <v>-0.37000000000000099</v>
      </c>
      <c r="G16" s="1">
        <f t="shared" si="3"/>
        <v>0.26162950903902327</v>
      </c>
      <c r="H16" s="2">
        <f t="shared" si="4"/>
        <v>76829.581915225019</v>
      </c>
      <c r="I16" s="2">
        <f t="shared" ref="I16:I40" si="7">H16*50</f>
        <v>3841479.0957612507</v>
      </c>
      <c r="J16" s="2">
        <f t="shared" ref="J16:J48" si="8">I16*50</f>
        <v>192073954.78806254</v>
      </c>
      <c r="K16" s="2">
        <f t="shared" ref="K16:K40" si="9">J16*32</f>
        <v>6146366553.2180014</v>
      </c>
      <c r="L16" s="1">
        <v>39000</v>
      </c>
      <c r="M16" s="26">
        <f t="shared" ref="M16:M40" si="10">K16/L16</f>
        <v>157599.14239020518</v>
      </c>
    </row>
    <row r="17" spans="2:13" x14ac:dyDescent="0.25">
      <c r="B17" s="14" t="s">
        <v>19</v>
      </c>
      <c r="C17">
        <v>16.04</v>
      </c>
      <c r="D17">
        <v>16.059999999999999</v>
      </c>
      <c r="E17" s="3">
        <f t="shared" si="5"/>
        <v>16.049999999999997</v>
      </c>
      <c r="F17" s="1">
        <f t="shared" si="6"/>
        <v>-1.9999999999999574E-2</v>
      </c>
      <c r="G17" s="1">
        <f t="shared" si="3"/>
        <v>1.4142135623730649E-2</v>
      </c>
      <c r="H17" s="2">
        <f t="shared" si="4"/>
        <v>136225.27037143279</v>
      </c>
      <c r="I17" s="2">
        <f t="shared" si="7"/>
        <v>6811263.5185716394</v>
      </c>
      <c r="J17" s="2">
        <f t="shared" si="8"/>
        <v>340563175.92858195</v>
      </c>
      <c r="K17" s="2">
        <f t="shared" si="9"/>
        <v>10898021629.714622</v>
      </c>
      <c r="L17" s="1">
        <v>81000</v>
      </c>
      <c r="M17" s="26">
        <f t="shared" si="10"/>
        <v>134543.47691005707</v>
      </c>
    </row>
    <row r="18" spans="2:13" x14ac:dyDescent="0.25">
      <c r="B18" s="14" t="s">
        <v>20</v>
      </c>
      <c r="C18">
        <v>14.65</v>
      </c>
      <c r="D18">
        <v>14.75</v>
      </c>
      <c r="E18" s="3">
        <f t="shared" si="5"/>
        <v>14.7</v>
      </c>
      <c r="F18" s="1">
        <f t="shared" si="6"/>
        <v>-9.9999999999999645E-2</v>
      </c>
      <c r="G18" s="1">
        <f t="shared" si="3"/>
        <v>7.0710678118654502E-2</v>
      </c>
      <c r="H18" s="2">
        <f t="shared" si="4"/>
        <v>384569.67611620529</v>
      </c>
      <c r="I18" s="2">
        <f t="shared" si="7"/>
        <v>19228483.805810265</v>
      </c>
      <c r="J18" s="2">
        <f t="shared" si="8"/>
        <v>961424190.29051328</v>
      </c>
      <c r="K18" s="2">
        <f t="shared" si="9"/>
        <v>30765574089.296425</v>
      </c>
      <c r="L18" s="1">
        <v>58000</v>
      </c>
      <c r="M18" s="26">
        <f t="shared" si="10"/>
        <v>530440.93257407635</v>
      </c>
    </row>
    <row r="19" spans="2:13" x14ac:dyDescent="0.25">
      <c r="B19" s="14" t="s">
        <v>21</v>
      </c>
      <c r="C19">
        <v>15.88</v>
      </c>
      <c r="D19">
        <v>15.61</v>
      </c>
      <c r="E19" s="3">
        <f t="shared" si="5"/>
        <v>15.745000000000001</v>
      </c>
      <c r="F19" s="1">
        <f t="shared" si="6"/>
        <v>0.27000000000000135</v>
      </c>
      <c r="G19" s="1">
        <f t="shared" si="3"/>
        <v>0.19091883092036879</v>
      </c>
      <c r="H19" s="2">
        <f t="shared" si="4"/>
        <v>172221.12227130122</v>
      </c>
      <c r="I19" s="2">
        <f t="shared" si="7"/>
        <v>8611056.1135650612</v>
      </c>
      <c r="J19" s="2">
        <f t="shared" si="8"/>
        <v>430552805.67825305</v>
      </c>
      <c r="K19" s="2">
        <f t="shared" si="9"/>
        <v>13777689781.704098</v>
      </c>
      <c r="L19" s="1">
        <v>81000</v>
      </c>
      <c r="M19" s="26">
        <f t="shared" si="10"/>
        <v>170094.93557659379</v>
      </c>
    </row>
    <row r="20" spans="2:13" x14ac:dyDescent="0.25">
      <c r="B20" s="14" t="s">
        <v>22</v>
      </c>
      <c r="C20">
        <v>14.95</v>
      </c>
      <c r="D20">
        <v>14.57</v>
      </c>
      <c r="E20" s="3">
        <f t="shared" si="5"/>
        <v>14.76</v>
      </c>
      <c r="F20" s="1">
        <f t="shared" si="6"/>
        <v>0.37999999999999901</v>
      </c>
      <c r="G20" s="1">
        <f t="shared" si="3"/>
        <v>0.26870057685088738</v>
      </c>
      <c r="H20" s="2">
        <f t="shared" si="4"/>
        <v>367234.22898451466</v>
      </c>
      <c r="I20" s="2">
        <f t="shared" si="7"/>
        <v>18361711.449225731</v>
      </c>
      <c r="J20" s="2">
        <f t="shared" si="8"/>
        <v>918085572.46128654</v>
      </c>
      <c r="K20" s="2">
        <f t="shared" si="9"/>
        <v>29378738318.761169</v>
      </c>
      <c r="L20" s="1">
        <v>105000</v>
      </c>
      <c r="M20" s="26">
        <f t="shared" si="10"/>
        <v>279797.50779772544</v>
      </c>
    </row>
    <row r="21" spans="2:13" x14ac:dyDescent="0.25">
      <c r="B21" s="14" t="s">
        <v>23</v>
      </c>
      <c r="C21">
        <v>15.68</v>
      </c>
      <c r="D21">
        <v>15.67</v>
      </c>
      <c r="E21" s="3">
        <f t="shared" si="5"/>
        <v>15.675000000000001</v>
      </c>
      <c r="F21" s="1">
        <f t="shared" si="6"/>
        <v>9.9999999999997868E-3</v>
      </c>
      <c r="G21" s="1">
        <f t="shared" si="3"/>
        <v>7.0710678118653244E-3</v>
      </c>
      <c r="H21" s="2">
        <f t="shared" si="4"/>
        <v>181742.68699404984</v>
      </c>
      <c r="I21" s="2">
        <f t="shared" si="7"/>
        <v>9087134.3497024924</v>
      </c>
      <c r="J21" s="2">
        <f t="shared" si="8"/>
        <v>454356717.48512459</v>
      </c>
      <c r="K21" s="2">
        <f t="shared" si="9"/>
        <v>14539414959.523987</v>
      </c>
      <c r="L21" s="1">
        <v>66000</v>
      </c>
      <c r="M21" s="26">
        <f t="shared" si="10"/>
        <v>220294.16605339374</v>
      </c>
    </row>
    <row r="22" spans="2:13" x14ac:dyDescent="0.25">
      <c r="B22" s="14" t="s">
        <v>24</v>
      </c>
      <c r="C22">
        <v>14.84</v>
      </c>
      <c r="D22">
        <v>14.88</v>
      </c>
      <c r="E22" s="3">
        <f t="shared" si="5"/>
        <v>14.86</v>
      </c>
      <c r="F22" s="1">
        <f t="shared" si="6"/>
        <v>-4.0000000000000924E-2</v>
      </c>
      <c r="G22" s="1">
        <f t="shared" si="3"/>
        <v>2.8284271247462554E-2</v>
      </c>
      <c r="H22" s="2">
        <f t="shared" si="4"/>
        <v>340060.88674899918</v>
      </c>
      <c r="I22" s="2">
        <f t="shared" si="7"/>
        <v>17003044.33744996</v>
      </c>
      <c r="J22" s="2">
        <f t="shared" si="8"/>
        <v>850152216.87249804</v>
      </c>
      <c r="K22" s="2">
        <f t="shared" si="9"/>
        <v>27204870939.919937</v>
      </c>
      <c r="L22" s="1">
        <v>54000</v>
      </c>
      <c r="M22" s="26">
        <f t="shared" si="10"/>
        <v>503793.90629481367</v>
      </c>
    </row>
    <row r="23" spans="2:13" x14ac:dyDescent="0.25">
      <c r="B23" s="14" t="s">
        <v>25</v>
      </c>
      <c r="C23">
        <v>16.47</v>
      </c>
      <c r="D23">
        <v>16.690000000000001</v>
      </c>
      <c r="E23" s="3">
        <f t="shared" si="5"/>
        <v>16.579999999999998</v>
      </c>
      <c r="F23" s="1">
        <f t="shared" si="6"/>
        <v>-0.22000000000000242</v>
      </c>
      <c r="G23" s="1">
        <f t="shared" si="3"/>
        <v>0.15556349186104218</v>
      </c>
      <c r="H23" s="2">
        <f t="shared" si="4"/>
        <v>90637.805603955523</v>
      </c>
      <c r="I23" s="2">
        <f t="shared" si="7"/>
        <v>4531890.2801977759</v>
      </c>
      <c r="J23" s="2">
        <f t="shared" si="8"/>
        <v>226594514.0098888</v>
      </c>
      <c r="K23" s="2">
        <f t="shared" si="9"/>
        <v>7251024448.3164415</v>
      </c>
      <c r="L23" s="1">
        <v>53000</v>
      </c>
      <c r="M23" s="26">
        <f t="shared" si="10"/>
        <v>136811.78204370645</v>
      </c>
    </row>
    <row r="24" spans="2:13" x14ac:dyDescent="0.25">
      <c r="B24" s="14" t="s">
        <v>26</v>
      </c>
      <c r="C24">
        <v>15.34</v>
      </c>
      <c r="D24">
        <v>15.4</v>
      </c>
      <c r="E24" s="3">
        <f t="shared" si="5"/>
        <v>15.370000000000001</v>
      </c>
      <c r="F24" s="1">
        <f t="shared" si="6"/>
        <v>-6.0000000000000497E-2</v>
      </c>
      <c r="G24" s="1">
        <f t="shared" si="3"/>
        <v>4.2426406871193201E-2</v>
      </c>
      <c r="H24" s="2">
        <f t="shared" si="4"/>
        <v>229765.95629705591</v>
      </c>
      <c r="I24" s="2">
        <f t="shared" si="7"/>
        <v>11488297.814852795</v>
      </c>
      <c r="J24" s="2">
        <f t="shared" si="8"/>
        <v>574414890.74263978</v>
      </c>
      <c r="K24" s="2">
        <f t="shared" si="9"/>
        <v>18381276503.764473</v>
      </c>
      <c r="L24" s="1">
        <v>96000</v>
      </c>
      <c r="M24" s="26">
        <f t="shared" si="10"/>
        <v>191471.63024754659</v>
      </c>
    </row>
    <row r="25" spans="2:13" x14ac:dyDescent="0.25">
      <c r="B25" s="14" t="s">
        <v>27</v>
      </c>
      <c r="C25">
        <v>16.100000000000001</v>
      </c>
      <c r="D25">
        <v>15.72</v>
      </c>
      <c r="E25" s="3">
        <f t="shared" si="5"/>
        <v>15.91</v>
      </c>
      <c r="F25" s="1">
        <f t="shared" si="6"/>
        <v>0.38000000000000078</v>
      </c>
      <c r="G25" s="1">
        <f t="shared" si="3"/>
        <v>0.26870057685088861</v>
      </c>
      <c r="H25" s="2">
        <f t="shared" si="4"/>
        <v>151704.59587116502</v>
      </c>
      <c r="I25" s="2">
        <f t="shared" si="7"/>
        <v>7585229.7935582511</v>
      </c>
      <c r="J25" s="2">
        <f t="shared" si="8"/>
        <v>379261489.67791253</v>
      </c>
      <c r="K25" s="2">
        <f t="shared" si="9"/>
        <v>12136367669.693201</v>
      </c>
      <c r="L25" s="1">
        <v>57000</v>
      </c>
      <c r="M25" s="26">
        <f t="shared" si="10"/>
        <v>212918.73104724914</v>
      </c>
    </row>
    <row r="26" spans="2:13" x14ac:dyDescent="0.25">
      <c r="B26" s="14" t="s">
        <v>28</v>
      </c>
      <c r="C26">
        <v>15.14</v>
      </c>
      <c r="D26">
        <v>15.11</v>
      </c>
      <c r="E26" s="3">
        <f t="shared" si="5"/>
        <v>15.125</v>
      </c>
      <c r="F26" s="1">
        <f t="shared" si="6"/>
        <v>3.0000000000001137E-2</v>
      </c>
      <c r="G26" s="1">
        <f t="shared" si="3"/>
        <v>2.1213203435597228E-2</v>
      </c>
      <c r="H26" s="2">
        <f t="shared" si="4"/>
        <v>277384.72066573851</v>
      </c>
      <c r="I26" s="2">
        <f t="shared" si="7"/>
        <v>13869236.033286925</v>
      </c>
      <c r="J26" s="2">
        <f t="shared" si="8"/>
        <v>693461801.66434622</v>
      </c>
      <c r="K26" s="2">
        <f t="shared" si="9"/>
        <v>22190777653.259079</v>
      </c>
      <c r="L26" s="1">
        <v>55000</v>
      </c>
      <c r="M26" s="26">
        <f t="shared" si="10"/>
        <v>403468.68460471055</v>
      </c>
    </row>
    <row r="27" spans="2:13" x14ac:dyDescent="0.25">
      <c r="B27" s="14" t="s">
        <v>29</v>
      </c>
      <c r="C27">
        <v>13.3</v>
      </c>
      <c r="D27">
        <v>13.16</v>
      </c>
      <c r="E27" s="3">
        <f t="shared" si="5"/>
        <v>13.23</v>
      </c>
      <c r="F27" s="1">
        <f t="shared" si="6"/>
        <v>0.14000000000000057</v>
      </c>
      <c r="G27" s="1">
        <f t="shared" si="3"/>
        <v>9.8994949366117052E-2</v>
      </c>
      <c r="H27" s="2">
        <f t="shared" si="4"/>
        <v>1190573.3571329589</v>
      </c>
      <c r="I27" s="2">
        <f t="shared" si="7"/>
        <v>59528667.856647946</v>
      </c>
      <c r="J27" s="2">
        <f t="shared" si="8"/>
        <v>2976433392.8323975</v>
      </c>
      <c r="K27" s="2">
        <f t="shared" si="9"/>
        <v>95245868570.636719</v>
      </c>
      <c r="L27" s="1">
        <v>55000</v>
      </c>
      <c r="M27" s="26">
        <f t="shared" si="10"/>
        <v>1731743.0649206676</v>
      </c>
    </row>
    <row r="28" spans="2:13" x14ac:dyDescent="0.25">
      <c r="B28" s="14" t="s">
        <v>30</v>
      </c>
      <c r="C28">
        <v>14.46</v>
      </c>
      <c r="D28">
        <v>14.28</v>
      </c>
      <c r="E28" s="3">
        <f t="shared" si="5"/>
        <v>14.370000000000001</v>
      </c>
      <c r="F28" s="1">
        <f t="shared" si="6"/>
        <v>0.18000000000000149</v>
      </c>
      <c r="G28" s="1">
        <f t="shared" si="3"/>
        <v>0.1272792206135796</v>
      </c>
      <c r="H28" s="2">
        <f t="shared" si="4"/>
        <v>495621.78862129478</v>
      </c>
      <c r="I28" s="2">
        <f t="shared" si="7"/>
        <v>24781089.43106474</v>
      </c>
      <c r="J28" s="2">
        <f t="shared" si="8"/>
        <v>1239054471.553237</v>
      </c>
      <c r="K28" s="2">
        <f t="shared" si="9"/>
        <v>39649743089.703583</v>
      </c>
      <c r="L28" s="1">
        <v>55000</v>
      </c>
      <c r="M28" s="26">
        <f t="shared" si="10"/>
        <v>720904.41981279245</v>
      </c>
    </row>
    <row r="29" spans="2:13" x14ac:dyDescent="0.25">
      <c r="B29" s="14" t="s">
        <v>31</v>
      </c>
      <c r="C29">
        <v>16.239999999999998</v>
      </c>
      <c r="D29">
        <v>16.100000000000001</v>
      </c>
      <c r="E29" s="3">
        <f t="shared" si="5"/>
        <v>16.170000000000002</v>
      </c>
      <c r="F29" s="1">
        <f t="shared" si="6"/>
        <v>0.13999999999999702</v>
      </c>
      <c r="G29" s="1">
        <f t="shared" si="3"/>
        <v>9.8994949366114554E-2</v>
      </c>
      <c r="H29" s="2">
        <f t="shared" si="4"/>
        <v>124220.68317089533</v>
      </c>
      <c r="I29" s="2">
        <f t="shared" si="7"/>
        <v>6211034.1585447658</v>
      </c>
      <c r="J29" s="2">
        <f t="shared" si="8"/>
        <v>310551707.92723829</v>
      </c>
      <c r="K29" s="2">
        <f t="shared" si="9"/>
        <v>9937654653.6716251</v>
      </c>
      <c r="L29" s="1">
        <v>56000</v>
      </c>
      <c r="M29" s="26">
        <f t="shared" si="10"/>
        <v>177458.11881556473</v>
      </c>
    </row>
    <row r="30" spans="2:13" x14ac:dyDescent="0.25">
      <c r="B30" s="14" t="s">
        <v>32</v>
      </c>
      <c r="C30">
        <v>14.6</v>
      </c>
      <c r="D30">
        <v>14.67</v>
      </c>
      <c r="E30" s="3">
        <f t="shared" si="5"/>
        <v>14.635</v>
      </c>
      <c r="F30" s="1">
        <f t="shared" si="6"/>
        <v>-7.0000000000000284E-2</v>
      </c>
      <c r="G30" s="1">
        <f t="shared" si="3"/>
        <v>4.9497474683058526E-2</v>
      </c>
      <c r="H30" s="2">
        <f t="shared" si="4"/>
        <v>404274.40128992178</v>
      </c>
      <c r="I30" s="2">
        <f t="shared" si="7"/>
        <v>20213720.064496089</v>
      </c>
      <c r="J30" s="2">
        <f t="shared" si="8"/>
        <v>1010686003.2248044</v>
      </c>
      <c r="K30" s="2">
        <f t="shared" si="9"/>
        <v>32341952103.193741</v>
      </c>
      <c r="L30" s="1">
        <v>52000</v>
      </c>
      <c r="M30" s="26">
        <f t="shared" si="10"/>
        <v>621960.61736911035</v>
      </c>
    </row>
    <row r="31" spans="2:13" x14ac:dyDescent="0.25">
      <c r="B31" s="14" t="s">
        <v>33</v>
      </c>
      <c r="C31">
        <v>15.26</v>
      </c>
      <c r="D31">
        <v>15.48</v>
      </c>
      <c r="E31" s="3">
        <f t="shared" si="5"/>
        <v>15.370000000000001</v>
      </c>
      <c r="F31" s="1">
        <f t="shared" si="6"/>
        <v>-0.22000000000000064</v>
      </c>
      <c r="G31" s="1">
        <f t="shared" si="3"/>
        <v>0.1555634918610409</v>
      </c>
      <c r="H31" s="2">
        <f t="shared" si="4"/>
        <v>229765.95629705591</v>
      </c>
      <c r="I31" s="2">
        <f t="shared" si="7"/>
        <v>11488297.814852795</v>
      </c>
      <c r="J31" s="2">
        <f t="shared" si="8"/>
        <v>574414890.74263978</v>
      </c>
      <c r="K31" s="2">
        <f t="shared" si="9"/>
        <v>18381276503.764473</v>
      </c>
      <c r="L31" s="1">
        <v>65000</v>
      </c>
      <c r="M31" s="26">
        <f t="shared" si="10"/>
        <v>282788.86928868422</v>
      </c>
    </row>
    <row r="32" spans="2:13" x14ac:dyDescent="0.25">
      <c r="B32" s="14" t="s">
        <v>34</v>
      </c>
      <c r="C32">
        <v>14.36</v>
      </c>
      <c r="D32">
        <v>14.29</v>
      </c>
      <c r="E32" s="3">
        <f t="shared" si="5"/>
        <v>14.324999999999999</v>
      </c>
      <c r="F32" s="1">
        <f t="shared" si="6"/>
        <v>7.0000000000000284E-2</v>
      </c>
      <c r="G32" s="1">
        <f t="shared" si="3"/>
        <v>4.9497474683058526E-2</v>
      </c>
      <c r="H32" s="2">
        <f t="shared" si="4"/>
        <v>513067.26045190252</v>
      </c>
      <c r="I32" s="2">
        <f t="shared" si="7"/>
        <v>25653363.022595126</v>
      </c>
      <c r="J32" s="2">
        <f t="shared" si="8"/>
        <v>1282668151.1297562</v>
      </c>
      <c r="K32" s="2">
        <f t="shared" si="9"/>
        <v>41045380836.152199</v>
      </c>
      <c r="L32" s="1">
        <v>65000</v>
      </c>
      <c r="M32" s="26">
        <f t="shared" si="10"/>
        <v>631467.39747926465</v>
      </c>
    </row>
    <row r="33" spans="1:13" x14ac:dyDescent="0.25">
      <c r="B33" s="14" t="s">
        <v>35</v>
      </c>
      <c r="C33">
        <v>15.89</v>
      </c>
      <c r="D33">
        <v>15.9</v>
      </c>
      <c r="E33" s="3">
        <f t="shared" si="5"/>
        <v>15.895</v>
      </c>
      <c r="F33" s="1">
        <f t="shared" si="6"/>
        <v>-9.9999999999997868E-3</v>
      </c>
      <c r="G33" s="1">
        <f t="shared" si="3"/>
        <v>7.0710678118653244E-3</v>
      </c>
      <c r="H33" s="2">
        <f t="shared" si="4"/>
        <v>153464.06881347578</v>
      </c>
      <c r="I33" s="2">
        <f t="shared" si="7"/>
        <v>7673203.440673789</v>
      </c>
      <c r="J33" s="2">
        <f t="shared" si="8"/>
        <v>383660172.03368944</v>
      </c>
      <c r="K33" s="2">
        <f t="shared" si="9"/>
        <v>12277125505.078062</v>
      </c>
      <c r="L33" s="1">
        <v>69000</v>
      </c>
      <c r="M33" s="26">
        <f t="shared" si="10"/>
        <v>177929.35514605886</v>
      </c>
    </row>
    <row r="34" spans="1:13" x14ac:dyDescent="0.25">
      <c r="B34" s="14" t="s">
        <v>36</v>
      </c>
      <c r="C34">
        <v>14.82</v>
      </c>
      <c r="D34">
        <v>15.05</v>
      </c>
      <c r="E34" s="3">
        <f t="shared" si="5"/>
        <v>14.935</v>
      </c>
      <c r="F34" s="1">
        <f t="shared" si="6"/>
        <v>-0.23000000000000043</v>
      </c>
      <c r="G34" s="1">
        <f t="shared" si="3"/>
        <v>0.16263455967290624</v>
      </c>
      <c r="H34" s="2">
        <f t="shared" si="4"/>
        <v>321008.71988001192</v>
      </c>
      <c r="I34" s="2">
        <f t="shared" si="7"/>
        <v>16050435.994000597</v>
      </c>
      <c r="J34" s="2">
        <f t="shared" si="8"/>
        <v>802521799.70002985</v>
      </c>
      <c r="K34" s="2">
        <f t="shared" si="9"/>
        <v>25680697590.400955</v>
      </c>
      <c r="L34" s="1">
        <v>65000</v>
      </c>
      <c r="M34" s="26">
        <f t="shared" si="10"/>
        <v>395087.65523693775</v>
      </c>
    </row>
    <row r="35" spans="1:13" x14ac:dyDescent="0.25">
      <c r="B35" s="14" t="s">
        <v>37</v>
      </c>
      <c r="C35">
        <v>16.14</v>
      </c>
      <c r="D35">
        <v>16.02</v>
      </c>
      <c r="E35" s="3">
        <f t="shared" si="5"/>
        <v>16.079999999999998</v>
      </c>
      <c r="F35" s="1">
        <f t="shared" si="6"/>
        <v>0.12000000000000099</v>
      </c>
      <c r="G35" s="1">
        <f t="shared" si="3"/>
        <v>8.4852813742386402E-2</v>
      </c>
      <c r="H35" s="2">
        <f t="shared" si="4"/>
        <v>133119.51824412419</v>
      </c>
      <c r="I35" s="2">
        <f t="shared" si="7"/>
        <v>6655975.9122062093</v>
      </c>
      <c r="J35" s="2">
        <f t="shared" si="8"/>
        <v>332798795.61031044</v>
      </c>
      <c r="K35" s="2">
        <f t="shared" si="9"/>
        <v>10649561459.529934</v>
      </c>
      <c r="L35" s="1">
        <v>56000</v>
      </c>
      <c r="M35" s="26">
        <f t="shared" si="10"/>
        <v>190170.74034874883</v>
      </c>
    </row>
    <row r="36" spans="1:13" x14ac:dyDescent="0.25">
      <c r="B36" s="14" t="s">
        <v>38</v>
      </c>
      <c r="C36">
        <v>14.9</v>
      </c>
      <c r="D36">
        <v>14.76</v>
      </c>
      <c r="E36" s="3">
        <f t="shared" si="5"/>
        <v>14.83</v>
      </c>
      <c r="F36" s="1">
        <f t="shared" si="6"/>
        <v>0.14000000000000057</v>
      </c>
      <c r="G36" s="1">
        <f t="shared" si="3"/>
        <v>9.8994949366117052E-2</v>
      </c>
      <c r="H36" s="2">
        <f t="shared" si="4"/>
        <v>347994.69567774003</v>
      </c>
      <c r="I36" s="2">
        <f t="shared" si="7"/>
        <v>17399734.783887003</v>
      </c>
      <c r="J36" s="2">
        <f t="shared" si="8"/>
        <v>869986739.19435012</v>
      </c>
      <c r="K36" s="2">
        <f t="shared" si="9"/>
        <v>27839575654.219204</v>
      </c>
      <c r="L36" s="1">
        <v>91000</v>
      </c>
      <c r="M36" s="26">
        <f t="shared" si="10"/>
        <v>305929.40279361763</v>
      </c>
    </row>
    <row r="37" spans="1:13" x14ac:dyDescent="0.25">
      <c r="B37" s="14" t="s">
        <v>39</v>
      </c>
      <c r="C37">
        <v>16.149999999999999</v>
      </c>
      <c r="D37">
        <v>16.260000000000002</v>
      </c>
      <c r="E37" s="3">
        <f t="shared" si="5"/>
        <v>16.204999999999998</v>
      </c>
      <c r="F37" s="1">
        <f t="shared" si="6"/>
        <v>-0.11000000000000298</v>
      </c>
      <c r="G37" s="1">
        <f t="shared" si="3"/>
        <v>7.7781745930522339E-2</v>
      </c>
      <c r="H37" s="2">
        <f t="shared" si="4"/>
        <v>120922.9263321889</v>
      </c>
      <c r="I37" s="2">
        <f t="shared" si="7"/>
        <v>6046146.316609445</v>
      </c>
      <c r="J37" s="2">
        <f t="shared" si="8"/>
        <v>302307315.83047223</v>
      </c>
      <c r="K37" s="2">
        <f t="shared" si="9"/>
        <v>9673834106.5751114</v>
      </c>
      <c r="L37" s="1">
        <v>59000</v>
      </c>
      <c r="M37" s="26">
        <f t="shared" si="10"/>
        <v>163963.28994195105</v>
      </c>
    </row>
    <row r="38" spans="1:13" x14ac:dyDescent="0.25">
      <c r="B38" s="14" t="s">
        <v>40</v>
      </c>
      <c r="C38">
        <v>14.15</v>
      </c>
      <c r="D38">
        <v>14.08</v>
      </c>
      <c r="E38" s="3">
        <f t="shared" si="5"/>
        <v>14.115</v>
      </c>
      <c r="F38" s="1">
        <f t="shared" si="6"/>
        <v>7.0000000000000284E-2</v>
      </c>
      <c r="G38" s="1">
        <f t="shared" si="3"/>
        <v>4.9497474683058526E-2</v>
      </c>
      <c r="H38" s="2">
        <f t="shared" si="4"/>
        <v>602956.37546546815</v>
      </c>
      <c r="I38" s="2">
        <f t="shared" si="7"/>
        <v>30147818.773273408</v>
      </c>
      <c r="J38" s="2">
        <f t="shared" si="8"/>
        <v>1507390938.6636705</v>
      </c>
      <c r="K38" s="2">
        <f t="shared" si="9"/>
        <v>48236510037.237457</v>
      </c>
      <c r="L38" s="1">
        <v>50000</v>
      </c>
      <c r="M38" s="26">
        <f t="shared" si="10"/>
        <v>964730.20074474916</v>
      </c>
    </row>
    <row r="39" spans="1:13" x14ac:dyDescent="0.25">
      <c r="B39" s="14" t="s">
        <v>41</v>
      </c>
      <c r="C39">
        <v>15.12</v>
      </c>
      <c r="D39">
        <v>15.11</v>
      </c>
      <c r="E39" s="3">
        <f t="shared" si="5"/>
        <v>15.114999999999998</v>
      </c>
      <c r="F39" s="1">
        <f t="shared" si="6"/>
        <v>9.9999999999997868E-3</v>
      </c>
      <c r="G39" s="1">
        <f t="shared" si="3"/>
        <v>7.0710678118653244E-3</v>
      </c>
      <c r="H39" s="2">
        <f t="shared" si="4"/>
        <v>279525.33846345422</v>
      </c>
      <c r="I39" s="2">
        <f t="shared" si="7"/>
        <v>13976266.92317271</v>
      </c>
      <c r="J39" s="2">
        <f t="shared" si="8"/>
        <v>698813346.1586355</v>
      </c>
      <c r="K39" s="2">
        <f t="shared" si="9"/>
        <v>22362027077.076336</v>
      </c>
      <c r="L39" s="1">
        <v>72000</v>
      </c>
      <c r="M39" s="26">
        <f t="shared" si="10"/>
        <v>310583.70940383797</v>
      </c>
    </row>
    <row r="40" spans="1:13" x14ac:dyDescent="0.25">
      <c r="B40" s="14" t="s">
        <v>42</v>
      </c>
      <c r="C40">
        <v>15.04</v>
      </c>
      <c r="D40">
        <v>15.03</v>
      </c>
      <c r="E40" s="3">
        <f t="shared" si="5"/>
        <v>15.035</v>
      </c>
      <c r="F40" s="1">
        <f t="shared" si="6"/>
        <v>9.9999999999997868E-3</v>
      </c>
      <c r="G40" s="1">
        <f t="shared" si="3"/>
        <v>7.0710678118653244E-3</v>
      </c>
      <c r="H40" s="2">
        <f t="shared" si="4"/>
        <v>297255.81473822979</v>
      </c>
      <c r="I40" s="2">
        <f t="shared" si="7"/>
        <v>14862790.736911489</v>
      </c>
      <c r="J40" s="2">
        <f t="shared" si="8"/>
        <v>743139536.84557438</v>
      </c>
      <c r="K40" s="2">
        <f t="shared" si="9"/>
        <v>23780465179.05838</v>
      </c>
      <c r="L40" s="1">
        <v>60000</v>
      </c>
      <c r="M40" s="26">
        <f t="shared" si="10"/>
        <v>396341.08631763968</v>
      </c>
    </row>
    <row r="41" spans="1:13" x14ac:dyDescent="0.25">
      <c r="A41" s="19"/>
      <c r="B41" s="20"/>
      <c r="C41" s="19"/>
      <c r="D41" s="19"/>
      <c r="E41" s="21"/>
      <c r="F41" s="22"/>
      <c r="G41" s="22"/>
      <c r="H41" s="23"/>
      <c r="I41" s="23"/>
      <c r="J41" s="23"/>
      <c r="K41" s="23"/>
      <c r="L41" s="22"/>
      <c r="M41" s="19"/>
    </row>
    <row r="42" spans="1:13" x14ac:dyDescent="0.25">
      <c r="B42" s="18"/>
      <c r="C42"/>
      <c r="E42" s="3"/>
      <c r="H42" s="1" t="s">
        <v>49</v>
      </c>
      <c r="I42" s="1" t="s">
        <v>50</v>
      </c>
      <c r="J42" t="s">
        <v>56</v>
      </c>
      <c r="K42" s="27" t="s">
        <v>58</v>
      </c>
      <c r="L42" s="1"/>
    </row>
    <row r="43" spans="1:13" x14ac:dyDescent="0.25">
      <c r="B43" s="18"/>
      <c r="C43"/>
      <c r="E43" s="3"/>
      <c r="I43" s="1" t="s">
        <v>61</v>
      </c>
      <c r="J43" t="s">
        <v>51</v>
      </c>
      <c r="K43" s="27" t="s">
        <v>57</v>
      </c>
      <c r="L43" s="1"/>
    </row>
    <row r="44" spans="1:13" x14ac:dyDescent="0.25">
      <c r="B44" s="18"/>
      <c r="C44" s="5" t="s">
        <v>4</v>
      </c>
      <c r="D44" s="5" t="s">
        <v>3</v>
      </c>
      <c r="E44" s="5" t="s">
        <v>2</v>
      </c>
      <c r="F44" s="5" t="s">
        <v>43</v>
      </c>
      <c r="G44" s="5" t="s">
        <v>1</v>
      </c>
      <c r="H44" s="4" t="s">
        <v>0</v>
      </c>
      <c r="I44" s="4" t="s">
        <v>0</v>
      </c>
      <c r="J44" s="5" t="s">
        <v>52</v>
      </c>
      <c r="K44" s="25" t="s">
        <v>52</v>
      </c>
      <c r="L44" s="5"/>
    </row>
    <row r="45" spans="1:13" x14ac:dyDescent="0.25">
      <c r="B45" s="15" t="s">
        <v>44</v>
      </c>
      <c r="C45">
        <v>16.149999999999999</v>
      </c>
      <c r="D45">
        <v>16.13</v>
      </c>
      <c r="E45" s="3">
        <f t="shared" si="5"/>
        <v>16.14</v>
      </c>
      <c r="F45" s="1">
        <f t="shared" si="6"/>
        <v>1.9999999999999574E-2</v>
      </c>
      <c r="G45" s="1">
        <f>STDEV(C45:D45)</f>
        <v>1.4142135623730649E-2</v>
      </c>
      <c r="H45" s="2">
        <f>10^((E45-$G$4)/$G$5)</f>
        <v>127118.82054475638</v>
      </c>
      <c r="I45" s="2">
        <f>H45*50</f>
        <v>6355941.0272378195</v>
      </c>
      <c r="J45" s="2">
        <f t="shared" si="8"/>
        <v>317797051.36189097</v>
      </c>
      <c r="K45" s="28">
        <f>J45*4</f>
        <v>1271188205.4475639</v>
      </c>
      <c r="L45" s="1"/>
    </row>
    <row r="46" spans="1:13" x14ac:dyDescent="0.25">
      <c r="B46" s="15" t="s">
        <v>45</v>
      </c>
      <c r="C46">
        <v>16.86</v>
      </c>
      <c r="D46">
        <v>16.27</v>
      </c>
      <c r="E46" s="3">
        <f t="shared" si="5"/>
        <v>16.564999999999998</v>
      </c>
      <c r="F46" s="1">
        <f t="shared" si="6"/>
        <v>0.58999999999999986</v>
      </c>
      <c r="G46" s="1">
        <f>STDEV(C46:D46)</f>
        <v>0.41719300090006295</v>
      </c>
      <c r="H46" s="2">
        <f>10^((E46-$G$4)/$G$5)</f>
        <v>91689.024689275728</v>
      </c>
      <c r="I46" s="2">
        <f t="shared" ref="I46:I48" si="11">H46*50</f>
        <v>4584451.2344637867</v>
      </c>
      <c r="J46" s="2">
        <f t="shared" si="8"/>
        <v>229222561.72318932</v>
      </c>
      <c r="K46" s="28">
        <f t="shared" ref="K46:K48" si="12">J46*4</f>
        <v>916890246.8927573</v>
      </c>
      <c r="L46" s="1"/>
    </row>
    <row r="47" spans="1:13" x14ac:dyDescent="0.25">
      <c r="B47" s="15" t="s">
        <v>46</v>
      </c>
      <c r="C47">
        <v>15.73</v>
      </c>
      <c r="D47">
        <v>15.52</v>
      </c>
      <c r="E47" s="3">
        <f t="shared" si="5"/>
        <v>15.625</v>
      </c>
      <c r="F47" s="1">
        <f t="shared" si="6"/>
        <v>0.21000000000000085</v>
      </c>
      <c r="G47" s="1">
        <f>STDEV(C47:D47)</f>
        <v>0.14849242404917559</v>
      </c>
      <c r="H47" s="2">
        <f>10^((E47-$G$4)/$G$5)</f>
        <v>188864.43341165257</v>
      </c>
      <c r="I47" s="2">
        <f t="shared" si="11"/>
        <v>9443221.6705826279</v>
      </c>
      <c r="J47" s="2">
        <f t="shared" si="8"/>
        <v>472161083.52913141</v>
      </c>
      <c r="K47" s="28">
        <f t="shared" si="12"/>
        <v>1888644334.1165257</v>
      </c>
      <c r="L47" s="1"/>
    </row>
    <row r="48" spans="1:13" x14ac:dyDescent="0.25">
      <c r="B48" s="15" t="s">
        <v>47</v>
      </c>
      <c r="C48">
        <v>16.28</v>
      </c>
      <c r="D48">
        <v>15.56</v>
      </c>
      <c r="E48" s="3">
        <f t="shared" si="5"/>
        <v>15.920000000000002</v>
      </c>
      <c r="F48" s="1">
        <f t="shared" si="6"/>
        <v>0.72000000000000064</v>
      </c>
      <c r="G48" s="1">
        <f>STDEV(C48:D48)</f>
        <v>0.50911688245431475</v>
      </c>
      <c r="H48" s="2">
        <f>10^((E48-$G$4)/$G$5)</f>
        <v>150542.83515314833</v>
      </c>
      <c r="I48" s="2">
        <f t="shared" si="11"/>
        <v>7527141.7576574171</v>
      </c>
      <c r="J48" s="2">
        <f t="shared" si="8"/>
        <v>376357087.88287085</v>
      </c>
      <c r="K48" s="28">
        <f t="shared" si="12"/>
        <v>1505428351.5314834</v>
      </c>
      <c r="L48" s="1"/>
    </row>
    <row r="49" spans="1:8" x14ac:dyDescent="0.25">
      <c r="A49" s="19"/>
      <c r="B49" s="19"/>
      <c r="C49" s="22"/>
      <c r="D49" s="19"/>
      <c r="E49" s="21"/>
      <c r="F49" s="22"/>
      <c r="G49" s="22"/>
      <c r="H49" s="23"/>
    </row>
    <row r="50" spans="1:8" x14ac:dyDescent="0.25">
      <c r="B50" s="15" t="s">
        <v>103</v>
      </c>
      <c r="C50" s="1">
        <v>24.71</v>
      </c>
      <c r="D50" s="1">
        <v>23.67</v>
      </c>
      <c r="E50" s="3">
        <f>AVERAGE(C50:D50)</f>
        <v>24.19</v>
      </c>
      <c r="F50" s="1">
        <f t="shared" ref="F50" si="13">C50-D50</f>
        <v>1.0399999999999991</v>
      </c>
      <c r="G50" s="1">
        <f t="shared" ref="G50" si="14">STDEV(C50:D50)</f>
        <v>0.73539105243400882</v>
      </c>
      <c r="H50" s="2">
        <f t="shared" ref="H50" si="15">10^((E50-$G$4)/$G$5)</f>
        <v>260.97502172526953</v>
      </c>
    </row>
    <row r="55" spans="1:8" x14ac:dyDescent="0.25">
      <c r="B55" s="16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98FE-51C8-492D-B62A-74660BA8F3FC}">
  <dimension ref="A1:I74"/>
  <sheetViews>
    <sheetView tabSelected="1" workbookViewId="0">
      <selection activeCell="F20" sqref="F20"/>
    </sheetView>
  </sheetViews>
  <sheetFormatPr defaultRowHeight="15" x14ac:dyDescent="0.25"/>
  <cols>
    <col min="1" max="1" width="14" bestFit="1" customWidth="1"/>
    <col min="2" max="2" width="12.85546875" bestFit="1" customWidth="1"/>
  </cols>
  <sheetData>
    <row r="1" spans="1:9" x14ac:dyDescent="0.25">
      <c r="A1" t="s">
        <v>62</v>
      </c>
      <c r="B1" t="s">
        <v>63</v>
      </c>
      <c r="C1" t="s">
        <v>64</v>
      </c>
    </row>
    <row r="2" spans="1:9" x14ac:dyDescent="0.25">
      <c r="A2" t="s">
        <v>99</v>
      </c>
      <c r="B2" t="s">
        <v>73</v>
      </c>
      <c r="C2">
        <v>16.149999999999999</v>
      </c>
      <c r="G2" s="29"/>
      <c r="H2" s="29"/>
    </row>
    <row r="3" spans="1:9" x14ac:dyDescent="0.25">
      <c r="A3" t="s">
        <v>99</v>
      </c>
      <c r="B3" t="s">
        <v>73</v>
      </c>
      <c r="C3">
        <v>16.13</v>
      </c>
      <c r="G3" s="29"/>
      <c r="H3" s="30"/>
      <c r="I3" s="30"/>
    </row>
    <row r="4" spans="1:9" x14ac:dyDescent="0.25">
      <c r="A4" t="s">
        <v>100</v>
      </c>
      <c r="B4" t="s">
        <v>73</v>
      </c>
      <c r="C4">
        <v>16.86</v>
      </c>
      <c r="G4" s="29"/>
      <c r="H4" s="30"/>
      <c r="I4" s="30"/>
    </row>
    <row r="5" spans="1:9" x14ac:dyDescent="0.25">
      <c r="A5" t="s">
        <v>100</v>
      </c>
      <c r="B5" t="s">
        <v>73</v>
      </c>
      <c r="C5">
        <v>16.27</v>
      </c>
      <c r="G5" s="29"/>
      <c r="H5" s="30"/>
      <c r="I5" s="30"/>
    </row>
    <row r="6" spans="1:9" x14ac:dyDescent="0.25">
      <c r="A6" t="s">
        <v>101</v>
      </c>
      <c r="B6" t="s">
        <v>73</v>
      </c>
      <c r="C6">
        <v>15.73</v>
      </c>
      <c r="G6" s="29"/>
      <c r="H6" s="30"/>
      <c r="I6" s="30"/>
    </row>
    <row r="7" spans="1:9" x14ac:dyDescent="0.25">
      <c r="A7" t="s">
        <v>101</v>
      </c>
      <c r="B7" t="s">
        <v>73</v>
      </c>
      <c r="C7">
        <v>15.52</v>
      </c>
      <c r="G7" s="29"/>
      <c r="H7" s="30"/>
      <c r="I7" s="30"/>
    </row>
    <row r="8" spans="1:9" x14ac:dyDescent="0.25">
      <c r="A8" t="s">
        <v>102</v>
      </c>
      <c r="B8" t="s">
        <v>73</v>
      </c>
      <c r="C8">
        <v>16.28</v>
      </c>
      <c r="G8" s="29"/>
      <c r="H8" s="30"/>
      <c r="I8" s="30"/>
    </row>
    <row r="9" spans="1:9" x14ac:dyDescent="0.25">
      <c r="A9" t="s">
        <v>102</v>
      </c>
      <c r="B9" t="s">
        <v>73</v>
      </c>
      <c r="C9">
        <v>15.56</v>
      </c>
    </row>
    <row r="10" spans="1:9" x14ac:dyDescent="0.25">
      <c r="A10" t="s">
        <v>75</v>
      </c>
      <c r="B10" t="s">
        <v>73</v>
      </c>
      <c r="C10">
        <v>16.04</v>
      </c>
      <c r="G10" s="29"/>
    </row>
    <row r="11" spans="1:9" x14ac:dyDescent="0.25">
      <c r="A11" t="s">
        <v>75</v>
      </c>
      <c r="B11" t="s">
        <v>73</v>
      </c>
      <c r="C11">
        <v>16.059999999999999</v>
      </c>
    </row>
    <row r="12" spans="1:9" x14ac:dyDescent="0.25">
      <c r="A12" t="s">
        <v>76</v>
      </c>
      <c r="B12" t="s">
        <v>73</v>
      </c>
      <c r="C12">
        <v>14.65</v>
      </c>
      <c r="G12" s="29"/>
    </row>
    <row r="13" spans="1:9" x14ac:dyDescent="0.25">
      <c r="A13" t="s">
        <v>76</v>
      </c>
      <c r="B13" t="s">
        <v>73</v>
      </c>
      <c r="C13">
        <v>14.75</v>
      </c>
    </row>
    <row r="14" spans="1:9" x14ac:dyDescent="0.25">
      <c r="A14" t="s">
        <v>77</v>
      </c>
      <c r="B14" t="s">
        <v>73</v>
      </c>
      <c r="C14">
        <v>15.88</v>
      </c>
      <c r="G14" s="29"/>
    </row>
    <row r="15" spans="1:9" x14ac:dyDescent="0.25">
      <c r="A15" t="s">
        <v>77</v>
      </c>
      <c r="B15" t="s">
        <v>73</v>
      </c>
      <c r="C15">
        <v>15.61</v>
      </c>
    </row>
    <row r="16" spans="1:9" x14ac:dyDescent="0.25">
      <c r="A16" t="s">
        <v>78</v>
      </c>
      <c r="B16" t="s">
        <v>73</v>
      </c>
      <c r="C16">
        <v>14.95</v>
      </c>
    </row>
    <row r="17" spans="1:3" x14ac:dyDescent="0.25">
      <c r="A17" t="s">
        <v>78</v>
      </c>
      <c r="B17" t="s">
        <v>73</v>
      </c>
      <c r="C17">
        <v>14.57</v>
      </c>
    </row>
    <row r="18" spans="1:3" x14ac:dyDescent="0.25">
      <c r="A18" t="s">
        <v>79</v>
      </c>
      <c r="B18" t="s">
        <v>73</v>
      </c>
      <c r="C18">
        <v>15.68</v>
      </c>
    </row>
    <row r="19" spans="1:3" x14ac:dyDescent="0.25">
      <c r="A19" t="s">
        <v>79</v>
      </c>
      <c r="B19" t="s">
        <v>73</v>
      </c>
      <c r="C19">
        <v>15.67</v>
      </c>
    </row>
    <row r="20" spans="1:3" x14ac:dyDescent="0.25">
      <c r="A20" t="s">
        <v>80</v>
      </c>
      <c r="B20" t="s">
        <v>73</v>
      </c>
      <c r="C20">
        <v>14.84</v>
      </c>
    </row>
    <row r="21" spans="1:3" x14ac:dyDescent="0.25">
      <c r="A21" t="s">
        <v>80</v>
      </c>
      <c r="B21" t="s">
        <v>73</v>
      </c>
      <c r="C21">
        <v>14.88</v>
      </c>
    </row>
    <row r="22" spans="1:3" x14ac:dyDescent="0.25">
      <c r="A22" t="s">
        <v>81</v>
      </c>
      <c r="B22" t="s">
        <v>73</v>
      </c>
      <c r="C22">
        <v>16.47</v>
      </c>
    </row>
    <row r="23" spans="1:3" x14ac:dyDescent="0.25">
      <c r="A23" t="s">
        <v>81</v>
      </c>
      <c r="B23" t="s">
        <v>73</v>
      </c>
      <c r="C23">
        <v>16.690000000000001</v>
      </c>
    </row>
    <row r="24" spans="1:3" x14ac:dyDescent="0.25">
      <c r="A24" t="s">
        <v>82</v>
      </c>
      <c r="B24" t="s">
        <v>73</v>
      </c>
      <c r="C24">
        <v>15.34</v>
      </c>
    </row>
    <row r="25" spans="1:3" x14ac:dyDescent="0.25">
      <c r="A25" t="s">
        <v>82</v>
      </c>
      <c r="B25" t="s">
        <v>73</v>
      </c>
      <c r="C25">
        <v>15.4</v>
      </c>
    </row>
    <row r="26" spans="1:3" x14ac:dyDescent="0.25">
      <c r="A26" t="s">
        <v>83</v>
      </c>
      <c r="B26" t="s">
        <v>73</v>
      </c>
      <c r="C26">
        <v>16.100000000000001</v>
      </c>
    </row>
    <row r="27" spans="1:3" x14ac:dyDescent="0.25">
      <c r="A27" t="s">
        <v>83</v>
      </c>
      <c r="B27" t="s">
        <v>73</v>
      </c>
      <c r="C27">
        <v>15.72</v>
      </c>
    </row>
    <row r="28" spans="1:3" x14ac:dyDescent="0.25">
      <c r="A28" t="s">
        <v>84</v>
      </c>
      <c r="B28" t="s">
        <v>73</v>
      </c>
      <c r="C28">
        <v>15.14</v>
      </c>
    </row>
    <row r="29" spans="1:3" x14ac:dyDescent="0.25">
      <c r="A29" t="s">
        <v>84</v>
      </c>
      <c r="B29" t="s">
        <v>73</v>
      </c>
      <c r="C29">
        <v>15.11</v>
      </c>
    </row>
    <row r="30" spans="1:3" x14ac:dyDescent="0.25">
      <c r="A30" t="s">
        <v>85</v>
      </c>
      <c r="B30" t="s">
        <v>73</v>
      </c>
      <c r="C30">
        <v>13.3</v>
      </c>
    </row>
    <row r="31" spans="1:3" x14ac:dyDescent="0.25">
      <c r="A31" t="s">
        <v>85</v>
      </c>
      <c r="B31" t="s">
        <v>73</v>
      </c>
      <c r="C31">
        <v>13.16</v>
      </c>
    </row>
    <row r="32" spans="1:3" x14ac:dyDescent="0.25">
      <c r="A32" t="s">
        <v>86</v>
      </c>
      <c r="B32" t="s">
        <v>73</v>
      </c>
      <c r="C32">
        <v>14.46</v>
      </c>
    </row>
    <row r="33" spans="1:3" x14ac:dyDescent="0.25">
      <c r="A33" t="s">
        <v>86</v>
      </c>
      <c r="B33" t="s">
        <v>73</v>
      </c>
      <c r="C33">
        <v>14.28</v>
      </c>
    </row>
    <row r="34" spans="1:3" x14ac:dyDescent="0.25">
      <c r="A34" t="s">
        <v>87</v>
      </c>
      <c r="B34" t="s">
        <v>73</v>
      </c>
      <c r="C34">
        <v>16.239999999999998</v>
      </c>
    </row>
    <row r="35" spans="1:3" x14ac:dyDescent="0.25">
      <c r="A35" t="s">
        <v>87</v>
      </c>
      <c r="B35" t="s">
        <v>73</v>
      </c>
      <c r="C35">
        <v>16.100000000000001</v>
      </c>
    </row>
    <row r="36" spans="1:3" x14ac:dyDescent="0.25">
      <c r="A36" t="s">
        <v>88</v>
      </c>
      <c r="B36" t="s">
        <v>73</v>
      </c>
      <c r="C36">
        <v>14.6</v>
      </c>
    </row>
    <row r="37" spans="1:3" x14ac:dyDescent="0.25">
      <c r="A37" t="s">
        <v>88</v>
      </c>
      <c r="B37" t="s">
        <v>73</v>
      </c>
      <c r="C37">
        <v>14.67</v>
      </c>
    </row>
    <row r="38" spans="1:3" x14ac:dyDescent="0.25">
      <c r="A38" t="s">
        <v>89</v>
      </c>
      <c r="B38" t="s">
        <v>73</v>
      </c>
      <c r="C38">
        <v>15.26</v>
      </c>
    </row>
    <row r="39" spans="1:3" x14ac:dyDescent="0.25">
      <c r="A39" t="s">
        <v>89</v>
      </c>
      <c r="B39" t="s">
        <v>73</v>
      </c>
      <c r="C39">
        <v>15.48</v>
      </c>
    </row>
    <row r="40" spans="1:3" x14ac:dyDescent="0.25">
      <c r="A40" t="s">
        <v>90</v>
      </c>
      <c r="B40" t="s">
        <v>73</v>
      </c>
      <c r="C40">
        <v>14.36</v>
      </c>
    </row>
    <row r="41" spans="1:3" x14ac:dyDescent="0.25">
      <c r="A41" t="s">
        <v>90</v>
      </c>
      <c r="B41" t="s">
        <v>73</v>
      </c>
      <c r="C41">
        <v>14.29</v>
      </c>
    </row>
    <row r="42" spans="1:3" x14ac:dyDescent="0.25">
      <c r="A42" t="s">
        <v>91</v>
      </c>
      <c r="B42" t="s">
        <v>73</v>
      </c>
      <c r="C42">
        <v>15.89</v>
      </c>
    </row>
    <row r="43" spans="1:3" x14ac:dyDescent="0.25">
      <c r="A43" t="s">
        <v>91</v>
      </c>
      <c r="B43" t="s">
        <v>73</v>
      </c>
      <c r="C43">
        <v>15.9</v>
      </c>
    </row>
    <row r="44" spans="1:3" x14ac:dyDescent="0.25">
      <c r="A44" t="s">
        <v>92</v>
      </c>
      <c r="B44" t="s">
        <v>73</v>
      </c>
      <c r="C44">
        <v>14.82</v>
      </c>
    </row>
    <row r="45" spans="1:3" x14ac:dyDescent="0.25">
      <c r="A45" t="s">
        <v>92</v>
      </c>
      <c r="B45" t="s">
        <v>73</v>
      </c>
      <c r="C45">
        <v>15.05</v>
      </c>
    </row>
    <row r="46" spans="1:3" x14ac:dyDescent="0.25">
      <c r="A46" t="s">
        <v>93</v>
      </c>
      <c r="B46" t="s">
        <v>73</v>
      </c>
      <c r="C46">
        <v>16.14</v>
      </c>
    </row>
    <row r="47" spans="1:3" x14ac:dyDescent="0.25">
      <c r="A47" t="s">
        <v>93</v>
      </c>
      <c r="B47" t="s">
        <v>73</v>
      </c>
      <c r="C47">
        <v>16.02</v>
      </c>
    </row>
    <row r="48" spans="1:3" x14ac:dyDescent="0.25">
      <c r="A48" t="s">
        <v>94</v>
      </c>
      <c r="B48" t="s">
        <v>73</v>
      </c>
      <c r="C48">
        <v>14.9</v>
      </c>
    </row>
    <row r="49" spans="1:3" x14ac:dyDescent="0.25">
      <c r="A49" t="s">
        <v>94</v>
      </c>
      <c r="B49" t="s">
        <v>73</v>
      </c>
      <c r="C49">
        <v>14.76</v>
      </c>
    </row>
    <row r="50" spans="1:3" x14ac:dyDescent="0.25">
      <c r="A50" t="s">
        <v>95</v>
      </c>
      <c r="B50" t="s">
        <v>73</v>
      </c>
      <c r="C50">
        <v>16.149999999999999</v>
      </c>
    </row>
    <row r="51" spans="1:3" x14ac:dyDescent="0.25">
      <c r="A51" t="s">
        <v>95</v>
      </c>
      <c r="B51" t="s">
        <v>73</v>
      </c>
      <c r="C51">
        <v>16.260000000000002</v>
      </c>
    </row>
    <row r="52" spans="1:3" x14ac:dyDescent="0.25">
      <c r="A52" t="s">
        <v>96</v>
      </c>
      <c r="B52" t="s">
        <v>73</v>
      </c>
      <c r="C52">
        <v>14.15</v>
      </c>
    </row>
    <row r="53" spans="1:3" x14ac:dyDescent="0.25">
      <c r="A53" t="s">
        <v>96</v>
      </c>
      <c r="B53" t="s">
        <v>73</v>
      </c>
      <c r="C53">
        <v>14.08</v>
      </c>
    </row>
    <row r="54" spans="1:3" x14ac:dyDescent="0.25">
      <c r="A54" t="s">
        <v>97</v>
      </c>
      <c r="B54" t="s">
        <v>73</v>
      </c>
      <c r="C54">
        <v>15.12</v>
      </c>
    </row>
    <row r="55" spans="1:3" x14ac:dyDescent="0.25">
      <c r="A55" t="s">
        <v>97</v>
      </c>
      <c r="B55" t="s">
        <v>73</v>
      </c>
      <c r="C55">
        <v>15.11</v>
      </c>
    </row>
    <row r="56" spans="1:3" x14ac:dyDescent="0.25">
      <c r="A56" t="s">
        <v>98</v>
      </c>
      <c r="B56" t="s">
        <v>73</v>
      </c>
      <c r="C56">
        <v>15.04</v>
      </c>
    </row>
    <row r="57" spans="1:3" x14ac:dyDescent="0.25">
      <c r="A57" t="s">
        <v>98</v>
      </c>
      <c r="B57" t="s">
        <v>73</v>
      </c>
      <c r="C57">
        <v>15.03</v>
      </c>
    </row>
    <row r="58" spans="1:3" x14ac:dyDescent="0.25">
      <c r="A58" t="s">
        <v>71</v>
      </c>
      <c r="B58" t="s">
        <v>71</v>
      </c>
      <c r="C58">
        <v>24.71</v>
      </c>
    </row>
    <row r="59" spans="1:3" x14ac:dyDescent="0.25">
      <c r="A59" t="s">
        <v>71</v>
      </c>
      <c r="B59" t="s">
        <v>71</v>
      </c>
      <c r="C59">
        <v>23.67</v>
      </c>
    </row>
    <row r="60" spans="1:3" x14ac:dyDescent="0.25">
      <c r="A60" t="s">
        <v>72</v>
      </c>
      <c r="B60" t="s">
        <v>73</v>
      </c>
      <c r="C60">
        <v>16.48</v>
      </c>
    </row>
    <row r="61" spans="1:3" x14ac:dyDescent="0.25">
      <c r="A61" t="s">
        <v>72</v>
      </c>
      <c r="B61" t="s">
        <v>73</v>
      </c>
      <c r="C61">
        <v>16.5</v>
      </c>
    </row>
    <row r="62" spans="1:3" x14ac:dyDescent="0.25">
      <c r="A62" t="s">
        <v>74</v>
      </c>
      <c r="B62" t="s">
        <v>73</v>
      </c>
      <c r="C62">
        <v>16.61</v>
      </c>
    </row>
    <row r="63" spans="1:3" x14ac:dyDescent="0.25">
      <c r="A63" t="s">
        <v>74</v>
      </c>
      <c r="B63" t="s">
        <v>73</v>
      </c>
      <c r="C63">
        <v>16.98</v>
      </c>
    </row>
    <row r="65" spans="1:3" x14ac:dyDescent="0.25">
      <c r="A65" t="s">
        <v>65</v>
      </c>
      <c r="B65" t="s">
        <v>66</v>
      </c>
      <c r="C65">
        <v>8</v>
      </c>
    </row>
    <row r="66" spans="1:3" x14ac:dyDescent="0.25">
      <c r="A66" t="s">
        <v>67</v>
      </c>
      <c r="B66" t="s">
        <v>66</v>
      </c>
      <c r="C66">
        <v>11.76</v>
      </c>
    </row>
    <row r="67" spans="1:3" x14ac:dyDescent="0.25">
      <c r="A67" t="s">
        <v>68</v>
      </c>
      <c r="B67" t="s">
        <v>66</v>
      </c>
      <c r="C67">
        <v>15.46</v>
      </c>
    </row>
    <row r="68" spans="1:3" x14ac:dyDescent="0.25">
      <c r="A68" t="s">
        <v>69</v>
      </c>
      <c r="B68" t="s">
        <v>66</v>
      </c>
      <c r="C68">
        <v>18.04</v>
      </c>
    </row>
    <row r="69" spans="1:3" x14ac:dyDescent="0.25">
      <c r="A69" t="s">
        <v>70</v>
      </c>
      <c r="B69" t="s">
        <v>66</v>
      </c>
      <c r="C69">
        <v>19.25</v>
      </c>
    </row>
    <row r="70" spans="1:3" x14ac:dyDescent="0.25">
      <c r="A70" t="s">
        <v>65</v>
      </c>
      <c r="B70" t="s">
        <v>66</v>
      </c>
      <c r="C70">
        <v>7.99</v>
      </c>
    </row>
    <row r="71" spans="1:3" x14ac:dyDescent="0.25">
      <c r="A71" t="s">
        <v>67</v>
      </c>
      <c r="B71" t="s">
        <v>66</v>
      </c>
      <c r="C71">
        <v>11.76</v>
      </c>
    </row>
    <row r="72" spans="1:3" x14ac:dyDescent="0.25">
      <c r="A72" t="s">
        <v>68</v>
      </c>
      <c r="B72" t="s">
        <v>66</v>
      </c>
      <c r="C72">
        <v>15.79</v>
      </c>
    </row>
    <row r="73" spans="1:3" x14ac:dyDescent="0.25">
      <c r="A73" t="s">
        <v>69</v>
      </c>
      <c r="B73" t="s">
        <v>66</v>
      </c>
      <c r="C73">
        <v>18.57</v>
      </c>
    </row>
    <row r="74" spans="1:3" x14ac:dyDescent="0.25">
      <c r="A74" t="s">
        <v>70</v>
      </c>
      <c r="B74" t="s">
        <v>66</v>
      </c>
      <c r="C74">
        <v>19.75</v>
      </c>
    </row>
  </sheetData>
  <sortState xmlns:xlrd2="http://schemas.microsoft.com/office/spreadsheetml/2017/richdata2" ref="A2:C63">
    <sortCondition ref="A4:A6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1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Maartje</dc:creator>
  <cp:lastModifiedBy>Maartje</cp:lastModifiedBy>
  <dcterms:created xsi:type="dcterms:W3CDTF">2021-04-14T09:06:45Z</dcterms:created>
  <dcterms:modified xsi:type="dcterms:W3CDTF">2021-06-01T12:54:20Z</dcterms:modified>
</cp:coreProperties>
</file>