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ranay.t\Desktop\"/>
    </mc:Choice>
  </mc:AlternateContent>
  <bookViews>
    <workbookView xWindow="0" yWindow="0" windowWidth="23040" windowHeight="8925" tabRatio="598" activeTab="2"/>
  </bookViews>
  <sheets>
    <sheet name="Read first" sheetId="24" r:id="rId1"/>
    <sheet name="ELNs" sheetId="10" r:id="rId2"/>
    <sheet name="Free or open source ELNs" sheetId="25" r:id="rId3"/>
  </sheets>
  <definedNames>
    <definedName name="_xlnm._FilterDatabase" localSheetId="1" hidden="1">ELNs!$D$1:$CS$1</definedName>
    <definedName name="eln" localSheetId="1">ELNs!$A$1:$CS$75</definedName>
    <definedName name="eln_1" localSheetId="1">ELNs!#REF!</definedName>
    <definedName name="eln_10" localSheetId="1">ELNs!#REF!</definedName>
    <definedName name="eln_11" localSheetId="1">ELNs!#REF!</definedName>
    <definedName name="eln_12" localSheetId="1">ELNs!#REF!</definedName>
    <definedName name="eln_13" localSheetId="1">ELNs!#REF!</definedName>
    <definedName name="eln_14" localSheetId="1">ELNs!#REF!</definedName>
    <definedName name="eln_15" localSheetId="1">ELNs!#REF!</definedName>
    <definedName name="eln_16" localSheetId="1">ELNs!#REF!</definedName>
    <definedName name="eln_17" localSheetId="1">ELNs!#REF!</definedName>
    <definedName name="eln_18" localSheetId="1">ELNs!#REF!</definedName>
    <definedName name="eln_19" localSheetId="1">ELNs!#REF!</definedName>
    <definedName name="eln_2" localSheetId="1">ELNs!#REF!</definedName>
    <definedName name="eln_20" localSheetId="1">ELNs!#REF!</definedName>
    <definedName name="eln_21" localSheetId="1">ELNs!#REF!</definedName>
    <definedName name="eln_22" localSheetId="1">ELNs!#REF!</definedName>
    <definedName name="eln_23" localSheetId="1">ELNs!#REF!</definedName>
    <definedName name="eln_3" localSheetId="1">ELNs!#REF!</definedName>
    <definedName name="eln_4" localSheetId="1">ELNs!#REF!</definedName>
    <definedName name="eln_5" localSheetId="1">ELNs!#REF!</definedName>
    <definedName name="eln_6" localSheetId="1">ELNs!#REF!</definedName>
    <definedName name="eln_7" localSheetId="1">ELNs!#REF!</definedName>
    <definedName name="eln_8" localSheetId="1">ELNs!#REF!</definedName>
    <definedName name="eln_9" localSheetId="1">ELNs!#REF!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14" i="25" l="1"/>
  <c r="BO12" i="25"/>
  <c r="BO11" i="25"/>
  <c r="BO9" i="25"/>
  <c r="BO8" i="25"/>
  <c r="BO7" i="25"/>
  <c r="BO6" i="25"/>
  <c r="BO5" i="25"/>
  <c r="BO4" i="25"/>
  <c r="BO3" i="25"/>
  <c r="BO2" i="25"/>
  <c r="A2" i="10" l="1"/>
  <c r="B2" i="10"/>
  <c r="A3" i="10"/>
  <c r="B3" i="10"/>
  <c r="A5" i="10"/>
  <c r="B5" i="10"/>
  <c r="A6" i="10"/>
  <c r="B6" i="10"/>
  <c r="A7" i="10"/>
  <c r="B7" i="10"/>
  <c r="A8" i="10"/>
  <c r="B8" i="10"/>
  <c r="A9" i="10"/>
  <c r="B9" i="10"/>
  <c r="A14" i="10"/>
  <c r="B14" i="10"/>
  <c r="A16" i="10"/>
  <c r="B16" i="10"/>
  <c r="A20" i="10"/>
  <c r="B20" i="10"/>
  <c r="A21" i="10"/>
  <c r="B21" i="10"/>
  <c r="A22" i="10"/>
  <c r="B22" i="10"/>
  <c r="A23" i="10"/>
  <c r="B23" i="10"/>
  <c r="A32" i="10"/>
  <c r="B32" i="10"/>
  <c r="A37" i="10"/>
  <c r="B37" i="10"/>
  <c r="A45" i="10"/>
  <c r="B45" i="10"/>
  <c r="A46" i="10"/>
  <c r="B46" i="10"/>
  <c r="A51" i="10"/>
  <c r="B51" i="10"/>
  <c r="A52" i="10"/>
  <c r="B52" i="10"/>
  <c r="A53" i="10"/>
  <c r="B53" i="10"/>
  <c r="A55" i="10"/>
  <c r="B55" i="10"/>
  <c r="A58" i="10"/>
  <c r="B58" i="10"/>
  <c r="A59" i="10"/>
  <c r="B59" i="10"/>
  <c r="A65" i="10"/>
  <c r="B65" i="10"/>
  <c r="A66" i="10"/>
  <c r="B66" i="10"/>
  <c r="A75" i="10"/>
  <c r="B75" i="10"/>
  <c r="A4" i="10"/>
  <c r="B4" i="10"/>
  <c r="A70" i="10"/>
  <c r="B70" i="10"/>
  <c r="A63" i="10"/>
  <c r="B63" i="10"/>
  <c r="A13" i="10"/>
  <c r="B13" i="10"/>
  <c r="A28" i="10"/>
  <c r="B28" i="10"/>
  <c r="A64" i="10"/>
  <c r="B64" i="10"/>
  <c r="A69" i="10"/>
  <c r="B69" i="10"/>
  <c r="A72" i="10"/>
  <c r="B72" i="10"/>
  <c r="A29" i="10"/>
  <c r="B29" i="10"/>
  <c r="A42" i="10"/>
  <c r="B42" i="10"/>
  <c r="A54" i="10"/>
  <c r="B54" i="10"/>
  <c r="A61" i="10"/>
  <c r="B61" i="10"/>
  <c r="A56" i="10"/>
  <c r="B56" i="10"/>
  <c r="A57" i="10"/>
  <c r="B57" i="10"/>
  <c r="A17" i="10"/>
  <c r="B17" i="10"/>
  <c r="A48" i="10"/>
  <c r="B48" i="10"/>
  <c r="A18" i="10"/>
  <c r="B18" i="10"/>
  <c r="A26" i="10"/>
  <c r="B26" i="10"/>
  <c r="A34" i="10"/>
  <c r="B34" i="10"/>
  <c r="A35" i="10"/>
  <c r="B35" i="10"/>
  <c r="A36" i="10"/>
  <c r="B36" i="10"/>
  <c r="A71" i="10"/>
  <c r="B71" i="10"/>
  <c r="A73" i="10"/>
  <c r="B73" i="10"/>
  <c r="A25" i="10"/>
  <c r="B25" i="10"/>
  <c r="A30" i="10"/>
  <c r="B30" i="10"/>
  <c r="A47" i="10"/>
  <c r="B47" i="10"/>
  <c r="A68" i="10"/>
  <c r="B68" i="10"/>
  <c r="A27" i="10"/>
  <c r="B27" i="10"/>
  <c r="A10" i="10"/>
  <c r="B10" i="10"/>
  <c r="A11" i="10"/>
  <c r="B11" i="10"/>
  <c r="A12" i="10"/>
  <c r="B12" i="10"/>
  <c r="A15" i="10"/>
  <c r="B15" i="10"/>
  <c r="A19" i="10"/>
  <c r="B19" i="10"/>
  <c r="A24" i="10"/>
  <c r="B24" i="10"/>
  <c r="A31" i="10"/>
  <c r="B31" i="10"/>
  <c r="A33" i="10"/>
  <c r="B33" i="10"/>
  <c r="A38" i="10"/>
  <c r="B38" i="10"/>
  <c r="A39" i="10"/>
  <c r="B39" i="10"/>
  <c r="A40" i="10"/>
  <c r="B40" i="10"/>
  <c r="A41" i="10"/>
  <c r="B41" i="10"/>
  <c r="A43" i="10"/>
  <c r="B43" i="10"/>
  <c r="A44" i="10"/>
  <c r="B44" i="10"/>
  <c r="A49" i="10"/>
  <c r="B49" i="10"/>
  <c r="A50" i="10"/>
  <c r="B50" i="10"/>
  <c r="A60" i="10"/>
  <c r="B60" i="10"/>
  <c r="A62" i="10"/>
  <c r="B62" i="10"/>
  <c r="A67" i="10"/>
  <c r="B67" i="10"/>
  <c r="A74" i="10"/>
  <c r="B74" i="10"/>
</calcChain>
</file>

<file path=xl/connections.xml><?xml version="1.0" encoding="utf-8"?>
<connections xmlns="http://schemas.openxmlformats.org/spreadsheetml/2006/main">
  <connection id="1" name="eln" type="6" refreshedVersion="6" background="1" saveData="1">
    <textPr codePage="65001" sourceFile="S:\F.Activites\F.100DIR\F.180Research_Data\DLCM_P5\DLCM_Track2-NLA\ELN-LIMS\Livrable State-of-the-art survey\Script\eln.csv" thousands="'">
      <textFields count="9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ln42541" type="6" refreshedVersion="6" background="1" saveData="1">
    <textPr codePage="65001" sourceFile="C:\Users\lambeng\Documents\DLCM\ELN-LIMS\Script\eln.csv" thousands="'">
      <textFields count="9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<sst xmlns="http://schemas.openxmlformats.org/spreadsheetml/2006/main" count="2056" uniqueCount="177">
  <si>
    <t>Source: LIMSwiki and "The Complete Guide to LIMS 
&amp; Laboratory Informatics:
 2016 Edition"</t>
  </si>
  <si>
    <r>
      <t>The following feature list(s) is/are derived solely from public, freely-available online information the vendor provides.</t>
    </r>
    <r>
      <rPr>
        <sz val="10"/>
        <color theme="1"/>
        <rFont val="Calibri"/>
        <family val="2"/>
        <scheme val="minor"/>
      </rPr>
      <t xml:space="preserve"> A lack of a "Y" </t>
    </r>
    <r>
      <rPr>
        <b/>
        <sz val="10"/>
        <color theme="1"/>
        <rFont val="Calibri"/>
        <family val="2"/>
        <scheme val="minor"/>
      </rPr>
      <t>does not</t>
    </r>
    <r>
      <rPr>
        <sz val="10"/>
        <color theme="1"/>
        <rFont val="Calibri"/>
        <family val="2"/>
        <scheme val="minor"/>
      </rPr>
      <t xml:space="preserve"> necessarily mean that the product doesn't have that feature. The lack of a "Y" could mean:</t>
    </r>
  </si>
  <si>
    <t>- the vendor chose to not put relevant feature information online despite its existence in the product.</t>
  </si>
  <si>
    <r>
      <t xml:space="preserve">- the vendor chooses to make the feature information available </t>
    </r>
    <r>
      <rPr>
        <i/>
        <sz val="10"/>
        <color theme="1"/>
        <rFont val="Calibri"/>
        <family val="2"/>
        <scheme val="minor"/>
      </rPr>
      <t>only</t>
    </r>
    <r>
      <rPr>
        <sz val="10"/>
        <color theme="1"/>
        <rFont val="Calibri"/>
        <family val="2"/>
        <scheme val="minor"/>
      </rPr>
      <t xml:space="preserve"> to those who create an account or call/e-mail.</t>
    </r>
  </si>
  <si>
    <t>- the feature information exists online to the public, but a URL could not be found to cite the existence of the feature.</t>
  </si>
  <si>
    <t>- the feature does not exist for the product.</t>
  </si>
  <si>
    <r>
      <t>A vendor's product may receive more confirmed features with the addition of more public information to the vendor's site and/or by providing a URL to a page or document that can act as a citation for the existence of the feature.</t>
    </r>
    <r>
      <rPr>
        <i/>
        <sz val="11"/>
        <color theme="1"/>
        <rFont val="Calibri"/>
        <family val="2"/>
        <scheme val="minor"/>
      </rPr>
      <t/>
    </r>
  </si>
  <si>
    <t>Prospective buyers are highly recommended to contact the vendor directly to verify features as this list isn't authoritative, and product upgrades and changes happen rapidly in some cases.</t>
  </si>
  <si>
    <t>Country</t>
  </si>
  <si>
    <t>Pricing available</t>
  </si>
  <si>
    <t>Experiment, collaboration and data management</t>
  </si>
  <si>
    <t>Chemical and/or mathematical drawing and calculation?</t>
  </si>
  <si>
    <t>Chemical and/or spectrum file support?</t>
  </si>
  <si>
    <t>Task and event scheduling?</t>
  </si>
  <si>
    <t>Option for manual result entry?</t>
  </si>
  <si>
    <t>Multiple data viewing methods?</t>
  </si>
  <si>
    <t>Data and trend analysis?</t>
  </si>
  <si>
    <t>Data and equipment sharing?</t>
  </si>
  <si>
    <t>Customizable fields and/or interface?</t>
  </si>
  <si>
    <t>Configurable templates and forms?</t>
  </si>
  <si>
    <t>Query capability?</t>
  </si>
  <si>
    <t>Import data?</t>
  </si>
  <si>
    <t>Internal file or data linking?</t>
  </si>
  <si>
    <t>External file or data linking?</t>
  </si>
  <si>
    <t>Export data to MS Excel?</t>
  </si>
  <si>
    <t>Raw data management?</t>
  </si>
  <si>
    <t>Data warehouse?</t>
  </si>
  <si>
    <t>Project and/or task management?</t>
  </si>
  <si>
    <t>Inventory management?</t>
  </si>
  <si>
    <t>Document creation and/or management?</t>
  </si>
  <si>
    <t>Lab and/or group management?</t>
  </si>
  <si>
    <t>Experiment management?</t>
  </si>
  <si>
    <t>Workflow management?</t>
  </si>
  <si>
    <t>Customer and supplier management?</t>
  </si>
  <si>
    <t>Quality, security, and compliance</t>
  </si>
  <si>
    <t>Regulatory compliance?</t>
  </si>
  <si>
    <t>QA / QC functions?</t>
  </si>
  <si>
    <t>Performance evaluation?</t>
  </si>
  <si>
    <t>Audit trail?</t>
  </si>
  <si>
    <t>Chain of custody?</t>
  </si>
  <si>
    <t>Configurable roles and security?</t>
  </si>
  <si>
    <t>Data normalization?</t>
  </si>
  <si>
    <t>Data validation?</t>
  </si>
  <si>
    <t>Data encryption?</t>
  </si>
  <si>
    <t>Electronic signatures?</t>
  </si>
  <si>
    <t>Version control?</t>
  </si>
  <si>
    <t>Automatic data backup?</t>
  </si>
  <si>
    <t>Reporting, barcoding, and printing</t>
  </si>
  <si>
    <t>Custom reporting?</t>
  </si>
  <si>
    <t>Report printing?</t>
  </si>
  <si>
    <t>Label support?</t>
  </si>
  <si>
    <t>Barcode support?</t>
  </si>
  <si>
    <t>Export to PDF?</t>
  </si>
  <si>
    <t>Export to MS Word?</t>
  </si>
  <si>
    <t>Export to HTML and/or XML?</t>
  </si>
  <si>
    <t>Email integration?</t>
  </si>
  <si>
    <t>Base functionality</t>
  </si>
  <si>
    <t>Administrator management?</t>
  </si>
  <si>
    <t>Modular?</t>
  </si>
  <si>
    <t>Instrument interfacing and management?</t>
  </si>
  <si>
    <t>Mobile device integration?</t>
  </si>
  <si>
    <t>Third-party software integration?</t>
  </si>
  <si>
    <t>Alarms and/or alerts?</t>
  </si>
  <si>
    <t>External monitoring?</t>
  </si>
  <si>
    <t>Messaging?</t>
  </si>
  <si>
    <t>Bookmarking?</t>
  </si>
  <si>
    <t>Commenting?</t>
  </si>
  <si>
    <t>Multilingual?</t>
  </si>
  <si>
    <t>Network-capable?</t>
  </si>
  <si>
    <t>Web client or portal?</t>
  </si>
  <si>
    <t>Online or integrated help?</t>
  </si>
  <si>
    <t>Software as a service delivery model?</t>
  </si>
  <si>
    <t>Usage-based cost?</t>
  </si>
  <si>
    <t>Agriculture</t>
  </si>
  <si>
    <t>Automotive</t>
  </si>
  <si>
    <t>Biotechnologies</t>
  </si>
  <si>
    <t>Business</t>
  </si>
  <si>
    <t>Calibration &amp; Testing</t>
  </si>
  <si>
    <t>Chemical</t>
  </si>
  <si>
    <t>Clinical Research</t>
  </si>
  <si>
    <t>Cloud-Based</t>
  </si>
  <si>
    <t>Cosmetic</t>
  </si>
  <si>
    <t>CROs</t>
  </si>
  <si>
    <t>Custom</t>
  </si>
  <si>
    <t>Energy</t>
  </si>
  <si>
    <t>Environemental</t>
  </si>
  <si>
    <t>Food &amp; beverage</t>
  </si>
  <si>
    <t>General</t>
  </si>
  <si>
    <t>Geology &amp; Mining</t>
  </si>
  <si>
    <t>HealthCare</t>
  </si>
  <si>
    <t>Law enforcement &amp; forsenic</t>
  </si>
  <si>
    <t>Life Sciences</t>
  </si>
  <si>
    <t>Logistics</t>
  </si>
  <si>
    <t>Manufacturing and R&amp;D</t>
  </si>
  <si>
    <t>Nanotechnology</t>
  </si>
  <si>
    <t>Petrochemical</t>
  </si>
  <si>
    <t>Pharmaceutical</t>
  </si>
  <si>
    <t>Power &amp; utility</t>
  </si>
  <si>
    <t>Public Health &amp; services</t>
  </si>
  <si>
    <t>Veterinary</t>
  </si>
  <si>
    <t>Switzerland</t>
  </si>
  <si>
    <t>Y</t>
  </si>
  <si>
    <t>U.S.</t>
  </si>
  <si>
    <t>India</t>
  </si>
  <si>
    <t>France</t>
  </si>
  <si>
    <t>The Netherlands</t>
  </si>
  <si>
    <t>Germany</t>
  </si>
  <si>
    <t>Italy</t>
  </si>
  <si>
    <t>U.K.</t>
  </si>
  <si>
    <t>Canada</t>
  </si>
  <si>
    <t>China</t>
  </si>
  <si>
    <t>Denmark</t>
  </si>
  <si>
    <t>Scotland</t>
  </si>
  <si>
    <t>Slovenia</t>
  </si>
  <si>
    <t>Spain</t>
  </si>
  <si>
    <t>Turkey</t>
  </si>
  <si>
    <t>Vendor</t>
  </si>
  <si>
    <t>Software</t>
  </si>
  <si>
    <t>Video available</t>
  </si>
  <si>
    <t>Number of types of industry served</t>
  </si>
  <si>
    <t>Number of criteria met</t>
  </si>
  <si>
    <t>Institution/company</t>
  </si>
  <si>
    <t>Industries served</t>
  </si>
  <si>
    <t>Experiment, collaboration, and data management</t>
  </si>
  <si>
    <t>Location</t>
  </si>
  <si>
    <t>Additional notes</t>
  </si>
  <si>
    <t>Karlsruhe Institute of Technology</t>
  </si>
  <si>
    <t>Chemotion</t>
  </si>
  <si>
    <t>Chemical sciences</t>
  </si>
  <si>
    <t>X</t>
  </si>
  <si>
    <t>Benchling</t>
  </si>
  <si>
    <t>Biotech, Pharmaceutical, academic or government labs</t>
  </si>
  <si>
    <t>?</t>
  </si>
  <si>
    <t>USA</t>
  </si>
  <si>
    <t>Free for academia until 1GB; Focused on molecular biology (design and analyze of DNA).</t>
  </si>
  <si>
    <t>CyNote</t>
  </si>
  <si>
    <t>Singapore</t>
  </si>
  <si>
    <r>
      <t>Developed by Maurice HT Ling at Singapore Polytechnic; last release in 2010</t>
    </r>
    <r>
      <rPr>
        <sz val="11"/>
        <rFont val="Calibri"/>
        <family val="2"/>
        <scheme val="minor"/>
      </rPr>
      <t>; very few descriptions of features.</t>
    </r>
  </si>
  <si>
    <t>SparkLix</t>
  </si>
  <si>
    <t>docollab</t>
  </si>
  <si>
    <t>Researchers and scientists</t>
  </si>
  <si>
    <t>An Enterprise edition exists (limits between the Basic and the Enterprise editions are not clear)</t>
  </si>
  <si>
    <t>(from French Institut Curie)</t>
  </si>
  <si>
    <t>eLabFTW</t>
  </si>
  <si>
    <t>Own server is needed.</t>
  </si>
  <si>
    <t>eln</t>
  </si>
  <si>
    <t>Developed by Daniel Wagenaar; last release in August 2015; entries automatically locked (no further editing possible) after 24h</t>
  </si>
  <si>
    <t>Findings</t>
  </si>
  <si>
    <t>Findingsapp</t>
  </si>
  <si>
    <r>
      <rPr>
        <b/>
        <u/>
        <sz val="11"/>
        <color theme="1"/>
        <rFont val="Calibri"/>
        <family val="2"/>
        <scheme val="minor"/>
      </rPr>
      <t>FOR MAC ONLY</t>
    </r>
    <r>
      <rPr>
        <sz val="11"/>
        <color theme="1"/>
        <rFont val="Calibri"/>
        <family val="2"/>
        <scheme val="minor"/>
      </rPr>
      <t>; Data are stored on our own computer; sync via dropbox</t>
    </r>
  </si>
  <si>
    <t>EPAM Life sciences</t>
  </si>
  <si>
    <t>Indigo</t>
  </si>
  <si>
    <t>synthetic chemistry, analytical chemistry, and process chemistry</t>
  </si>
  <si>
    <t>From Pfizer’s internal chemistry ELN; last release in 2014.</t>
  </si>
  <si>
    <t>Jupyter Notebook</t>
  </si>
  <si>
    <t>Very general</t>
  </si>
  <si>
    <t>International community</t>
  </si>
  <si>
    <t xml:space="preserve">Free software, By nature extensible with thousands of software packages; most of ‘Y’ are covered by such extensions. Requires some programming skills (notably in Python).
</t>
  </si>
  <si>
    <t>University of Southampton</t>
  </si>
  <si>
    <t>Labtrove</t>
  </si>
  <si>
    <t>UK</t>
  </si>
  <si>
    <t>From Smart Research Framework; last version in 2013.</t>
  </si>
  <si>
    <t>Technischen Universität Kaiserslautern</t>
  </si>
  <si>
    <t>Open Enventory</t>
  </si>
  <si>
    <t>Chemistry</t>
  </si>
  <si>
    <t>Contains an "Inventory program" very useful while searching compound vendors and prices.</t>
  </si>
  <si>
    <t>ETHZ</t>
  </si>
  <si>
    <t>Life sciences</t>
  </si>
  <si>
    <t>mathematical calculations</t>
  </si>
  <si>
    <t xml:space="preserve">can be implemented </t>
  </si>
  <si>
    <t>partly</t>
  </si>
  <si>
    <t>back up needs to be set up</t>
  </si>
  <si>
    <t>Used prevalently in life sciences, but the underlying openBIS structure is generic enough to allow usage in other domain areas (eg, use case in social sciences)</t>
  </si>
  <si>
    <t>BioSistemika USA</t>
  </si>
  <si>
    <t>Scinote</t>
  </si>
  <si>
    <r>
      <t xml:space="preserve">Free for 1 GB and unlimited amount of users; Data are stored on </t>
    </r>
    <r>
      <rPr>
        <b/>
        <u/>
        <sz val="11"/>
        <color theme="1"/>
        <rFont val="Calibri"/>
        <family val="2"/>
        <scheme val="minor"/>
      </rPr>
      <t>Amazon Cloud.</t>
    </r>
  </si>
  <si>
    <t>openBIS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</si>
</sst>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  <charset val="1"/>
    </font>
    <font>
      <b/>
      <sz val="11"/>
      <color rgb="FFA52A2A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DF2FB"/>
        <bgColor rgb="FFFFFFEE"/>
      </patternFill>
    </fill>
    <fill>
      <patternFill patternType="solid">
        <fgColor rgb="FFFFFFCC"/>
        <bgColor rgb="FFFFFFEE"/>
      </patternFill>
    </fill>
    <fill>
      <patternFill patternType="solid">
        <fgColor rgb="FFF9F9F9"/>
        <bgColor rgb="FFFFFFFF"/>
      </patternFill>
    </fill>
    <fill>
      <patternFill patternType="solid">
        <fgColor rgb="FF99FFCC"/>
        <bgColor rgb="FF008080"/>
      </patternFill>
    </fill>
    <fill>
      <patternFill patternType="solid">
        <fgColor rgb="FF9DF2F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rgb="FFF9F9F9"/>
      </patternFill>
    </fill>
    <fill>
      <patternFill patternType="solid">
        <fgColor rgb="FF99FFCC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8" fillId="0" borderId="0"/>
  </cellStyleXfs>
  <cellXfs count="54">
    <xf numFmtId="0" fontId="0" fillId="0" borderId="0" xfId="0"/>
    <xf numFmtId="0" fontId="0" fillId="0" borderId="0" xfId="0" applyFont="1"/>
    <xf numFmtId="0" fontId="1" fillId="2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0" borderId="0" xfId="0" quotePrefix="1" applyFont="1" applyAlignment="1">
      <alignment horizontal="left" vertical="center" indent="1"/>
    </xf>
    <xf numFmtId="0" fontId="4" fillId="0" borderId="0" xfId="0" applyFont="1" applyFill="1"/>
    <xf numFmtId="0" fontId="7" fillId="0" borderId="2" xfId="0" applyFont="1" applyBorder="1"/>
    <xf numFmtId="0" fontId="0" fillId="0" borderId="2" xfId="0" applyFont="1" applyBorder="1"/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0" fillId="3" borderId="2" xfId="0" applyFont="1" applyFill="1" applyBorder="1" applyAlignment="1">
      <alignment horizontal="center" vertical="center" textRotation="45"/>
    </xf>
    <xf numFmtId="0" fontId="0" fillId="0" borderId="2" xfId="0" applyFont="1" applyBorder="1" applyAlignment="1">
      <alignment horizontal="center" vertical="center" textRotation="45"/>
    </xf>
    <xf numFmtId="0" fontId="0" fillId="5" borderId="2" xfId="0" applyFont="1" applyFill="1" applyBorder="1" applyAlignment="1">
      <alignment horizontal="center" vertical="center" textRotation="45"/>
    </xf>
    <xf numFmtId="0" fontId="7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 textRotation="45"/>
    </xf>
    <xf numFmtId="0" fontId="13" fillId="7" borderId="1" xfId="0" applyFont="1" applyFill="1" applyBorder="1" applyAlignment="1">
      <alignment horizontal="center" vertical="center" textRotation="45"/>
    </xf>
    <xf numFmtId="0" fontId="14" fillId="8" borderId="1" xfId="1" applyFont="1" applyFill="1" applyBorder="1" applyAlignment="1" applyProtection="1">
      <alignment horizontal="center" vertical="center" textRotation="45"/>
    </xf>
    <xf numFmtId="0" fontId="15" fillId="9" borderId="1" xfId="0" applyFont="1" applyFill="1" applyBorder="1" applyAlignment="1">
      <alignment horizontal="center" vertical="center" textRotation="45"/>
    </xf>
    <xf numFmtId="0" fontId="0" fillId="0" borderId="2" xfId="0" applyBorder="1" applyAlignment="1">
      <alignment horizontal="center" vertical="center" textRotation="45"/>
    </xf>
    <xf numFmtId="0" fontId="0" fillId="0" borderId="2" xfId="0" applyBorder="1"/>
    <xf numFmtId="0" fontId="16" fillId="0" borderId="1" xfId="1" applyFont="1" applyBorder="1" applyAlignment="1">
      <alignment horizontal="left"/>
    </xf>
    <xf numFmtId="0" fontId="0" fillId="1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4" fillId="11" borderId="1" xfId="1" applyFont="1" applyFill="1" applyBorder="1" applyAlignment="1" applyProtection="1">
      <alignment horizontal="center" vertical="center" textRotation="45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left" vertical="top"/>
    </xf>
    <xf numFmtId="0" fontId="16" fillId="0" borderId="2" xfId="1" applyFont="1" applyBorder="1" applyAlignment="1">
      <alignment horizontal="left" vertical="top"/>
    </xf>
    <xf numFmtId="0" fontId="0" fillId="4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6" fillId="0" borderId="2" xfId="1" applyFont="1" applyBorder="1" applyAlignment="1" applyProtection="1">
      <alignment horizontal="left" vertical="top"/>
    </xf>
    <xf numFmtId="0" fontId="18" fillId="10" borderId="2" xfId="2" applyFont="1" applyFill="1" applyBorder="1" applyAlignment="1">
      <alignment horizontal="center" vertical="center" wrapText="1"/>
    </xf>
    <xf numFmtId="0" fontId="18" fillId="12" borderId="2" xfId="2" applyFill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13" borderId="2" xfId="2" applyFill="1" applyBorder="1" applyAlignment="1">
      <alignment horizontal="center" vertical="center"/>
    </xf>
    <xf numFmtId="0" fontId="18" fillId="0" borderId="2" xfId="2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/>
    </xf>
    <xf numFmtId="0" fontId="0" fillId="1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0" xfId="1"/>
    <xf numFmtId="0" fontId="1" fillId="2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l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mswiki.org/index.php/ELN_feature" TargetMode="External"/><Relationship Id="rId21" Type="http://schemas.openxmlformats.org/officeDocument/2006/relationships/hyperlink" Target="http://www.limswiki.org/index.php/ELN_feature" TargetMode="External"/><Relationship Id="rId42" Type="http://schemas.openxmlformats.org/officeDocument/2006/relationships/hyperlink" Target="http://www.limswiki.org/index.php/ELN_feature" TargetMode="External"/><Relationship Id="rId47" Type="http://schemas.openxmlformats.org/officeDocument/2006/relationships/hyperlink" Target="http://www.limswiki.org/index.php/ELN_feature" TargetMode="External"/><Relationship Id="rId63" Type="http://schemas.openxmlformats.org/officeDocument/2006/relationships/hyperlink" Target="http://www.elabftw.net/" TargetMode="External"/><Relationship Id="rId68" Type="http://schemas.openxmlformats.org/officeDocument/2006/relationships/hyperlink" Target="http://lifescience.opensource.epam.com/indigo/eln/index.html" TargetMode="External"/><Relationship Id="rId2" Type="http://schemas.openxmlformats.org/officeDocument/2006/relationships/hyperlink" Target="http://jupyter.org/" TargetMode="External"/><Relationship Id="rId16" Type="http://schemas.openxmlformats.org/officeDocument/2006/relationships/hyperlink" Target="http://www.limswiki.org/index.php/ELN_feature" TargetMode="External"/><Relationship Id="rId29" Type="http://schemas.openxmlformats.org/officeDocument/2006/relationships/hyperlink" Target="http://www.limswiki.org/index.php/ELN_feature" TargetMode="External"/><Relationship Id="rId11" Type="http://schemas.openxmlformats.org/officeDocument/2006/relationships/hyperlink" Target="http://www.limswiki.org/index.php/ELN_feature" TargetMode="External"/><Relationship Id="rId24" Type="http://schemas.openxmlformats.org/officeDocument/2006/relationships/hyperlink" Target="http://www.limswiki.org/index.php/ELN_feature" TargetMode="External"/><Relationship Id="rId32" Type="http://schemas.openxmlformats.org/officeDocument/2006/relationships/hyperlink" Target="http://www.limswiki.org/index.php/ELN_feature" TargetMode="External"/><Relationship Id="rId37" Type="http://schemas.openxmlformats.org/officeDocument/2006/relationships/hyperlink" Target="http://www.limswiki.org/index.php/ELN_feature" TargetMode="External"/><Relationship Id="rId40" Type="http://schemas.openxmlformats.org/officeDocument/2006/relationships/hyperlink" Target="http://www.limswiki.org/index.php/ELN_feature" TargetMode="External"/><Relationship Id="rId45" Type="http://schemas.openxmlformats.org/officeDocument/2006/relationships/hyperlink" Target="http://www.limswiki.org/index.php/ELN_feature" TargetMode="External"/><Relationship Id="rId53" Type="http://schemas.openxmlformats.org/officeDocument/2006/relationships/hyperlink" Target="http://www.limswiki.org/index.php/ELN_feature" TargetMode="External"/><Relationship Id="rId58" Type="http://schemas.openxmlformats.org/officeDocument/2006/relationships/hyperlink" Target="http://www.limswiki.org/index.php/ELN_feature" TargetMode="External"/><Relationship Id="rId66" Type="http://schemas.openxmlformats.org/officeDocument/2006/relationships/hyperlink" Target="https://benchling.com/" TargetMode="External"/><Relationship Id="rId5" Type="http://schemas.openxmlformats.org/officeDocument/2006/relationships/hyperlink" Target="http://www.limswiki.org/index.php/ELN_feature" TargetMode="External"/><Relationship Id="rId61" Type="http://schemas.openxmlformats.org/officeDocument/2006/relationships/hyperlink" Target="http://www.limswiki.org/index.php/ELN_feature" TargetMode="External"/><Relationship Id="rId19" Type="http://schemas.openxmlformats.org/officeDocument/2006/relationships/hyperlink" Target="http://www.limswiki.org/index.php/ELN_feature" TargetMode="External"/><Relationship Id="rId14" Type="http://schemas.openxmlformats.org/officeDocument/2006/relationships/hyperlink" Target="http://www.limswiki.org/index.php/ELN_feature" TargetMode="External"/><Relationship Id="rId22" Type="http://schemas.openxmlformats.org/officeDocument/2006/relationships/hyperlink" Target="http://www.limswiki.org/index.php/ELN_feature" TargetMode="External"/><Relationship Id="rId27" Type="http://schemas.openxmlformats.org/officeDocument/2006/relationships/hyperlink" Target="http://www.limswiki.org/index.php/ELN_feature" TargetMode="External"/><Relationship Id="rId30" Type="http://schemas.openxmlformats.org/officeDocument/2006/relationships/hyperlink" Target="http://www.limswiki.org/index.php/ELN_feature" TargetMode="External"/><Relationship Id="rId35" Type="http://schemas.openxmlformats.org/officeDocument/2006/relationships/hyperlink" Target="http://www.limswiki.org/index.php/ELN_feature" TargetMode="External"/><Relationship Id="rId43" Type="http://schemas.openxmlformats.org/officeDocument/2006/relationships/hyperlink" Target="http://www.limswiki.org/index.php/ELN_feature" TargetMode="External"/><Relationship Id="rId48" Type="http://schemas.openxmlformats.org/officeDocument/2006/relationships/hyperlink" Target="http://www.limswiki.org/index.php/ELN_feature" TargetMode="External"/><Relationship Id="rId56" Type="http://schemas.openxmlformats.org/officeDocument/2006/relationships/hyperlink" Target="http://www.limswiki.org/index.php/ELN_feature" TargetMode="External"/><Relationship Id="rId64" Type="http://schemas.openxmlformats.org/officeDocument/2006/relationships/hyperlink" Target="https://www.docollab.com/" TargetMode="External"/><Relationship Id="rId69" Type="http://schemas.openxmlformats.org/officeDocument/2006/relationships/hyperlink" Target="http://www.labtrove.org/aboutus/" TargetMode="External"/><Relationship Id="rId8" Type="http://schemas.openxmlformats.org/officeDocument/2006/relationships/hyperlink" Target="http://www.limswiki.org/index.php/ELN_feature" TargetMode="External"/><Relationship Id="rId51" Type="http://schemas.openxmlformats.org/officeDocument/2006/relationships/hyperlink" Target="http://www.limswiki.org/index.php/ELN_feature" TargetMode="External"/><Relationship Id="rId72" Type="http://schemas.openxmlformats.org/officeDocument/2006/relationships/hyperlink" Target="https://openbis-eln-lims.ethz.ch/" TargetMode="External"/><Relationship Id="rId3" Type="http://schemas.openxmlformats.org/officeDocument/2006/relationships/hyperlink" Target="http://www.limswiki.org/index.php/ELN_feature" TargetMode="External"/><Relationship Id="rId12" Type="http://schemas.openxmlformats.org/officeDocument/2006/relationships/hyperlink" Target="http://www.limswiki.org/index.php/ELN_feature" TargetMode="External"/><Relationship Id="rId17" Type="http://schemas.openxmlformats.org/officeDocument/2006/relationships/hyperlink" Target="http://www.limswiki.org/index.php/ELN_feature" TargetMode="External"/><Relationship Id="rId25" Type="http://schemas.openxmlformats.org/officeDocument/2006/relationships/hyperlink" Target="http://www.limswiki.org/index.php/ELN_feature" TargetMode="External"/><Relationship Id="rId33" Type="http://schemas.openxmlformats.org/officeDocument/2006/relationships/hyperlink" Target="http://www.limswiki.org/index.php/ELN_feature" TargetMode="External"/><Relationship Id="rId38" Type="http://schemas.openxmlformats.org/officeDocument/2006/relationships/hyperlink" Target="http://www.limswiki.org/index.php/ELN_feature" TargetMode="External"/><Relationship Id="rId46" Type="http://schemas.openxmlformats.org/officeDocument/2006/relationships/hyperlink" Target="http://www.limswiki.org/index.php/ELN_feature" TargetMode="External"/><Relationship Id="rId59" Type="http://schemas.openxmlformats.org/officeDocument/2006/relationships/hyperlink" Target="http://www.limswiki.org/index.php/ELN_feature" TargetMode="External"/><Relationship Id="rId67" Type="http://schemas.openxmlformats.org/officeDocument/2006/relationships/hyperlink" Target="http://scinote.net/" TargetMode="External"/><Relationship Id="rId20" Type="http://schemas.openxmlformats.org/officeDocument/2006/relationships/hyperlink" Target="http://www.limswiki.org/index.php/ELN_feature" TargetMode="External"/><Relationship Id="rId41" Type="http://schemas.openxmlformats.org/officeDocument/2006/relationships/hyperlink" Target="http://www.limswiki.org/index.php/ELN_feature" TargetMode="External"/><Relationship Id="rId54" Type="http://schemas.openxmlformats.org/officeDocument/2006/relationships/hyperlink" Target="http://www.limswiki.org/index.php/ELN_feature" TargetMode="External"/><Relationship Id="rId62" Type="http://schemas.openxmlformats.org/officeDocument/2006/relationships/hyperlink" Target="http://www.limswiki.org/index.php/CyNote" TargetMode="External"/><Relationship Id="rId70" Type="http://schemas.openxmlformats.org/officeDocument/2006/relationships/hyperlink" Target="https://www.chemie.uni-kl.de/index.php?id=653" TargetMode="External"/><Relationship Id="rId1" Type="http://schemas.openxmlformats.org/officeDocument/2006/relationships/hyperlink" Target="http://jupyter.org/" TargetMode="External"/><Relationship Id="rId6" Type="http://schemas.openxmlformats.org/officeDocument/2006/relationships/hyperlink" Target="http://www.limswiki.org/index.php/ELN_feature" TargetMode="External"/><Relationship Id="rId15" Type="http://schemas.openxmlformats.org/officeDocument/2006/relationships/hyperlink" Target="http://www.limswiki.org/index.php/ELN_feature" TargetMode="External"/><Relationship Id="rId23" Type="http://schemas.openxmlformats.org/officeDocument/2006/relationships/hyperlink" Target="http://www.limswiki.org/index.php/ELN_feature" TargetMode="External"/><Relationship Id="rId28" Type="http://schemas.openxmlformats.org/officeDocument/2006/relationships/hyperlink" Target="http://www.limswiki.org/index.php/ELN_feature" TargetMode="External"/><Relationship Id="rId36" Type="http://schemas.openxmlformats.org/officeDocument/2006/relationships/hyperlink" Target="http://www.limswiki.org/index.php/ELN_feature" TargetMode="External"/><Relationship Id="rId49" Type="http://schemas.openxmlformats.org/officeDocument/2006/relationships/hyperlink" Target="http://www.limswiki.org/index.php/ELN_feature" TargetMode="External"/><Relationship Id="rId57" Type="http://schemas.openxmlformats.org/officeDocument/2006/relationships/hyperlink" Target="http://www.limswiki.org/index.php/ELN_feature" TargetMode="External"/><Relationship Id="rId10" Type="http://schemas.openxmlformats.org/officeDocument/2006/relationships/hyperlink" Target="http://www.limswiki.org/index.php/ELN_feature" TargetMode="External"/><Relationship Id="rId31" Type="http://schemas.openxmlformats.org/officeDocument/2006/relationships/hyperlink" Target="http://www.limswiki.org/index.php/ELN_feature" TargetMode="External"/><Relationship Id="rId44" Type="http://schemas.openxmlformats.org/officeDocument/2006/relationships/hyperlink" Target="http://www.limswiki.org/index.php/ELN_feature" TargetMode="External"/><Relationship Id="rId52" Type="http://schemas.openxmlformats.org/officeDocument/2006/relationships/hyperlink" Target="http://www.limswiki.org/index.php/ELN_feature" TargetMode="External"/><Relationship Id="rId60" Type="http://schemas.openxmlformats.org/officeDocument/2006/relationships/hyperlink" Target="http://www.limswiki.org/index.php/ELN_feature" TargetMode="External"/><Relationship Id="rId65" Type="http://schemas.openxmlformats.org/officeDocument/2006/relationships/hyperlink" Target="http://findingsapp.com/" TargetMode="External"/><Relationship Id="rId73" Type="http://schemas.openxmlformats.org/officeDocument/2006/relationships/hyperlink" Target="https://www.limswiki.org/index.php/Chemotion_ELN" TargetMode="External"/><Relationship Id="rId4" Type="http://schemas.openxmlformats.org/officeDocument/2006/relationships/hyperlink" Target="http://www.limswiki.org/index.php/ELN_feature" TargetMode="External"/><Relationship Id="rId9" Type="http://schemas.openxmlformats.org/officeDocument/2006/relationships/hyperlink" Target="http://www.limswiki.org/index.php/ELN_feature" TargetMode="External"/><Relationship Id="rId13" Type="http://schemas.openxmlformats.org/officeDocument/2006/relationships/hyperlink" Target="http://www.limswiki.org/index.php/ELN_feature" TargetMode="External"/><Relationship Id="rId18" Type="http://schemas.openxmlformats.org/officeDocument/2006/relationships/hyperlink" Target="http://www.limswiki.org/index.php/ELN_feature" TargetMode="External"/><Relationship Id="rId39" Type="http://schemas.openxmlformats.org/officeDocument/2006/relationships/hyperlink" Target="http://www.limswiki.org/index.php/ELN_feature" TargetMode="External"/><Relationship Id="rId34" Type="http://schemas.openxmlformats.org/officeDocument/2006/relationships/hyperlink" Target="http://www.limswiki.org/index.php/ELN_feature" TargetMode="External"/><Relationship Id="rId50" Type="http://schemas.openxmlformats.org/officeDocument/2006/relationships/hyperlink" Target="http://www.limswiki.org/index.php/ELN_feature" TargetMode="External"/><Relationship Id="rId55" Type="http://schemas.openxmlformats.org/officeDocument/2006/relationships/hyperlink" Target="http://www.limswiki.org/index.php/ELN_feature" TargetMode="External"/><Relationship Id="rId7" Type="http://schemas.openxmlformats.org/officeDocument/2006/relationships/hyperlink" Target="http://www.limswiki.org/index.php/ELN_feature" TargetMode="External"/><Relationship Id="rId71" Type="http://schemas.openxmlformats.org/officeDocument/2006/relationships/hyperlink" Target="https://launchpad.net/el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9"/>
  <sheetViews>
    <sheetView workbookViewId="0">
      <selection activeCell="F27" sqref="F27"/>
    </sheetView>
  </sheetViews>
  <sheetFormatPr defaultColWidth="11.42578125" defaultRowHeight="15" x14ac:dyDescent="0.25"/>
  <sheetData>
    <row r="1" spans="1:8" s="1" customFormat="1" x14ac:dyDescent="0.25">
      <c r="A1" s="51" t="s">
        <v>0</v>
      </c>
      <c r="B1" s="52"/>
      <c r="C1" s="52"/>
      <c r="D1" s="52"/>
      <c r="E1" s="53"/>
      <c r="F1" s="53"/>
      <c r="G1" s="53"/>
    </row>
    <row r="2" spans="1:8" s="1" customFormat="1" ht="7.15" customHeight="1" x14ac:dyDescent="0.25">
      <c r="A2" s="2"/>
      <c r="B2" s="3"/>
      <c r="C2" s="3"/>
      <c r="D2" s="3"/>
      <c r="E2" s="4"/>
      <c r="F2" s="4"/>
      <c r="G2" s="4"/>
    </row>
    <row r="3" spans="1:8" s="6" customFormat="1" ht="12.75" x14ac:dyDescent="0.2">
      <c r="A3" s="5" t="s">
        <v>1</v>
      </c>
    </row>
    <row r="4" spans="1:8" s="6" customFormat="1" ht="12.75" x14ac:dyDescent="0.2">
      <c r="A4" s="7" t="s">
        <v>2</v>
      </c>
    </row>
    <row r="5" spans="1:8" s="6" customFormat="1" ht="12.75" x14ac:dyDescent="0.2">
      <c r="A5" s="7" t="s">
        <v>3</v>
      </c>
    </row>
    <row r="6" spans="1:8" s="6" customFormat="1" ht="12.75" x14ac:dyDescent="0.2">
      <c r="A6" s="7" t="s">
        <v>4</v>
      </c>
    </row>
    <row r="7" spans="1:8" s="6" customFormat="1" ht="12.75" x14ac:dyDescent="0.2">
      <c r="A7" s="7" t="s">
        <v>5</v>
      </c>
    </row>
    <row r="8" spans="1:8" s="6" customFormat="1" x14ac:dyDescent="0.25">
      <c r="A8" s="6" t="s">
        <v>6</v>
      </c>
      <c r="B8" s="8"/>
      <c r="C8" s="8"/>
      <c r="D8" s="8"/>
      <c r="E8" s="8"/>
      <c r="F8" s="8"/>
      <c r="G8" s="8"/>
      <c r="H8" s="8"/>
    </row>
    <row r="9" spans="1:8" s="6" customFormat="1" ht="12.75" x14ac:dyDescent="0.2">
      <c r="A9" s="6" t="s">
        <v>7</v>
      </c>
      <c r="B9" s="8"/>
      <c r="C9" s="8"/>
      <c r="D9" s="8"/>
      <c r="E9" s="8"/>
      <c r="F9" s="8"/>
      <c r="G9" s="8"/>
      <c r="H9" s="8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CS75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89" sqref="A89"/>
    </sheetView>
  </sheetViews>
  <sheetFormatPr defaultColWidth="11.5703125" defaultRowHeight="15" x14ac:dyDescent="0.25"/>
  <cols>
    <col min="1" max="1" width="43.42578125" style="1" bestFit="1" customWidth="1"/>
    <col min="2" max="2" width="43.7109375" style="1" bestFit="1" customWidth="1"/>
    <col min="3" max="3" width="14.28515625" style="1" bestFit="1" customWidth="1"/>
    <col min="4" max="97" width="3.5703125" style="1" bestFit="1" customWidth="1"/>
    <col min="98" max="16384" width="11.5703125" style="1"/>
  </cols>
  <sheetData>
    <row r="1" spans="1:97" ht="196.9" customHeight="1" x14ac:dyDescent="0.25">
      <c r="A1" s="9" t="s">
        <v>116</v>
      </c>
      <c r="B1" s="9" t="s">
        <v>117</v>
      </c>
      <c r="C1" s="9" t="s">
        <v>8</v>
      </c>
      <c r="D1" s="14" t="s">
        <v>118</v>
      </c>
      <c r="E1" s="14" t="s">
        <v>9</v>
      </c>
      <c r="F1" s="15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5" t="s">
        <v>34</v>
      </c>
      <c r="AE1" s="14" t="s">
        <v>35</v>
      </c>
      <c r="AF1" s="14" t="s">
        <v>36</v>
      </c>
      <c r="AG1" s="14" t="s">
        <v>37</v>
      </c>
      <c r="AH1" s="14" t="s">
        <v>38</v>
      </c>
      <c r="AI1" s="14" t="s">
        <v>39</v>
      </c>
      <c r="AJ1" s="14" t="s">
        <v>40</v>
      </c>
      <c r="AK1" s="14" t="s">
        <v>41</v>
      </c>
      <c r="AL1" s="14" t="s">
        <v>42</v>
      </c>
      <c r="AM1" s="14" t="s">
        <v>43</v>
      </c>
      <c r="AN1" s="14" t="s">
        <v>44</v>
      </c>
      <c r="AO1" s="14" t="s">
        <v>45</v>
      </c>
      <c r="AP1" s="14" t="s">
        <v>46</v>
      </c>
      <c r="AQ1" s="15" t="s">
        <v>47</v>
      </c>
      <c r="AR1" s="14" t="s">
        <v>48</v>
      </c>
      <c r="AS1" s="14" t="s">
        <v>49</v>
      </c>
      <c r="AT1" s="14" t="s">
        <v>50</v>
      </c>
      <c r="AU1" s="14" t="s">
        <v>51</v>
      </c>
      <c r="AV1" s="14" t="s">
        <v>52</v>
      </c>
      <c r="AW1" s="14" t="s">
        <v>53</v>
      </c>
      <c r="AX1" s="14" t="s">
        <v>54</v>
      </c>
      <c r="AY1" s="14" t="s">
        <v>55</v>
      </c>
      <c r="AZ1" s="15" t="s">
        <v>56</v>
      </c>
      <c r="BA1" s="14" t="s">
        <v>57</v>
      </c>
      <c r="BB1" s="14" t="s">
        <v>58</v>
      </c>
      <c r="BC1" s="14" t="s">
        <v>59</v>
      </c>
      <c r="BD1" s="14" t="s">
        <v>60</v>
      </c>
      <c r="BE1" s="14" t="s">
        <v>61</v>
      </c>
      <c r="BF1" s="14" t="s">
        <v>62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6" t="s">
        <v>120</v>
      </c>
      <c r="BR1" s="18" t="s">
        <v>73</v>
      </c>
      <c r="BS1" s="17" t="s">
        <v>74</v>
      </c>
      <c r="BT1" s="18" t="s">
        <v>75</v>
      </c>
      <c r="BU1" s="17" t="s">
        <v>76</v>
      </c>
      <c r="BV1" s="18" t="s">
        <v>77</v>
      </c>
      <c r="BW1" s="17" t="s">
        <v>78</v>
      </c>
      <c r="BX1" s="18" t="s">
        <v>79</v>
      </c>
      <c r="BY1" s="17" t="s">
        <v>80</v>
      </c>
      <c r="BZ1" s="18" t="s">
        <v>81</v>
      </c>
      <c r="CA1" s="17" t="s">
        <v>82</v>
      </c>
      <c r="CB1" s="18" t="s">
        <v>83</v>
      </c>
      <c r="CC1" s="17" t="s">
        <v>84</v>
      </c>
      <c r="CD1" s="18" t="s">
        <v>85</v>
      </c>
      <c r="CE1" s="17" t="s">
        <v>86</v>
      </c>
      <c r="CF1" s="18" t="s">
        <v>87</v>
      </c>
      <c r="CG1" s="17" t="s">
        <v>88</v>
      </c>
      <c r="CH1" s="18" t="s">
        <v>89</v>
      </c>
      <c r="CI1" s="17" t="s">
        <v>90</v>
      </c>
      <c r="CJ1" s="18" t="s">
        <v>91</v>
      </c>
      <c r="CK1" s="17" t="s">
        <v>92</v>
      </c>
      <c r="CL1" s="18" t="s">
        <v>93</v>
      </c>
      <c r="CM1" s="17" t="s">
        <v>94</v>
      </c>
      <c r="CN1" s="18" t="s">
        <v>95</v>
      </c>
      <c r="CO1" s="17" t="s">
        <v>96</v>
      </c>
      <c r="CP1" s="18" t="s">
        <v>97</v>
      </c>
      <c r="CQ1" s="17" t="s">
        <v>98</v>
      </c>
      <c r="CR1" s="18" t="s">
        <v>99</v>
      </c>
      <c r="CS1" s="16" t="s">
        <v>119</v>
      </c>
    </row>
    <row r="2" spans="1:97" x14ac:dyDescent="0.25">
      <c r="A2" s="10" t="str">
        <f>HYPERLINK("http://limswiki.org/index.php?title=AAC_Infotray_AG", "AAC Infotray AG")</f>
        <v>AAC Infotray AG</v>
      </c>
      <c r="B2" s="10" t="str">
        <f>HYPERLINK("http://www.limsophy.com/Products/RIMS", "Limsophy RIMS")</f>
        <v>Limsophy RIMS</v>
      </c>
      <c r="C2" s="10" t="s">
        <v>100</v>
      </c>
      <c r="D2" s="12"/>
      <c r="E2" s="12"/>
      <c r="F2" s="13"/>
      <c r="G2" s="12"/>
      <c r="H2" s="12"/>
      <c r="I2" s="12"/>
      <c r="J2" s="12"/>
      <c r="K2" s="12" t="s">
        <v>101</v>
      </c>
      <c r="L2" s="12" t="s">
        <v>101</v>
      </c>
      <c r="M2" s="12"/>
      <c r="N2" s="12"/>
      <c r="O2" s="12" t="s">
        <v>101</v>
      </c>
      <c r="P2" s="12" t="s">
        <v>101</v>
      </c>
      <c r="Q2" s="12"/>
      <c r="R2" s="12"/>
      <c r="S2" s="12"/>
      <c r="T2" s="12"/>
      <c r="U2" s="12" t="s">
        <v>101</v>
      </c>
      <c r="V2" s="12" t="s">
        <v>101</v>
      </c>
      <c r="W2" s="12" t="s">
        <v>101</v>
      </c>
      <c r="X2" s="12"/>
      <c r="Y2" s="12"/>
      <c r="Z2" s="12"/>
      <c r="AA2" s="12" t="s">
        <v>101</v>
      </c>
      <c r="AB2" s="12"/>
      <c r="AC2" s="12" t="s">
        <v>101</v>
      </c>
      <c r="AD2" s="13"/>
      <c r="AE2" s="12"/>
      <c r="AF2" s="12"/>
      <c r="AG2" s="12"/>
      <c r="AH2" s="12" t="s">
        <v>101</v>
      </c>
      <c r="AI2" s="12"/>
      <c r="AJ2" s="12"/>
      <c r="AK2" s="12"/>
      <c r="AL2" s="12"/>
      <c r="AM2" s="12"/>
      <c r="AN2" s="12" t="s">
        <v>101</v>
      </c>
      <c r="AO2" s="12" t="s">
        <v>101</v>
      </c>
      <c r="AP2" s="12"/>
      <c r="AQ2" s="13"/>
      <c r="AR2" s="12" t="s">
        <v>101</v>
      </c>
      <c r="AS2" s="12"/>
      <c r="AT2" s="12"/>
      <c r="AU2" s="12"/>
      <c r="AV2" s="12"/>
      <c r="AW2" s="12" t="s">
        <v>101</v>
      </c>
      <c r="AX2" s="12"/>
      <c r="AY2" s="12" t="s">
        <v>101</v>
      </c>
      <c r="AZ2" s="13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 t="s">
        <v>101</v>
      </c>
      <c r="BL2" s="12"/>
      <c r="BM2" s="12"/>
      <c r="BN2" s="12"/>
      <c r="BO2" s="12"/>
      <c r="BP2" s="12"/>
      <c r="BQ2" s="11">
        <v>16</v>
      </c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 t="s">
        <v>101</v>
      </c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1">
        <v>1</v>
      </c>
    </row>
    <row r="3" spans="1:97" x14ac:dyDescent="0.25">
      <c r="A3" s="10" t="str">
        <f>HYPERLINK("http://www.limswiki.org/index.php/Abbott_Informatics_Corporation", "Abbott Informatics Corporation")</f>
        <v>Abbott Informatics Corporation</v>
      </c>
      <c r="B3" s="10" t="str">
        <f>HYPERLINK("https://www.informatics.abbott/us/en/offerings/eln", "Abbott Informatics Electronic Laboratory Notebook")</f>
        <v>Abbott Informatics Electronic Laboratory Notebook</v>
      </c>
      <c r="C3" s="10" t="s">
        <v>102</v>
      </c>
      <c r="D3" s="12" t="s">
        <v>101</v>
      </c>
      <c r="E3" s="12" t="s">
        <v>101</v>
      </c>
      <c r="F3" s="13"/>
      <c r="G3" s="12" t="s">
        <v>101</v>
      </c>
      <c r="H3" s="12"/>
      <c r="I3" s="12"/>
      <c r="J3" s="12" t="s">
        <v>101</v>
      </c>
      <c r="K3" s="12" t="s">
        <v>101</v>
      </c>
      <c r="L3" s="12"/>
      <c r="M3" s="12"/>
      <c r="N3" s="12"/>
      <c r="O3" s="12"/>
      <c r="P3" s="12" t="s">
        <v>101</v>
      </c>
      <c r="Q3" s="12"/>
      <c r="R3" s="12"/>
      <c r="S3" s="12"/>
      <c r="T3" s="12"/>
      <c r="U3" s="12"/>
      <c r="V3" s="12"/>
      <c r="W3" s="12"/>
      <c r="X3" s="12"/>
      <c r="Y3" s="12" t="s">
        <v>101</v>
      </c>
      <c r="Z3" s="12"/>
      <c r="AA3" s="12"/>
      <c r="AB3" s="12"/>
      <c r="AC3" s="12"/>
      <c r="AD3" s="13"/>
      <c r="AE3" s="12" t="s">
        <v>101</v>
      </c>
      <c r="AF3" s="12" t="s">
        <v>101</v>
      </c>
      <c r="AG3" s="12"/>
      <c r="AH3" s="12" t="s">
        <v>101</v>
      </c>
      <c r="AI3" s="12" t="s">
        <v>101</v>
      </c>
      <c r="AJ3" s="12"/>
      <c r="AK3" s="12"/>
      <c r="AL3" s="12" t="s">
        <v>101</v>
      </c>
      <c r="AM3" s="12"/>
      <c r="AN3" s="12" t="s">
        <v>101</v>
      </c>
      <c r="AO3" s="12"/>
      <c r="AP3" s="12"/>
      <c r="AQ3" s="13"/>
      <c r="AR3" s="12"/>
      <c r="AS3" s="12"/>
      <c r="AT3" s="12"/>
      <c r="AU3" s="12"/>
      <c r="AV3" s="12"/>
      <c r="AW3" s="12"/>
      <c r="AX3" s="12"/>
      <c r="AY3" s="12"/>
      <c r="AZ3" s="13"/>
      <c r="BA3" s="12" t="s">
        <v>101</v>
      </c>
      <c r="BB3" s="12"/>
      <c r="BC3" s="12" t="s">
        <v>101</v>
      </c>
      <c r="BD3" s="12" t="s">
        <v>101</v>
      </c>
      <c r="BE3" s="12" t="s">
        <v>101</v>
      </c>
      <c r="BF3" s="12"/>
      <c r="BG3" s="12"/>
      <c r="BH3" s="12"/>
      <c r="BI3" s="12"/>
      <c r="BJ3" s="12" t="s">
        <v>101</v>
      </c>
      <c r="BK3" s="12"/>
      <c r="BL3" s="12"/>
      <c r="BM3" s="12" t="s">
        <v>101</v>
      </c>
      <c r="BN3" s="12"/>
      <c r="BO3" s="12"/>
      <c r="BP3" s="12"/>
      <c r="BQ3" s="11">
        <v>17</v>
      </c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 t="s">
        <v>101</v>
      </c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1">
        <v>1</v>
      </c>
    </row>
    <row r="4" spans="1:97" x14ac:dyDescent="0.25">
      <c r="A4" s="10" t="str">
        <f>HYPERLINK("http://limswiki.org/index.php?title=Advanced_Chemistry_Development%2C_Inc.", "Advanced Chemistry Development, Inc.")</f>
        <v>Advanced Chemistry Development, Inc.</v>
      </c>
      <c r="B4" s="10" t="str">
        <f>HYPERLINK("http://www.acdlabs.com/solutions/academia/eln/", "Electronic Notebook for Academia")</f>
        <v>Electronic Notebook for Academia</v>
      </c>
      <c r="C4" s="10" t="s">
        <v>109</v>
      </c>
      <c r="D4" s="12" t="s">
        <v>101</v>
      </c>
      <c r="E4" s="12"/>
      <c r="F4" s="13"/>
      <c r="G4" s="12" t="s">
        <v>101</v>
      </c>
      <c r="H4" s="12"/>
      <c r="I4" s="12"/>
      <c r="J4" s="12"/>
      <c r="K4" s="12"/>
      <c r="L4" s="12" t="s">
        <v>101</v>
      </c>
      <c r="M4" s="12"/>
      <c r="N4" s="12"/>
      <c r="O4" s="12"/>
      <c r="P4" s="12" t="s">
        <v>101</v>
      </c>
      <c r="Q4" s="12"/>
      <c r="R4" s="12"/>
      <c r="S4" s="12"/>
      <c r="T4" s="12" t="s">
        <v>101</v>
      </c>
      <c r="U4" s="12"/>
      <c r="V4" s="12"/>
      <c r="W4" s="12" t="s">
        <v>101</v>
      </c>
      <c r="X4" s="12"/>
      <c r="Y4" s="12" t="s">
        <v>101</v>
      </c>
      <c r="Z4" s="12"/>
      <c r="AA4" s="12"/>
      <c r="AB4" s="12"/>
      <c r="AC4" s="12"/>
      <c r="AD4" s="13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2" t="s">
        <v>101</v>
      </c>
      <c r="AS4" s="12"/>
      <c r="AT4" s="12"/>
      <c r="AU4" s="12"/>
      <c r="AV4" s="12" t="s">
        <v>101</v>
      </c>
      <c r="AW4" s="12" t="s">
        <v>101</v>
      </c>
      <c r="AX4" s="12"/>
      <c r="AY4" s="12"/>
      <c r="AZ4" s="13"/>
      <c r="BA4" s="12"/>
      <c r="BB4" s="12"/>
      <c r="BC4" s="12" t="s">
        <v>101</v>
      </c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1">
        <v>10</v>
      </c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 t="s">
        <v>101</v>
      </c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1">
        <v>1</v>
      </c>
    </row>
    <row r="5" spans="1:97" x14ac:dyDescent="0.25">
      <c r="A5" s="10" t="str">
        <f>HYPERLINK("http://www.limswiki.org/index.php/Agaram_Technologies_Pvt._Ltd.", "Agaram Technologies Pvt. Ltd.")</f>
        <v>Agaram Technologies Pvt. Ltd.</v>
      </c>
      <c r="B5" s="10" t="str">
        <f>HYPERLINK("https://www.agaramtech.com/product/logilab-eln.html", "LogiLab ELN")</f>
        <v>LogiLab ELN</v>
      </c>
      <c r="C5" s="10" t="s">
        <v>103</v>
      </c>
      <c r="D5" s="12" t="s">
        <v>101</v>
      </c>
      <c r="E5" s="12"/>
      <c r="F5" s="13"/>
      <c r="G5" s="12"/>
      <c r="H5" s="12"/>
      <c r="I5" s="12"/>
      <c r="J5" s="12" t="s">
        <v>101</v>
      </c>
      <c r="K5" s="12"/>
      <c r="L5" s="12" t="s">
        <v>101</v>
      </c>
      <c r="M5" s="12"/>
      <c r="N5" s="12" t="s">
        <v>101</v>
      </c>
      <c r="O5" s="12" t="s">
        <v>101</v>
      </c>
      <c r="P5" s="12"/>
      <c r="Q5" s="12" t="s">
        <v>101</v>
      </c>
      <c r="R5" s="12"/>
      <c r="S5" s="12"/>
      <c r="T5" s="12"/>
      <c r="U5" s="12"/>
      <c r="V5" s="12"/>
      <c r="W5" s="12"/>
      <c r="X5" s="12"/>
      <c r="Y5" s="12" t="s">
        <v>101</v>
      </c>
      <c r="Z5" s="12" t="s">
        <v>101</v>
      </c>
      <c r="AA5" s="12" t="s">
        <v>101</v>
      </c>
      <c r="AB5" s="12" t="s">
        <v>101</v>
      </c>
      <c r="AC5" s="12"/>
      <c r="AD5" s="13"/>
      <c r="AE5" s="12" t="s">
        <v>101</v>
      </c>
      <c r="AF5" s="12" t="s">
        <v>101</v>
      </c>
      <c r="AG5" s="12"/>
      <c r="AH5" s="12" t="s">
        <v>101</v>
      </c>
      <c r="AI5" s="12"/>
      <c r="AJ5" s="12" t="s">
        <v>101</v>
      </c>
      <c r="AK5" s="12"/>
      <c r="AL5" s="12"/>
      <c r="AM5" s="12"/>
      <c r="AN5" s="12"/>
      <c r="AO5" s="12" t="s">
        <v>101</v>
      </c>
      <c r="AP5" s="12"/>
      <c r="AQ5" s="13"/>
      <c r="AR5" s="12"/>
      <c r="AS5" s="12"/>
      <c r="AT5" s="12"/>
      <c r="AU5" s="12"/>
      <c r="AV5" s="12"/>
      <c r="AW5" s="12"/>
      <c r="AX5" s="12"/>
      <c r="AY5" s="12"/>
      <c r="AZ5" s="13"/>
      <c r="BA5" s="12" t="s">
        <v>101</v>
      </c>
      <c r="BB5" s="12"/>
      <c r="BC5" s="12" t="s">
        <v>101</v>
      </c>
      <c r="BD5" s="12" t="s">
        <v>101</v>
      </c>
      <c r="BE5" s="12" t="s">
        <v>101</v>
      </c>
      <c r="BF5" s="12"/>
      <c r="BG5" s="12"/>
      <c r="BH5" s="12"/>
      <c r="BI5" s="12"/>
      <c r="BJ5" s="12"/>
      <c r="BK5" s="12"/>
      <c r="BL5" s="12" t="s">
        <v>101</v>
      </c>
      <c r="BM5" s="12"/>
      <c r="BN5" s="12"/>
      <c r="BO5" s="12" t="s">
        <v>101</v>
      </c>
      <c r="BP5" s="12"/>
      <c r="BQ5" s="11">
        <v>20</v>
      </c>
      <c r="BR5" s="12" t="s">
        <v>101</v>
      </c>
      <c r="BS5" s="12" t="s">
        <v>101</v>
      </c>
      <c r="BT5" s="12"/>
      <c r="BU5" s="12"/>
      <c r="BV5" s="12"/>
      <c r="BW5" s="12" t="s">
        <v>101</v>
      </c>
      <c r="BX5" s="12" t="s">
        <v>101</v>
      </c>
      <c r="BY5" s="12"/>
      <c r="BZ5" s="12"/>
      <c r="CA5" s="12"/>
      <c r="CB5" s="12"/>
      <c r="CC5" s="12"/>
      <c r="CD5" s="12" t="s">
        <v>101</v>
      </c>
      <c r="CE5" s="12" t="s">
        <v>101</v>
      </c>
      <c r="CF5" s="12"/>
      <c r="CG5" s="12" t="s">
        <v>101</v>
      </c>
      <c r="CH5" s="12"/>
      <c r="CI5" s="12" t="s">
        <v>101</v>
      </c>
      <c r="CJ5" s="12"/>
      <c r="CK5" s="12"/>
      <c r="CL5" s="12"/>
      <c r="CM5" s="12"/>
      <c r="CN5" s="12" t="s">
        <v>101</v>
      </c>
      <c r="CO5" s="12" t="s">
        <v>101</v>
      </c>
      <c r="CP5" s="12"/>
      <c r="CQ5" s="12" t="s">
        <v>101</v>
      </c>
      <c r="CR5" s="12"/>
      <c r="CS5" s="11">
        <v>11</v>
      </c>
    </row>
    <row r="6" spans="1:97" x14ac:dyDescent="0.25">
      <c r="A6" s="10" t="str">
        <f>HYPERLINK("http://limswiki.org/index.php?title=AgiLab_SAS", "AgiLab SAS")</f>
        <v>AgiLab SAS</v>
      </c>
      <c r="B6" s="10" t="str">
        <f>HYPERLINK("http://agilab.com/eln-biolab/", "ELN BioLab")</f>
        <v>ELN BioLab</v>
      </c>
      <c r="C6" s="10" t="s">
        <v>104</v>
      </c>
      <c r="D6" s="12"/>
      <c r="E6" s="12"/>
      <c r="F6" s="13"/>
      <c r="G6" s="12"/>
      <c r="H6" s="12"/>
      <c r="I6" s="12"/>
      <c r="J6" s="12" t="s">
        <v>101</v>
      </c>
      <c r="K6" s="12" t="s">
        <v>101</v>
      </c>
      <c r="L6" s="12" t="s">
        <v>101</v>
      </c>
      <c r="M6" s="12"/>
      <c r="N6" s="12" t="s">
        <v>101</v>
      </c>
      <c r="O6" s="12"/>
      <c r="P6" s="12" t="s">
        <v>101</v>
      </c>
      <c r="Q6" s="12"/>
      <c r="R6" s="12"/>
      <c r="S6" s="12"/>
      <c r="T6" s="12"/>
      <c r="U6" s="12"/>
      <c r="V6" s="12"/>
      <c r="W6" s="12" t="s">
        <v>101</v>
      </c>
      <c r="X6" s="12" t="s">
        <v>101</v>
      </c>
      <c r="Y6" s="12" t="s">
        <v>101</v>
      </c>
      <c r="Z6" s="12"/>
      <c r="AA6" s="12" t="s">
        <v>101</v>
      </c>
      <c r="AB6" s="12"/>
      <c r="AC6" s="12"/>
      <c r="AD6" s="13"/>
      <c r="AE6" s="12"/>
      <c r="AF6" s="12"/>
      <c r="AG6" s="12"/>
      <c r="AH6" s="12"/>
      <c r="AI6" s="12"/>
      <c r="AJ6" s="12" t="s">
        <v>101</v>
      </c>
      <c r="AK6" s="12"/>
      <c r="AL6" s="12" t="s">
        <v>101</v>
      </c>
      <c r="AM6" s="12"/>
      <c r="AN6" s="12"/>
      <c r="AO6" s="12" t="s">
        <v>101</v>
      </c>
      <c r="AP6" s="12"/>
      <c r="AQ6" s="13"/>
      <c r="AR6" s="12" t="s">
        <v>101</v>
      </c>
      <c r="AS6" s="12"/>
      <c r="AT6" s="12"/>
      <c r="AU6" s="12"/>
      <c r="AV6" s="12"/>
      <c r="AW6" s="12"/>
      <c r="AX6" s="12"/>
      <c r="AY6" s="12"/>
      <c r="AZ6" s="13"/>
      <c r="BA6" s="12" t="s">
        <v>101</v>
      </c>
      <c r="BB6" s="12"/>
      <c r="BC6" s="12" t="s">
        <v>101</v>
      </c>
      <c r="BD6" s="12"/>
      <c r="BE6" s="12"/>
      <c r="BF6" s="12"/>
      <c r="BG6" s="12"/>
      <c r="BH6" s="12"/>
      <c r="BI6" s="12"/>
      <c r="BJ6" s="12"/>
      <c r="BK6" s="12"/>
      <c r="BL6" s="12" t="s">
        <v>101</v>
      </c>
      <c r="BM6" s="12" t="s">
        <v>101</v>
      </c>
      <c r="BN6" s="12"/>
      <c r="BO6" s="12" t="s">
        <v>101</v>
      </c>
      <c r="BP6" s="12"/>
      <c r="BQ6" s="11">
        <v>18</v>
      </c>
      <c r="BR6" s="12"/>
      <c r="BS6" s="12"/>
      <c r="BT6" s="12" t="s">
        <v>101</v>
      </c>
      <c r="BU6" s="12"/>
      <c r="BV6" s="12"/>
      <c r="BW6" s="12"/>
      <c r="BX6" s="12"/>
      <c r="BY6" s="12"/>
      <c r="BZ6" s="12" t="s">
        <v>101</v>
      </c>
      <c r="CA6" s="12"/>
      <c r="CB6" s="12"/>
      <c r="CC6" s="12"/>
      <c r="CD6" s="12" t="s">
        <v>101</v>
      </c>
      <c r="CE6" s="12" t="s">
        <v>101</v>
      </c>
      <c r="CF6" s="12"/>
      <c r="CG6" s="12"/>
      <c r="CH6" s="12"/>
      <c r="CI6" s="12"/>
      <c r="CJ6" s="12"/>
      <c r="CK6" s="12"/>
      <c r="CL6" s="12"/>
      <c r="CM6" s="12"/>
      <c r="CN6" s="12"/>
      <c r="CO6" s="12" t="s">
        <v>101</v>
      </c>
      <c r="CP6" s="12"/>
      <c r="CQ6" s="12"/>
      <c r="CR6" s="12"/>
      <c r="CS6" s="11">
        <v>5</v>
      </c>
    </row>
    <row r="7" spans="1:97" x14ac:dyDescent="0.25">
      <c r="A7" s="10" t="str">
        <f>HYPERLINK("http://limswiki.org/index.php?title=AgiLab_SAS", "AgiLab SAS")</f>
        <v>AgiLab SAS</v>
      </c>
      <c r="B7" s="10" t="str">
        <f>HYPERLINK("http://agilab.com/eln-chemlab/", "ELN ChemLab")</f>
        <v>ELN ChemLab</v>
      </c>
      <c r="C7" s="10" t="s">
        <v>104</v>
      </c>
      <c r="D7" s="12"/>
      <c r="E7" s="12"/>
      <c r="F7" s="13"/>
      <c r="G7" s="12" t="s">
        <v>101</v>
      </c>
      <c r="H7" s="12" t="s">
        <v>101</v>
      </c>
      <c r="I7" s="12"/>
      <c r="J7" s="12" t="s">
        <v>101</v>
      </c>
      <c r="K7" s="12"/>
      <c r="L7" s="12" t="s">
        <v>101</v>
      </c>
      <c r="M7" s="12"/>
      <c r="N7" s="12"/>
      <c r="O7" s="12"/>
      <c r="P7" s="12" t="s">
        <v>101</v>
      </c>
      <c r="Q7" s="12"/>
      <c r="R7" s="12"/>
      <c r="S7" s="12"/>
      <c r="T7" s="12"/>
      <c r="U7" s="12"/>
      <c r="V7" s="12"/>
      <c r="W7" s="12" t="s">
        <v>101</v>
      </c>
      <c r="X7" s="12"/>
      <c r="Y7" s="12" t="s">
        <v>101</v>
      </c>
      <c r="Z7" s="12"/>
      <c r="AA7" s="12" t="s">
        <v>101</v>
      </c>
      <c r="AB7" s="12"/>
      <c r="AC7" s="12"/>
      <c r="AD7" s="13"/>
      <c r="AE7" s="12"/>
      <c r="AF7" s="12"/>
      <c r="AG7" s="12"/>
      <c r="AH7" s="12"/>
      <c r="AI7" s="12"/>
      <c r="AJ7" s="12" t="s">
        <v>101</v>
      </c>
      <c r="AK7" s="12"/>
      <c r="AL7" s="12" t="s">
        <v>101</v>
      </c>
      <c r="AM7" s="12"/>
      <c r="AN7" s="12"/>
      <c r="AO7" s="12"/>
      <c r="AP7" s="12"/>
      <c r="AQ7" s="13"/>
      <c r="AR7" s="12" t="s">
        <v>101</v>
      </c>
      <c r="AS7" s="12"/>
      <c r="AT7" s="12"/>
      <c r="AU7" s="12"/>
      <c r="AV7" s="12"/>
      <c r="AW7" s="12"/>
      <c r="AX7" s="12"/>
      <c r="AY7" s="12"/>
      <c r="AZ7" s="13"/>
      <c r="BA7" s="12" t="s">
        <v>101</v>
      </c>
      <c r="BB7" s="12"/>
      <c r="BC7" s="12" t="s">
        <v>101</v>
      </c>
      <c r="BD7" s="12"/>
      <c r="BE7" s="12"/>
      <c r="BF7" s="12"/>
      <c r="BG7" s="12"/>
      <c r="BH7" s="12"/>
      <c r="BI7" s="12"/>
      <c r="BJ7" s="12"/>
      <c r="BK7" s="12"/>
      <c r="BL7" s="12" t="s">
        <v>101</v>
      </c>
      <c r="BM7" s="12" t="s">
        <v>101</v>
      </c>
      <c r="BN7" s="12"/>
      <c r="BO7" s="12" t="s">
        <v>101</v>
      </c>
      <c r="BP7" s="12"/>
      <c r="BQ7" s="11">
        <v>16</v>
      </c>
      <c r="BR7" s="12"/>
      <c r="BS7" s="12"/>
      <c r="BT7" s="12" t="s">
        <v>101</v>
      </c>
      <c r="BU7" s="12"/>
      <c r="BV7" s="12"/>
      <c r="BW7" s="12" t="s">
        <v>101</v>
      </c>
      <c r="BX7" s="12"/>
      <c r="BY7" s="12"/>
      <c r="BZ7" s="12" t="s">
        <v>101</v>
      </c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 t="s">
        <v>101</v>
      </c>
      <c r="CO7" s="12" t="s">
        <v>101</v>
      </c>
      <c r="CP7" s="12"/>
      <c r="CQ7" s="12"/>
      <c r="CR7" s="12"/>
      <c r="CS7" s="11">
        <v>5</v>
      </c>
    </row>
    <row r="8" spans="1:97" x14ac:dyDescent="0.25">
      <c r="A8" s="10" t="str">
        <f>HYPERLINK("http://limswiki.org/index.php?title=AgiLab_SAS", "AgiLab SAS")</f>
        <v>AgiLab SAS</v>
      </c>
      <c r="B8" s="10" t="str">
        <f>HYPERLINK("http://agilab.com/eln-formulab/", "ELN FormuLab")</f>
        <v>ELN FormuLab</v>
      </c>
      <c r="C8" s="10" t="s">
        <v>104</v>
      </c>
      <c r="D8" s="12"/>
      <c r="E8" s="12"/>
      <c r="F8" s="13"/>
      <c r="G8" s="12"/>
      <c r="H8" s="12"/>
      <c r="I8" s="12" t="s">
        <v>101</v>
      </c>
      <c r="J8" s="12" t="s">
        <v>101</v>
      </c>
      <c r="K8" s="12" t="s">
        <v>101</v>
      </c>
      <c r="L8" s="12" t="s">
        <v>101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 t="s">
        <v>101</v>
      </c>
      <c r="X8" s="12" t="s">
        <v>101</v>
      </c>
      <c r="Y8" s="12" t="s">
        <v>101</v>
      </c>
      <c r="Z8" s="12"/>
      <c r="AA8" s="12" t="s">
        <v>101</v>
      </c>
      <c r="AB8" s="12"/>
      <c r="AC8" s="12" t="s">
        <v>101</v>
      </c>
      <c r="AD8" s="13"/>
      <c r="AE8" s="12"/>
      <c r="AF8" s="12"/>
      <c r="AG8" s="12"/>
      <c r="AH8" s="12" t="s">
        <v>101</v>
      </c>
      <c r="AI8" s="12"/>
      <c r="AJ8" s="12" t="s">
        <v>101</v>
      </c>
      <c r="AK8" s="12"/>
      <c r="AL8" s="12" t="s">
        <v>101</v>
      </c>
      <c r="AM8" s="12"/>
      <c r="AN8" s="12"/>
      <c r="AO8" s="12" t="s">
        <v>101</v>
      </c>
      <c r="AP8" s="12"/>
      <c r="AQ8" s="13"/>
      <c r="AR8" s="12" t="s">
        <v>101</v>
      </c>
      <c r="AS8" s="12"/>
      <c r="AT8" s="12"/>
      <c r="AU8" s="12"/>
      <c r="AV8" s="12"/>
      <c r="AW8" s="12"/>
      <c r="AX8" s="12"/>
      <c r="AY8" s="12"/>
      <c r="AZ8" s="13"/>
      <c r="BA8" s="12" t="s">
        <v>101</v>
      </c>
      <c r="BB8" s="12"/>
      <c r="BC8" s="12" t="s">
        <v>101</v>
      </c>
      <c r="BD8" s="12"/>
      <c r="BE8" s="12"/>
      <c r="BF8" s="12"/>
      <c r="BG8" s="12"/>
      <c r="BH8" s="12"/>
      <c r="BI8" s="12"/>
      <c r="BJ8" s="12"/>
      <c r="BK8" s="12"/>
      <c r="BL8" s="12" t="s">
        <v>101</v>
      </c>
      <c r="BM8" s="12" t="s">
        <v>101</v>
      </c>
      <c r="BN8" s="12"/>
      <c r="BO8" s="12" t="s">
        <v>101</v>
      </c>
      <c r="BP8" s="12"/>
      <c r="BQ8" s="11">
        <v>19</v>
      </c>
      <c r="BR8" s="12"/>
      <c r="BS8" s="12"/>
      <c r="BT8" s="12"/>
      <c r="BU8" s="12"/>
      <c r="BV8" s="12"/>
      <c r="BW8" s="12" t="s">
        <v>101</v>
      </c>
      <c r="BX8" s="12"/>
      <c r="BY8" s="12"/>
      <c r="BZ8" s="12" t="s">
        <v>101</v>
      </c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 t="s">
        <v>101</v>
      </c>
      <c r="CO8" s="12" t="s">
        <v>101</v>
      </c>
      <c r="CP8" s="12"/>
      <c r="CQ8" s="12"/>
      <c r="CR8" s="12"/>
      <c r="CS8" s="11">
        <v>4</v>
      </c>
    </row>
    <row r="9" spans="1:97" x14ac:dyDescent="0.25">
      <c r="A9" s="10" t="str">
        <f>HYPERLINK("http://limswiki.org/index.php?title=Agilent_Technologies%2C_Inc.", "Agilent Technologies, Inc.")</f>
        <v>Agilent Technologies, Inc.</v>
      </c>
      <c r="B9" s="10" t="str">
        <f>HYPERLINK("https://www.agilent.com/en-us/products/software-informatics/openlab-software-suite/electronic-lab-notebook/openlab-eln", "OpenLAB ELN")</f>
        <v>OpenLAB ELN</v>
      </c>
      <c r="C9" s="10" t="s">
        <v>102</v>
      </c>
      <c r="D9" s="12" t="s">
        <v>101</v>
      </c>
      <c r="E9" s="12" t="s">
        <v>101</v>
      </c>
      <c r="F9" s="13"/>
      <c r="G9" s="12"/>
      <c r="H9" s="12"/>
      <c r="I9" s="12"/>
      <c r="J9" s="12"/>
      <c r="K9" s="12" t="s">
        <v>101</v>
      </c>
      <c r="L9" s="12" t="s">
        <v>101</v>
      </c>
      <c r="M9" s="12"/>
      <c r="N9" s="12"/>
      <c r="O9" s="12" t="s">
        <v>101</v>
      </c>
      <c r="P9" s="12" t="s">
        <v>101</v>
      </c>
      <c r="Q9" s="12" t="s">
        <v>101</v>
      </c>
      <c r="R9" s="12"/>
      <c r="S9" s="12"/>
      <c r="T9" s="12"/>
      <c r="U9" s="12"/>
      <c r="V9" s="12" t="s">
        <v>101</v>
      </c>
      <c r="W9" s="12"/>
      <c r="X9" s="12"/>
      <c r="Y9" s="12" t="s">
        <v>101</v>
      </c>
      <c r="Z9" s="12" t="s">
        <v>101</v>
      </c>
      <c r="AA9" s="12" t="s">
        <v>101</v>
      </c>
      <c r="AB9" s="12" t="s">
        <v>101</v>
      </c>
      <c r="AC9" s="12"/>
      <c r="AD9" s="13"/>
      <c r="AE9" s="12" t="s">
        <v>101</v>
      </c>
      <c r="AF9" s="12"/>
      <c r="AG9" s="12"/>
      <c r="AH9" s="12" t="s">
        <v>101</v>
      </c>
      <c r="AI9" s="12"/>
      <c r="AJ9" s="12" t="s">
        <v>101</v>
      </c>
      <c r="AK9" s="12"/>
      <c r="AL9" s="12"/>
      <c r="AM9" s="12"/>
      <c r="AN9" s="12" t="s">
        <v>101</v>
      </c>
      <c r="AO9" s="12"/>
      <c r="AP9" s="12"/>
      <c r="AQ9" s="13"/>
      <c r="AR9" s="12" t="s">
        <v>101</v>
      </c>
      <c r="AS9" s="12"/>
      <c r="AT9" s="12"/>
      <c r="AU9" s="12"/>
      <c r="AV9" s="12"/>
      <c r="AW9" s="12"/>
      <c r="AX9" s="12"/>
      <c r="AY9" s="12"/>
      <c r="AZ9" s="13"/>
      <c r="BA9" s="12" t="s">
        <v>101</v>
      </c>
      <c r="BB9" s="12"/>
      <c r="BC9" s="12" t="s">
        <v>101</v>
      </c>
      <c r="BD9" s="12"/>
      <c r="BE9" s="12" t="s">
        <v>101</v>
      </c>
      <c r="BF9" s="12"/>
      <c r="BG9" s="12"/>
      <c r="BH9" s="12" t="s">
        <v>101</v>
      </c>
      <c r="BI9" s="12"/>
      <c r="BJ9" s="12"/>
      <c r="BK9" s="12" t="s">
        <v>101</v>
      </c>
      <c r="BL9" s="12" t="s">
        <v>101</v>
      </c>
      <c r="BM9" s="12" t="s">
        <v>101</v>
      </c>
      <c r="BN9" s="12"/>
      <c r="BO9" s="12"/>
      <c r="BP9" s="12"/>
      <c r="BQ9" s="11">
        <v>22</v>
      </c>
      <c r="BR9" s="12"/>
      <c r="BS9" s="12"/>
      <c r="BT9" s="12" t="s">
        <v>101</v>
      </c>
      <c r="BU9" s="12"/>
      <c r="BV9" s="12"/>
      <c r="BW9" s="12" t="s">
        <v>101</v>
      </c>
      <c r="BX9" s="12"/>
      <c r="BY9" s="12"/>
      <c r="BZ9" s="12" t="s">
        <v>101</v>
      </c>
      <c r="CA9" s="12"/>
      <c r="CB9" s="12"/>
      <c r="CC9" s="12"/>
      <c r="CD9" s="12"/>
      <c r="CE9" s="12" t="s">
        <v>101</v>
      </c>
      <c r="CF9" s="12"/>
      <c r="CG9" s="12"/>
      <c r="CH9" s="12"/>
      <c r="CI9" s="12"/>
      <c r="CJ9" s="12"/>
      <c r="CK9" s="12"/>
      <c r="CL9" s="12" t="s">
        <v>101</v>
      </c>
      <c r="CM9" s="12"/>
      <c r="CN9" s="12"/>
      <c r="CO9" s="12" t="s">
        <v>101</v>
      </c>
      <c r="CP9" s="12"/>
      <c r="CQ9" s="12"/>
      <c r="CR9" s="12"/>
      <c r="CS9" s="11">
        <v>6</v>
      </c>
    </row>
    <row r="10" spans="1:97" x14ac:dyDescent="0.25">
      <c r="A10" s="10" t="str">
        <f>HYPERLINK("http://limswiki.org/index.php?title=Amphora_Research_Systems%2C_Inc.", "Amphora Research Systems, Inc.")</f>
        <v>Amphora Research Systems, Inc.</v>
      </c>
      <c r="B10" s="10" t="str">
        <f>HYPERLINK("http://www.amphora-research.com/products/patentsafe", "PatentSafe")</f>
        <v>PatentSafe</v>
      </c>
      <c r="C10" s="10" t="s">
        <v>102</v>
      </c>
      <c r="D10" s="12"/>
      <c r="E10" s="12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 t="s">
        <v>101</v>
      </c>
      <c r="Q10" s="12" t="s">
        <v>101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  <c r="AE10" s="12"/>
      <c r="AF10" s="12"/>
      <c r="AG10" s="12"/>
      <c r="AH10" s="12"/>
      <c r="AI10" s="12"/>
      <c r="AJ10" s="12"/>
      <c r="AK10" s="12"/>
      <c r="AL10" s="12"/>
      <c r="AM10" s="12"/>
      <c r="AN10" s="12" t="s">
        <v>101</v>
      </c>
      <c r="AO10" s="12"/>
      <c r="AP10" s="12"/>
      <c r="AQ10" s="13"/>
      <c r="AR10" s="12"/>
      <c r="AS10" s="12"/>
      <c r="AT10" s="12"/>
      <c r="AU10" s="12"/>
      <c r="AV10" s="12"/>
      <c r="AW10" s="12"/>
      <c r="AX10" s="12"/>
      <c r="AY10" s="12"/>
      <c r="AZ10" s="13"/>
      <c r="BA10" s="12"/>
      <c r="BB10" s="12"/>
      <c r="BC10" s="12"/>
      <c r="BD10" s="12"/>
      <c r="BE10" s="12" t="s">
        <v>101</v>
      </c>
      <c r="BF10" s="12"/>
      <c r="BG10" s="12"/>
      <c r="BH10" s="12"/>
      <c r="BI10" s="12"/>
      <c r="BJ10" s="12"/>
      <c r="BK10" s="12"/>
      <c r="BL10" s="12" t="s">
        <v>101</v>
      </c>
      <c r="BM10" s="12"/>
      <c r="BN10" s="12"/>
      <c r="BO10" s="12" t="s">
        <v>101</v>
      </c>
      <c r="BP10" s="12"/>
      <c r="BQ10" s="11">
        <v>6</v>
      </c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 t="s">
        <v>101</v>
      </c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1">
        <v>1</v>
      </c>
    </row>
    <row r="11" spans="1:97" x14ac:dyDescent="0.25">
      <c r="A11" s="10" t="str">
        <f>HYPERLINK("http://limswiki.org/index.php?title=Amphora_Research_Systems%2C_Inc.", "Amphora Research Systems, Inc.")</f>
        <v>Amphora Research Systems, Inc.</v>
      </c>
      <c r="B11" s="10" t="str">
        <f>HYPERLINK("https://www.amphora-research.com/products/intellisafe/", "IntelliSafe")</f>
        <v>IntelliSafe</v>
      </c>
      <c r="C11" s="10" t="s">
        <v>102</v>
      </c>
      <c r="D11" s="12"/>
      <c r="E11" s="12"/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 t="s">
        <v>101</v>
      </c>
      <c r="Q11" s="12" t="s">
        <v>101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2"/>
      <c r="AS11" s="12"/>
      <c r="AT11" s="12"/>
      <c r="AU11" s="12"/>
      <c r="AV11" s="12"/>
      <c r="AW11" s="12"/>
      <c r="AX11" s="12"/>
      <c r="AY11" s="12"/>
      <c r="AZ11" s="13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 t="s">
        <v>101</v>
      </c>
      <c r="BM11" s="12"/>
      <c r="BN11" s="12"/>
      <c r="BO11" s="12" t="s">
        <v>101</v>
      </c>
      <c r="BP11" s="12"/>
      <c r="BQ11" s="11">
        <v>4</v>
      </c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 t="s">
        <v>101</v>
      </c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1">
        <v>1</v>
      </c>
    </row>
    <row r="12" spans="1:97" x14ac:dyDescent="0.25">
      <c r="A12" s="10" t="str">
        <f>HYPERLINK("http://limswiki.org/index.php?title=Arxspan%2C_LLC", "Arxspan, LLC")</f>
        <v>Arxspan, LLC</v>
      </c>
      <c r="B12" s="10" t="str">
        <f>HYPERLINK("http://arxspan.com/electronic-lab-notebook.asp", "ArxLab Notebook")</f>
        <v>ArxLab Notebook</v>
      </c>
      <c r="C12" s="10" t="s">
        <v>102</v>
      </c>
      <c r="D12" s="12"/>
      <c r="E12" s="12"/>
      <c r="F12" s="13"/>
      <c r="G12" s="12" t="s">
        <v>101</v>
      </c>
      <c r="H12" s="12"/>
      <c r="I12" s="12"/>
      <c r="J12" s="12"/>
      <c r="K12" s="12"/>
      <c r="L12" s="12"/>
      <c r="M12" s="12" t="s">
        <v>101</v>
      </c>
      <c r="N12" s="12"/>
      <c r="O12" s="12"/>
      <c r="P12" s="12"/>
      <c r="Q12" s="12" t="s">
        <v>101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 t="s">
        <v>101</v>
      </c>
      <c r="AC12" s="12"/>
      <c r="AD12" s="13"/>
      <c r="AE12" s="12" t="s">
        <v>101</v>
      </c>
      <c r="AF12" s="12"/>
      <c r="AG12" s="12"/>
      <c r="AH12" s="12" t="s">
        <v>101</v>
      </c>
      <c r="AI12" s="12"/>
      <c r="AJ12" s="12"/>
      <c r="AK12" s="12"/>
      <c r="AL12" s="12"/>
      <c r="AM12" s="12" t="s">
        <v>101</v>
      </c>
      <c r="AN12" s="12" t="s">
        <v>101</v>
      </c>
      <c r="AO12" s="12"/>
      <c r="AP12" s="12" t="s">
        <v>101</v>
      </c>
      <c r="AQ12" s="13"/>
      <c r="AR12" s="12"/>
      <c r="AS12" s="12"/>
      <c r="AT12" s="12"/>
      <c r="AU12" s="12"/>
      <c r="AV12" s="12"/>
      <c r="AW12" s="12"/>
      <c r="AX12" s="12" t="s">
        <v>101</v>
      </c>
      <c r="AY12" s="12"/>
      <c r="AZ12" s="13"/>
      <c r="BA12" s="12" t="s">
        <v>101</v>
      </c>
      <c r="BB12" s="12"/>
      <c r="BC12" s="12"/>
      <c r="BD12" s="12" t="s">
        <v>101</v>
      </c>
      <c r="BE12" s="12" t="s">
        <v>101</v>
      </c>
      <c r="BF12" s="12"/>
      <c r="BG12" s="12" t="s">
        <v>101</v>
      </c>
      <c r="BH12" s="12"/>
      <c r="BI12" s="12"/>
      <c r="BJ12" s="12"/>
      <c r="BK12" s="12"/>
      <c r="BL12" s="12"/>
      <c r="BM12" s="12" t="s">
        <v>101</v>
      </c>
      <c r="BN12" s="12"/>
      <c r="BO12" s="12" t="s">
        <v>101</v>
      </c>
      <c r="BP12" s="12"/>
      <c r="BQ12" s="11">
        <v>16</v>
      </c>
      <c r="BR12" s="12"/>
      <c r="BS12" s="12"/>
      <c r="BT12" s="12" t="s">
        <v>101</v>
      </c>
      <c r="BU12" s="12"/>
      <c r="BV12" s="12"/>
      <c r="BW12" s="12" t="s">
        <v>101</v>
      </c>
      <c r="BX12" s="12"/>
      <c r="BY12" s="12"/>
      <c r="BZ12" s="12"/>
      <c r="CA12" s="12"/>
      <c r="CB12" s="12"/>
      <c r="CC12" s="12"/>
      <c r="CD12" s="12"/>
      <c r="CE12" s="12"/>
      <c r="CF12" s="12" t="s">
        <v>101</v>
      </c>
      <c r="CG12" s="12"/>
      <c r="CH12" s="12"/>
      <c r="CI12" s="12"/>
      <c r="CJ12" s="12" t="s">
        <v>101</v>
      </c>
      <c r="CK12" s="12"/>
      <c r="CL12" s="12"/>
      <c r="CM12" s="12"/>
      <c r="CN12" s="12"/>
      <c r="CO12" s="12"/>
      <c r="CP12" s="12"/>
      <c r="CQ12" s="12"/>
      <c r="CR12" s="12"/>
      <c r="CS12" s="11">
        <v>4</v>
      </c>
    </row>
    <row r="13" spans="1:97" x14ac:dyDescent="0.25">
      <c r="A13" s="10" t="str">
        <f>HYPERLINK("http://limswiki.org/index.php/Asseco_Danmark_A/S", "Asseco Danmark A/S")</f>
        <v>Asseco Danmark A/S</v>
      </c>
      <c r="B13" s="10" t="str">
        <f>HYPERLINK("https://dk.asseco.com/solutions/life-sciences-industry/sharesigneln/", "shareSignELN")</f>
        <v>shareSignELN</v>
      </c>
      <c r="C13" s="10" t="s">
        <v>111</v>
      </c>
      <c r="D13" s="12"/>
      <c r="E13" s="12"/>
      <c r="F13" s="13"/>
      <c r="G13" s="12"/>
      <c r="H13" s="12"/>
      <c r="I13" s="12"/>
      <c r="J13" s="12"/>
      <c r="K13" s="12"/>
      <c r="L13" s="12"/>
      <c r="M13" s="12"/>
      <c r="N13" s="12"/>
      <c r="O13" s="12" t="s">
        <v>101</v>
      </c>
      <c r="P13" s="12" t="s">
        <v>101</v>
      </c>
      <c r="Q13" s="12"/>
      <c r="R13" s="12"/>
      <c r="S13" s="12"/>
      <c r="T13" s="12"/>
      <c r="U13" s="12"/>
      <c r="V13" s="12"/>
      <c r="W13" s="12" t="s">
        <v>101</v>
      </c>
      <c r="X13" s="12"/>
      <c r="Y13" s="12" t="s">
        <v>101</v>
      </c>
      <c r="Z13" s="12"/>
      <c r="AA13" s="12" t="s">
        <v>101</v>
      </c>
      <c r="AB13" s="12" t="s">
        <v>101</v>
      </c>
      <c r="AC13" s="12"/>
      <c r="AD13" s="13"/>
      <c r="AE13" s="12" t="s">
        <v>101</v>
      </c>
      <c r="AF13" s="12" t="s">
        <v>101</v>
      </c>
      <c r="AG13" s="12"/>
      <c r="AH13" s="12" t="s">
        <v>101</v>
      </c>
      <c r="AI13" s="12"/>
      <c r="AJ13" s="12" t="s">
        <v>101</v>
      </c>
      <c r="AK13" s="12"/>
      <c r="AL13" s="12"/>
      <c r="AM13" s="12"/>
      <c r="AN13" s="12" t="s">
        <v>101</v>
      </c>
      <c r="AO13" s="12" t="s">
        <v>101</v>
      </c>
      <c r="AP13" s="12"/>
      <c r="AQ13" s="13"/>
      <c r="AR13" s="12"/>
      <c r="AS13" s="12"/>
      <c r="AT13" s="12"/>
      <c r="AU13" s="12"/>
      <c r="AV13" s="12" t="s">
        <v>101</v>
      </c>
      <c r="AW13" s="12" t="s">
        <v>101</v>
      </c>
      <c r="AX13" s="12"/>
      <c r="AY13" s="12"/>
      <c r="AZ13" s="13"/>
      <c r="BA13" s="12" t="s">
        <v>101</v>
      </c>
      <c r="BB13" s="12"/>
      <c r="BC13" s="12"/>
      <c r="BD13" s="12"/>
      <c r="BE13" s="12" t="s">
        <v>101</v>
      </c>
      <c r="BF13" s="12"/>
      <c r="BG13" s="12"/>
      <c r="BH13" s="12"/>
      <c r="BI13" s="12"/>
      <c r="BJ13" s="12"/>
      <c r="BK13" s="12"/>
      <c r="BL13" s="12"/>
      <c r="BM13" s="12" t="s">
        <v>101</v>
      </c>
      <c r="BN13" s="12"/>
      <c r="BO13" s="12"/>
      <c r="BP13" s="12"/>
      <c r="BQ13" s="11">
        <v>17</v>
      </c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 t="s">
        <v>101</v>
      </c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1">
        <v>1</v>
      </c>
    </row>
    <row r="14" spans="1:97" x14ac:dyDescent="0.25">
      <c r="A14" s="10" t="str">
        <f>HYPERLINK("http://limswiki.org/index.php?title=ATGC_Labs%2C_LLC", "ATGC Labs, LLC")</f>
        <v>ATGC Labs, LLC</v>
      </c>
      <c r="B14" s="10" t="str">
        <f>HYPERLINK("http://www.atgclabs.com/products/ln", "ActiveLN")</f>
        <v>ActiveLN</v>
      </c>
      <c r="C14" s="10" t="s">
        <v>102</v>
      </c>
      <c r="D14" s="12"/>
      <c r="E14" s="12"/>
      <c r="F14" s="13"/>
      <c r="G14" s="12"/>
      <c r="H14" s="12"/>
      <c r="I14" s="12"/>
      <c r="J14" s="12"/>
      <c r="K14" s="12"/>
      <c r="L14" s="12" t="s">
        <v>101</v>
      </c>
      <c r="M14" s="12" t="s">
        <v>101</v>
      </c>
      <c r="N14" s="12"/>
      <c r="O14" s="12"/>
      <c r="P14" s="12" t="s">
        <v>101</v>
      </c>
      <c r="Q14" s="12"/>
      <c r="R14" s="12"/>
      <c r="S14" s="12"/>
      <c r="T14" s="12"/>
      <c r="U14" s="12"/>
      <c r="V14" s="12"/>
      <c r="W14" s="12" t="s">
        <v>101</v>
      </c>
      <c r="X14" s="12"/>
      <c r="Y14" s="12" t="s">
        <v>101</v>
      </c>
      <c r="Z14" s="12"/>
      <c r="AA14" s="12" t="s">
        <v>101</v>
      </c>
      <c r="AB14" s="12"/>
      <c r="AC14" s="12"/>
      <c r="AD14" s="13"/>
      <c r="AE14" s="12" t="s">
        <v>101</v>
      </c>
      <c r="AF14" s="12"/>
      <c r="AG14" s="12"/>
      <c r="AH14" s="12" t="s">
        <v>101</v>
      </c>
      <c r="AI14" s="12"/>
      <c r="AJ14" s="12" t="s">
        <v>101</v>
      </c>
      <c r="AK14" s="12"/>
      <c r="AL14" s="12"/>
      <c r="AM14" s="12"/>
      <c r="AN14" s="12"/>
      <c r="AO14" s="12"/>
      <c r="AP14" s="12"/>
      <c r="AQ14" s="13"/>
      <c r="AR14" s="12"/>
      <c r="AS14" s="12"/>
      <c r="AT14" s="12"/>
      <c r="AU14" s="12"/>
      <c r="AV14" s="12"/>
      <c r="AW14" s="12"/>
      <c r="AX14" s="12"/>
      <c r="AY14" s="12"/>
      <c r="AZ14" s="13"/>
      <c r="BA14" s="12" t="s">
        <v>101</v>
      </c>
      <c r="BB14" s="12" t="s">
        <v>101</v>
      </c>
      <c r="BC14" s="12" t="s">
        <v>101</v>
      </c>
      <c r="BD14" s="12"/>
      <c r="BE14" s="12"/>
      <c r="BF14" s="12"/>
      <c r="BG14" s="12"/>
      <c r="BH14" s="12"/>
      <c r="BI14" s="12"/>
      <c r="BJ14" s="12"/>
      <c r="BK14" s="12"/>
      <c r="BL14" s="12"/>
      <c r="BM14" s="12" t="s">
        <v>101</v>
      </c>
      <c r="BN14" s="12"/>
      <c r="BO14" s="12"/>
      <c r="BP14" s="12"/>
      <c r="BQ14" s="11">
        <v>13</v>
      </c>
      <c r="BR14" s="12"/>
      <c r="BS14" s="12"/>
      <c r="BT14" s="12" t="s">
        <v>101</v>
      </c>
      <c r="BU14" s="12"/>
      <c r="BV14" s="12"/>
      <c r="BW14" s="12"/>
      <c r="BX14" s="12" t="s">
        <v>101</v>
      </c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 t="s">
        <v>101</v>
      </c>
      <c r="CK14" s="12"/>
      <c r="CL14" s="12"/>
      <c r="CM14" s="12"/>
      <c r="CN14" s="12"/>
      <c r="CO14" s="12" t="s">
        <v>101</v>
      </c>
      <c r="CP14" s="12"/>
      <c r="CQ14" s="12"/>
      <c r="CR14" s="12"/>
      <c r="CS14" s="11">
        <v>4</v>
      </c>
    </row>
    <row r="15" spans="1:97" x14ac:dyDescent="0.25">
      <c r="A15" s="10" t="str">
        <f>HYPERLINK("http://limswiki.org/index.php?title=BiochemLab_Solutions", "BiochemLab Solutions")</f>
        <v>BiochemLab Solutions</v>
      </c>
      <c r="B15" s="10" t="str">
        <f>HYPERLINK("http://biochemlabsolutions.com/ELN/ELN.html", "Electronic Lab Notebook")</f>
        <v>Electronic Lab Notebook</v>
      </c>
      <c r="C15" s="10" t="s">
        <v>102</v>
      </c>
      <c r="D15" s="12" t="s">
        <v>101</v>
      </c>
      <c r="E15" s="12" t="s">
        <v>101</v>
      </c>
      <c r="F15" s="13"/>
      <c r="G15" s="12" t="s">
        <v>101</v>
      </c>
      <c r="H15" s="12"/>
      <c r="I15" s="12"/>
      <c r="J15" s="12"/>
      <c r="K15" s="12"/>
      <c r="L15" s="12"/>
      <c r="M15" s="12" t="s">
        <v>101</v>
      </c>
      <c r="N15" s="12" t="s">
        <v>101</v>
      </c>
      <c r="O15" s="12"/>
      <c r="P15" s="12" t="s">
        <v>101</v>
      </c>
      <c r="Q15" s="12"/>
      <c r="R15" s="12" t="s">
        <v>101</v>
      </c>
      <c r="S15" s="12"/>
      <c r="T15" s="12"/>
      <c r="U15" s="12"/>
      <c r="V15" s="12" t="s">
        <v>101</v>
      </c>
      <c r="W15" s="12"/>
      <c r="X15" s="12"/>
      <c r="Y15" s="12"/>
      <c r="Z15" s="12"/>
      <c r="AA15" s="12"/>
      <c r="AB15" s="12"/>
      <c r="AC15" s="12"/>
      <c r="AD15" s="13"/>
      <c r="AE15" s="12"/>
      <c r="AF15" s="12"/>
      <c r="AG15" s="12"/>
      <c r="AH15" s="12" t="s">
        <v>101</v>
      </c>
      <c r="AI15" s="12"/>
      <c r="AJ15" s="12"/>
      <c r="AK15" s="12"/>
      <c r="AL15" s="12"/>
      <c r="AM15" s="12" t="s">
        <v>101</v>
      </c>
      <c r="AN15" s="12" t="s">
        <v>101</v>
      </c>
      <c r="AO15" s="12"/>
      <c r="AP15" s="12"/>
      <c r="AQ15" s="13"/>
      <c r="AR15" s="12"/>
      <c r="AS15" s="12" t="s">
        <v>101</v>
      </c>
      <c r="AT15" s="12"/>
      <c r="AU15" s="12"/>
      <c r="AV15" s="12" t="s">
        <v>101</v>
      </c>
      <c r="AW15" s="12"/>
      <c r="AX15" s="12" t="s">
        <v>101</v>
      </c>
      <c r="AY15" s="12"/>
      <c r="AZ15" s="13"/>
      <c r="BA15" s="12" t="s">
        <v>101</v>
      </c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 t="s">
        <v>101</v>
      </c>
      <c r="BM15" s="12" t="s">
        <v>101</v>
      </c>
      <c r="BN15" s="12"/>
      <c r="BO15" s="12"/>
      <c r="BP15" s="12"/>
      <c r="BQ15" s="11">
        <v>15</v>
      </c>
      <c r="BR15" s="12"/>
      <c r="BS15" s="12"/>
      <c r="BT15" s="12" t="s">
        <v>101</v>
      </c>
      <c r="BU15" s="12"/>
      <c r="BV15" s="12"/>
      <c r="BW15" s="12" t="s">
        <v>101</v>
      </c>
      <c r="BX15" s="12"/>
      <c r="BY15" s="12"/>
      <c r="BZ15" s="12"/>
      <c r="CA15" s="12"/>
      <c r="CB15" s="12"/>
      <c r="CC15" s="12"/>
      <c r="CD15" s="12"/>
      <c r="CE15" s="12"/>
      <c r="CF15" s="12" t="s">
        <v>101</v>
      </c>
      <c r="CG15" s="12"/>
      <c r="CH15" s="12"/>
      <c r="CI15" s="12"/>
      <c r="CJ15" s="12" t="s">
        <v>101</v>
      </c>
      <c r="CK15" s="12"/>
      <c r="CL15" s="12"/>
      <c r="CM15" s="12"/>
      <c r="CN15" s="12"/>
      <c r="CO15" s="12"/>
      <c r="CP15" s="12"/>
      <c r="CQ15" s="12"/>
      <c r="CR15" s="12"/>
      <c r="CS15" s="11">
        <v>4</v>
      </c>
    </row>
    <row r="16" spans="1:97" x14ac:dyDescent="0.25">
      <c r="A16" s="10" t="str">
        <f>HYPERLINK("http://limswiki.org/index.php?title=Bio-ITech_BV", "Bio-ITech BV")</f>
        <v>Bio-ITech BV</v>
      </c>
      <c r="B16" s="10" t="str">
        <f>HYPERLINK("https://www.elabjournal.com/tour/", "eLABJournal")</f>
        <v>eLABJournal</v>
      </c>
      <c r="C16" s="10" t="s">
        <v>105</v>
      </c>
      <c r="D16" s="12" t="s">
        <v>101</v>
      </c>
      <c r="E16" s="12" t="s">
        <v>101</v>
      </c>
      <c r="F16" s="13"/>
      <c r="G16" s="12"/>
      <c r="H16" s="12"/>
      <c r="I16" s="12" t="s">
        <v>101</v>
      </c>
      <c r="J16" s="12"/>
      <c r="K16" s="12"/>
      <c r="L16" s="12"/>
      <c r="M16" s="12" t="s">
        <v>101</v>
      </c>
      <c r="N16" s="12"/>
      <c r="O16" s="12" t="s">
        <v>101</v>
      </c>
      <c r="P16" s="12"/>
      <c r="Q16" s="12"/>
      <c r="R16" s="12" t="s">
        <v>101</v>
      </c>
      <c r="S16" s="12" t="s">
        <v>101</v>
      </c>
      <c r="T16" s="12" t="s">
        <v>101</v>
      </c>
      <c r="U16" s="12"/>
      <c r="V16" s="12"/>
      <c r="W16" s="12" t="s">
        <v>101</v>
      </c>
      <c r="X16" s="12" t="s">
        <v>101</v>
      </c>
      <c r="Y16" s="12" t="s">
        <v>101</v>
      </c>
      <c r="Z16" s="12" t="s">
        <v>101</v>
      </c>
      <c r="AA16" s="12" t="s">
        <v>101</v>
      </c>
      <c r="AB16" s="12" t="s">
        <v>101</v>
      </c>
      <c r="AC16" s="12"/>
      <c r="AD16" s="13"/>
      <c r="AE16" s="12" t="s">
        <v>101</v>
      </c>
      <c r="AF16" s="12"/>
      <c r="AG16" s="12"/>
      <c r="AH16" s="12" t="s">
        <v>101</v>
      </c>
      <c r="AI16" s="12"/>
      <c r="AJ16" s="12" t="s">
        <v>101</v>
      </c>
      <c r="AK16" s="12"/>
      <c r="AL16" s="12"/>
      <c r="AM16" s="12" t="s">
        <v>101</v>
      </c>
      <c r="AN16" s="12" t="s">
        <v>101</v>
      </c>
      <c r="AO16" s="12" t="s">
        <v>101</v>
      </c>
      <c r="AP16" s="12" t="s">
        <v>101</v>
      </c>
      <c r="AQ16" s="13"/>
      <c r="AR16" s="12" t="s">
        <v>101</v>
      </c>
      <c r="AS16" s="12" t="s">
        <v>101</v>
      </c>
      <c r="AT16" s="12" t="s">
        <v>101</v>
      </c>
      <c r="AU16" s="12" t="s">
        <v>101</v>
      </c>
      <c r="AV16" s="12"/>
      <c r="AW16" s="12"/>
      <c r="AX16" s="12"/>
      <c r="AY16" s="12"/>
      <c r="AZ16" s="13"/>
      <c r="BA16" s="12" t="s">
        <v>101</v>
      </c>
      <c r="BB16" s="12" t="s">
        <v>101</v>
      </c>
      <c r="BC16" s="12" t="s">
        <v>101</v>
      </c>
      <c r="BD16" s="12" t="s">
        <v>101</v>
      </c>
      <c r="BE16" s="12"/>
      <c r="BF16" s="12" t="s">
        <v>101</v>
      </c>
      <c r="BG16" s="12"/>
      <c r="BH16" s="12"/>
      <c r="BI16" s="12"/>
      <c r="BJ16" s="12"/>
      <c r="BK16" s="12"/>
      <c r="BL16" s="12"/>
      <c r="BM16" s="12" t="s">
        <v>101</v>
      </c>
      <c r="BN16" s="12"/>
      <c r="BO16" s="12" t="s">
        <v>101</v>
      </c>
      <c r="BP16" s="12"/>
      <c r="BQ16" s="11">
        <v>30</v>
      </c>
      <c r="BR16" s="12" t="s">
        <v>101</v>
      </c>
      <c r="BS16" s="12"/>
      <c r="BT16" s="12"/>
      <c r="BU16" s="12"/>
      <c r="BV16" s="12"/>
      <c r="BW16" s="12" t="s">
        <v>101</v>
      </c>
      <c r="BX16" s="12" t="s">
        <v>101</v>
      </c>
      <c r="BY16" s="12"/>
      <c r="BZ16" s="12"/>
      <c r="CA16" s="12"/>
      <c r="CB16" s="12"/>
      <c r="CC16" s="12"/>
      <c r="CD16" s="12" t="s">
        <v>101</v>
      </c>
      <c r="CE16" s="12" t="s">
        <v>101</v>
      </c>
      <c r="CF16" s="12"/>
      <c r="CG16" s="12" t="s">
        <v>101</v>
      </c>
      <c r="CH16" s="12"/>
      <c r="CI16" s="12"/>
      <c r="CJ16" s="12"/>
      <c r="CK16" s="12"/>
      <c r="CL16" s="12"/>
      <c r="CM16" s="12"/>
      <c r="CN16" s="12" t="s">
        <v>101</v>
      </c>
      <c r="CO16" s="12" t="s">
        <v>101</v>
      </c>
      <c r="CP16" s="12"/>
      <c r="CQ16" s="12"/>
      <c r="CR16" s="12"/>
      <c r="CS16" s="11">
        <v>8</v>
      </c>
    </row>
    <row r="17" spans="1:97" x14ac:dyDescent="0.25">
      <c r="A17" s="10" t="str">
        <f>HYPERLINK("http://limswiki.org/index.php?title=BioSistemika_LLC", "BioSistemika LLC")</f>
        <v>BioSistemika LLC</v>
      </c>
      <c r="B17" s="10" t="str">
        <f>HYPERLINK("https://biosistemika.com/products/qpcr-software-geneio/", "GENEIO")</f>
        <v>GENEIO</v>
      </c>
      <c r="C17" s="10" t="s">
        <v>113</v>
      </c>
      <c r="D17" s="12" t="s">
        <v>101</v>
      </c>
      <c r="E17" s="12" t="s">
        <v>101</v>
      </c>
      <c r="F17" s="13"/>
      <c r="G17" s="12"/>
      <c r="H17" s="12"/>
      <c r="I17" s="12"/>
      <c r="J17" s="12" t="s">
        <v>101</v>
      </c>
      <c r="K17" s="12"/>
      <c r="L17" s="12" t="s">
        <v>101</v>
      </c>
      <c r="M17" s="12"/>
      <c r="N17" s="12"/>
      <c r="O17" s="12"/>
      <c r="P17" s="12" t="s">
        <v>101</v>
      </c>
      <c r="Q17" s="12"/>
      <c r="R17" s="12"/>
      <c r="S17" s="12"/>
      <c r="T17" s="12"/>
      <c r="U17" s="12"/>
      <c r="V17" s="12"/>
      <c r="W17" s="12" t="s">
        <v>101</v>
      </c>
      <c r="X17" s="12"/>
      <c r="Y17" s="12"/>
      <c r="Z17" s="12" t="s">
        <v>101</v>
      </c>
      <c r="AA17" s="12"/>
      <c r="AB17" s="12"/>
      <c r="AC17" s="12"/>
      <c r="AD17" s="13"/>
      <c r="AE17" s="12" t="s">
        <v>101</v>
      </c>
      <c r="AF17" s="12" t="s">
        <v>101</v>
      </c>
      <c r="AG17" s="12"/>
      <c r="AH17" s="12" t="s">
        <v>101</v>
      </c>
      <c r="AI17" s="12"/>
      <c r="AJ17" s="12" t="s">
        <v>101</v>
      </c>
      <c r="AK17" s="12"/>
      <c r="AL17" s="12"/>
      <c r="AM17" s="12"/>
      <c r="AN17" s="12"/>
      <c r="AO17" s="12"/>
      <c r="AP17" s="12" t="s">
        <v>101</v>
      </c>
      <c r="AQ17" s="13"/>
      <c r="AR17" s="12" t="s">
        <v>101</v>
      </c>
      <c r="AS17" s="12" t="s">
        <v>101</v>
      </c>
      <c r="AT17" s="12"/>
      <c r="AU17" s="12"/>
      <c r="AV17" s="12"/>
      <c r="AW17" s="12"/>
      <c r="AX17" s="12"/>
      <c r="AY17" s="12"/>
      <c r="AZ17" s="13"/>
      <c r="BA17" s="12" t="s">
        <v>101</v>
      </c>
      <c r="BB17" s="12"/>
      <c r="BC17" s="12" t="s">
        <v>101</v>
      </c>
      <c r="BD17" s="12"/>
      <c r="BE17" s="12" t="s">
        <v>101</v>
      </c>
      <c r="BF17" s="12" t="s">
        <v>101</v>
      </c>
      <c r="BG17" s="12"/>
      <c r="BH17" s="12"/>
      <c r="BI17" s="12"/>
      <c r="BJ17" s="12"/>
      <c r="BK17" s="12"/>
      <c r="BL17" s="12" t="s">
        <v>101</v>
      </c>
      <c r="BM17" s="12" t="s">
        <v>101</v>
      </c>
      <c r="BN17" s="12"/>
      <c r="BO17" s="12" t="s">
        <v>101</v>
      </c>
      <c r="BP17" s="12"/>
      <c r="BQ17" s="11">
        <v>19</v>
      </c>
      <c r="BR17" s="12"/>
      <c r="BS17" s="12"/>
      <c r="BT17" s="12" t="s">
        <v>101</v>
      </c>
      <c r="BU17" s="12"/>
      <c r="BV17" s="12"/>
      <c r="BW17" s="12" t="s">
        <v>101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 t="s">
        <v>101</v>
      </c>
      <c r="CK17" s="12"/>
      <c r="CL17" s="12"/>
      <c r="CM17" s="12"/>
      <c r="CN17" s="12"/>
      <c r="CO17" s="12"/>
      <c r="CP17" s="12"/>
      <c r="CQ17" s="12"/>
      <c r="CR17" s="12"/>
      <c r="CS17" s="11">
        <v>3</v>
      </c>
    </row>
    <row r="18" spans="1:97" x14ac:dyDescent="0.25">
      <c r="A18" s="10" t="str">
        <f>HYPERLINK("http://limswiki.org/index.php?title=ChemBytes", "ChemBytes")</f>
        <v>ChemBytes</v>
      </c>
      <c r="B18" s="10" t="str">
        <f>HYPERLINK("https://chembytes.com/espresso/about", "Espresso ELN")</f>
        <v>Espresso ELN</v>
      </c>
      <c r="C18" s="10" t="s">
        <v>100</v>
      </c>
      <c r="D18" s="12"/>
      <c r="E18" s="12" t="s">
        <v>101</v>
      </c>
      <c r="F18" s="13"/>
      <c r="G18" s="12" t="s">
        <v>101</v>
      </c>
      <c r="H18" s="12" t="s">
        <v>101</v>
      </c>
      <c r="I18" s="12"/>
      <c r="J18" s="12"/>
      <c r="K18" s="12" t="s">
        <v>101</v>
      </c>
      <c r="L18" s="12"/>
      <c r="M18" s="12"/>
      <c r="N18" s="12" t="s">
        <v>101</v>
      </c>
      <c r="O18" s="12"/>
      <c r="P18" s="12" t="s">
        <v>101</v>
      </c>
      <c r="Q18" s="12" t="s">
        <v>101</v>
      </c>
      <c r="R18" s="12" t="s">
        <v>101</v>
      </c>
      <c r="S18" s="12" t="s">
        <v>101</v>
      </c>
      <c r="T18" s="12"/>
      <c r="U18" s="12"/>
      <c r="V18" s="12"/>
      <c r="W18" s="12"/>
      <c r="X18" s="12"/>
      <c r="Y18" s="12" t="s">
        <v>101</v>
      </c>
      <c r="Z18" s="12"/>
      <c r="AA18" s="12" t="s">
        <v>101</v>
      </c>
      <c r="AB18" s="12" t="s">
        <v>101</v>
      </c>
      <c r="AC18" s="12"/>
      <c r="AD18" s="13"/>
      <c r="AE18" s="12"/>
      <c r="AF18" s="12"/>
      <c r="AG18" s="12"/>
      <c r="AH18" s="12"/>
      <c r="AI18" s="12"/>
      <c r="AJ18" s="12"/>
      <c r="AK18" s="12"/>
      <c r="AL18" s="12"/>
      <c r="AM18" s="12"/>
      <c r="AN18" s="12" t="s">
        <v>101</v>
      </c>
      <c r="AO18" s="12"/>
      <c r="AP18" s="12" t="s">
        <v>101</v>
      </c>
      <c r="AQ18" s="13"/>
      <c r="AR18" s="12"/>
      <c r="AS18" s="12" t="s">
        <v>101</v>
      </c>
      <c r="AT18" s="12"/>
      <c r="AU18" s="12"/>
      <c r="AV18" s="12" t="s">
        <v>101</v>
      </c>
      <c r="AW18" s="12"/>
      <c r="AX18" s="12"/>
      <c r="AY18" s="12"/>
      <c r="AZ18" s="13"/>
      <c r="BA18" s="12" t="s">
        <v>101</v>
      </c>
      <c r="BB18" s="12"/>
      <c r="BC18" s="12"/>
      <c r="BD18" s="12" t="s">
        <v>101</v>
      </c>
      <c r="BE18" s="12"/>
      <c r="BF18" s="12"/>
      <c r="BG18" s="12"/>
      <c r="BH18" s="12"/>
      <c r="BI18" s="12"/>
      <c r="BJ18" s="12"/>
      <c r="BK18" s="12"/>
      <c r="BL18" s="12" t="s">
        <v>101</v>
      </c>
      <c r="BM18" s="12"/>
      <c r="BN18" s="12"/>
      <c r="BO18" s="12"/>
      <c r="BP18" s="12"/>
      <c r="BQ18" s="11">
        <v>18</v>
      </c>
      <c r="BR18" s="12"/>
      <c r="BS18" s="12"/>
      <c r="BT18" s="12"/>
      <c r="BU18" s="12"/>
      <c r="BV18" s="12"/>
      <c r="BW18" s="12" t="s">
        <v>101</v>
      </c>
      <c r="BX18" s="12"/>
      <c r="BY18" s="12"/>
      <c r="BZ18" s="12"/>
      <c r="CA18" s="12"/>
      <c r="CB18" s="12"/>
      <c r="CC18" s="12"/>
      <c r="CD18" s="12"/>
      <c r="CE18" s="12"/>
      <c r="CF18" s="12" t="s">
        <v>101</v>
      </c>
      <c r="CG18" s="12"/>
      <c r="CH18" s="12"/>
      <c r="CI18" s="12"/>
      <c r="CJ18" s="12"/>
      <c r="CK18" s="12"/>
      <c r="CL18" s="12"/>
      <c r="CM18" s="12"/>
      <c r="CN18" s="12"/>
      <c r="CO18" s="12" t="s">
        <v>101</v>
      </c>
      <c r="CP18" s="12"/>
      <c r="CQ18" s="12"/>
      <c r="CR18" s="12"/>
      <c r="CS18" s="11">
        <v>3</v>
      </c>
    </row>
    <row r="19" spans="1:97" x14ac:dyDescent="0.25">
      <c r="A19" s="10" t="str">
        <f>HYPERLINK("http://limswiki.org/index.php?title=ChemInnovation_Software%2C_Inc.", "ChemInnovation Software, Inc.")</f>
        <v>ChemInnovation Software, Inc.</v>
      </c>
      <c r="B19" s="10" t="str">
        <f>HYPERLINK("http://www.cheminnovation.com/products/cbis/default.asp", "CBIS")</f>
        <v>CBIS</v>
      </c>
      <c r="C19" s="10" t="s">
        <v>102</v>
      </c>
      <c r="D19" s="12"/>
      <c r="E19" s="12"/>
      <c r="F19" s="13"/>
      <c r="G19" s="12" t="s">
        <v>101</v>
      </c>
      <c r="H19" s="12"/>
      <c r="I19" s="12"/>
      <c r="J19" s="12"/>
      <c r="K19" s="12" t="s">
        <v>101</v>
      </c>
      <c r="L19" s="12" t="s">
        <v>101</v>
      </c>
      <c r="M19" s="12"/>
      <c r="N19" s="12"/>
      <c r="O19" s="12"/>
      <c r="P19" s="12" t="s">
        <v>101</v>
      </c>
      <c r="Q19" s="12"/>
      <c r="R19" s="12" t="s">
        <v>101</v>
      </c>
      <c r="S19" s="12" t="s">
        <v>101</v>
      </c>
      <c r="T19" s="12"/>
      <c r="U19" s="12"/>
      <c r="V19" s="12"/>
      <c r="W19" s="12" t="s">
        <v>101</v>
      </c>
      <c r="X19" s="12" t="s">
        <v>101</v>
      </c>
      <c r="Y19" s="12" t="s">
        <v>101</v>
      </c>
      <c r="Z19" s="12"/>
      <c r="AA19" s="12" t="s">
        <v>101</v>
      </c>
      <c r="AB19" s="12" t="s">
        <v>101</v>
      </c>
      <c r="AC19" s="12"/>
      <c r="AD19" s="13"/>
      <c r="AE19" s="12"/>
      <c r="AF19" s="12"/>
      <c r="AG19" s="12"/>
      <c r="AH19" s="12"/>
      <c r="AI19" s="12"/>
      <c r="AJ19" s="12" t="s">
        <v>101</v>
      </c>
      <c r="AK19" s="12"/>
      <c r="AL19" s="12"/>
      <c r="AM19" s="12"/>
      <c r="AN19" s="12"/>
      <c r="AO19" s="12"/>
      <c r="AP19" s="12"/>
      <c r="AQ19" s="13"/>
      <c r="AR19" s="12" t="s">
        <v>101</v>
      </c>
      <c r="AS19" s="12" t="s">
        <v>101</v>
      </c>
      <c r="AT19" s="12" t="s">
        <v>101</v>
      </c>
      <c r="AU19" s="12" t="s">
        <v>101</v>
      </c>
      <c r="AV19" s="12"/>
      <c r="AW19" s="12"/>
      <c r="AX19" s="12"/>
      <c r="AY19" s="12" t="s">
        <v>101</v>
      </c>
      <c r="AZ19" s="13"/>
      <c r="BA19" s="12" t="s">
        <v>101</v>
      </c>
      <c r="BB19" s="12" t="s">
        <v>101</v>
      </c>
      <c r="BC19" s="12"/>
      <c r="BD19" s="12"/>
      <c r="BE19" s="12" t="s">
        <v>101</v>
      </c>
      <c r="BF19" s="12" t="s">
        <v>101</v>
      </c>
      <c r="BG19" s="12"/>
      <c r="BH19" s="12"/>
      <c r="BI19" s="12"/>
      <c r="BJ19" s="12"/>
      <c r="BK19" s="12"/>
      <c r="BL19" s="12" t="s">
        <v>101</v>
      </c>
      <c r="BM19" s="12" t="s">
        <v>101</v>
      </c>
      <c r="BN19" s="12"/>
      <c r="BO19" s="12"/>
      <c r="BP19" s="12"/>
      <c r="BQ19" s="11">
        <v>23</v>
      </c>
      <c r="BR19" s="12"/>
      <c r="BS19" s="12"/>
      <c r="BT19" s="12" t="s">
        <v>101</v>
      </c>
      <c r="BU19" s="12"/>
      <c r="BV19" s="12"/>
      <c r="BW19" s="12" t="s">
        <v>101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 t="s">
        <v>101</v>
      </c>
      <c r="CK19" s="12"/>
      <c r="CL19" s="12"/>
      <c r="CM19" s="12"/>
      <c r="CN19" s="12"/>
      <c r="CO19" s="12"/>
      <c r="CP19" s="12"/>
      <c r="CQ19" s="12"/>
      <c r="CR19" s="12"/>
      <c r="CS19" s="11">
        <v>3</v>
      </c>
    </row>
    <row r="20" spans="1:97" x14ac:dyDescent="0.25">
      <c r="A20" s="10" t="str">
        <f>HYPERLINK("http://limswiki.org/index.php?title=Core_Informatics%2C_LLC", "Core Informatics, LLC")</f>
        <v>Core Informatics, LLC</v>
      </c>
      <c r="B20" s="10" t="str">
        <f>HYPERLINK("http://corelims.com/products/core-eln/", "Core ELN")</f>
        <v>Core ELN</v>
      </c>
      <c r="C20" s="10" t="s">
        <v>102</v>
      </c>
      <c r="D20" s="12"/>
      <c r="E20" s="12"/>
      <c r="F20" s="13"/>
      <c r="G20" s="12" t="s">
        <v>101</v>
      </c>
      <c r="H20" s="12"/>
      <c r="I20" s="12"/>
      <c r="J20" s="12" t="s">
        <v>101</v>
      </c>
      <c r="K20" s="12" t="s">
        <v>101</v>
      </c>
      <c r="L20" s="12" t="s">
        <v>101</v>
      </c>
      <c r="M20" s="12"/>
      <c r="N20" s="12" t="s">
        <v>101</v>
      </c>
      <c r="O20" s="12" t="s">
        <v>101</v>
      </c>
      <c r="P20" s="12" t="s">
        <v>101</v>
      </c>
      <c r="Q20" s="12" t="s">
        <v>101</v>
      </c>
      <c r="R20" s="12" t="s">
        <v>101</v>
      </c>
      <c r="S20" s="12"/>
      <c r="T20" s="12" t="s">
        <v>101</v>
      </c>
      <c r="U20" s="12"/>
      <c r="V20" s="12"/>
      <c r="W20" s="12"/>
      <c r="X20" s="12"/>
      <c r="Y20" s="12" t="s">
        <v>101</v>
      </c>
      <c r="Z20" s="12"/>
      <c r="AA20" s="12" t="s">
        <v>101</v>
      </c>
      <c r="AB20" s="12" t="s">
        <v>101</v>
      </c>
      <c r="AC20" s="12"/>
      <c r="AD20" s="13"/>
      <c r="AE20" s="12" t="s">
        <v>101</v>
      </c>
      <c r="AF20" s="12"/>
      <c r="AG20" s="12"/>
      <c r="AH20" s="12" t="s">
        <v>101</v>
      </c>
      <c r="AI20" s="12"/>
      <c r="AJ20" s="12"/>
      <c r="AK20" s="12"/>
      <c r="AL20" s="12"/>
      <c r="AM20" s="12"/>
      <c r="AN20" s="12"/>
      <c r="AO20" s="12"/>
      <c r="AP20" s="12"/>
      <c r="AQ20" s="13"/>
      <c r="AR20" s="12" t="s">
        <v>101</v>
      </c>
      <c r="AS20" s="12"/>
      <c r="AT20" s="12"/>
      <c r="AU20" s="12"/>
      <c r="AV20" s="12" t="s">
        <v>101</v>
      </c>
      <c r="AW20" s="12" t="s">
        <v>101</v>
      </c>
      <c r="AX20" s="12"/>
      <c r="AY20" s="12"/>
      <c r="AZ20" s="13"/>
      <c r="BA20" s="12" t="s">
        <v>101</v>
      </c>
      <c r="BB20" s="12"/>
      <c r="BC20" s="12" t="s">
        <v>101</v>
      </c>
      <c r="BD20" s="12"/>
      <c r="BE20" s="12" t="s">
        <v>101</v>
      </c>
      <c r="BF20" s="12"/>
      <c r="BG20" s="12"/>
      <c r="BH20" s="12"/>
      <c r="BI20" s="12"/>
      <c r="BJ20" s="12"/>
      <c r="BK20" s="12"/>
      <c r="BL20" s="12"/>
      <c r="BM20" s="12" t="s">
        <v>101</v>
      </c>
      <c r="BN20" s="12"/>
      <c r="BO20" s="12" t="s">
        <v>101</v>
      </c>
      <c r="BP20" s="12"/>
      <c r="BQ20" s="11">
        <v>23</v>
      </c>
      <c r="BR20" s="12"/>
      <c r="BS20" s="12"/>
      <c r="BT20" s="12" t="s">
        <v>101</v>
      </c>
      <c r="BU20" s="12"/>
      <c r="BV20" s="12"/>
      <c r="BW20" s="12" t="s">
        <v>101</v>
      </c>
      <c r="BX20" s="12" t="s">
        <v>101</v>
      </c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 t="s">
        <v>101</v>
      </c>
      <c r="CK20" s="12"/>
      <c r="CL20" s="12"/>
      <c r="CM20" s="12"/>
      <c r="CN20" s="12"/>
      <c r="CO20" s="12" t="s">
        <v>101</v>
      </c>
      <c r="CP20" s="12"/>
      <c r="CQ20" s="12"/>
      <c r="CR20" s="12"/>
      <c r="CS20" s="11">
        <v>5</v>
      </c>
    </row>
    <row r="21" spans="1:97" x14ac:dyDescent="0.25">
      <c r="A21" s="10" t="str">
        <f>HYPERLINK("http://www.limswiki.org/index.php/Dassault_Syst%C3%A8mes_SA", "Dassault Systèmes SA")</f>
        <v>Dassault Systèmes SA</v>
      </c>
      <c r="B21" s="10" t="str">
        <f>HYPERLINK("http://accelrys.com/products/unified-lab-management/biovia-les/index.html", "BIOVIA LES")</f>
        <v>BIOVIA LES</v>
      </c>
      <c r="C21" s="10" t="s">
        <v>104</v>
      </c>
      <c r="D21" s="12" t="s">
        <v>101</v>
      </c>
      <c r="E21" s="12" t="s">
        <v>101</v>
      </c>
      <c r="F21" s="13"/>
      <c r="G21" s="12"/>
      <c r="H21" s="12"/>
      <c r="I21" s="12"/>
      <c r="J21" s="12"/>
      <c r="K21" s="12"/>
      <c r="L21" s="12" t="s">
        <v>101</v>
      </c>
      <c r="M21" s="12" t="s">
        <v>101</v>
      </c>
      <c r="N21" s="12"/>
      <c r="O21" s="12"/>
      <c r="P21" s="12"/>
      <c r="Q21" s="12"/>
      <c r="R21" s="12"/>
      <c r="S21" s="12"/>
      <c r="T21" s="12"/>
      <c r="U21" s="12" t="s">
        <v>101</v>
      </c>
      <c r="V21" s="12"/>
      <c r="W21" s="12" t="s">
        <v>101</v>
      </c>
      <c r="X21" s="12"/>
      <c r="Y21" s="12" t="s">
        <v>101</v>
      </c>
      <c r="Z21" s="12"/>
      <c r="AA21" s="12"/>
      <c r="AB21" s="12" t="s">
        <v>101</v>
      </c>
      <c r="AC21" s="12"/>
      <c r="AD21" s="13"/>
      <c r="AE21" s="12" t="s">
        <v>101</v>
      </c>
      <c r="AF21" s="12" t="s">
        <v>101</v>
      </c>
      <c r="AG21" s="12" t="s">
        <v>101</v>
      </c>
      <c r="AH21" s="12"/>
      <c r="AI21" s="12"/>
      <c r="AJ21" s="12" t="s">
        <v>101</v>
      </c>
      <c r="AK21" s="12"/>
      <c r="AL21" s="12" t="s">
        <v>101</v>
      </c>
      <c r="AM21" s="12"/>
      <c r="AN21" s="12"/>
      <c r="AO21" s="12"/>
      <c r="AP21" s="12"/>
      <c r="AQ21" s="13"/>
      <c r="AR21" s="12" t="s">
        <v>101</v>
      </c>
      <c r="AS21" s="12"/>
      <c r="AT21" s="12"/>
      <c r="AU21" s="12"/>
      <c r="AV21" s="12"/>
      <c r="AW21" s="12"/>
      <c r="AX21" s="12"/>
      <c r="AY21" s="12"/>
      <c r="AZ21" s="13"/>
      <c r="BA21" s="12"/>
      <c r="BB21" s="12"/>
      <c r="BC21" s="12" t="s">
        <v>101</v>
      </c>
      <c r="BD21" s="12"/>
      <c r="BE21" s="12"/>
      <c r="BF21" s="12" t="s">
        <v>101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1">
        <v>14</v>
      </c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 t="s">
        <v>101</v>
      </c>
      <c r="CM21" s="12"/>
      <c r="CN21" s="12"/>
      <c r="CO21" s="12"/>
      <c r="CP21" s="12"/>
      <c r="CQ21" s="12"/>
      <c r="CR21" s="12"/>
      <c r="CS21" s="11">
        <v>1</v>
      </c>
    </row>
    <row r="22" spans="1:97" x14ac:dyDescent="0.25">
      <c r="A22" s="10" t="str">
        <f>HYPERLINK("http://www.limswiki.org/index.php/Dassault_Syst%C3%A8mes_SA", "Dassault Systèmes SA")</f>
        <v>Dassault Systèmes SA</v>
      </c>
      <c r="B22" s="10" t="str">
        <f>HYPERLINK("http://accelrys.com/products/unified-lab-management/biovia-electronic-lab-notebooks/notebook/index.html", "BIOVIA Notebook")</f>
        <v>BIOVIA Notebook</v>
      </c>
      <c r="C22" s="10" t="s">
        <v>104</v>
      </c>
      <c r="D22" s="12" t="s">
        <v>101</v>
      </c>
      <c r="E22" s="12" t="s">
        <v>101</v>
      </c>
      <c r="F22" s="13"/>
      <c r="G22" s="12" t="s">
        <v>101</v>
      </c>
      <c r="H22" s="12" t="s">
        <v>101</v>
      </c>
      <c r="I22" s="12"/>
      <c r="J22" s="12"/>
      <c r="K22" s="12"/>
      <c r="L22" s="12" t="s">
        <v>101</v>
      </c>
      <c r="M22" s="12" t="s">
        <v>101</v>
      </c>
      <c r="N22" s="12"/>
      <c r="O22" s="12" t="s">
        <v>101</v>
      </c>
      <c r="P22" s="12" t="s">
        <v>101</v>
      </c>
      <c r="Q22" s="12"/>
      <c r="R22" s="12"/>
      <c r="S22" s="12" t="s">
        <v>101</v>
      </c>
      <c r="T22" s="12"/>
      <c r="U22" s="12"/>
      <c r="V22" s="12" t="s">
        <v>101</v>
      </c>
      <c r="W22" s="12" t="s">
        <v>101</v>
      </c>
      <c r="X22" s="12"/>
      <c r="Y22" s="12" t="s">
        <v>101</v>
      </c>
      <c r="Z22" s="12" t="s">
        <v>101</v>
      </c>
      <c r="AA22" s="12" t="s">
        <v>101</v>
      </c>
      <c r="AB22" s="12"/>
      <c r="AC22" s="12"/>
      <c r="AD22" s="13"/>
      <c r="AE22" s="12"/>
      <c r="AF22" s="12"/>
      <c r="AG22" s="12"/>
      <c r="AH22" s="12" t="s">
        <v>101</v>
      </c>
      <c r="AI22" s="12"/>
      <c r="AJ22" s="12" t="s">
        <v>101</v>
      </c>
      <c r="AK22" s="12"/>
      <c r="AL22" s="12"/>
      <c r="AM22" s="12" t="s">
        <v>101</v>
      </c>
      <c r="AN22" s="12" t="s">
        <v>101</v>
      </c>
      <c r="AO22" s="12"/>
      <c r="AP22" s="12" t="s">
        <v>101</v>
      </c>
      <c r="AQ22" s="13"/>
      <c r="AR22" s="12" t="s">
        <v>101</v>
      </c>
      <c r="AS22" s="12"/>
      <c r="AT22" s="12"/>
      <c r="AU22" s="12"/>
      <c r="AV22" s="12"/>
      <c r="AW22" s="12"/>
      <c r="AX22" s="12"/>
      <c r="AY22" s="12"/>
      <c r="AZ22" s="13"/>
      <c r="BA22" s="12" t="s">
        <v>101</v>
      </c>
      <c r="BB22" s="12"/>
      <c r="BC22" s="12"/>
      <c r="BD22" s="12"/>
      <c r="BE22" s="12" t="s">
        <v>101</v>
      </c>
      <c r="BF22" s="12"/>
      <c r="BG22" s="12" t="s">
        <v>101</v>
      </c>
      <c r="BH22" s="12"/>
      <c r="BI22" s="12"/>
      <c r="BJ22" s="12"/>
      <c r="BK22" s="12"/>
      <c r="BL22" s="12"/>
      <c r="BM22" s="12" t="s">
        <v>101</v>
      </c>
      <c r="BN22" s="12" t="s">
        <v>101</v>
      </c>
      <c r="BO22" s="12" t="s">
        <v>101</v>
      </c>
      <c r="BP22" s="12"/>
      <c r="BQ22" s="11">
        <v>24</v>
      </c>
      <c r="BR22" s="12"/>
      <c r="BS22" s="12"/>
      <c r="BT22" s="12" t="s">
        <v>101</v>
      </c>
      <c r="BU22" s="12"/>
      <c r="BV22" s="12"/>
      <c r="BW22" s="12" t="s">
        <v>101</v>
      </c>
      <c r="BX22" s="12"/>
      <c r="BY22" s="12"/>
      <c r="BZ22" s="12"/>
      <c r="CA22" s="12"/>
      <c r="CB22" s="12"/>
      <c r="CC22" s="12" t="s">
        <v>101</v>
      </c>
      <c r="CD22" s="12"/>
      <c r="CE22" s="12" t="s">
        <v>101</v>
      </c>
      <c r="CF22" s="12"/>
      <c r="CG22" s="12"/>
      <c r="CH22" s="12"/>
      <c r="CI22" s="12"/>
      <c r="CJ22" s="12"/>
      <c r="CK22" s="12"/>
      <c r="CL22" s="12"/>
      <c r="CM22" s="12"/>
      <c r="CN22" s="12"/>
      <c r="CO22" s="12" t="s">
        <v>101</v>
      </c>
      <c r="CP22" s="12"/>
      <c r="CQ22" s="12"/>
      <c r="CR22" s="12"/>
      <c r="CS22" s="11">
        <v>5</v>
      </c>
    </row>
    <row r="23" spans="1:97" x14ac:dyDescent="0.25">
      <c r="A23" s="10" t="str">
        <f>HYPERLINK("http://www.limswiki.org/index.php/Dassault_Syst%C3%A8mes_SA", "Dassault Systèmes SA")</f>
        <v>Dassault Systèmes SA</v>
      </c>
      <c r="B23" s="10" t="str">
        <f>HYPERLINK("http://accelrys.com/products/unified-lab-management/biovia-electronic-lab-notebooks/workbook/index.html", "BIOVIA Workbook")</f>
        <v>BIOVIA Workbook</v>
      </c>
      <c r="C23" s="10" t="s">
        <v>104</v>
      </c>
      <c r="D23" s="12" t="s">
        <v>101</v>
      </c>
      <c r="E23" s="12" t="s">
        <v>101</v>
      </c>
      <c r="F23" s="13"/>
      <c r="G23" s="12" t="s">
        <v>101</v>
      </c>
      <c r="H23" s="12" t="s">
        <v>101</v>
      </c>
      <c r="I23" s="12"/>
      <c r="J23" s="12"/>
      <c r="K23" s="12"/>
      <c r="L23" s="12" t="s">
        <v>101</v>
      </c>
      <c r="M23" s="12"/>
      <c r="N23" s="12"/>
      <c r="O23" s="12" t="s">
        <v>101</v>
      </c>
      <c r="P23" s="12"/>
      <c r="Q23" s="12"/>
      <c r="R23" s="12" t="s">
        <v>101</v>
      </c>
      <c r="S23" s="12"/>
      <c r="T23" s="12"/>
      <c r="U23" s="12"/>
      <c r="V23" s="12"/>
      <c r="W23" s="12" t="s">
        <v>101</v>
      </c>
      <c r="X23" s="12"/>
      <c r="Y23" s="12" t="s">
        <v>101</v>
      </c>
      <c r="Z23" s="12"/>
      <c r="AA23" s="12" t="s">
        <v>101</v>
      </c>
      <c r="AB23" s="12" t="s">
        <v>101</v>
      </c>
      <c r="AC23" s="12"/>
      <c r="AD23" s="13"/>
      <c r="AE23" s="12"/>
      <c r="AF23" s="12"/>
      <c r="AG23" s="12"/>
      <c r="AH23" s="12" t="s">
        <v>101</v>
      </c>
      <c r="AI23" s="12"/>
      <c r="AJ23" s="12"/>
      <c r="AK23" s="12" t="s">
        <v>101</v>
      </c>
      <c r="AL23" s="12"/>
      <c r="AM23" s="12"/>
      <c r="AN23" s="12" t="s">
        <v>101</v>
      </c>
      <c r="AO23" s="12" t="s">
        <v>101</v>
      </c>
      <c r="AP23" s="12"/>
      <c r="AQ23" s="13"/>
      <c r="AR23" s="12" t="s">
        <v>101</v>
      </c>
      <c r="AS23" s="12"/>
      <c r="AT23" s="12"/>
      <c r="AU23" s="12"/>
      <c r="AV23" s="12"/>
      <c r="AW23" s="12"/>
      <c r="AX23" s="12"/>
      <c r="AY23" s="12"/>
      <c r="AZ23" s="13"/>
      <c r="BA23" s="12"/>
      <c r="BB23" s="12"/>
      <c r="BC23" s="12" t="s">
        <v>101</v>
      </c>
      <c r="BD23" s="12"/>
      <c r="BE23" s="12" t="s">
        <v>101</v>
      </c>
      <c r="BF23" s="12"/>
      <c r="BG23" s="12"/>
      <c r="BH23" s="12"/>
      <c r="BI23" s="12"/>
      <c r="BJ23" s="12" t="s">
        <v>101</v>
      </c>
      <c r="BK23" s="12"/>
      <c r="BL23" s="12"/>
      <c r="BM23" s="12"/>
      <c r="BN23" s="12"/>
      <c r="BO23" s="12"/>
      <c r="BP23" s="12"/>
      <c r="BQ23" s="11">
        <v>17</v>
      </c>
      <c r="BR23" s="12"/>
      <c r="BS23" s="12"/>
      <c r="BT23" s="12" t="s">
        <v>101</v>
      </c>
      <c r="BU23" s="12"/>
      <c r="BV23" s="12"/>
      <c r="BW23" s="12" t="s">
        <v>101</v>
      </c>
      <c r="BX23" s="12"/>
      <c r="BY23" s="12"/>
      <c r="BZ23" s="12"/>
      <c r="CA23" s="12"/>
      <c r="CB23" s="12"/>
      <c r="CC23" s="12"/>
      <c r="CD23" s="12"/>
      <c r="CE23" s="12"/>
      <c r="CF23" s="12" t="s">
        <v>101</v>
      </c>
      <c r="CG23" s="12"/>
      <c r="CH23" s="12"/>
      <c r="CI23" s="12"/>
      <c r="CJ23" s="12" t="s">
        <v>101</v>
      </c>
      <c r="CK23" s="12"/>
      <c r="CL23" s="12" t="s">
        <v>101</v>
      </c>
      <c r="CM23" s="12"/>
      <c r="CN23" s="12"/>
      <c r="CO23" s="12" t="s">
        <v>101</v>
      </c>
      <c r="CP23" s="12"/>
      <c r="CQ23" s="12"/>
      <c r="CR23" s="12"/>
      <c r="CS23" s="11">
        <v>6</v>
      </c>
    </row>
    <row r="24" spans="1:97" x14ac:dyDescent="0.25">
      <c r="A24" s="10" t="str">
        <f>HYPERLINK("http://limswiki.org/index.php?title=DeltaSoft%2C_Inc.", "DeltaSoft, Inc.")</f>
        <v>DeltaSoft, Inc.</v>
      </c>
      <c r="B24" s="10" t="str">
        <f>HYPERLINK("http://www.deltasoftinc.com/chemcart-ELN.html", "ChemCart ELN")</f>
        <v>ChemCart ELN</v>
      </c>
      <c r="C24" s="10" t="s">
        <v>102</v>
      </c>
      <c r="D24" s="12"/>
      <c r="E24" s="12"/>
      <c r="F24" s="13"/>
      <c r="G24" s="12"/>
      <c r="H24" s="12" t="s">
        <v>101</v>
      </c>
      <c r="I24" s="12"/>
      <c r="J24" s="12"/>
      <c r="K24" s="12" t="s">
        <v>101</v>
      </c>
      <c r="L24" s="12" t="s">
        <v>101</v>
      </c>
      <c r="M24" s="12" t="s">
        <v>101</v>
      </c>
      <c r="N24" s="12" t="s">
        <v>101</v>
      </c>
      <c r="O24" s="12" t="s">
        <v>101</v>
      </c>
      <c r="P24" s="12" t="s">
        <v>101</v>
      </c>
      <c r="Q24" s="12"/>
      <c r="R24" s="12"/>
      <c r="S24" s="12"/>
      <c r="T24" s="12"/>
      <c r="U24" s="12"/>
      <c r="V24" s="12"/>
      <c r="W24" s="12"/>
      <c r="X24" s="12" t="s">
        <v>101</v>
      </c>
      <c r="Y24" s="12" t="s">
        <v>101</v>
      </c>
      <c r="Z24" s="12" t="s">
        <v>101</v>
      </c>
      <c r="AA24" s="12"/>
      <c r="AB24" s="12"/>
      <c r="AC24" s="12"/>
      <c r="AD24" s="13"/>
      <c r="AE24" s="12"/>
      <c r="AF24" s="12"/>
      <c r="AG24" s="12"/>
      <c r="AH24" s="12" t="s">
        <v>101</v>
      </c>
      <c r="AI24" s="12"/>
      <c r="AJ24" s="12"/>
      <c r="AK24" s="12"/>
      <c r="AL24" s="12"/>
      <c r="AM24" s="12"/>
      <c r="AN24" s="12"/>
      <c r="AO24" s="12"/>
      <c r="AP24" s="12" t="s">
        <v>101</v>
      </c>
      <c r="AQ24" s="13"/>
      <c r="AR24" s="12" t="s">
        <v>101</v>
      </c>
      <c r="AS24" s="12" t="s">
        <v>101</v>
      </c>
      <c r="AT24" s="12"/>
      <c r="AU24" s="12"/>
      <c r="AV24" s="12"/>
      <c r="AW24" s="12"/>
      <c r="AX24" s="12"/>
      <c r="AY24" s="12"/>
      <c r="AZ24" s="13"/>
      <c r="BA24" s="12" t="s">
        <v>101</v>
      </c>
      <c r="BB24" s="12"/>
      <c r="BC24" s="12"/>
      <c r="BD24" s="12"/>
      <c r="BE24" s="12" t="s">
        <v>101</v>
      </c>
      <c r="BF24" s="12"/>
      <c r="BG24" s="12"/>
      <c r="BH24" s="12"/>
      <c r="BI24" s="12"/>
      <c r="BJ24" s="12"/>
      <c r="BK24" s="12"/>
      <c r="BL24" s="12"/>
      <c r="BM24" s="12" t="s">
        <v>101</v>
      </c>
      <c r="BN24" s="12"/>
      <c r="BO24" s="12"/>
      <c r="BP24" s="12"/>
      <c r="BQ24" s="11">
        <v>17</v>
      </c>
      <c r="BR24" s="12"/>
      <c r="BS24" s="12"/>
      <c r="BT24" s="12"/>
      <c r="BU24" s="12"/>
      <c r="BV24" s="12"/>
      <c r="BW24" s="12" t="s">
        <v>101</v>
      </c>
      <c r="BX24" s="12"/>
      <c r="BY24" s="12"/>
      <c r="BZ24" s="12"/>
      <c r="CA24" s="12"/>
      <c r="CB24" s="12"/>
      <c r="CC24" s="12"/>
      <c r="CD24" s="12"/>
      <c r="CE24" s="12"/>
      <c r="CF24" s="12" t="s">
        <v>101</v>
      </c>
      <c r="CG24" s="12"/>
      <c r="CH24" s="12"/>
      <c r="CI24" s="12"/>
      <c r="CJ24" s="12"/>
      <c r="CK24" s="12"/>
      <c r="CL24" s="12" t="s">
        <v>101</v>
      </c>
      <c r="CM24" s="12"/>
      <c r="CN24" s="12"/>
      <c r="CO24" s="12"/>
      <c r="CP24" s="12"/>
      <c r="CQ24" s="12"/>
      <c r="CR24" s="12"/>
      <c r="CS24" s="11">
        <v>3</v>
      </c>
    </row>
    <row r="25" spans="1:97" x14ac:dyDescent="0.25">
      <c r="A25" s="10" t="str">
        <f>HYPERLINK("http://limswiki.org/index.php?title=DIMA_Engineering_Pvt._Ltd.", "DIMA Engineering Pvt. Ltd.")</f>
        <v>DIMA Engineering Pvt. Ltd.</v>
      </c>
      <c r="B25" s="10" t="str">
        <f>HYPERLINK("http://www.dimaengineering.com/Products/ELNLaboratory", "eLabNotes")</f>
        <v>eLabNotes</v>
      </c>
      <c r="C25" s="10" t="s">
        <v>103</v>
      </c>
      <c r="D25" s="12"/>
      <c r="E25" s="12"/>
      <c r="F25" s="13"/>
      <c r="G25" s="12" t="s">
        <v>101</v>
      </c>
      <c r="H25" s="12"/>
      <c r="I25" s="12"/>
      <c r="J25" s="12" t="s">
        <v>101</v>
      </c>
      <c r="K25" s="12"/>
      <c r="L25" s="12"/>
      <c r="M25" s="12"/>
      <c r="N25" s="12"/>
      <c r="O25" s="12"/>
      <c r="P25" s="12"/>
      <c r="Q25" s="12"/>
      <c r="R25" s="12" t="s">
        <v>101</v>
      </c>
      <c r="S25" s="12"/>
      <c r="T25" s="12"/>
      <c r="U25" s="12"/>
      <c r="V25" s="12"/>
      <c r="W25" s="12" t="s">
        <v>101</v>
      </c>
      <c r="X25" s="12" t="s">
        <v>101</v>
      </c>
      <c r="Y25" s="12" t="s">
        <v>101</v>
      </c>
      <c r="Z25" s="12" t="s">
        <v>101</v>
      </c>
      <c r="AA25" s="12" t="s">
        <v>101</v>
      </c>
      <c r="AB25" s="12"/>
      <c r="AC25" s="12"/>
      <c r="AD25" s="13"/>
      <c r="AE25" s="12"/>
      <c r="AF25" s="12"/>
      <c r="AG25" s="12"/>
      <c r="AH25" s="12"/>
      <c r="AI25" s="12"/>
      <c r="AJ25" s="12" t="s">
        <v>101</v>
      </c>
      <c r="AK25" s="12"/>
      <c r="AL25" s="12"/>
      <c r="AM25" s="12"/>
      <c r="AN25" s="12" t="s">
        <v>101</v>
      </c>
      <c r="AO25" s="12"/>
      <c r="AP25" s="12"/>
      <c r="AQ25" s="13"/>
      <c r="AR25" s="12"/>
      <c r="AS25" s="12"/>
      <c r="AT25" s="12"/>
      <c r="AU25" s="12"/>
      <c r="AV25" s="12"/>
      <c r="AW25" s="12"/>
      <c r="AX25" s="12"/>
      <c r="AY25" s="12"/>
      <c r="AZ25" s="13"/>
      <c r="BA25" s="12" t="s">
        <v>101</v>
      </c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101</v>
      </c>
      <c r="BM25" s="12"/>
      <c r="BN25" s="12"/>
      <c r="BO25" s="12" t="s">
        <v>101</v>
      </c>
      <c r="BP25" s="12" t="s">
        <v>101</v>
      </c>
      <c r="BQ25" s="11">
        <v>14</v>
      </c>
      <c r="BR25" s="12"/>
      <c r="BS25" s="12"/>
      <c r="BT25" s="12"/>
      <c r="BU25" s="12"/>
      <c r="BV25" s="12"/>
      <c r="BW25" s="12" t="s">
        <v>101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 t="s">
        <v>101</v>
      </c>
      <c r="CP25" s="12"/>
      <c r="CQ25" s="12"/>
      <c r="CR25" s="12"/>
      <c r="CS25" s="11">
        <v>2</v>
      </c>
    </row>
    <row r="26" spans="1:97" x14ac:dyDescent="0.25">
      <c r="A26" s="10" t="str">
        <f>HYPERLINK("http://limswiki.org/index.php?title=Dotmatics_Limited", "Dotmatics Limited")</f>
        <v>Dotmatics Limited</v>
      </c>
      <c r="B26" s="10" t="str">
        <f>HYPERLINK("http://www.dotmatics.com/products/studies-notebook/", "Studies Notebook")</f>
        <v>Studies Notebook</v>
      </c>
      <c r="C26" s="10" t="s">
        <v>108</v>
      </c>
      <c r="D26" s="12"/>
      <c r="E26" s="12"/>
      <c r="F26" s="13"/>
      <c r="G26" s="12"/>
      <c r="H26" s="12"/>
      <c r="I26" s="12"/>
      <c r="J26" s="12"/>
      <c r="K26" s="12" t="s">
        <v>101</v>
      </c>
      <c r="L26" s="12" t="s">
        <v>101</v>
      </c>
      <c r="M26" s="12"/>
      <c r="N26" s="12"/>
      <c r="O26" s="12" t="s">
        <v>101</v>
      </c>
      <c r="P26" s="12" t="s">
        <v>101</v>
      </c>
      <c r="Q26" s="12" t="s">
        <v>101</v>
      </c>
      <c r="R26" s="12" t="s">
        <v>101</v>
      </c>
      <c r="S26" s="12"/>
      <c r="T26" s="12"/>
      <c r="U26" s="12"/>
      <c r="V26" s="12"/>
      <c r="W26" s="12"/>
      <c r="X26" s="12"/>
      <c r="Y26" s="12" t="s">
        <v>101</v>
      </c>
      <c r="Z26" s="12"/>
      <c r="AA26" s="12" t="s">
        <v>101</v>
      </c>
      <c r="AB26" s="12" t="s">
        <v>101</v>
      </c>
      <c r="AC26" s="12"/>
      <c r="AD26" s="13"/>
      <c r="AE26" s="12"/>
      <c r="AF26" s="12"/>
      <c r="AG26" s="12"/>
      <c r="AH26" s="12"/>
      <c r="AI26" s="12"/>
      <c r="AJ26" s="12"/>
      <c r="AK26" s="12"/>
      <c r="AL26" s="12"/>
      <c r="AM26" s="12" t="s">
        <v>101</v>
      </c>
      <c r="AN26" s="12"/>
      <c r="AO26" s="12"/>
      <c r="AP26" s="12"/>
      <c r="AQ26" s="13"/>
      <c r="AR26" s="12" t="s">
        <v>101</v>
      </c>
      <c r="AS26" s="12"/>
      <c r="AT26" s="12"/>
      <c r="AU26" s="12"/>
      <c r="AV26" s="12" t="s">
        <v>101</v>
      </c>
      <c r="AW26" s="12"/>
      <c r="AX26" s="12"/>
      <c r="AY26" s="12"/>
      <c r="AZ26" s="13"/>
      <c r="BA26" s="12"/>
      <c r="BB26" s="12"/>
      <c r="BC26" s="12"/>
      <c r="BD26" s="12"/>
      <c r="BE26" s="12" t="s">
        <v>101</v>
      </c>
      <c r="BF26" s="12"/>
      <c r="BG26" s="12"/>
      <c r="BH26" s="12"/>
      <c r="BI26" s="12"/>
      <c r="BJ26" s="12"/>
      <c r="BK26" s="12"/>
      <c r="BL26" s="12"/>
      <c r="BM26" s="12" t="s">
        <v>101</v>
      </c>
      <c r="BN26" s="12"/>
      <c r="BO26" s="12" t="s">
        <v>101</v>
      </c>
      <c r="BP26" s="12"/>
      <c r="BQ26" s="11">
        <v>15</v>
      </c>
      <c r="BR26" s="12"/>
      <c r="BS26" s="12"/>
      <c r="BT26" s="12" t="s">
        <v>101</v>
      </c>
      <c r="BU26" s="12"/>
      <c r="BV26" s="12"/>
      <c r="BW26" s="12" t="s">
        <v>101</v>
      </c>
      <c r="BX26" s="12"/>
      <c r="BY26" s="12"/>
      <c r="BZ26" s="12"/>
      <c r="CA26" s="12"/>
      <c r="CB26" s="12"/>
      <c r="CC26" s="12"/>
      <c r="CD26" s="12"/>
      <c r="CE26" s="12"/>
      <c r="CF26" s="12" t="s">
        <v>101</v>
      </c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1">
        <v>3</v>
      </c>
    </row>
    <row r="27" spans="1:97" x14ac:dyDescent="0.25">
      <c r="A27" s="10" t="str">
        <f>HYPERLINK("http://limswiki.org/index.php?title=Easylab_Ltd.", "Easylab Ltd.")</f>
        <v>Easylab Ltd.</v>
      </c>
      <c r="B27" s="10" t="str">
        <f>HYPERLINK("http://easylab.com.tr/", "Easylab")</f>
        <v>Easylab</v>
      </c>
      <c r="C27" s="10" t="s">
        <v>115</v>
      </c>
      <c r="D27" s="12"/>
      <c r="E27" s="12"/>
      <c r="F27" s="1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 t="s">
        <v>101</v>
      </c>
      <c r="X27" s="12" t="s">
        <v>101</v>
      </c>
      <c r="Y27" s="12"/>
      <c r="Z27" s="12"/>
      <c r="AA27" s="12"/>
      <c r="AB27" s="12"/>
      <c r="AC27" s="12"/>
      <c r="AD27" s="13"/>
      <c r="AE27" s="12" t="s">
        <v>101</v>
      </c>
      <c r="AF27" s="12" t="s">
        <v>101</v>
      </c>
      <c r="AG27" s="12"/>
      <c r="AH27" s="12" t="s">
        <v>101</v>
      </c>
      <c r="AI27" s="12"/>
      <c r="AJ27" s="12"/>
      <c r="AK27" s="12"/>
      <c r="AL27" s="12" t="s">
        <v>101</v>
      </c>
      <c r="AM27" s="12"/>
      <c r="AN27" s="12"/>
      <c r="AO27" s="12"/>
      <c r="AP27" s="12"/>
      <c r="AQ27" s="13"/>
      <c r="AR27" s="12" t="s">
        <v>101</v>
      </c>
      <c r="AS27" s="12"/>
      <c r="AT27" s="12"/>
      <c r="AU27" s="12" t="s">
        <v>101</v>
      </c>
      <c r="AV27" s="12"/>
      <c r="AW27" s="12"/>
      <c r="AX27" s="12"/>
      <c r="AY27" s="12"/>
      <c r="AZ27" s="13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1">
        <v>8</v>
      </c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 t="s">
        <v>101</v>
      </c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1">
        <v>1</v>
      </c>
    </row>
    <row r="28" spans="1:97" x14ac:dyDescent="0.25">
      <c r="A28" s="10" t="str">
        <f>HYPERLINK("http://limswiki.org/index.php?title=ENovalys_SAS", "ENovalys SAS")</f>
        <v>ENovalys SAS</v>
      </c>
      <c r="B28" s="10" t="str">
        <f>HYPERLINK("http://www.enovalys.com/book", "LabBook")</f>
        <v>LabBook</v>
      </c>
      <c r="C28" s="10" t="s">
        <v>104</v>
      </c>
      <c r="D28" s="12" t="s">
        <v>101</v>
      </c>
      <c r="E28" s="12"/>
      <c r="F28" s="13"/>
      <c r="G28" s="12"/>
      <c r="H28" s="12"/>
      <c r="I28" s="12"/>
      <c r="J28" s="12"/>
      <c r="K28" s="12"/>
      <c r="L28" s="12" t="s">
        <v>101</v>
      </c>
      <c r="M28" s="12"/>
      <c r="N28" s="12"/>
      <c r="O28" s="12"/>
      <c r="P28" s="12" t="s">
        <v>101</v>
      </c>
      <c r="Q28" s="12"/>
      <c r="R28" s="12"/>
      <c r="S28" s="12"/>
      <c r="T28" s="12"/>
      <c r="U28" s="12"/>
      <c r="V28" s="12"/>
      <c r="W28" s="12"/>
      <c r="X28" s="12" t="s">
        <v>101</v>
      </c>
      <c r="Y28" s="12"/>
      <c r="Z28" s="12"/>
      <c r="AA28" s="12"/>
      <c r="AB28" s="12"/>
      <c r="AC28" s="12"/>
      <c r="AD28" s="13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2" t="s">
        <v>101</v>
      </c>
      <c r="AS28" s="12"/>
      <c r="AT28" s="12"/>
      <c r="AU28" s="12"/>
      <c r="AV28" s="12"/>
      <c r="AW28" s="12"/>
      <c r="AX28" s="12"/>
      <c r="AY28" s="12"/>
      <c r="AZ28" s="13"/>
      <c r="BA28" s="12" t="s">
        <v>101</v>
      </c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1">
        <v>5</v>
      </c>
      <c r="BR28" s="12"/>
      <c r="BS28" s="12"/>
      <c r="BT28" s="12"/>
      <c r="BU28" s="12"/>
      <c r="BV28" s="12"/>
      <c r="BW28" s="12" t="s">
        <v>101</v>
      </c>
      <c r="BX28" s="12"/>
      <c r="BY28" s="12"/>
      <c r="BZ28" s="12"/>
      <c r="CA28" s="12"/>
      <c r="CB28" s="12"/>
      <c r="CC28" s="12"/>
      <c r="CD28" s="12"/>
      <c r="CE28" s="12"/>
      <c r="CF28" s="12" t="s">
        <v>101</v>
      </c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1">
        <v>2</v>
      </c>
    </row>
    <row r="29" spans="1:97" x14ac:dyDescent="0.25">
      <c r="A29" s="10" t="str">
        <f>HYPERLINK("http://limswiki.org/index.php?title=Enso_Software_GmbH", "Enso Software GmbH")</f>
        <v>Enso Software GmbH</v>
      </c>
      <c r="B29" s="10" t="str">
        <f>HYPERLINK("http://www.enso-software.com/website/pages/ensochemlab.en.php", "ensochemLab")</f>
        <v>ensochemLab</v>
      </c>
      <c r="C29" s="10" t="s">
        <v>106</v>
      </c>
      <c r="D29" s="12"/>
      <c r="E29" s="12"/>
      <c r="F29" s="13"/>
      <c r="G29" s="12" t="s">
        <v>101</v>
      </c>
      <c r="H29" s="12" t="s">
        <v>101</v>
      </c>
      <c r="I29" s="12"/>
      <c r="J29" s="12"/>
      <c r="K29" s="12"/>
      <c r="L29" s="12"/>
      <c r="M29" s="12"/>
      <c r="N29" s="12"/>
      <c r="O29" s="12"/>
      <c r="P29" s="12" t="s">
        <v>101</v>
      </c>
      <c r="Q29" s="12"/>
      <c r="R29" s="12"/>
      <c r="S29" s="12"/>
      <c r="T29" s="12" t="s">
        <v>101</v>
      </c>
      <c r="U29" s="12"/>
      <c r="V29" s="12" t="s">
        <v>101</v>
      </c>
      <c r="W29" s="12" t="s">
        <v>101</v>
      </c>
      <c r="X29" s="12"/>
      <c r="Y29" s="12" t="s">
        <v>101</v>
      </c>
      <c r="Z29" s="12" t="s">
        <v>101</v>
      </c>
      <c r="AA29" s="12" t="s">
        <v>101</v>
      </c>
      <c r="AB29" s="12" t="s">
        <v>101</v>
      </c>
      <c r="AC29" s="12"/>
      <c r="AD29" s="13"/>
      <c r="AE29" s="12"/>
      <c r="AF29" s="12"/>
      <c r="AG29" s="12"/>
      <c r="AH29" s="12" t="s">
        <v>101</v>
      </c>
      <c r="AI29" s="12"/>
      <c r="AJ29" s="12" t="s">
        <v>101</v>
      </c>
      <c r="AK29" s="12"/>
      <c r="AL29" s="12"/>
      <c r="AM29" s="12"/>
      <c r="AN29" s="12"/>
      <c r="AO29" s="12" t="s">
        <v>101</v>
      </c>
      <c r="AP29" s="12"/>
      <c r="AQ29" s="13"/>
      <c r="AR29" s="12"/>
      <c r="AS29" s="12" t="s">
        <v>101</v>
      </c>
      <c r="AT29" s="12"/>
      <c r="AU29" s="12"/>
      <c r="AV29" s="12"/>
      <c r="AW29" s="12" t="s">
        <v>101</v>
      </c>
      <c r="AX29" s="12"/>
      <c r="AY29" s="12"/>
      <c r="AZ29" s="13"/>
      <c r="BA29" s="12" t="s">
        <v>101</v>
      </c>
      <c r="BB29" s="12" t="s">
        <v>101</v>
      </c>
      <c r="BC29" s="12"/>
      <c r="BD29" s="12"/>
      <c r="BE29" s="12" t="s">
        <v>101</v>
      </c>
      <c r="BF29" s="12"/>
      <c r="BG29" s="12"/>
      <c r="BH29" s="12"/>
      <c r="BI29" s="12"/>
      <c r="BJ29" s="12"/>
      <c r="BK29" s="12" t="s">
        <v>101</v>
      </c>
      <c r="BL29" s="12" t="s">
        <v>101</v>
      </c>
      <c r="BM29" s="12" t="s">
        <v>101</v>
      </c>
      <c r="BN29" s="12"/>
      <c r="BO29" s="12"/>
      <c r="BP29" s="12"/>
      <c r="BQ29" s="11">
        <v>21</v>
      </c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 t="s">
        <v>101</v>
      </c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1">
        <v>1</v>
      </c>
    </row>
    <row r="30" spans="1:97" x14ac:dyDescent="0.25">
      <c r="A30" s="10" t="str">
        <f>HYPERLINK("http://limswiki.org/index.php?title=Evolvus_Pvt._Ltd.", "Evolvus Pvt. Ltd.")</f>
        <v>Evolvus Pvt. Ltd.</v>
      </c>
      <c r="B30" s="10" t="str">
        <f>HYPERLINK("http://www.evolvus.com/informatics/electroniclabnotebook.html", "Evolvus Electronic Lab Notebook")</f>
        <v>Evolvus Electronic Lab Notebook</v>
      </c>
      <c r="C30" s="10" t="s">
        <v>103</v>
      </c>
      <c r="D30" s="12"/>
      <c r="E30" s="12"/>
      <c r="F30" s="13"/>
      <c r="G30" s="12" t="s">
        <v>101</v>
      </c>
      <c r="H30" s="12"/>
      <c r="I30" s="12"/>
      <c r="J30" s="12"/>
      <c r="K30" s="12"/>
      <c r="L30" s="12"/>
      <c r="M30" s="12"/>
      <c r="N30" s="12"/>
      <c r="O30" s="12"/>
      <c r="P30" s="12" t="s">
        <v>101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  <c r="AE30" s="12" t="s">
        <v>101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 t="s">
        <v>101</v>
      </c>
      <c r="AQ30" s="13"/>
      <c r="AR30" s="12"/>
      <c r="AS30" s="12"/>
      <c r="AT30" s="12"/>
      <c r="AU30" s="12"/>
      <c r="AV30" s="12"/>
      <c r="AW30" s="12"/>
      <c r="AX30" s="12"/>
      <c r="AY30" s="12"/>
      <c r="AZ30" s="13"/>
      <c r="BA30" s="12"/>
      <c r="BB30" s="12"/>
      <c r="BC30" s="12" t="s">
        <v>101</v>
      </c>
      <c r="BD30" s="12"/>
      <c r="BE30" s="12" t="s">
        <v>101</v>
      </c>
      <c r="BF30" s="12"/>
      <c r="BG30" s="12"/>
      <c r="BH30" s="12"/>
      <c r="BI30" s="12"/>
      <c r="BJ30" s="12"/>
      <c r="BK30" s="12"/>
      <c r="BL30" s="12" t="s">
        <v>101</v>
      </c>
      <c r="BM30" s="12"/>
      <c r="BN30" s="12"/>
      <c r="BO30" s="12" t="s">
        <v>101</v>
      </c>
      <c r="BP30" s="12"/>
      <c r="BQ30" s="11">
        <v>8</v>
      </c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 t="s">
        <v>101</v>
      </c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1">
        <v>1</v>
      </c>
    </row>
    <row r="31" spans="1:97" x14ac:dyDescent="0.25">
      <c r="A31" s="10" t="str">
        <f>HYPERLINK("http://limswiki.org/index.php?title=FORMULATOR_Software%2C_LLC", "FORMULATOR Software, LLC")</f>
        <v>FORMULATOR Software, LLC</v>
      </c>
      <c r="B31" s="10" t="str">
        <f>HYPERLINK("http://www.formulatorus.com/", "FORMULATOR")</f>
        <v>FORMULATOR</v>
      </c>
      <c r="C31" s="10" t="s">
        <v>102</v>
      </c>
      <c r="D31" s="12"/>
      <c r="E31" s="12" t="s">
        <v>101</v>
      </c>
      <c r="F31" s="13"/>
      <c r="G31" s="12" t="s">
        <v>101</v>
      </c>
      <c r="H31" s="12"/>
      <c r="I31" s="12"/>
      <c r="J31" s="12"/>
      <c r="K31" s="12"/>
      <c r="L31" s="12" t="s">
        <v>101</v>
      </c>
      <c r="M31" s="12"/>
      <c r="N31" s="12" t="s">
        <v>101</v>
      </c>
      <c r="O31" s="12"/>
      <c r="P31" s="12"/>
      <c r="Q31" s="12"/>
      <c r="R31" s="12"/>
      <c r="S31" s="12"/>
      <c r="T31" s="12" t="s">
        <v>101</v>
      </c>
      <c r="U31" s="12"/>
      <c r="V31" s="12"/>
      <c r="W31" s="12" t="s">
        <v>101</v>
      </c>
      <c r="X31" s="12" t="s">
        <v>101</v>
      </c>
      <c r="Y31" s="12" t="s">
        <v>101</v>
      </c>
      <c r="Z31" s="12"/>
      <c r="AA31" s="12"/>
      <c r="AB31" s="12"/>
      <c r="AC31" s="12" t="s">
        <v>101</v>
      </c>
      <c r="AD31" s="13"/>
      <c r="AE31" s="12" t="s">
        <v>101</v>
      </c>
      <c r="AF31" s="12" t="s">
        <v>101</v>
      </c>
      <c r="AG31" s="12"/>
      <c r="AH31" s="12" t="s">
        <v>101</v>
      </c>
      <c r="AI31" s="12"/>
      <c r="AJ31" s="12"/>
      <c r="AK31" s="12"/>
      <c r="AL31" s="12"/>
      <c r="AM31" s="12"/>
      <c r="AN31" s="12"/>
      <c r="AO31" s="12"/>
      <c r="AP31" s="12"/>
      <c r="AQ31" s="13"/>
      <c r="AR31" s="12" t="s">
        <v>101</v>
      </c>
      <c r="AS31" s="12"/>
      <c r="AT31" s="12" t="s">
        <v>101</v>
      </c>
      <c r="AU31" s="12"/>
      <c r="AV31" s="12"/>
      <c r="AW31" s="12"/>
      <c r="AX31" s="12"/>
      <c r="AY31" s="12"/>
      <c r="AZ31" s="13"/>
      <c r="BA31" s="12"/>
      <c r="BB31" s="12" t="s">
        <v>101</v>
      </c>
      <c r="BC31" s="12"/>
      <c r="BD31" s="12"/>
      <c r="BE31" s="12" t="s">
        <v>101</v>
      </c>
      <c r="BF31" s="12"/>
      <c r="BG31" s="12"/>
      <c r="BH31" s="12"/>
      <c r="BI31" s="12"/>
      <c r="BJ31" s="12"/>
      <c r="BK31" s="12"/>
      <c r="BL31" s="12"/>
      <c r="BM31" s="12"/>
      <c r="BN31" s="12"/>
      <c r="BO31" s="12" t="s">
        <v>101</v>
      </c>
      <c r="BP31" s="12"/>
      <c r="BQ31" s="11">
        <v>16</v>
      </c>
      <c r="BR31" s="12"/>
      <c r="BS31" s="12"/>
      <c r="BT31" s="12"/>
      <c r="BU31" s="12"/>
      <c r="BV31" s="12"/>
      <c r="BW31" s="12" t="s">
        <v>101</v>
      </c>
      <c r="BX31" s="12"/>
      <c r="BY31" s="12"/>
      <c r="BZ31" s="12" t="s">
        <v>101</v>
      </c>
      <c r="CA31" s="12"/>
      <c r="CB31" s="12"/>
      <c r="CC31" s="12"/>
      <c r="CD31" s="12"/>
      <c r="CE31" s="12" t="s">
        <v>101</v>
      </c>
      <c r="CF31" s="12"/>
      <c r="CG31" s="12"/>
      <c r="CH31" s="12"/>
      <c r="CI31" s="12"/>
      <c r="CJ31" s="12"/>
      <c r="CK31" s="12"/>
      <c r="CL31" s="12" t="s">
        <v>101</v>
      </c>
      <c r="CM31" s="12"/>
      <c r="CN31" s="12"/>
      <c r="CO31" s="12" t="s">
        <v>101</v>
      </c>
      <c r="CP31" s="12"/>
      <c r="CQ31" s="12"/>
      <c r="CR31" s="12"/>
      <c r="CS31" s="11">
        <v>5</v>
      </c>
    </row>
    <row r="32" spans="1:97" x14ac:dyDescent="0.25">
      <c r="A32" s="10" t="str">
        <f>HYPERLINK("http://limswiki.org/index.php?title=HiTec_Zang_GmbH", "HiTec Zang GmbH")</f>
        <v>HiTec Zang GmbH</v>
      </c>
      <c r="B32" s="10" t="str">
        <f>HYPERLINK("http://www.hitec-zang.de/en/laboratory-automation/software/laboratory-notebook.html", "eJournal")</f>
        <v>eJournal</v>
      </c>
      <c r="C32" s="10" t="s">
        <v>106</v>
      </c>
      <c r="D32" s="12"/>
      <c r="E32" s="12"/>
      <c r="F32" s="13"/>
      <c r="G32" s="12"/>
      <c r="H32" s="12"/>
      <c r="I32" s="12"/>
      <c r="J32" s="12" t="s">
        <v>101</v>
      </c>
      <c r="K32" s="12" t="s">
        <v>101</v>
      </c>
      <c r="L32" s="12"/>
      <c r="M32" s="12"/>
      <c r="N32" s="12"/>
      <c r="O32" s="12"/>
      <c r="P32" s="12" t="s">
        <v>101</v>
      </c>
      <c r="Q32" s="12" t="s">
        <v>101</v>
      </c>
      <c r="R32" s="12"/>
      <c r="S32" s="12"/>
      <c r="T32" s="12"/>
      <c r="U32" s="12"/>
      <c r="V32" s="12"/>
      <c r="W32" s="12"/>
      <c r="X32" s="12"/>
      <c r="Y32" s="12" t="s">
        <v>101</v>
      </c>
      <c r="Z32" s="12"/>
      <c r="AA32" s="12" t="s">
        <v>101</v>
      </c>
      <c r="AB32" s="12"/>
      <c r="AC32" s="12"/>
      <c r="AD32" s="13"/>
      <c r="AE32" s="12" t="s">
        <v>101</v>
      </c>
      <c r="AF32" s="12"/>
      <c r="AG32" s="12"/>
      <c r="AH32" s="12"/>
      <c r="AI32" s="12"/>
      <c r="AJ32" s="12"/>
      <c r="AK32" s="12"/>
      <c r="AL32" s="12" t="s">
        <v>101</v>
      </c>
      <c r="AM32" s="12"/>
      <c r="AN32" s="12"/>
      <c r="AO32" s="12"/>
      <c r="AP32" s="12"/>
      <c r="AQ32" s="13"/>
      <c r="AR32" s="12" t="s">
        <v>101</v>
      </c>
      <c r="AS32" s="12"/>
      <c r="AT32" s="12"/>
      <c r="AU32" s="12"/>
      <c r="AV32" s="12" t="s">
        <v>101</v>
      </c>
      <c r="AW32" s="12"/>
      <c r="AX32" s="12"/>
      <c r="AY32" s="12" t="s">
        <v>101</v>
      </c>
      <c r="AZ32" s="13"/>
      <c r="BA32" s="12" t="s">
        <v>101</v>
      </c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1">
        <v>12</v>
      </c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 t="s">
        <v>101</v>
      </c>
      <c r="CM32" s="12"/>
      <c r="CN32" s="12"/>
      <c r="CO32" s="12"/>
      <c r="CP32" s="12"/>
      <c r="CQ32" s="12"/>
      <c r="CR32" s="12"/>
      <c r="CS32" s="11">
        <v>1</v>
      </c>
    </row>
    <row r="33" spans="1:97" x14ac:dyDescent="0.25">
      <c r="A33" s="10" t="str">
        <f>HYPERLINK("http://limswiki.org/index.php?title=IAdvantage_Software%2C_Inc.", "IAdvantage Software, Inc.")</f>
        <v>IAdvantage Software, Inc.</v>
      </c>
      <c r="B33" s="10" t="str">
        <f>HYPERLINK("http://www.iadvantagesoftware.com/wpesoverview.asp", "eStudy")</f>
        <v>eStudy</v>
      </c>
      <c r="C33" s="10" t="s">
        <v>102</v>
      </c>
      <c r="D33" s="12"/>
      <c r="E33" s="12"/>
      <c r="F33" s="13"/>
      <c r="G33" s="12"/>
      <c r="H33" s="12"/>
      <c r="I33" s="12"/>
      <c r="J33" s="12"/>
      <c r="K33" s="12"/>
      <c r="L33" s="12" t="s">
        <v>101</v>
      </c>
      <c r="M33" s="12"/>
      <c r="N33" s="12"/>
      <c r="O33" s="12" t="s">
        <v>101</v>
      </c>
      <c r="P33" s="12" t="s">
        <v>101</v>
      </c>
      <c r="Q33" s="12"/>
      <c r="R33" s="12"/>
      <c r="S33" s="12"/>
      <c r="T33" s="12" t="s">
        <v>101</v>
      </c>
      <c r="U33" s="12"/>
      <c r="V33" s="12"/>
      <c r="W33" s="12" t="s">
        <v>101</v>
      </c>
      <c r="X33" s="12"/>
      <c r="Y33" s="12"/>
      <c r="Z33" s="12"/>
      <c r="AA33" s="12" t="s">
        <v>101</v>
      </c>
      <c r="AB33" s="12"/>
      <c r="AC33" s="12" t="s">
        <v>101</v>
      </c>
      <c r="AD33" s="13"/>
      <c r="AE33" s="12" t="s">
        <v>101</v>
      </c>
      <c r="AF33" s="12"/>
      <c r="AG33" s="12"/>
      <c r="AH33" s="12" t="s">
        <v>101</v>
      </c>
      <c r="AI33" s="12"/>
      <c r="AJ33" s="12" t="s">
        <v>101</v>
      </c>
      <c r="AK33" s="12"/>
      <c r="AL33" s="12"/>
      <c r="AM33" s="12"/>
      <c r="AN33" s="12" t="s">
        <v>101</v>
      </c>
      <c r="AO33" s="12"/>
      <c r="AP33" s="12"/>
      <c r="AQ33" s="13"/>
      <c r="AR33" s="12" t="s">
        <v>101</v>
      </c>
      <c r="AS33" s="12" t="s">
        <v>101</v>
      </c>
      <c r="AT33" s="12" t="s">
        <v>101</v>
      </c>
      <c r="AU33" s="12" t="s">
        <v>101</v>
      </c>
      <c r="AV33" s="12" t="s">
        <v>101</v>
      </c>
      <c r="AW33" s="12" t="s">
        <v>101</v>
      </c>
      <c r="AX33" s="12"/>
      <c r="AY33" s="12"/>
      <c r="AZ33" s="13"/>
      <c r="BA33" s="12"/>
      <c r="BB33" s="12"/>
      <c r="BC33" s="12" t="s">
        <v>101</v>
      </c>
      <c r="BD33" s="12"/>
      <c r="BE33" s="12"/>
      <c r="BF33" s="12"/>
      <c r="BG33" s="12"/>
      <c r="BH33" s="12"/>
      <c r="BI33" s="12"/>
      <c r="BJ33" s="12"/>
      <c r="BK33" s="12"/>
      <c r="BL33" s="12"/>
      <c r="BM33" s="12" t="s">
        <v>101</v>
      </c>
      <c r="BN33" s="12"/>
      <c r="BO33" s="12" t="s">
        <v>101</v>
      </c>
      <c r="BP33" s="12"/>
      <c r="BQ33" s="11">
        <v>20</v>
      </c>
      <c r="BR33" s="12"/>
      <c r="BS33" s="12"/>
      <c r="BT33" s="12" t="s">
        <v>101</v>
      </c>
      <c r="BU33" s="12"/>
      <c r="BV33" s="12"/>
      <c r="BW33" s="12"/>
      <c r="BX33" s="12" t="s">
        <v>101</v>
      </c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 t="s">
        <v>101</v>
      </c>
      <c r="CK33" s="12"/>
      <c r="CL33" s="12"/>
      <c r="CM33" s="12"/>
      <c r="CN33" s="12"/>
      <c r="CO33" s="12" t="s">
        <v>101</v>
      </c>
      <c r="CP33" s="12"/>
      <c r="CQ33" s="12" t="s">
        <v>101</v>
      </c>
      <c r="CR33" s="12"/>
      <c r="CS33" s="11">
        <v>5</v>
      </c>
    </row>
    <row r="34" spans="1:97" x14ac:dyDescent="0.25">
      <c r="A34" s="10" t="str">
        <f>HYPERLINK("http://limswiki.org/index.php?title=ID_Business_Solutions_Ltd.", "ID Business Solutions Ltd.")</f>
        <v>ID Business Solutions Ltd.</v>
      </c>
      <c r="B34" s="10" t="str">
        <f>HYPERLINK("https://www.idbs.com/discover-e-workbook/eln/", "E-WorkBook")</f>
        <v>E-WorkBook</v>
      </c>
      <c r="C34" s="10" t="s">
        <v>108</v>
      </c>
      <c r="D34" s="12" t="s">
        <v>101</v>
      </c>
      <c r="E34" s="12"/>
      <c r="F34" s="13"/>
      <c r="G34" s="12"/>
      <c r="H34" s="12"/>
      <c r="I34" s="12"/>
      <c r="J34" s="12"/>
      <c r="K34" s="12"/>
      <c r="L34" s="12" t="s">
        <v>101</v>
      </c>
      <c r="M34" s="12"/>
      <c r="N34" s="12" t="s">
        <v>101</v>
      </c>
      <c r="O34" s="12" t="s">
        <v>101</v>
      </c>
      <c r="P34" s="12" t="s">
        <v>101</v>
      </c>
      <c r="Q34" s="12" t="s">
        <v>101</v>
      </c>
      <c r="R34" s="12"/>
      <c r="S34" s="12"/>
      <c r="T34" s="12"/>
      <c r="U34" s="12"/>
      <c r="V34" s="12"/>
      <c r="W34" s="12" t="s">
        <v>101</v>
      </c>
      <c r="X34" s="12"/>
      <c r="Y34" s="12"/>
      <c r="Z34" s="12" t="s">
        <v>101</v>
      </c>
      <c r="AA34" s="12"/>
      <c r="AB34" s="12" t="s">
        <v>101</v>
      </c>
      <c r="AC34" s="12"/>
      <c r="AD34" s="13"/>
      <c r="AE34" s="12"/>
      <c r="AF34" s="12"/>
      <c r="AG34" s="12"/>
      <c r="AH34" s="12" t="s">
        <v>101</v>
      </c>
      <c r="AI34" s="12"/>
      <c r="AJ34" s="12"/>
      <c r="AK34" s="12"/>
      <c r="AL34" s="12"/>
      <c r="AM34" s="12"/>
      <c r="AN34" s="12" t="s">
        <v>101</v>
      </c>
      <c r="AO34" s="12" t="s">
        <v>101</v>
      </c>
      <c r="AP34" s="12"/>
      <c r="AQ34" s="13"/>
      <c r="AR34" s="12" t="s">
        <v>101</v>
      </c>
      <c r="AS34" s="12" t="s">
        <v>101</v>
      </c>
      <c r="AT34" s="12"/>
      <c r="AU34" s="12"/>
      <c r="AV34" s="12" t="s">
        <v>101</v>
      </c>
      <c r="AW34" s="12"/>
      <c r="AX34" s="12"/>
      <c r="AY34" s="12" t="s">
        <v>101</v>
      </c>
      <c r="AZ34" s="13"/>
      <c r="BA34" s="12" t="s">
        <v>101</v>
      </c>
      <c r="BB34" s="12"/>
      <c r="BC34" s="12"/>
      <c r="BD34" s="12"/>
      <c r="BE34" s="12"/>
      <c r="BF34" s="12" t="s">
        <v>101</v>
      </c>
      <c r="BG34" s="12"/>
      <c r="BH34" s="12"/>
      <c r="BI34" s="12"/>
      <c r="BJ34" s="12" t="s">
        <v>101</v>
      </c>
      <c r="BK34" s="12"/>
      <c r="BL34" s="12"/>
      <c r="BM34" s="12"/>
      <c r="BN34" s="12"/>
      <c r="BO34" s="12" t="s">
        <v>101</v>
      </c>
      <c r="BP34" s="12"/>
      <c r="BQ34" s="11">
        <v>19</v>
      </c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 t="s">
        <v>101</v>
      </c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1">
        <v>1</v>
      </c>
    </row>
    <row r="35" spans="1:97" x14ac:dyDescent="0.25">
      <c r="A35" s="10" t="str">
        <f>HYPERLINK("http://limswiki.org/index.php?title=ID_Business_Solutions_Ltd.", "ID Business Solutions Ltd.")</f>
        <v>ID Business Solutions Ltd.</v>
      </c>
      <c r="B35" s="10" t="str">
        <f>HYPERLINK("https://www.idbs.com/discover-e-workbook/biology/", "E-WorkBook for Biology")</f>
        <v>E-WorkBook for Biology</v>
      </c>
      <c r="C35" s="10" t="s">
        <v>108</v>
      </c>
      <c r="D35" s="12" t="s">
        <v>101</v>
      </c>
      <c r="E35" s="12"/>
      <c r="F35" s="13"/>
      <c r="G35" s="12"/>
      <c r="H35" s="12"/>
      <c r="I35" s="12"/>
      <c r="J35" s="12"/>
      <c r="K35" s="12" t="s">
        <v>101</v>
      </c>
      <c r="L35" s="12" t="s">
        <v>101</v>
      </c>
      <c r="M35" s="12" t="s">
        <v>101</v>
      </c>
      <c r="N35" s="12"/>
      <c r="O35" s="12" t="s">
        <v>101</v>
      </c>
      <c r="P35" s="12" t="s">
        <v>101</v>
      </c>
      <c r="Q35" s="12"/>
      <c r="R35" s="12" t="s">
        <v>101</v>
      </c>
      <c r="S35" s="12" t="s">
        <v>101</v>
      </c>
      <c r="T35" s="12"/>
      <c r="U35" s="12"/>
      <c r="V35" s="12"/>
      <c r="W35" s="12"/>
      <c r="X35" s="12"/>
      <c r="Y35" s="12"/>
      <c r="Z35" s="12" t="s">
        <v>101</v>
      </c>
      <c r="AA35" s="12"/>
      <c r="AB35" s="12" t="s">
        <v>101</v>
      </c>
      <c r="AC35" s="12"/>
      <c r="AD35" s="13"/>
      <c r="AE35" s="12" t="s">
        <v>101</v>
      </c>
      <c r="AF35" s="12"/>
      <c r="AG35" s="12"/>
      <c r="AH35" s="12" t="s">
        <v>101</v>
      </c>
      <c r="AI35" s="12"/>
      <c r="AJ35" s="12" t="s">
        <v>101</v>
      </c>
      <c r="AK35" s="12"/>
      <c r="AL35" s="12"/>
      <c r="AM35" s="12"/>
      <c r="AN35" s="12" t="s">
        <v>101</v>
      </c>
      <c r="AO35" s="12"/>
      <c r="AP35" s="12"/>
      <c r="AQ35" s="13"/>
      <c r="AR35" s="12" t="s">
        <v>101</v>
      </c>
      <c r="AS35" s="12"/>
      <c r="AT35" s="12"/>
      <c r="AU35" s="12"/>
      <c r="AV35" s="12"/>
      <c r="AW35" s="12" t="s">
        <v>101</v>
      </c>
      <c r="AX35" s="12"/>
      <c r="AY35" s="12"/>
      <c r="AZ35" s="13"/>
      <c r="BA35" s="12"/>
      <c r="BB35" s="12"/>
      <c r="BC35" s="12" t="s">
        <v>101</v>
      </c>
      <c r="BD35" s="12"/>
      <c r="BE35" s="12" t="s">
        <v>101</v>
      </c>
      <c r="BF35" s="12"/>
      <c r="BG35" s="12"/>
      <c r="BH35" s="12"/>
      <c r="BI35" s="12"/>
      <c r="BJ35" s="12"/>
      <c r="BK35" s="12"/>
      <c r="BL35" s="12"/>
      <c r="BM35" s="12"/>
      <c r="BN35" s="12"/>
      <c r="BO35" s="12" t="s">
        <v>101</v>
      </c>
      <c r="BP35" s="12"/>
      <c r="BQ35" s="11">
        <v>18</v>
      </c>
      <c r="BR35" s="12"/>
      <c r="BS35" s="12"/>
      <c r="BT35" s="12" t="s">
        <v>101</v>
      </c>
      <c r="BU35" s="12"/>
      <c r="BV35" s="12"/>
      <c r="BW35" s="12"/>
      <c r="BX35" s="12" t="s">
        <v>101</v>
      </c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 t="s">
        <v>101</v>
      </c>
      <c r="CK35" s="12"/>
      <c r="CL35" s="12"/>
      <c r="CM35" s="12"/>
      <c r="CN35" s="12"/>
      <c r="CO35" s="12" t="s">
        <v>101</v>
      </c>
      <c r="CP35" s="12"/>
      <c r="CQ35" s="12"/>
      <c r="CR35" s="12"/>
      <c r="CS35" s="11">
        <v>4</v>
      </c>
    </row>
    <row r="36" spans="1:97" x14ac:dyDescent="0.25">
      <c r="A36" s="10" t="str">
        <f>HYPERLINK("http://limswiki.org/index.php?title=ID_Business_Solutions_Ltd.", "ID Business Solutions Ltd.")</f>
        <v>ID Business Solutions Ltd.</v>
      </c>
      <c r="B36" s="10" t="str">
        <f>HYPERLINK("https://www.idbs.com/discover-e-workbook/chemistry/", "E-WorkBook for Chemistry")</f>
        <v>E-WorkBook for Chemistry</v>
      </c>
      <c r="C36" s="10" t="s">
        <v>108</v>
      </c>
      <c r="D36" s="12" t="s">
        <v>101</v>
      </c>
      <c r="E36" s="12"/>
      <c r="F36" s="13"/>
      <c r="G36" s="12" t="s">
        <v>101</v>
      </c>
      <c r="H36" s="12" t="s">
        <v>101</v>
      </c>
      <c r="I36" s="12" t="s">
        <v>101</v>
      </c>
      <c r="J36" s="12"/>
      <c r="K36" s="12"/>
      <c r="L36" s="12" t="s">
        <v>101</v>
      </c>
      <c r="M36" s="12" t="s">
        <v>101</v>
      </c>
      <c r="N36" s="12"/>
      <c r="O36" s="12"/>
      <c r="P36" s="12" t="s">
        <v>101</v>
      </c>
      <c r="Q36" s="12" t="s">
        <v>101</v>
      </c>
      <c r="R36" s="12"/>
      <c r="S36" s="12"/>
      <c r="T36" s="12"/>
      <c r="U36" s="12"/>
      <c r="V36" s="12"/>
      <c r="W36" s="12" t="s">
        <v>101</v>
      </c>
      <c r="X36" s="12"/>
      <c r="Y36" s="12"/>
      <c r="Z36" s="12"/>
      <c r="AA36" s="12"/>
      <c r="AB36" s="12"/>
      <c r="AC36" s="12"/>
      <c r="AD36" s="13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2" t="s">
        <v>101</v>
      </c>
      <c r="AS36" s="12"/>
      <c r="AT36" s="12"/>
      <c r="AU36" s="12"/>
      <c r="AV36" s="12"/>
      <c r="AW36" s="12"/>
      <c r="AX36" s="12"/>
      <c r="AY36" s="12"/>
      <c r="AZ36" s="13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 t="s">
        <v>101</v>
      </c>
      <c r="BP36" s="12"/>
      <c r="BQ36" s="11">
        <v>10</v>
      </c>
      <c r="BR36" s="12"/>
      <c r="BS36" s="12"/>
      <c r="BT36" s="12"/>
      <c r="BU36" s="12"/>
      <c r="BV36" s="12"/>
      <c r="BW36" s="12" t="s">
        <v>101</v>
      </c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1">
        <v>1</v>
      </c>
    </row>
    <row r="37" spans="1:97" x14ac:dyDescent="0.25">
      <c r="A37" s="10" t="str">
        <f>HYPERLINK("http://limswiki.org/index.php?title=Instem_LSS_Limited", "Instem LSS Limited")</f>
        <v>Instem LSS Limited</v>
      </c>
      <c r="B37" s="10" t="str">
        <f>HYPERLINK("http://www.instem-lss.com/solutions/logbook/index.php", "Logbook")</f>
        <v>Logbook</v>
      </c>
      <c r="C37" s="10" t="s">
        <v>108</v>
      </c>
      <c r="D37" s="12"/>
      <c r="E37" s="12"/>
      <c r="F37" s="13"/>
      <c r="G37" s="12"/>
      <c r="H37" s="12"/>
      <c r="I37" s="12"/>
      <c r="J37" s="12"/>
      <c r="K37" s="12"/>
      <c r="L37" s="12"/>
      <c r="M37" s="12"/>
      <c r="N37" s="12"/>
      <c r="O37" s="12" t="s">
        <v>101</v>
      </c>
      <c r="P37" s="12" t="s">
        <v>101</v>
      </c>
      <c r="Q37" s="12"/>
      <c r="R37" s="12"/>
      <c r="S37" s="12"/>
      <c r="T37" s="12" t="s">
        <v>101</v>
      </c>
      <c r="U37" s="12"/>
      <c r="V37" s="12" t="s">
        <v>101</v>
      </c>
      <c r="W37" s="12"/>
      <c r="X37" s="12"/>
      <c r="Y37" s="12" t="s">
        <v>101</v>
      </c>
      <c r="Z37" s="12"/>
      <c r="AA37" s="12"/>
      <c r="AB37" s="12"/>
      <c r="AC37" s="12"/>
      <c r="AD37" s="13"/>
      <c r="AE37" s="12" t="s">
        <v>101</v>
      </c>
      <c r="AF37" s="12"/>
      <c r="AG37" s="12"/>
      <c r="AH37" s="12" t="s">
        <v>101</v>
      </c>
      <c r="AI37" s="12"/>
      <c r="AJ37" s="12"/>
      <c r="AK37" s="12"/>
      <c r="AL37" s="12"/>
      <c r="AM37" s="12"/>
      <c r="AN37" s="12"/>
      <c r="AO37" s="12"/>
      <c r="AP37" s="12"/>
      <c r="AQ37" s="13"/>
      <c r="AR37" s="12"/>
      <c r="AS37" s="12"/>
      <c r="AT37" s="12" t="s">
        <v>101</v>
      </c>
      <c r="AU37" s="12" t="s">
        <v>101</v>
      </c>
      <c r="AV37" s="12"/>
      <c r="AW37" s="12" t="s">
        <v>101</v>
      </c>
      <c r="AX37" s="12" t="s">
        <v>101</v>
      </c>
      <c r="AY37" s="12"/>
      <c r="AZ37" s="13"/>
      <c r="BA37" s="12" t="s">
        <v>101</v>
      </c>
      <c r="BB37" s="12"/>
      <c r="BC37" s="12"/>
      <c r="BD37" s="12"/>
      <c r="BE37" s="12"/>
      <c r="BF37" s="12" t="s">
        <v>101</v>
      </c>
      <c r="BG37" s="12"/>
      <c r="BH37" s="12" t="s">
        <v>101</v>
      </c>
      <c r="BI37" s="12"/>
      <c r="BJ37" s="12"/>
      <c r="BK37" s="12"/>
      <c r="BL37" s="12"/>
      <c r="BM37" s="12"/>
      <c r="BN37" s="12"/>
      <c r="BO37" s="12" t="s">
        <v>101</v>
      </c>
      <c r="BP37" s="12"/>
      <c r="BQ37" s="11">
        <v>15</v>
      </c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 t="s">
        <v>101</v>
      </c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1">
        <v>1</v>
      </c>
    </row>
    <row r="38" spans="1:97" x14ac:dyDescent="0.25">
      <c r="A38" s="10" t="str">
        <f>HYPERLINK("http://limswiki.org/index.php?title=Kalliste_Systems%2C_Inc.", "Kalliste Systems, Inc.")</f>
        <v>Kalliste Systems, Inc.</v>
      </c>
      <c r="B38" s="10" t="str">
        <f>HYPERLINK("http://www.kallistesystems.com/index-3.html", "Kalliste eSystems")</f>
        <v>Kalliste eSystems</v>
      </c>
      <c r="C38" s="10" t="s">
        <v>102</v>
      </c>
      <c r="D38" s="12" t="s">
        <v>101</v>
      </c>
      <c r="E38" s="12"/>
      <c r="F38" s="13"/>
      <c r="G38" s="12"/>
      <c r="H38" s="12"/>
      <c r="I38" s="12"/>
      <c r="J38" s="12"/>
      <c r="K38" s="12"/>
      <c r="L38" s="12"/>
      <c r="M38" s="12"/>
      <c r="N38" s="12"/>
      <c r="O38" s="12" t="s">
        <v>101</v>
      </c>
      <c r="P38" s="12" t="s">
        <v>101</v>
      </c>
      <c r="Q38" s="12" t="s">
        <v>101</v>
      </c>
      <c r="R38" s="12" t="s">
        <v>101</v>
      </c>
      <c r="S38" s="12" t="s">
        <v>101</v>
      </c>
      <c r="T38" s="12" t="s">
        <v>101</v>
      </c>
      <c r="U38" s="12"/>
      <c r="V38" s="12" t="s">
        <v>101</v>
      </c>
      <c r="W38" s="12" t="s">
        <v>101</v>
      </c>
      <c r="X38" s="12" t="s">
        <v>101</v>
      </c>
      <c r="Y38" s="12" t="s">
        <v>101</v>
      </c>
      <c r="Z38" s="12" t="s">
        <v>101</v>
      </c>
      <c r="AA38" s="12" t="s">
        <v>101</v>
      </c>
      <c r="AB38" s="12"/>
      <c r="AC38" s="12"/>
      <c r="AD38" s="13"/>
      <c r="AE38" s="12" t="s">
        <v>101</v>
      </c>
      <c r="AF38" s="12" t="s">
        <v>101</v>
      </c>
      <c r="AG38" s="12"/>
      <c r="AH38" s="12" t="s">
        <v>101</v>
      </c>
      <c r="AI38" s="12"/>
      <c r="AJ38" s="12" t="s">
        <v>101</v>
      </c>
      <c r="AK38" s="12"/>
      <c r="AL38" s="12" t="s">
        <v>101</v>
      </c>
      <c r="AM38" s="12"/>
      <c r="AN38" s="12" t="s">
        <v>101</v>
      </c>
      <c r="AO38" s="12" t="s">
        <v>101</v>
      </c>
      <c r="AP38" s="12"/>
      <c r="AQ38" s="13"/>
      <c r="AR38" s="12" t="s">
        <v>101</v>
      </c>
      <c r="AS38" s="12"/>
      <c r="AT38" s="12"/>
      <c r="AU38" s="12"/>
      <c r="AV38" s="12"/>
      <c r="AW38" s="12"/>
      <c r="AX38" s="12"/>
      <c r="AY38" s="12" t="s">
        <v>101</v>
      </c>
      <c r="AZ38" s="13"/>
      <c r="BA38" s="12" t="s">
        <v>101</v>
      </c>
      <c r="BB38" s="12"/>
      <c r="BC38" s="12" t="s">
        <v>101</v>
      </c>
      <c r="BD38" s="12"/>
      <c r="BE38" s="12"/>
      <c r="BF38" s="12"/>
      <c r="BG38" s="12"/>
      <c r="BH38" s="12"/>
      <c r="BI38" s="12"/>
      <c r="BJ38" s="12"/>
      <c r="BK38" s="12"/>
      <c r="BL38" s="12"/>
      <c r="BM38" s="12" t="s">
        <v>101</v>
      </c>
      <c r="BN38" s="12"/>
      <c r="BO38" s="12"/>
      <c r="BP38" s="12"/>
      <c r="BQ38" s="11">
        <v>24</v>
      </c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 t="s">
        <v>101</v>
      </c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1">
        <v>1</v>
      </c>
    </row>
    <row r="39" spans="1:97" x14ac:dyDescent="0.25">
      <c r="A39" s="10" t="str">
        <f>HYPERLINK("http://limswiki.org/index.php?title=KineMatik_Ltd.", "KineMatik Ltd.")</f>
        <v>KineMatik Ltd.</v>
      </c>
      <c r="B39" s="10" t="str">
        <f>HYPERLINK("http://www.kinematik.com/solutions/industry/electronic-laboratory-notebook/", "KineMatik ELN")</f>
        <v>KineMatik ELN</v>
      </c>
      <c r="C39" s="10" t="s">
        <v>102</v>
      </c>
      <c r="D39" s="12" t="s">
        <v>101</v>
      </c>
      <c r="E39" s="12"/>
      <c r="F39" s="13"/>
      <c r="G39" s="12" t="s">
        <v>101</v>
      </c>
      <c r="H39" s="12"/>
      <c r="I39" s="12" t="s">
        <v>101</v>
      </c>
      <c r="J39" s="12" t="s">
        <v>101</v>
      </c>
      <c r="K39" s="12"/>
      <c r="L39" s="12"/>
      <c r="M39" s="12" t="s">
        <v>101</v>
      </c>
      <c r="N39" s="12" t="s">
        <v>101</v>
      </c>
      <c r="O39" s="12" t="s">
        <v>101</v>
      </c>
      <c r="P39" s="12" t="s">
        <v>101</v>
      </c>
      <c r="Q39" s="12" t="s">
        <v>101</v>
      </c>
      <c r="R39" s="12" t="s">
        <v>101</v>
      </c>
      <c r="S39" s="12" t="s">
        <v>101</v>
      </c>
      <c r="T39" s="12" t="s">
        <v>101</v>
      </c>
      <c r="U39" s="12"/>
      <c r="V39" s="12"/>
      <c r="W39" s="12" t="s">
        <v>101</v>
      </c>
      <c r="X39" s="12" t="s">
        <v>101</v>
      </c>
      <c r="Y39" s="12" t="s">
        <v>101</v>
      </c>
      <c r="Z39" s="12" t="s">
        <v>101</v>
      </c>
      <c r="AA39" s="12" t="s">
        <v>101</v>
      </c>
      <c r="AB39" s="12" t="s">
        <v>101</v>
      </c>
      <c r="AC39" s="12"/>
      <c r="AD39" s="13"/>
      <c r="AE39" s="12" t="s">
        <v>101</v>
      </c>
      <c r="AF39" s="12" t="s">
        <v>101</v>
      </c>
      <c r="AG39" s="12"/>
      <c r="AH39" s="12" t="s">
        <v>101</v>
      </c>
      <c r="AI39" s="12"/>
      <c r="AJ39" s="12" t="s">
        <v>101</v>
      </c>
      <c r="AK39" s="12"/>
      <c r="AL39" s="12"/>
      <c r="AM39" s="12" t="s">
        <v>101</v>
      </c>
      <c r="AN39" s="12" t="s">
        <v>101</v>
      </c>
      <c r="AO39" s="12" t="s">
        <v>101</v>
      </c>
      <c r="AP39" s="12" t="s">
        <v>101</v>
      </c>
      <c r="AQ39" s="13"/>
      <c r="AR39" s="12" t="s">
        <v>101</v>
      </c>
      <c r="AS39" s="12" t="s">
        <v>101</v>
      </c>
      <c r="AT39" s="12"/>
      <c r="AU39" s="12" t="s">
        <v>101</v>
      </c>
      <c r="AV39" s="12" t="s">
        <v>101</v>
      </c>
      <c r="AW39" s="12" t="s">
        <v>101</v>
      </c>
      <c r="AX39" s="12" t="s">
        <v>101</v>
      </c>
      <c r="AY39" s="12" t="s">
        <v>101</v>
      </c>
      <c r="AZ39" s="13"/>
      <c r="BA39" s="12" t="s">
        <v>101</v>
      </c>
      <c r="BB39" s="12" t="s">
        <v>101</v>
      </c>
      <c r="BC39" s="12" t="s">
        <v>101</v>
      </c>
      <c r="BD39" s="12" t="s">
        <v>101</v>
      </c>
      <c r="BE39" s="12" t="s">
        <v>101</v>
      </c>
      <c r="BF39" s="12" t="s">
        <v>101</v>
      </c>
      <c r="BG39" s="12" t="s">
        <v>101</v>
      </c>
      <c r="BH39" s="12"/>
      <c r="BI39" s="12" t="s">
        <v>101</v>
      </c>
      <c r="BJ39" s="12" t="s">
        <v>101</v>
      </c>
      <c r="BK39" s="12" t="s">
        <v>101</v>
      </c>
      <c r="BL39" s="12" t="s">
        <v>101</v>
      </c>
      <c r="BM39" s="12" t="s">
        <v>101</v>
      </c>
      <c r="BN39" s="12" t="s">
        <v>101</v>
      </c>
      <c r="BO39" s="12" t="s">
        <v>101</v>
      </c>
      <c r="BP39" s="12"/>
      <c r="BQ39" s="11">
        <v>46</v>
      </c>
      <c r="BR39" s="12" t="s">
        <v>101</v>
      </c>
      <c r="BS39" s="12"/>
      <c r="BT39" s="12" t="s">
        <v>101</v>
      </c>
      <c r="BU39" s="12"/>
      <c r="BV39" s="12"/>
      <c r="BW39" s="12" t="s">
        <v>101</v>
      </c>
      <c r="BX39" s="12"/>
      <c r="BY39" s="12"/>
      <c r="BZ39" s="12"/>
      <c r="CA39" s="12"/>
      <c r="CB39" s="12"/>
      <c r="CC39" s="12" t="s">
        <v>101</v>
      </c>
      <c r="CD39" s="12"/>
      <c r="CE39" s="12" t="s">
        <v>101</v>
      </c>
      <c r="CF39" s="12"/>
      <c r="CG39" s="12"/>
      <c r="CH39" s="12"/>
      <c r="CI39" s="12"/>
      <c r="CJ39" s="12" t="s">
        <v>101</v>
      </c>
      <c r="CK39" s="12"/>
      <c r="CL39" s="12" t="s">
        <v>101</v>
      </c>
      <c r="CM39" s="12"/>
      <c r="CN39" s="12"/>
      <c r="CO39" s="12" t="s">
        <v>101</v>
      </c>
      <c r="CP39" s="12"/>
      <c r="CQ39" s="12"/>
      <c r="CR39" s="12"/>
      <c r="CS39" s="11">
        <v>8</v>
      </c>
    </row>
    <row r="40" spans="1:97" x14ac:dyDescent="0.25">
      <c r="A40" s="10" t="str">
        <f>HYPERLINK("http://limswiki.org/index.php?title=Lab-Ally_LLC", "Lab-Ally LLC")</f>
        <v>Lab-Ally LLC</v>
      </c>
      <c r="B40" s="10" t="str">
        <f>HYPERLINK("http://lab-ally.com/products/cerf-eln/", "CERF")</f>
        <v>CERF</v>
      </c>
      <c r="C40" s="10" t="s">
        <v>102</v>
      </c>
      <c r="D40" s="12" t="s">
        <v>101</v>
      </c>
      <c r="E40" s="12"/>
      <c r="F40" s="13"/>
      <c r="G40" s="12"/>
      <c r="H40" s="12"/>
      <c r="I40" s="12"/>
      <c r="J40" s="12"/>
      <c r="K40" s="12"/>
      <c r="L40" s="12" t="s">
        <v>101</v>
      </c>
      <c r="M40" s="12" t="s">
        <v>101</v>
      </c>
      <c r="N40" s="12" t="s">
        <v>101</v>
      </c>
      <c r="O40" s="12" t="s">
        <v>101</v>
      </c>
      <c r="P40" s="12" t="s">
        <v>101</v>
      </c>
      <c r="Q40" s="12" t="s">
        <v>101</v>
      </c>
      <c r="R40" s="12" t="s">
        <v>101</v>
      </c>
      <c r="S40" s="12"/>
      <c r="T40" s="12"/>
      <c r="U40" s="12" t="s">
        <v>101</v>
      </c>
      <c r="V40" s="12" t="s">
        <v>101</v>
      </c>
      <c r="W40" s="12" t="s">
        <v>101</v>
      </c>
      <c r="X40" s="12" t="s">
        <v>101</v>
      </c>
      <c r="Y40" s="12" t="s">
        <v>101</v>
      </c>
      <c r="Z40" s="12" t="s">
        <v>101</v>
      </c>
      <c r="AA40" s="12" t="s">
        <v>101</v>
      </c>
      <c r="AB40" s="12"/>
      <c r="AC40" s="12"/>
      <c r="AD40" s="13"/>
      <c r="AE40" s="12" t="s">
        <v>101</v>
      </c>
      <c r="AF40" s="12"/>
      <c r="AG40" s="12"/>
      <c r="AH40" s="12" t="s">
        <v>101</v>
      </c>
      <c r="AI40" s="12"/>
      <c r="AJ40" s="12" t="s">
        <v>101</v>
      </c>
      <c r="AK40" s="12"/>
      <c r="AL40" s="12"/>
      <c r="AM40" s="12"/>
      <c r="AN40" s="12" t="s">
        <v>101</v>
      </c>
      <c r="AO40" s="12" t="s">
        <v>101</v>
      </c>
      <c r="AP40" s="12"/>
      <c r="AQ40" s="13"/>
      <c r="AR40" s="12" t="s">
        <v>101</v>
      </c>
      <c r="AS40" s="12" t="s">
        <v>101</v>
      </c>
      <c r="AT40" s="12"/>
      <c r="AU40" s="12"/>
      <c r="AV40" s="12"/>
      <c r="AW40" s="12"/>
      <c r="AX40" s="12"/>
      <c r="AY40" s="12" t="s">
        <v>101</v>
      </c>
      <c r="AZ40" s="13"/>
      <c r="BA40" s="12" t="s">
        <v>101</v>
      </c>
      <c r="BB40" s="12" t="s">
        <v>101</v>
      </c>
      <c r="BC40" s="12" t="s">
        <v>101</v>
      </c>
      <c r="BD40" s="12" t="s">
        <v>101</v>
      </c>
      <c r="BE40" s="12" t="s">
        <v>101</v>
      </c>
      <c r="BF40" s="12"/>
      <c r="BG40" s="12" t="s">
        <v>101</v>
      </c>
      <c r="BH40" s="12"/>
      <c r="BI40" s="12" t="s">
        <v>101</v>
      </c>
      <c r="BJ40" s="12"/>
      <c r="BK40" s="12"/>
      <c r="BL40" s="12" t="s">
        <v>101</v>
      </c>
      <c r="BM40" s="12" t="s">
        <v>101</v>
      </c>
      <c r="BN40" s="12" t="s">
        <v>101</v>
      </c>
      <c r="BO40" s="12" t="s">
        <v>101</v>
      </c>
      <c r="BP40" s="12"/>
      <c r="BQ40" s="11">
        <v>33</v>
      </c>
      <c r="BR40" s="12"/>
      <c r="BS40" s="12"/>
      <c r="BT40" s="12" t="s">
        <v>101</v>
      </c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 t="s">
        <v>101</v>
      </c>
      <c r="CK40" s="12"/>
      <c r="CL40" s="12"/>
      <c r="CM40" s="12"/>
      <c r="CN40" s="12"/>
      <c r="CO40" s="12" t="s">
        <v>101</v>
      </c>
      <c r="CP40" s="12"/>
      <c r="CQ40" s="12"/>
      <c r="CR40" s="12"/>
      <c r="CS40" s="11">
        <v>3</v>
      </c>
    </row>
    <row r="41" spans="1:97" x14ac:dyDescent="0.25">
      <c r="A41" s="10" t="str">
        <f>HYPERLINK("http://limswiki.org/index.php?title=LabArchives%2C_LLC", "LabArchives, LLC")</f>
        <v>LabArchives, LLC</v>
      </c>
      <c r="B41" s="10" t="str">
        <f>HYPERLINK("http://www.labarchives.com/", "LabArchives")</f>
        <v>LabArchives</v>
      </c>
      <c r="C41" s="10" t="s">
        <v>102</v>
      </c>
      <c r="D41" s="12" t="s">
        <v>101</v>
      </c>
      <c r="E41" s="12" t="s">
        <v>101</v>
      </c>
      <c r="F41" s="13"/>
      <c r="G41" s="12"/>
      <c r="H41" s="12"/>
      <c r="I41" s="12"/>
      <c r="J41" s="12"/>
      <c r="K41" s="12"/>
      <c r="L41" s="12"/>
      <c r="M41" s="12" t="s">
        <v>101</v>
      </c>
      <c r="N41" s="12"/>
      <c r="O41" s="12"/>
      <c r="P41" s="12"/>
      <c r="Q41" s="12" t="s">
        <v>101</v>
      </c>
      <c r="R41" s="12" t="s">
        <v>101</v>
      </c>
      <c r="S41" s="12"/>
      <c r="T41" s="12"/>
      <c r="U41" s="12"/>
      <c r="V41" s="12" t="s">
        <v>101</v>
      </c>
      <c r="W41" s="12"/>
      <c r="X41" s="12"/>
      <c r="Y41" s="12" t="s">
        <v>101</v>
      </c>
      <c r="Z41" s="12"/>
      <c r="AA41" s="12"/>
      <c r="AB41" s="12"/>
      <c r="AC41" s="12"/>
      <c r="AD41" s="13"/>
      <c r="AE41" s="12"/>
      <c r="AF41" s="12"/>
      <c r="AG41" s="12" t="s">
        <v>101</v>
      </c>
      <c r="AH41" s="12" t="s">
        <v>101</v>
      </c>
      <c r="AI41" s="12"/>
      <c r="AJ41" s="12" t="s">
        <v>101</v>
      </c>
      <c r="AK41" s="12"/>
      <c r="AL41" s="12"/>
      <c r="AM41" s="12"/>
      <c r="AN41" s="12"/>
      <c r="AO41" s="12" t="s">
        <v>101</v>
      </c>
      <c r="AP41" s="12" t="s">
        <v>101</v>
      </c>
      <c r="AQ41" s="13"/>
      <c r="AR41" s="12"/>
      <c r="AS41" s="12"/>
      <c r="AT41" s="12"/>
      <c r="AU41" s="12"/>
      <c r="AV41" s="12"/>
      <c r="AW41" s="12"/>
      <c r="AX41" s="12"/>
      <c r="AY41" s="12"/>
      <c r="AZ41" s="13"/>
      <c r="BA41" s="12" t="s">
        <v>101</v>
      </c>
      <c r="BB41" s="12"/>
      <c r="BC41" s="12"/>
      <c r="BD41" s="12" t="s">
        <v>101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 t="s">
        <v>101</v>
      </c>
      <c r="BP41" s="12"/>
      <c r="BQ41" s="11">
        <v>13</v>
      </c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 t="s">
        <v>101</v>
      </c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1">
        <v>1</v>
      </c>
    </row>
    <row r="42" spans="1:97" x14ac:dyDescent="0.25">
      <c r="A42" s="10" t="str">
        <f>HYPERLINK("http://limswiki.org/index.php?title=Labfolder_GmbH", "Labfolder GmbH")</f>
        <v>Labfolder GmbH</v>
      </c>
      <c r="B42" s="10" t="str">
        <f>HYPERLINK("https://www.labfolder.com/", "labfolder")</f>
        <v>labfolder</v>
      </c>
      <c r="C42" s="10" t="s">
        <v>106</v>
      </c>
      <c r="D42" s="12" t="s">
        <v>101</v>
      </c>
      <c r="E42" s="12" t="s">
        <v>101</v>
      </c>
      <c r="F42" s="13"/>
      <c r="G42" s="12"/>
      <c r="H42" s="12"/>
      <c r="I42" s="12" t="s">
        <v>101</v>
      </c>
      <c r="J42" s="12"/>
      <c r="K42" s="12"/>
      <c r="L42" s="12"/>
      <c r="M42" s="12" t="s">
        <v>101</v>
      </c>
      <c r="N42" s="12"/>
      <c r="O42" s="12" t="s">
        <v>101</v>
      </c>
      <c r="P42" s="12" t="s">
        <v>101</v>
      </c>
      <c r="Q42" s="12" t="s">
        <v>101</v>
      </c>
      <c r="R42" s="12"/>
      <c r="S42" s="12"/>
      <c r="T42" s="12"/>
      <c r="U42" s="12"/>
      <c r="V42" s="12"/>
      <c r="W42" s="12" t="s">
        <v>101</v>
      </c>
      <c r="X42" s="12"/>
      <c r="Y42" s="12" t="s">
        <v>101</v>
      </c>
      <c r="Z42" s="12" t="s">
        <v>101</v>
      </c>
      <c r="AA42" s="12"/>
      <c r="AB42" s="12"/>
      <c r="AC42" s="12"/>
      <c r="AD42" s="13"/>
      <c r="AE42" s="12" t="s">
        <v>101</v>
      </c>
      <c r="AF42" s="12"/>
      <c r="AG42" s="12"/>
      <c r="AH42" s="12" t="s">
        <v>101</v>
      </c>
      <c r="AI42" s="12"/>
      <c r="AJ42" s="12"/>
      <c r="AK42" s="12"/>
      <c r="AL42" s="12"/>
      <c r="AM42" s="12" t="s">
        <v>101</v>
      </c>
      <c r="AN42" s="12" t="s">
        <v>101</v>
      </c>
      <c r="AO42" s="12"/>
      <c r="AP42" s="12" t="s">
        <v>101</v>
      </c>
      <c r="AQ42" s="13"/>
      <c r="AR42" s="12"/>
      <c r="AS42" s="12" t="s">
        <v>101</v>
      </c>
      <c r="AT42" s="12"/>
      <c r="AU42" s="12"/>
      <c r="AV42" s="12" t="s">
        <v>101</v>
      </c>
      <c r="AW42" s="12"/>
      <c r="AX42" s="12"/>
      <c r="AY42" s="12"/>
      <c r="AZ42" s="13"/>
      <c r="BA42" s="12" t="s">
        <v>101</v>
      </c>
      <c r="BB42" s="12"/>
      <c r="BC42" s="12"/>
      <c r="BD42" s="12" t="s">
        <v>101</v>
      </c>
      <c r="BE42" s="12"/>
      <c r="BF42" s="12"/>
      <c r="BG42" s="12"/>
      <c r="BH42" s="12" t="s">
        <v>101</v>
      </c>
      <c r="BI42" s="12"/>
      <c r="BJ42" s="12" t="s">
        <v>101</v>
      </c>
      <c r="BK42" s="12"/>
      <c r="BL42" s="12"/>
      <c r="BM42" s="12"/>
      <c r="BN42" s="12"/>
      <c r="BO42" s="12" t="s">
        <v>101</v>
      </c>
      <c r="BP42" s="12"/>
      <c r="BQ42" s="11">
        <v>20</v>
      </c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 t="s">
        <v>101</v>
      </c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1">
        <v>1</v>
      </c>
    </row>
    <row r="43" spans="1:97" x14ac:dyDescent="0.25">
      <c r="A43" s="10" t="str">
        <f>HYPERLINK("http://limswiki.org/index.php?title=Labii,_Inc.", "Labii, Inc.")</f>
        <v>Labii, Inc.</v>
      </c>
      <c r="B43" s="10" t="str">
        <f>HYPERLINK("https://www.labii.com/documentations/view/electronic-lab-notebook/", "Labii ELN &amp; LIMS")</f>
        <v>Labii ELN &amp; LIMS</v>
      </c>
      <c r="C43" s="10" t="s">
        <v>102</v>
      </c>
      <c r="D43" s="12" t="s">
        <v>101</v>
      </c>
      <c r="E43" s="12" t="s">
        <v>101</v>
      </c>
      <c r="F43" s="13"/>
      <c r="G43" s="12"/>
      <c r="H43" s="12"/>
      <c r="I43" s="12"/>
      <c r="J43" s="12"/>
      <c r="K43" s="12"/>
      <c r="L43" s="12" t="s">
        <v>101</v>
      </c>
      <c r="M43" s="12"/>
      <c r="N43" s="12"/>
      <c r="O43" s="12"/>
      <c r="P43" s="12" t="s">
        <v>101</v>
      </c>
      <c r="Q43" s="12"/>
      <c r="R43" s="12" t="s">
        <v>101</v>
      </c>
      <c r="S43" s="12"/>
      <c r="T43" s="12"/>
      <c r="U43" s="12" t="s">
        <v>101</v>
      </c>
      <c r="V43" s="12" t="s">
        <v>101</v>
      </c>
      <c r="W43" s="12" t="s">
        <v>101</v>
      </c>
      <c r="X43" s="12"/>
      <c r="Y43" s="12" t="s">
        <v>101</v>
      </c>
      <c r="Z43" s="12" t="s">
        <v>101</v>
      </c>
      <c r="AA43" s="12" t="s">
        <v>101</v>
      </c>
      <c r="AB43" s="12"/>
      <c r="AC43" s="12"/>
      <c r="AD43" s="13"/>
      <c r="AE43" s="12" t="s">
        <v>101</v>
      </c>
      <c r="AF43" s="12"/>
      <c r="AG43" s="12"/>
      <c r="AH43" s="12" t="s">
        <v>101</v>
      </c>
      <c r="AI43" s="12"/>
      <c r="AJ43" s="12"/>
      <c r="AK43" s="12"/>
      <c r="AL43" s="12"/>
      <c r="AM43" s="12" t="s">
        <v>101</v>
      </c>
      <c r="AN43" s="12" t="s">
        <v>101</v>
      </c>
      <c r="AO43" s="12" t="s">
        <v>101</v>
      </c>
      <c r="AP43" s="12" t="s">
        <v>101</v>
      </c>
      <c r="AQ43" s="13"/>
      <c r="AR43" s="12"/>
      <c r="AS43" s="12"/>
      <c r="AT43" s="12"/>
      <c r="AU43" s="12"/>
      <c r="AV43" s="12"/>
      <c r="AW43" s="12"/>
      <c r="AX43" s="12"/>
      <c r="AY43" s="12"/>
      <c r="AZ43" s="13"/>
      <c r="BA43" s="12" t="s">
        <v>101</v>
      </c>
      <c r="BB43" s="12"/>
      <c r="BC43" s="12"/>
      <c r="BD43" s="12" t="s">
        <v>101</v>
      </c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 t="s">
        <v>101</v>
      </c>
      <c r="BP43" s="12"/>
      <c r="BQ43" s="11">
        <v>18</v>
      </c>
      <c r="BR43" s="12"/>
      <c r="BS43" s="12"/>
      <c r="BT43" s="12" t="s">
        <v>101</v>
      </c>
      <c r="BU43" s="12"/>
      <c r="BV43" s="12"/>
      <c r="BW43" s="12" t="s">
        <v>101</v>
      </c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 t="s">
        <v>101</v>
      </c>
      <c r="CK43" s="12"/>
      <c r="CL43" s="12"/>
      <c r="CM43" s="12"/>
      <c r="CN43" s="12"/>
      <c r="CO43" s="12"/>
      <c r="CP43" s="12"/>
      <c r="CQ43" s="12"/>
      <c r="CR43" s="12"/>
      <c r="CS43" s="11">
        <v>3</v>
      </c>
    </row>
    <row r="44" spans="1:97" x14ac:dyDescent="0.25">
      <c r="A44" s="10" t="str">
        <f>HYPERLINK("http://limswiki.org/index.php?title=LABTrack%2C_LLC", "LABTrack, LLC")</f>
        <v>LABTrack, LLC</v>
      </c>
      <c r="B44" s="10" t="str">
        <f>HYPERLINK("http://www.labtrack.com/", "LABTrack ELN")</f>
        <v>LABTrack ELN</v>
      </c>
      <c r="C44" s="10" t="s">
        <v>102</v>
      </c>
      <c r="D44" s="12" t="s">
        <v>101</v>
      </c>
      <c r="E44" s="12" t="s">
        <v>101</v>
      </c>
      <c r="F44" s="13"/>
      <c r="G44" s="12"/>
      <c r="H44" s="12" t="s">
        <v>101</v>
      </c>
      <c r="I44" s="12"/>
      <c r="J44" s="12" t="s">
        <v>101</v>
      </c>
      <c r="K44" s="12"/>
      <c r="L44" s="12"/>
      <c r="M44" s="12" t="s">
        <v>101</v>
      </c>
      <c r="N44" s="12"/>
      <c r="O44" s="12" t="s">
        <v>101</v>
      </c>
      <c r="P44" s="12" t="s">
        <v>101</v>
      </c>
      <c r="Q44" s="12"/>
      <c r="R44" s="12"/>
      <c r="S44" s="12" t="s">
        <v>101</v>
      </c>
      <c r="T44" s="12"/>
      <c r="U44" s="12"/>
      <c r="V44" s="12" t="s">
        <v>101</v>
      </c>
      <c r="W44" s="12"/>
      <c r="X44" s="12"/>
      <c r="Y44" s="12" t="s">
        <v>101</v>
      </c>
      <c r="Z44" s="12" t="s">
        <v>101</v>
      </c>
      <c r="AA44" s="12"/>
      <c r="AB44" s="12"/>
      <c r="AC44" s="12"/>
      <c r="AD44" s="13"/>
      <c r="AE44" s="12" t="s">
        <v>101</v>
      </c>
      <c r="AF44" s="12"/>
      <c r="AG44" s="12"/>
      <c r="AH44" s="12" t="s">
        <v>101</v>
      </c>
      <c r="AI44" s="12"/>
      <c r="AJ44" s="12"/>
      <c r="AK44" s="12"/>
      <c r="AL44" s="12" t="s">
        <v>101</v>
      </c>
      <c r="AM44" s="12" t="s">
        <v>101</v>
      </c>
      <c r="AN44" s="12" t="s">
        <v>101</v>
      </c>
      <c r="AO44" s="12" t="s">
        <v>101</v>
      </c>
      <c r="AP44" s="12"/>
      <c r="AQ44" s="13"/>
      <c r="AR44" s="12"/>
      <c r="AS44" s="12" t="s">
        <v>101</v>
      </c>
      <c r="AT44" s="12"/>
      <c r="AU44" s="12"/>
      <c r="AV44" s="12" t="s">
        <v>101</v>
      </c>
      <c r="AW44" s="12"/>
      <c r="AX44" s="12"/>
      <c r="AY44" s="12" t="s">
        <v>101</v>
      </c>
      <c r="AZ44" s="13"/>
      <c r="BA44" s="12" t="s">
        <v>101</v>
      </c>
      <c r="BB44" s="12"/>
      <c r="BC44" s="12" t="s">
        <v>101</v>
      </c>
      <c r="BD44" s="12" t="s">
        <v>101</v>
      </c>
      <c r="BE44" s="12" t="s">
        <v>101</v>
      </c>
      <c r="BF44" s="12" t="s">
        <v>101</v>
      </c>
      <c r="BG44" s="12"/>
      <c r="BH44" s="12"/>
      <c r="BI44" s="12"/>
      <c r="BJ44" s="12" t="s">
        <v>101</v>
      </c>
      <c r="BK44" s="12"/>
      <c r="BL44" s="12" t="s">
        <v>101</v>
      </c>
      <c r="BM44" s="12" t="s">
        <v>101</v>
      </c>
      <c r="BN44" s="12"/>
      <c r="BO44" s="12" t="s">
        <v>101</v>
      </c>
      <c r="BP44" s="12"/>
      <c r="BQ44" s="11">
        <v>27</v>
      </c>
      <c r="BR44" s="12"/>
      <c r="BS44" s="12"/>
      <c r="BT44" s="12" t="s">
        <v>101</v>
      </c>
      <c r="BU44" s="12"/>
      <c r="BV44" s="12"/>
      <c r="BW44" s="12" t="s">
        <v>101</v>
      </c>
      <c r="BX44" s="12"/>
      <c r="BY44" s="12"/>
      <c r="BZ44" s="12"/>
      <c r="CA44" s="12"/>
      <c r="CB44" s="12"/>
      <c r="CC44" s="12"/>
      <c r="CD44" s="12"/>
      <c r="CE44" s="12" t="s">
        <v>101</v>
      </c>
      <c r="CF44" s="12" t="s">
        <v>101</v>
      </c>
      <c r="CG44" s="12"/>
      <c r="CH44" s="12"/>
      <c r="CI44" s="12"/>
      <c r="CJ44" s="12"/>
      <c r="CK44" s="12"/>
      <c r="CL44" s="12" t="s">
        <v>101</v>
      </c>
      <c r="CM44" s="12"/>
      <c r="CN44" s="12"/>
      <c r="CO44" s="12" t="s">
        <v>101</v>
      </c>
      <c r="CP44" s="12"/>
      <c r="CQ44" s="12" t="s">
        <v>101</v>
      </c>
      <c r="CR44" s="12"/>
      <c r="CS44" s="11">
        <v>7</v>
      </c>
    </row>
    <row r="45" spans="1:97" x14ac:dyDescent="0.25">
      <c r="A45" s="10" t="str">
        <f>HYPERLINK("http://www.limswiki.org/index.php/LabVantage_Solutions,_Inc.", "LabVantage Solutions, Inc.")</f>
        <v>LabVantage Solutions, Inc.</v>
      </c>
      <c r="B45" s="10" t="str">
        <f>HYPERLINK("http://www.labvantage.com/lims/features/electronic-notebook/", "eNotebook")</f>
        <v>eNotebook</v>
      </c>
      <c r="C45" s="10" t="s">
        <v>102</v>
      </c>
      <c r="D45" s="12" t="s">
        <v>101</v>
      </c>
      <c r="E45" s="12" t="s">
        <v>101</v>
      </c>
      <c r="F45" s="13"/>
      <c r="G45" s="12"/>
      <c r="H45" s="12"/>
      <c r="I45" s="12"/>
      <c r="J45" s="12" t="s">
        <v>101</v>
      </c>
      <c r="K45" s="12"/>
      <c r="L45" s="12"/>
      <c r="M45" s="12"/>
      <c r="N45" s="12"/>
      <c r="O45" s="12" t="s">
        <v>101</v>
      </c>
      <c r="P45" s="12"/>
      <c r="Q45" s="12"/>
      <c r="R45" s="12"/>
      <c r="S45" s="12"/>
      <c r="T45" s="12"/>
      <c r="U45" s="12"/>
      <c r="V45" s="12"/>
      <c r="W45" s="12"/>
      <c r="X45" s="12" t="s">
        <v>101</v>
      </c>
      <c r="Y45" s="12" t="s">
        <v>101</v>
      </c>
      <c r="Z45" s="12"/>
      <c r="AA45" s="12"/>
      <c r="AB45" s="12" t="s">
        <v>101</v>
      </c>
      <c r="AC45" s="12"/>
      <c r="AD45" s="13"/>
      <c r="AE45" s="12"/>
      <c r="AF45" s="12" t="s">
        <v>101</v>
      </c>
      <c r="AG45" s="12"/>
      <c r="AH45" s="12" t="s">
        <v>101</v>
      </c>
      <c r="AI45" s="12"/>
      <c r="AJ45" s="12"/>
      <c r="AK45" s="12"/>
      <c r="AL45" s="12" t="s">
        <v>101</v>
      </c>
      <c r="AM45" s="12"/>
      <c r="AN45" s="12"/>
      <c r="AO45" s="12"/>
      <c r="AP45" s="12"/>
      <c r="AQ45" s="13"/>
      <c r="AR45" s="12"/>
      <c r="AS45" s="12"/>
      <c r="AT45" s="12"/>
      <c r="AU45" s="12"/>
      <c r="AV45" s="12"/>
      <c r="AW45" s="12"/>
      <c r="AX45" s="12"/>
      <c r="AY45" s="12"/>
      <c r="AZ45" s="13"/>
      <c r="BA45" s="12"/>
      <c r="BB45" s="12"/>
      <c r="BC45" s="12" t="s">
        <v>101</v>
      </c>
      <c r="BD45" s="12"/>
      <c r="BE45" s="12" t="s">
        <v>101</v>
      </c>
      <c r="BF45" s="12" t="s">
        <v>101</v>
      </c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1">
        <v>11</v>
      </c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 t="s">
        <v>101</v>
      </c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1">
        <v>1</v>
      </c>
    </row>
    <row r="46" spans="1:97" x14ac:dyDescent="0.25">
      <c r="A46" s="10" t="str">
        <f>HYPERLINK("http://limswiki.org/index.php?title=LabWare%2C_Inc.", "LabWare, Inc.")</f>
        <v>LabWare, Inc.</v>
      </c>
      <c r="B46" s="10" t="str">
        <f>HYPERLINK("http://www.labware.com/en/p/Products/ELN-%28Electronic-Laboratory-Notebook%29", "LabWare ELN")</f>
        <v>LabWare ELN</v>
      </c>
      <c r="C46" s="10" t="s">
        <v>102</v>
      </c>
      <c r="D46" s="12" t="s">
        <v>101</v>
      </c>
      <c r="E46" s="12" t="s">
        <v>101</v>
      </c>
      <c r="F46" s="13"/>
      <c r="G46" s="12"/>
      <c r="H46" s="12" t="s">
        <v>101</v>
      </c>
      <c r="I46" s="12" t="s">
        <v>101</v>
      </c>
      <c r="J46" s="12" t="s">
        <v>101</v>
      </c>
      <c r="K46" s="12" t="s">
        <v>101</v>
      </c>
      <c r="L46" s="12" t="s">
        <v>101</v>
      </c>
      <c r="M46" s="12"/>
      <c r="N46" s="12"/>
      <c r="O46" s="12"/>
      <c r="P46" s="12" t="s">
        <v>101</v>
      </c>
      <c r="Q46" s="12"/>
      <c r="R46" s="12"/>
      <c r="S46" s="12" t="s">
        <v>101</v>
      </c>
      <c r="T46" s="12" t="s">
        <v>101</v>
      </c>
      <c r="U46" s="12"/>
      <c r="V46" s="12"/>
      <c r="W46" s="12"/>
      <c r="X46" s="12" t="s">
        <v>101</v>
      </c>
      <c r="Y46" s="12" t="s">
        <v>101</v>
      </c>
      <c r="Z46" s="12" t="s">
        <v>101</v>
      </c>
      <c r="AA46" s="12" t="s">
        <v>101</v>
      </c>
      <c r="AB46" s="12" t="s">
        <v>101</v>
      </c>
      <c r="AC46" s="12"/>
      <c r="AD46" s="13"/>
      <c r="AE46" s="12"/>
      <c r="AF46" s="12" t="s">
        <v>101</v>
      </c>
      <c r="AG46" s="12"/>
      <c r="AH46" s="12"/>
      <c r="AI46" s="12"/>
      <c r="AJ46" s="12" t="s">
        <v>101</v>
      </c>
      <c r="AK46" s="12"/>
      <c r="AL46" s="12" t="s">
        <v>101</v>
      </c>
      <c r="AM46" s="12"/>
      <c r="AN46" s="12"/>
      <c r="AO46" s="12" t="s">
        <v>101</v>
      </c>
      <c r="AP46" s="12"/>
      <c r="AQ46" s="13"/>
      <c r="AR46" s="12" t="s">
        <v>101</v>
      </c>
      <c r="AS46" s="12" t="s">
        <v>101</v>
      </c>
      <c r="AT46" s="12"/>
      <c r="AU46" s="12" t="s">
        <v>101</v>
      </c>
      <c r="AV46" s="12"/>
      <c r="AW46" s="12"/>
      <c r="AX46" s="12"/>
      <c r="AY46" s="12" t="s">
        <v>101</v>
      </c>
      <c r="AZ46" s="13"/>
      <c r="BA46" s="12" t="s">
        <v>101</v>
      </c>
      <c r="BB46" s="12"/>
      <c r="BC46" s="12" t="s">
        <v>101</v>
      </c>
      <c r="BD46" s="12"/>
      <c r="BE46" s="12"/>
      <c r="BF46" s="12" t="s">
        <v>101</v>
      </c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1">
        <v>24</v>
      </c>
      <c r="BR46" s="12"/>
      <c r="BS46" s="12"/>
      <c r="BT46" s="12" t="s">
        <v>101</v>
      </c>
      <c r="BU46" s="12"/>
      <c r="BV46" s="12"/>
      <c r="BW46" s="12" t="s">
        <v>101</v>
      </c>
      <c r="BX46" s="12" t="s">
        <v>101</v>
      </c>
      <c r="BY46" s="12"/>
      <c r="BZ46" s="12"/>
      <c r="CA46" s="12"/>
      <c r="CB46" s="12"/>
      <c r="CC46" s="12"/>
      <c r="CD46" s="12" t="s">
        <v>101</v>
      </c>
      <c r="CE46" s="12" t="s">
        <v>101</v>
      </c>
      <c r="CF46" s="12" t="s">
        <v>101</v>
      </c>
      <c r="CG46" s="12"/>
      <c r="CH46" s="12"/>
      <c r="CI46" s="12"/>
      <c r="CJ46" s="12"/>
      <c r="CK46" s="12"/>
      <c r="CL46" s="12" t="s">
        <v>101</v>
      </c>
      <c r="CM46" s="12"/>
      <c r="CN46" s="12" t="s">
        <v>101</v>
      </c>
      <c r="CO46" s="12" t="s">
        <v>101</v>
      </c>
      <c r="CP46" s="12"/>
      <c r="CQ46" s="12"/>
      <c r="CR46" s="12"/>
      <c r="CS46" s="11">
        <v>9</v>
      </c>
    </row>
    <row r="47" spans="1:97" x14ac:dyDescent="0.25">
      <c r="A47" s="10" t="str">
        <f>HYPERLINK("http://limswiki.org/index.php?title=Laurus_Infosystems_Pvt._Ltd.", "Laurus Infosystems Pvt. Ltd.")</f>
        <v>Laurus Infosystems Pvt. Ltd.</v>
      </c>
      <c r="B47" s="10" t="str">
        <f>HYPERLINK("http://www.laurusis.com/products/chemia", "Chemia")</f>
        <v>Chemia</v>
      </c>
      <c r="C47" s="10" t="s">
        <v>103</v>
      </c>
      <c r="D47" s="12"/>
      <c r="E47" s="12"/>
      <c r="F47" s="13"/>
      <c r="G47" s="12" t="s">
        <v>101</v>
      </c>
      <c r="H47" s="12" t="s">
        <v>101</v>
      </c>
      <c r="I47" s="12" t="s">
        <v>101</v>
      </c>
      <c r="J47" s="12" t="s">
        <v>101</v>
      </c>
      <c r="K47" s="12"/>
      <c r="L47" s="12" t="s">
        <v>101</v>
      </c>
      <c r="M47" s="12"/>
      <c r="N47" s="12"/>
      <c r="O47" s="12"/>
      <c r="P47" s="12" t="s">
        <v>101</v>
      </c>
      <c r="Q47" s="12"/>
      <c r="R47" s="12"/>
      <c r="S47" s="12"/>
      <c r="T47" s="12"/>
      <c r="U47" s="12"/>
      <c r="V47" s="12"/>
      <c r="W47" s="12"/>
      <c r="X47" s="12"/>
      <c r="Y47" s="12" t="s">
        <v>101</v>
      </c>
      <c r="Z47" s="12"/>
      <c r="AA47" s="12" t="s">
        <v>101</v>
      </c>
      <c r="AB47" s="12" t="s">
        <v>101</v>
      </c>
      <c r="AC47" s="12"/>
      <c r="AD47" s="13"/>
      <c r="AE47" s="12" t="s">
        <v>101</v>
      </c>
      <c r="AF47" s="12"/>
      <c r="AG47" s="12"/>
      <c r="AH47" s="12"/>
      <c r="AI47" s="12"/>
      <c r="AJ47" s="12"/>
      <c r="AK47" s="12"/>
      <c r="AL47" s="12" t="s">
        <v>101</v>
      </c>
      <c r="AM47" s="12"/>
      <c r="AN47" s="12"/>
      <c r="AO47" s="12"/>
      <c r="AP47" s="12"/>
      <c r="AQ47" s="13"/>
      <c r="AR47" s="12" t="s">
        <v>101</v>
      </c>
      <c r="AS47" s="12"/>
      <c r="AT47" s="12"/>
      <c r="AU47" s="12"/>
      <c r="AV47" s="12"/>
      <c r="AW47" s="12"/>
      <c r="AX47" s="12"/>
      <c r="AY47" s="12"/>
      <c r="AZ47" s="13"/>
      <c r="BA47" s="12" t="s">
        <v>101</v>
      </c>
      <c r="BB47" s="12" t="s">
        <v>101</v>
      </c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1">
        <v>14</v>
      </c>
      <c r="BR47" s="12"/>
      <c r="BS47" s="12"/>
      <c r="BT47" s="12"/>
      <c r="BU47" s="12"/>
      <c r="BV47" s="12"/>
      <c r="BW47" s="12" t="s">
        <v>101</v>
      </c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 t="s">
        <v>101</v>
      </c>
      <c r="CM47" s="12"/>
      <c r="CN47" s="12"/>
      <c r="CO47" s="12"/>
      <c r="CP47" s="12"/>
      <c r="CQ47" s="12"/>
      <c r="CR47" s="12"/>
      <c r="CS47" s="11">
        <v>2</v>
      </c>
    </row>
    <row r="48" spans="1:97" x14ac:dyDescent="0.25">
      <c r="A48" s="10" t="str">
        <f>HYPERLINK("http://limswiki.org/index.php?title=Mestrelab_Research_S.L.", "Mestrelab Research S.L.")</f>
        <v>Mestrelab Research S.L.</v>
      </c>
      <c r="B48" s="10" t="str">
        <f>HYPERLINK("http://mestrelab.com/software/mbook/", "Mbook")</f>
        <v>Mbook</v>
      </c>
      <c r="C48" s="10" t="s">
        <v>114</v>
      </c>
      <c r="D48" s="12" t="s">
        <v>101</v>
      </c>
      <c r="E48" s="12" t="s">
        <v>101</v>
      </c>
      <c r="F48" s="13"/>
      <c r="G48" s="12" t="s">
        <v>101</v>
      </c>
      <c r="H48" s="12" t="s">
        <v>101</v>
      </c>
      <c r="I48" s="12" t="s">
        <v>101</v>
      </c>
      <c r="J48" s="12" t="s">
        <v>101</v>
      </c>
      <c r="K48" s="12"/>
      <c r="L48" s="12" t="s">
        <v>101</v>
      </c>
      <c r="M48" s="12"/>
      <c r="N48" s="12"/>
      <c r="O48" s="12"/>
      <c r="P48" s="12" t="s">
        <v>101</v>
      </c>
      <c r="Q48" s="12" t="s">
        <v>101</v>
      </c>
      <c r="R48" s="12"/>
      <c r="S48" s="12"/>
      <c r="T48" s="12"/>
      <c r="U48" s="12"/>
      <c r="V48" s="12" t="s">
        <v>101</v>
      </c>
      <c r="W48" s="12" t="s">
        <v>101</v>
      </c>
      <c r="X48" s="12"/>
      <c r="Y48" s="12" t="s">
        <v>101</v>
      </c>
      <c r="Z48" s="12" t="s">
        <v>101</v>
      </c>
      <c r="AA48" s="12" t="s">
        <v>101</v>
      </c>
      <c r="AB48" s="12" t="s">
        <v>101</v>
      </c>
      <c r="AC48" s="12"/>
      <c r="AD48" s="13"/>
      <c r="AE48" s="12"/>
      <c r="AF48" s="12"/>
      <c r="AG48" s="12"/>
      <c r="AH48" s="12"/>
      <c r="AI48" s="12"/>
      <c r="AJ48" s="12" t="s">
        <v>101</v>
      </c>
      <c r="AK48" s="12"/>
      <c r="AL48" s="12"/>
      <c r="AM48" s="12"/>
      <c r="AN48" s="12"/>
      <c r="AO48" s="12"/>
      <c r="AP48" s="12" t="s">
        <v>101</v>
      </c>
      <c r="AQ48" s="13"/>
      <c r="AR48" s="12" t="s">
        <v>101</v>
      </c>
      <c r="AS48" s="12"/>
      <c r="AT48" s="12"/>
      <c r="AU48" s="12"/>
      <c r="AV48" s="12" t="s">
        <v>101</v>
      </c>
      <c r="AW48" s="12"/>
      <c r="AX48" s="12"/>
      <c r="AY48" s="12"/>
      <c r="AZ48" s="13"/>
      <c r="BA48" s="12" t="s">
        <v>101</v>
      </c>
      <c r="BB48" s="12"/>
      <c r="BC48" s="12"/>
      <c r="BD48" s="12" t="s">
        <v>101</v>
      </c>
      <c r="BE48" s="12"/>
      <c r="BF48" s="12"/>
      <c r="BG48" s="12"/>
      <c r="BH48" s="12" t="s">
        <v>101</v>
      </c>
      <c r="BI48" s="12"/>
      <c r="BJ48" s="12"/>
      <c r="BK48" s="12"/>
      <c r="BL48" s="12"/>
      <c r="BM48" s="12" t="s">
        <v>101</v>
      </c>
      <c r="BN48" s="12"/>
      <c r="BO48" s="12" t="s">
        <v>101</v>
      </c>
      <c r="BP48" s="12"/>
      <c r="BQ48" s="11">
        <v>22</v>
      </c>
      <c r="BR48" s="12"/>
      <c r="BS48" s="12"/>
      <c r="BT48" s="12"/>
      <c r="BU48" s="12"/>
      <c r="BV48" s="12"/>
      <c r="BW48" s="12" t="s">
        <v>101</v>
      </c>
      <c r="BX48" s="12"/>
      <c r="BY48" s="12"/>
      <c r="BZ48" s="12"/>
      <c r="CA48" s="12"/>
      <c r="CB48" s="12"/>
      <c r="CC48" s="12"/>
      <c r="CD48" s="12"/>
      <c r="CE48" s="12"/>
      <c r="CF48" s="12" t="s">
        <v>101</v>
      </c>
      <c r="CG48" s="12"/>
      <c r="CH48" s="12"/>
      <c r="CI48" s="12"/>
      <c r="CJ48" s="12"/>
      <c r="CK48" s="12"/>
      <c r="CL48" s="12"/>
      <c r="CM48" s="12"/>
      <c r="CN48" s="12"/>
      <c r="CO48" s="12" t="s">
        <v>101</v>
      </c>
      <c r="CP48" s="12"/>
      <c r="CQ48" s="12"/>
      <c r="CR48" s="12"/>
      <c r="CS48" s="11">
        <v>3</v>
      </c>
    </row>
    <row r="49" spans="1:97" x14ac:dyDescent="0.25">
      <c r="A49" s="10" t="str">
        <f>HYPERLINK("http://limswiki.org/index.php?title=National_Institute_of_Allergy_and_Infectious_Diseases", "National Institute of Allergy and Infectious Diseases")</f>
        <v>National Institute of Allergy and Infectious Diseases</v>
      </c>
      <c r="B49" s="10" t="str">
        <f>HYPERLINK("http://wp.labshare.org/", "LabShare")</f>
        <v>LabShare</v>
      </c>
      <c r="C49" s="10" t="s">
        <v>102</v>
      </c>
      <c r="D49" s="12"/>
      <c r="E49" s="12" t="s">
        <v>101</v>
      </c>
      <c r="F49" s="13"/>
      <c r="G49" s="12"/>
      <c r="H49" s="12"/>
      <c r="I49" s="12"/>
      <c r="J49" s="12"/>
      <c r="K49" s="12" t="s">
        <v>101</v>
      </c>
      <c r="L49" s="12" t="s">
        <v>101</v>
      </c>
      <c r="M49" s="12" t="s">
        <v>101</v>
      </c>
      <c r="N49" s="12"/>
      <c r="O49" s="12"/>
      <c r="P49" s="12"/>
      <c r="Q49" s="12"/>
      <c r="R49" s="12" t="s">
        <v>101</v>
      </c>
      <c r="S49" s="12" t="s">
        <v>101</v>
      </c>
      <c r="T49" s="12"/>
      <c r="U49" s="12"/>
      <c r="V49" s="12" t="s">
        <v>101</v>
      </c>
      <c r="W49" s="12" t="s">
        <v>101</v>
      </c>
      <c r="X49" s="12" t="s">
        <v>101</v>
      </c>
      <c r="Y49" s="12" t="s">
        <v>101</v>
      </c>
      <c r="Z49" s="12" t="s">
        <v>101</v>
      </c>
      <c r="AA49" s="12" t="s">
        <v>101</v>
      </c>
      <c r="AB49" s="12" t="s">
        <v>101</v>
      </c>
      <c r="AC49" s="12" t="s">
        <v>101</v>
      </c>
      <c r="AD49" s="13"/>
      <c r="AE49" s="12"/>
      <c r="AF49" s="12"/>
      <c r="AG49" s="12"/>
      <c r="AH49" s="12"/>
      <c r="AI49" s="12"/>
      <c r="AJ49" s="12" t="s">
        <v>101</v>
      </c>
      <c r="AK49" s="12"/>
      <c r="AL49" s="12"/>
      <c r="AM49" s="12"/>
      <c r="AN49" s="12"/>
      <c r="AO49" s="12"/>
      <c r="AP49" s="12"/>
      <c r="AQ49" s="13"/>
      <c r="AR49" s="12"/>
      <c r="AS49" s="12"/>
      <c r="AT49" s="12"/>
      <c r="AU49" s="12"/>
      <c r="AV49" s="12"/>
      <c r="AW49" s="12"/>
      <c r="AX49" s="12"/>
      <c r="AY49" s="12"/>
      <c r="AZ49" s="13"/>
      <c r="BA49" s="12" t="s">
        <v>101</v>
      </c>
      <c r="BB49" s="12"/>
      <c r="BC49" s="12" t="s">
        <v>101</v>
      </c>
      <c r="BD49" s="12"/>
      <c r="BE49" s="12"/>
      <c r="BF49" s="12"/>
      <c r="BG49" s="12"/>
      <c r="BH49" s="12"/>
      <c r="BI49" s="12"/>
      <c r="BJ49" s="12"/>
      <c r="BK49" s="12"/>
      <c r="BL49" s="12" t="s">
        <v>101</v>
      </c>
      <c r="BM49" s="12"/>
      <c r="BN49" s="12"/>
      <c r="BO49" s="12"/>
      <c r="BP49" s="12"/>
      <c r="BQ49" s="11">
        <v>17</v>
      </c>
      <c r="BR49" s="12"/>
      <c r="BS49" s="12"/>
      <c r="BT49" s="12" t="s">
        <v>101</v>
      </c>
      <c r="BU49" s="12"/>
      <c r="BV49" s="12"/>
      <c r="BW49" s="12"/>
      <c r="BX49" s="12" t="s">
        <v>101</v>
      </c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 t="s">
        <v>101</v>
      </c>
      <c r="CK49" s="12"/>
      <c r="CL49" s="12"/>
      <c r="CM49" s="12"/>
      <c r="CN49" s="12"/>
      <c r="CO49" s="12"/>
      <c r="CP49" s="12"/>
      <c r="CQ49" s="12"/>
      <c r="CR49" s="12"/>
      <c r="CS49" s="11">
        <v>3</v>
      </c>
    </row>
    <row r="50" spans="1:97" x14ac:dyDescent="0.25">
      <c r="A50" s="10" t="str">
        <f>HYPERLINK("http://limswiki.org/index.php?title=NoteBookMaker%2C_LLC", "NoteBookMaker, LLC")</f>
        <v>NoteBookMaker, LLC</v>
      </c>
      <c r="B50" s="10" t="str">
        <f>HYPERLINK("http://notebookmaker.com/index.html", "NoteBookMaker")</f>
        <v>NoteBookMaker</v>
      </c>
      <c r="C50" s="10" t="s">
        <v>102</v>
      </c>
      <c r="D50" s="12" t="s">
        <v>101</v>
      </c>
      <c r="E50" s="12" t="s">
        <v>101</v>
      </c>
      <c r="F50" s="13"/>
      <c r="G50" s="12"/>
      <c r="H50" s="12"/>
      <c r="I50" s="12"/>
      <c r="J50" s="12"/>
      <c r="K50" s="12"/>
      <c r="L50" s="12"/>
      <c r="M50" s="12"/>
      <c r="N50" s="12" t="s">
        <v>101</v>
      </c>
      <c r="O50" s="12"/>
      <c r="P50" s="12" t="s">
        <v>101</v>
      </c>
      <c r="Q50" s="12"/>
      <c r="R50" s="12" t="s">
        <v>101</v>
      </c>
      <c r="S50" s="12"/>
      <c r="T50" s="12" t="s">
        <v>101</v>
      </c>
      <c r="U50" s="12"/>
      <c r="V50" s="12"/>
      <c r="W50" s="12"/>
      <c r="X50" s="12"/>
      <c r="Y50" s="12" t="s">
        <v>101</v>
      </c>
      <c r="Z50" s="12"/>
      <c r="AA50" s="12"/>
      <c r="AB50" s="12"/>
      <c r="AC50" s="12"/>
      <c r="AD50" s="13"/>
      <c r="AE50" s="12" t="s">
        <v>101</v>
      </c>
      <c r="AF50" s="12"/>
      <c r="AG50" s="12"/>
      <c r="AH50" s="12" t="s">
        <v>101</v>
      </c>
      <c r="AI50" s="12"/>
      <c r="AJ50" s="12" t="s">
        <v>101</v>
      </c>
      <c r="AK50" s="12" t="s">
        <v>101</v>
      </c>
      <c r="AL50" s="12" t="s">
        <v>101</v>
      </c>
      <c r="AM50" s="12"/>
      <c r="AN50" s="12" t="s">
        <v>101</v>
      </c>
      <c r="AO50" s="12"/>
      <c r="AP50" s="12"/>
      <c r="AQ50" s="13"/>
      <c r="AR50" s="12"/>
      <c r="AS50" s="12" t="s">
        <v>101</v>
      </c>
      <c r="AT50" s="12"/>
      <c r="AU50" s="12"/>
      <c r="AV50" s="12" t="s">
        <v>101</v>
      </c>
      <c r="AW50" s="12"/>
      <c r="AX50" s="12"/>
      <c r="AY50" s="12"/>
      <c r="AZ50" s="13"/>
      <c r="BA50" s="12" t="s">
        <v>101</v>
      </c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 t="s">
        <v>101</v>
      </c>
      <c r="BM50" s="12"/>
      <c r="BN50" s="12" t="s">
        <v>101</v>
      </c>
      <c r="BO50" s="12" t="s">
        <v>101</v>
      </c>
      <c r="BP50" s="12"/>
      <c r="BQ50" s="11">
        <v>17</v>
      </c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 t="s">
        <v>101</v>
      </c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1">
        <v>1</v>
      </c>
    </row>
    <row r="51" spans="1:97" x14ac:dyDescent="0.25">
      <c r="A51" s="10" t="str">
        <f>HYPERLINK("http://limswiki.org/index.php?title=Open.Co_Srl", "Open.Co Srl")</f>
        <v>Open.Co Srl</v>
      </c>
      <c r="B51" s="10" t="str">
        <f>HYPERLINK("http://www.openco.it/en/solutions/eln/", "Open.Co ELN")</f>
        <v>Open.Co ELN</v>
      </c>
      <c r="C51" s="10" t="s">
        <v>107</v>
      </c>
      <c r="D51" s="12"/>
      <c r="E51" s="12"/>
      <c r="F51" s="13"/>
      <c r="G51" s="12"/>
      <c r="H51" s="12"/>
      <c r="I51" s="12"/>
      <c r="J51" s="12"/>
      <c r="K51" s="12"/>
      <c r="L51" s="12" t="s">
        <v>101</v>
      </c>
      <c r="M51" s="12" t="s">
        <v>101</v>
      </c>
      <c r="N51" s="12"/>
      <c r="O51" s="12" t="s">
        <v>101</v>
      </c>
      <c r="P51" s="12" t="s">
        <v>101</v>
      </c>
      <c r="Q51" s="12" t="s">
        <v>101</v>
      </c>
      <c r="R51" s="12"/>
      <c r="S51" s="12"/>
      <c r="T51" s="12"/>
      <c r="U51" s="12"/>
      <c r="V51" s="12"/>
      <c r="W51" s="12"/>
      <c r="X51" s="12"/>
      <c r="Y51" s="12" t="s">
        <v>101</v>
      </c>
      <c r="Z51" s="12"/>
      <c r="AA51" s="12"/>
      <c r="AB51" s="12"/>
      <c r="AC51" s="12"/>
      <c r="AD51" s="13"/>
      <c r="AE51" s="12"/>
      <c r="AF51" s="12"/>
      <c r="AG51" s="12"/>
      <c r="AH51" s="12" t="s">
        <v>101</v>
      </c>
      <c r="AI51" s="12"/>
      <c r="AJ51" s="12"/>
      <c r="AK51" s="12"/>
      <c r="AL51" s="12"/>
      <c r="AM51" s="12"/>
      <c r="AN51" s="12"/>
      <c r="AO51" s="12" t="s">
        <v>101</v>
      </c>
      <c r="AP51" s="12"/>
      <c r="AQ51" s="13"/>
      <c r="AR51" s="12"/>
      <c r="AS51" s="12"/>
      <c r="AT51" s="12"/>
      <c r="AU51" s="12"/>
      <c r="AV51" s="12"/>
      <c r="AW51" s="12"/>
      <c r="AX51" s="12"/>
      <c r="AY51" s="12"/>
      <c r="AZ51" s="13"/>
      <c r="BA51" s="12" t="s">
        <v>101</v>
      </c>
      <c r="BB51" s="12"/>
      <c r="BC51" s="12" t="s">
        <v>101</v>
      </c>
      <c r="BD51" s="12"/>
      <c r="BE51" s="12" t="s">
        <v>101</v>
      </c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1">
        <v>11</v>
      </c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 t="s">
        <v>101</v>
      </c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1">
        <v>1</v>
      </c>
    </row>
    <row r="52" spans="1:97" x14ac:dyDescent="0.25">
      <c r="A52" s="10" t="str">
        <f>HYPERLINK("http://limswiki.org/index.php?title=PerkinElmer_Inc.", "PerkinElmer Inc.")</f>
        <v>PerkinElmer Inc.</v>
      </c>
      <c r="B52" s="10" t="str">
        <f>HYPERLINK("http://www.cambridgesoft.com/Ensemble/E-notebook/", "E-Notebook")</f>
        <v>E-Notebook</v>
      </c>
      <c r="C52" s="10" t="s">
        <v>102</v>
      </c>
      <c r="D52" s="12"/>
      <c r="E52" s="12"/>
      <c r="F52" s="13"/>
      <c r="G52" s="12" t="s">
        <v>101</v>
      </c>
      <c r="H52" s="12" t="s">
        <v>101</v>
      </c>
      <c r="I52" s="12"/>
      <c r="J52" s="12"/>
      <c r="K52" s="12" t="s">
        <v>101</v>
      </c>
      <c r="L52" s="12" t="s">
        <v>101</v>
      </c>
      <c r="M52" s="12" t="s">
        <v>101</v>
      </c>
      <c r="N52" s="12" t="s">
        <v>101</v>
      </c>
      <c r="O52" s="12" t="s">
        <v>101</v>
      </c>
      <c r="P52" s="12" t="s">
        <v>101</v>
      </c>
      <c r="Q52" s="12"/>
      <c r="R52" s="12"/>
      <c r="S52" s="12"/>
      <c r="T52" s="12"/>
      <c r="U52" s="12"/>
      <c r="V52" s="12"/>
      <c r="W52" s="12"/>
      <c r="X52" s="12" t="s">
        <v>101</v>
      </c>
      <c r="Y52" s="12"/>
      <c r="Z52" s="12" t="s">
        <v>101</v>
      </c>
      <c r="AA52" s="12" t="s">
        <v>101</v>
      </c>
      <c r="AB52" s="12" t="s">
        <v>101</v>
      </c>
      <c r="AC52" s="12"/>
      <c r="AD52" s="13"/>
      <c r="AE52" s="12" t="s">
        <v>101</v>
      </c>
      <c r="AF52" s="12"/>
      <c r="AG52" s="12"/>
      <c r="AH52" s="12" t="s">
        <v>101</v>
      </c>
      <c r="AI52" s="12"/>
      <c r="AJ52" s="12"/>
      <c r="AK52" s="12"/>
      <c r="AL52" s="12"/>
      <c r="AM52" s="12"/>
      <c r="AN52" s="12"/>
      <c r="AO52" s="12"/>
      <c r="AP52" s="12"/>
      <c r="AQ52" s="13"/>
      <c r="AR52" s="12" t="s">
        <v>101</v>
      </c>
      <c r="AS52" s="12" t="s">
        <v>101</v>
      </c>
      <c r="AT52" s="12"/>
      <c r="AU52" s="12"/>
      <c r="AV52" s="12"/>
      <c r="AW52" s="12"/>
      <c r="AX52" s="12"/>
      <c r="AY52" s="12"/>
      <c r="AZ52" s="13"/>
      <c r="BA52" s="12"/>
      <c r="BB52" s="12" t="s">
        <v>101</v>
      </c>
      <c r="BC52" s="12" t="s">
        <v>101</v>
      </c>
      <c r="BD52" s="12"/>
      <c r="BE52" s="12" t="s">
        <v>101</v>
      </c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1">
        <v>19</v>
      </c>
      <c r="BR52" s="12"/>
      <c r="BS52" s="12"/>
      <c r="BT52" s="12" t="s">
        <v>101</v>
      </c>
      <c r="BU52" s="12"/>
      <c r="BV52" s="12"/>
      <c r="BW52" s="12" t="s">
        <v>101</v>
      </c>
      <c r="BX52" s="12"/>
      <c r="BY52" s="12"/>
      <c r="BZ52" s="12" t="s">
        <v>101</v>
      </c>
      <c r="CA52" s="12"/>
      <c r="CB52" s="12"/>
      <c r="CC52" s="12"/>
      <c r="CD52" s="12"/>
      <c r="CE52" s="12" t="s">
        <v>101</v>
      </c>
      <c r="CF52" s="12"/>
      <c r="CG52" s="12"/>
      <c r="CH52" s="12"/>
      <c r="CI52" s="12"/>
      <c r="CJ52" s="12" t="s">
        <v>101</v>
      </c>
      <c r="CK52" s="12"/>
      <c r="CL52" s="12"/>
      <c r="CM52" s="12"/>
      <c r="CN52" s="12" t="s">
        <v>101</v>
      </c>
      <c r="CO52" s="12" t="s">
        <v>101</v>
      </c>
      <c r="CP52" s="12"/>
      <c r="CQ52" s="12"/>
      <c r="CR52" s="12"/>
      <c r="CS52" s="11">
        <v>7</v>
      </c>
    </row>
    <row r="53" spans="1:97" x14ac:dyDescent="0.25">
      <c r="A53" s="10" t="str">
        <f>HYPERLINK("http://limswiki.org/index.php?title=PerkinElmer_Inc.", "PerkinElmer Inc.")</f>
        <v>PerkinElmer Inc.</v>
      </c>
      <c r="B53" s="10" t="str">
        <f>HYPERLINK("http://www.perkinelmer.com/product/signals-notebook-signalsn", "Signals Notebook")</f>
        <v>Signals Notebook</v>
      </c>
      <c r="C53" s="10" t="s">
        <v>102</v>
      </c>
      <c r="D53" s="12"/>
      <c r="E53" s="12"/>
      <c r="F53" s="13"/>
      <c r="G53" s="12" t="s">
        <v>101</v>
      </c>
      <c r="H53" s="12"/>
      <c r="I53" s="12"/>
      <c r="J53" s="12"/>
      <c r="K53" s="12"/>
      <c r="L53" s="12"/>
      <c r="M53" s="12" t="s">
        <v>101</v>
      </c>
      <c r="N53" s="12"/>
      <c r="O53" s="12"/>
      <c r="P53" s="12" t="s">
        <v>101</v>
      </c>
      <c r="Q53" s="12"/>
      <c r="R53" s="12"/>
      <c r="S53" s="12"/>
      <c r="T53" s="12"/>
      <c r="U53" s="12"/>
      <c r="V53" s="12" t="s">
        <v>101</v>
      </c>
      <c r="W53" s="12"/>
      <c r="X53" s="12"/>
      <c r="Y53" s="12"/>
      <c r="Z53" s="12"/>
      <c r="AA53" s="12"/>
      <c r="AB53" s="12"/>
      <c r="AC53" s="12"/>
      <c r="AD53" s="13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2"/>
      <c r="AS53" s="12"/>
      <c r="AT53" s="12"/>
      <c r="AU53" s="12"/>
      <c r="AV53" s="12"/>
      <c r="AW53" s="12"/>
      <c r="AX53" s="12"/>
      <c r="AY53" s="12"/>
      <c r="AZ53" s="13"/>
      <c r="BA53" s="12" t="s">
        <v>101</v>
      </c>
      <c r="BB53" s="12"/>
      <c r="BC53" s="12"/>
      <c r="BD53" s="12"/>
      <c r="BE53" s="12" t="s">
        <v>101</v>
      </c>
      <c r="BF53" s="12"/>
      <c r="BG53" s="12"/>
      <c r="BH53" s="12"/>
      <c r="BI53" s="12"/>
      <c r="BJ53" s="12"/>
      <c r="BK53" s="12"/>
      <c r="BL53" s="12"/>
      <c r="BM53" s="12" t="s">
        <v>101</v>
      </c>
      <c r="BN53" s="12"/>
      <c r="BO53" s="12" t="s">
        <v>101</v>
      </c>
      <c r="BP53" s="12"/>
      <c r="BQ53" s="11">
        <v>8</v>
      </c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 t="s">
        <v>101</v>
      </c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1">
        <v>1</v>
      </c>
    </row>
    <row r="54" spans="1:97" x14ac:dyDescent="0.25">
      <c r="A54" s="10" t="str">
        <f>HYPERLINK("http://limswiki.org/index.php?title=Quattro_research_GmbH", "Quattro research GmbH")</f>
        <v>Quattro research GmbH</v>
      </c>
      <c r="B54" s="10" t="str">
        <f>HYPERLINK("http://www.quattro-research.com/products/", "quattro/LJ")</f>
        <v>quattro/LJ</v>
      </c>
      <c r="C54" s="10" t="s">
        <v>106</v>
      </c>
      <c r="D54" s="12"/>
      <c r="E54" s="12"/>
      <c r="F54" s="13"/>
      <c r="G54" s="12" t="s">
        <v>101</v>
      </c>
      <c r="H54" s="12"/>
      <c r="I54" s="12"/>
      <c r="J54" s="12"/>
      <c r="K54" s="12"/>
      <c r="L54" s="12" t="s">
        <v>101</v>
      </c>
      <c r="M54" s="12" t="s">
        <v>101</v>
      </c>
      <c r="N54" s="12"/>
      <c r="O54" s="12"/>
      <c r="P54" s="12" t="s">
        <v>101</v>
      </c>
      <c r="Q54" s="12"/>
      <c r="R54" s="12"/>
      <c r="S54" s="12"/>
      <c r="T54" s="12"/>
      <c r="U54" s="12"/>
      <c r="V54" s="12"/>
      <c r="W54" s="12"/>
      <c r="X54" s="12"/>
      <c r="Y54" s="12" t="s">
        <v>101</v>
      </c>
      <c r="Z54" s="12"/>
      <c r="AA54" s="12" t="s">
        <v>101</v>
      </c>
      <c r="AB54" s="12"/>
      <c r="AC54" s="12"/>
      <c r="AD54" s="13"/>
      <c r="AE54" s="12"/>
      <c r="AF54" s="12"/>
      <c r="AG54" s="12"/>
      <c r="AH54" s="12" t="s">
        <v>101</v>
      </c>
      <c r="AI54" s="12"/>
      <c r="AJ54" s="12"/>
      <c r="AK54" s="12"/>
      <c r="AL54" s="12"/>
      <c r="AM54" s="12"/>
      <c r="AN54" s="12"/>
      <c r="AO54" s="12"/>
      <c r="AP54" s="12"/>
      <c r="AQ54" s="13"/>
      <c r="AR54" s="12"/>
      <c r="AS54" s="12"/>
      <c r="AT54" s="12"/>
      <c r="AU54" s="12"/>
      <c r="AV54" s="12"/>
      <c r="AW54" s="12"/>
      <c r="AX54" s="12"/>
      <c r="AY54" s="12"/>
      <c r="AZ54" s="13"/>
      <c r="BA54" s="12" t="s">
        <v>101</v>
      </c>
      <c r="BB54" s="12"/>
      <c r="BC54" s="12"/>
      <c r="BD54" s="12"/>
      <c r="BE54" s="12" t="s">
        <v>101</v>
      </c>
      <c r="BF54" s="12"/>
      <c r="BG54" s="12"/>
      <c r="BH54" s="12"/>
      <c r="BI54" s="12"/>
      <c r="BJ54" s="12"/>
      <c r="BK54" s="12"/>
      <c r="BL54" s="12"/>
      <c r="BM54" s="12" t="s">
        <v>101</v>
      </c>
      <c r="BN54" s="12"/>
      <c r="BO54" s="12"/>
      <c r="BP54" s="12"/>
      <c r="BQ54" s="11">
        <v>10</v>
      </c>
      <c r="BR54" s="12"/>
      <c r="BS54" s="12"/>
      <c r="BT54" s="12"/>
      <c r="BU54" s="12"/>
      <c r="BV54" s="12"/>
      <c r="BW54" s="12" t="s">
        <v>101</v>
      </c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 t="s">
        <v>101</v>
      </c>
      <c r="CK54" s="12"/>
      <c r="CL54" s="12"/>
      <c r="CM54" s="12"/>
      <c r="CN54" s="12"/>
      <c r="CO54" s="12" t="s">
        <v>101</v>
      </c>
      <c r="CP54" s="12"/>
      <c r="CQ54" s="12"/>
      <c r="CR54" s="12"/>
      <c r="CS54" s="11">
        <v>3</v>
      </c>
    </row>
    <row r="55" spans="1:97" x14ac:dyDescent="0.25">
      <c r="A55" s="10" t="str">
        <f>HYPERLINK("http://limswiki.org/index.php?title=Rescop_BV", "Rescop BV")</f>
        <v>Rescop BV</v>
      </c>
      <c r="B55" s="10" t="str">
        <f>HYPERLINK("https://software.rescop.com/electronic-lab-notebook/", "RC-ELN")</f>
        <v>RC-ELN</v>
      </c>
      <c r="C55" s="10" t="s">
        <v>105</v>
      </c>
      <c r="D55" s="12"/>
      <c r="E55" s="12"/>
      <c r="F55" s="13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101</v>
      </c>
      <c r="Q55" s="12" t="s">
        <v>101</v>
      </c>
      <c r="R55" s="12"/>
      <c r="S55" s="12"/>
      <c r="T55" s="12"/>
      <c r="U55" s="12"/>
      <c r="V55" s="12"/>
      <c r="W55" s="12" t="s">
        <v>101</v>
      </c>
      <c r="X55" s="12" t="s">
        <v>101</v>
      </c>
      <c r="Y55" s="12"/>
      <c r="Z55" s="12"/>
      <c r="AA55" s="12" t="s">
        <v>101</v>
      </c>
      <c r="AB55" s="12"/>
      <c r="AC55" s="12"/>
      <c r="AD55" s="13"/>
      <c r="AE55" s="12" t="s">
        <v>101</v>
      </c>
      <c r="AF55" s="12"/>
      <c r="AG55" s="12"/>
      <c r="AH55" s="12" t="s">
        <v>101</v>
      </c>
      <c r="AI55" s="12"/>
      <c r="AJ55" s="12"/>
      <c r="AK55" s="12"/>
      <c r="AL55" s="12"/>
      <c r="AM55" s="12"/>
      <c r="AN55" s="12" t="s">
        <v>101</v>
      </c>
      <c r="AO55" s="12"/>
      <c r="AP55" s="12"/>
      <c r="AQ55" s="13"/>
      <c r="AR55" s="12" t="s">
        <v>101</v>
      </c>
      <c r="AS55" s="12"/>
      <c r="AT55" s="12"/>
      <c r="AU55" s="12"/>
      <c r="AV55" s="12"/>
      <c r="AW55" s="12"/>
      <c r="AX55" s="12"/>
      <c r="AY55" s="12"/>
      <c r="AZ55" s="13"/>
      <c r="BA55" s="12" t="s">
        <v>101</v>
      </c>
      <c r="BB55" s="12"/>
      <c r="BC55" s="12" t="s">
        <v>101</v>
      </c>
      <c r="BD55" s="12" t="s">
        <v>101</v>
      </c>
      <c r="BE55" s="12"/>
      <c r="BF55" s="12"/>
      <c r="BG55" s="12"/>
      <c r="BH55" s="12"/>
      <c r="BI55" s="12"/>
      <c r="BJ55" s="12"/>
      <c r="BK55" s="12"/>
      <c r="BL55" s="12" t="s">
        <v>101</v>
      </c>
      <c r="BM55" s="12" t="s">
        <v>101</v>
      </c>
      <c r="BN55" s="12"/>
      <c r="BO55" s="12" t="s">
        <v>101</v>
      </c>
      <c r="BP55" s="12"/>
      <c r="BQ55" s="11">
        <v>15</v>
      </c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 t="s">
        <v>101</v>
      </c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1">
        <v>1</v>
      </c>
    </row>
    <row r="56" spans="1:97" x14ac:dyDescent="0.25">
      <c r="A56" s="10" t="str">
        <f>HYPERLINK("http://limswiki.org/index.php?title=Research_Innovations_Limited", "Research Innovations Limited")</f>
        <v>Research Innovations Limited</v>
      </c>
      <c r="B56" s="10" t="str">
        <f>HYPERLINK("http://www.researchspace.com/electronic-lab-notebook/what_create_share.html", "eCAT")</f>
        <v>eCAT</v>
      </c>
      <c r="C56" s="10" t="s">
        <v>112</v>
      </c>
      <c r="D56" s="12" t="s">
        <v>101</v>
      </c>
      <c r="E56" s="12"/>
      <c r="F56" s="13"/>
      <c r="G56" s="12"/>
      <c r="H56" s="12" t="s">
        <v>101</v>
      </c>
      <c r="I56" s="12"/>
      <c r="J56" s="12"/>
      <c r="K56" s="12"/>
      <c r="L56" s="12"/>
      <c r="M56" s="12" t="s">
        <v>101</v>
      </c>
      <c r="N56" s="12"/>
      <c r="O56" s="12" t="s">
        <v>101</v>
      </c>
      <c r="P56" s="12"/>
      <c r="Q56" s="12" t="s">
        <v>101</v>
      </c>
      <c r="R56" s="12" t="s">
        <v>101</v>
      </c>
      <c r="S56" s="12"/>
      <c r="T56" s="12"/>
      <c r="U56" s="12"/>
      <c r="V56" s="12"/>
      <c r="W56" s="12" t="s">
        <v>101</v>
      </c>
      <c r="X56" s="12" t="s">
        <v>101</v>
      </c>
      <c r="Y56" s="12" t="s">
        <v>101</v>
      </c>
      <c r="Z56" s="12"/>
      <c r="AA56" s="12" t="s">
        <v>101</v>
      </c>
      <c r="AB56" s="12"/>
      <c r="AC56" s="12"/>
      <c r="AD56" s="13"/>
      <c r="AE56" s="12" t="s">
        <v>101</v>
      </c>
      <c r="AF56" s="12"/>
      <c r="AG56" s="12"/>
      <c r="AH56" s="12" t="s">
        <v>101</v>
      </c>
      <c r="AI56" s="12"/>
      <c r="AJ56" s="12" t="s">
        <v>101</v>
      </c>
      <c r="AK56" s="12"/>
      <c r="AL56" s="12"/>
      <c r="AM56" s="12"/>
      <c r="AN56" s="12" t="s">
        <v>101</v>
      </c>
      <c r="AO56" s="12"/>
      <c r="AP56" s="12" t="s">
        <v>101</v>
      </c>
      <c r="AQ56" s="13"/>
      <c r="AR56" s="12" t="s">
        <v>101</v>
      </c>
      <c r="AS56" s="12" t="s">
        <v>101</v>
      </c>
      <c r="AT56" s="12" t="s">
        <v>101</v>
      </c>
      <c r="AU56" s="12" t="s">
        <v>101</v>
      </c>
      <c r="AV56" s="12"/>
      <c r="AW56" s="12"/>
      <c r="AX56" s="12"/>
      <c r="AY56" s="12"/>
      <c r="AZ56" s="13"/>
      <c r="BA56" s="12" t="s">
        <v>101</v>
      </c>
      <c r="BB56" s="12"/>
      <c r="BC56" s="12"/>
      <c r="BD56" s="12" t="s">
        <v>101</v>
      </c>
      <c r="BE56" s="12" t="s">
        <v>101</v>
      </c>
      <c r="BF56" s="12" t="s">
        <v>101</v>
      </c>
      <c r="BG56" s="12" t="s">
        <v>101</v>
      </c>
      <c r="BH56" s="12" t="s">
        <v>101</v>
      </c>
      <c r="BI56" s="12"/>
      <c r="BJ56" s="12" t="s">
        <v>101</v>
      </c>
      <c r="BK56" s="12"/>
      <c r="BL56" s="12" t="s">
        <v>101</v>
      </c>
      <c r="BM56" s="12" t="s">
        <v>101</v>
      </c>
      <c r="BN56" s="12"/>
      <c r="BO56" s="12" t="s">
        <v>101</v>
      </c>
      <c r="BP56" s="12"/>
      <c r="BQ56" s="11">
        <v>28</v>
      </c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 t="s">
        <v>101</v>
      </c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1">
        <v>1</v>
      </c>
    </row>
    <row r="57" spans="1:97" x14ac:dyDescent="0.25">
      <c r="A57" s="10" t="str">
        <f>HYPERLINK("http://limswiki.org/index.php?title=Research_Innovations_Limited", "Research Innovations Limited")</f>
        <v>Research Innovations Limited</v>
      </c>
      <c r="B57" s="10" t="str">
        <f>HYPERLINK("http://lab-ally.com/products/rspace-eln/", "RSpace")</f>
        <v>RSpace</v>
      </c>
      <c r="C57" s="10" t="s">
        <v>112</v>
      </c>
      <c r="D57" s="12" t="s">
        <v>101</v>
      </c>
      <c r="E57" s="12"/>
      <c r="F57" s="13"/>
      <c r="G57" s="12" t="s">
        <v>101</v>
      </c>
      <c r="H57" s="12"/>
      <c r="I57" s="12"/>
      <c r="J57" s="12"/>
      <c r="K57" s="12" t="s">
        <v>101</v>
      </c>
      <c r="L57" s="12"/>
      <c r="M57" s="12" t="s">
        <v>101</v>
      </c>
      <c r="N57" s="12"/>
      <c r="O57" s="12" t="s">
        <v>101</v>
      </c>
      <c r="P57" s="12" t="s">
        <v>101</v>
      </c>
      <c r="Q57" s="12" t="s">
        <v>101</v>
      </c>
      <c r="R57" s="12" t="s">
        <v>101</v>
      </c>
      <c r="S57" s="12"/>
      <c r="T57" s="12"/>
      <c r="U57" s="12"/>
      <c r="V57" s="12"/>
      <c r="W57" s="12"/>
      <c r="X57" s="12"/>
      <c r="Y57" s="12" t="s">
        <v>101</v>
      </c>
      <c r="Z57" s="12" t="s">
        <v>101</v>
      </c>
      <c r="AA57" s="12"/>
      <c r="AB57" s="12"/>
      <c r="AC57" s="12"/>
      <c r="AD57" s="13"/>
      <c r="AE57" s="12"/>
      <c r="AF57" s="12"/>
      <c r="AG57" s="12"/>
      <c r="AH57" s="12"/>
      <c r="AI57" s="12"/>
      <c r="AJ57" s="12" t="s">
        <v>101</v>
      </c>
      <c r="AK57" s="12"/>
      <c r="AL57" s="12"/>
      <c r="AM57" s="12"/>
      <c r="AN57" s="12" t="s">
        <v>101</v>
      </c>
      <c r="AO57" s="12" t="s">
        <v>101</v>
      </c>
      <c r="AP57" s="12"/>
      <c r="AQ57" s="13"/>
      <c r="AR57" s="12"/>
      <c r="AS57" s="12"/>
      <c r="AT57" s="12"/>
      <c r="AU57" s="12"/>
      <c r="AV57" s="12" t="s">
        <v>101</v>
      </c>
      <c r="AW57" s="12"/>
      <c r="AX57" s="12"/>
      <c r="AY57" s="12"/>
      <c r="AZ57" s="13"/>
      <c r="BA57" s="12" t="s">
        <v>101</v>
      </c>
      <c r="BB57" s="12"/>
      <c r="BC57" s="12"/>
      <c r="BD57" s="12" t="s">
        <v>101</v>
      </c>
      <c r="BE57" s="12"/>
      <c r="BF57" s="12" t="s">
        <v>101</v>
      </c>
      <c r="BG57" s="12"/>
      <c r="BH57" s="12" t="s">
        <v>101</v>
      </c>
      <c r="BI57" s="12" t="s">
        <v>101</v>
      </c>
      <c r="BJ57" s="12" t="s">
        <v>101</v>
      </c>
      <c r="BK57" s="12"/>
      <c r="BL57" s="12" t="s">
        <v>101</v>
      </c>
      <c r="BM57" s="12" t="s">
        <v>101</v>
      </c>
      <c r="BN57" s="12"/>
      <c r="BO57" s="12"/>
      <c r="BP57" s="12"/>
      <c r="BQ57" s="11">
        <v>21</v>
      </c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 t="s">
        <v>101</v>
      </c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1">
        <v>1</v>
      </c>
    </row>
    <row r="58" spans="1:97" x14ac:dyDescent="0.25">
      <c r="A58" s="10" t="str">
        <f>HYPERLINK("http://limswiki.org/index.php?title=RURO_Inc.", "RURO Inc.")</f>
        <v>RURO Inc.</v>
      </c>
      <c r="B58" s="10" t="str">
        <f>HYPERLINK("https://sciency-eln.com/index", "Sciency")</f>
        <v>Sciency</v>
      </c>
      <c r="C58" s="10" t="s">
        <v>102</v>
      </c>
      <c r="D58" s="12" t="s">
        <v>101</v>
      </c>
      <c r="E58" s="12" t="s">
        <v>101</v>
      </c>
      <c r="F58" s="13"/>
      <c r="G58" s="12"/>
      <c r="H58" s="12"/>
      <c r="I58" s="12"/>
      <c r="J58" s="12"/>
      <c r="K58" s="12" t="s">
        <v>101</v>
      </c>
      <c r="L58" s="12"/>
      <c r="M58" s="12" t="s">
        <v>101</v>
      </c>
      <c r="N58" s="12"/>
      <c r="O58" s="12" t="s">
        <v>101</v>
      </c>
      <c r="P58" s="12" t="s">
        <v>101</v>
      </c>
      <c r="Q58" s="12"/>
      <c r="R58" s="12" t="s">
        <v>101</v>
      </c>
      <c r="S58" s="12"/>
      <c r="T58" s="12"/>
      <c r="U58" s="12"/>
      <c r="V58" s="12"/>
      <c r="W58" s="12" t="s">
        <v>101</v>
      </c>
      <c r="X58" s="12"/>
      <c r="Y58" s="12" t="s">
        <v>101</v>
      </c>
      <c r="Z58" s="12"/>
      <c r="AA58" s="12" t="s">
        <v>101</v>
      </c>
      <c r="AB58" s="12" t="s">
        <v>101</v>
      </c>
      <c r="AC58" s="12"/>
      <c r="AD58" s="13"/>
      <c r="AE58" s="12" t="s">
        <v>101</v>
      </c>
      <c r="AF58" s="12"/>
      <c r="AG58" s="12"/>
      <c r="AH58" s="12" t="s">
        <v>101</v>
      </c>
      <c r="AI58" s="12"/>
      <c r="AJ58" s="12" t="s">
        <v>101</v>
      </c>
      <c r="AK58" s="12"/>
      <c r="AL58" s="12"/>
      <c r="AM58" s="12"/>
      <c r="AN58" s="12" t="s">
        <v>101</v>
      </c>
      <c r="AO58" s="12"/>
      <c r="AP58" s="12"/>
      <c r="AQ58" s="13"/>
      <c r="AR58" s="12"/>
      <c r="AS58" s="12"/>
      <c r="AT58" s="12"/>
      <c r="AU58" s="12"/>
      <c r="AV58" s="12" t="s">
        <v>101</v>
      </c>
      <c r="AW58" s="12"/>
      <c r="AX58" s="12"/>
      <c r="AY58" s="12" t="s">
        <v>101</v>
      </c>
      <c r="AZ58" s="13"/>
      <c r="BA58" s="12" t="s">
        <v>101</v>
      </c>
      <c r="BB58" s="12"/>
      <c r="BC58" s="12" t="s">
        <v>101</v>
      </c>
      <c r="BD58" s="12" t="s">
        <v>101</v>
      </c>
      <c r="BE58" s="12" t="s">
        <v>101</v>
      </c>
      <c r="BF58" s="12" t="s">
        <v>101</v>
      </c>
      <c r="BG58" s="12"/>
      <c r="BH58" s="12"/>
      <c r="BI58" s="12"/>
      <c r="BJ58" s="12" t="s">
        <v>101</v>
      </c>
      <c r="BK58" s="12"/>
      <c r="BL58" s="12"/>
      <c r="BM58" s="12" t="s">
        <v>101</v>
      </c>
      <c r="BN58" s="12"/>
      <c r="BO58" s="12"/>
      <c r="BP58" s="12"/>
      <c r="BQ58" s="11">
        <v>22</v>
      </c>
      <c r="BR58" s="12"/>
      <c r="BS58" s="12"/>
      <c r="BT58" s="12" t="s">
        <v>101</v>
      </c>
      <c r="BU58" s="12"/>
      <c r="BV58" s="12"/>
      <c r="BW58" s="12" t="s">
        <v>101</v>
      </c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 t="s">
        <v>101</v>
      </c>
      <c r="CK58" s="12"/>
      <c r="CL58" s="12"/>
      <c r="CM58" s="12"/>
      <c r="CN58" s="12"/>
      <c r="CO58" s="12"/>
      <c r="CP58" s="12"/>
      <c r="CQ58" s="12"/>
      <c r="CR58" s="12"/>
      <c r="CS58" s="11">
        <v>3</v>
      </c>
    </row>
    <row r="59" spans="1:97" x14ac:dyDescent="0.25">
      <c r="A59" s="10" t="str">
        <f>HYPERLINK("http://limswiki.org/index.php?title=Sapio_Sciences%2C_LLC", "Sapio Sciences, LLC")</f>
        <v>Sapio Sciences, LLC</v>
      </c>
      <c r="B59" s="10" t="str">
        <f>HYPERLINK("https://www.sapiosciences.com/exemplar-eln", "Exemplar ELN")</f>
        <v>Exemplar ELN</v>
      </c>
      <c r="C59" s="10" t="s">
        <v>102</v>
      </c>
      <c r="D59" s="12"/>
      <c r="E59" s="12"/>
      <c r="F59" s="13"/>
      <c r="G59" s="12"/>
      <c r="H59" s="12"/>
      <c r="I59" s="12"/>
      <c r="J59" s="12" t="s">
        <v>101</v>
      </c>
      <c r="K59" s="12" t="s">
        <v>101</v>
      </c>
      <c r="L59" s="12" t="s">
        <v>101</v>
      </c>
      <c r="M59" s="12" t="s">
        <v>101</v>
      </c>
      <c r="N59" s="12" t="s">
        <v>101</v>
      </c>
      <c r="O59" s="12" t="s">
        <v>101</v>
      </c>
      <c r="P59" s="12" t="s">
        <v>101</v>
      </c>
      <c r="Q59" s="12" t="s">
        <v>101</v>
      </c>
      <c r="R59" s="12"/>
      <c r="S59" s="12"/>
      <c r="T59" s="12"/>
      <c r="U59" s="12"/>
      <c r="V59" s="12"/>
      <c r="W59" s="12"/>
      <c r="X59" s="12" t="s">
        <v>101</v>
      </c>
      <c r="Y59" s="12"/>
      <c r="Z59" s="12"/>
      <c r="AA59" s="12"/>
      <c r="AB59" s="12"/>
      <c r="AC59" s="12"/>
      <c r="AD59" s="13"/>
      <c r="AE59" s="12"/>
      <c r="AF59" s="12"/>
      <c r="AG59" s="12"/>
      <c r="AH59" s="12"/>
      <c r="AI59" s="12"/>
      <c r="AJ59" s="12" t="s">
        <v>101</v>
      </c>
      <c r="AK59" s="12"/>
      <c r="AL59" s="12"/>
      <c r="AM59" s="12"/>
      <c r="AN59" s="12" t="s">
        <v>101</v>
      </c>
      <c r="AO59" s="12"/>
      <c r="AP59" s="12"/>
      <c r="AQ59" s="13"/>
      <c r="AR59" s="12"/>
      <c r="AS59" s="12"/>
      <c r="AT59" s="12"/>
      <c r="AU59" s="12"/>
      <c r="AV59" s="12"/>
      <c r="AW59" s="12"/>
      <c r="AX59" s="12"/>
      <c r="AY59" s="12"/>
      <c r="AZ59" s="13"/>
      <c r="BA59" s="12" t="s">
        <v>101</v>
      </c>
      <c r="BB59" s="12"/>
      <c r="BC59" s="12" t="s">
        <v>101</v>
      </c>
      <c r="BD59" s="12" t="s">
        <v>101</v>
      </c>
      <c r="BE59" s="12" t="s">
        <v>101</v>
      </c>
      <c r="BF59" s="12" t="s">
        <v>101</v>
      </c>
      <c r="BG59" s="12"/>
      <c r="BH59" s="12"/>
      <c r="BI59" s="12"/>
      <c r="BJ59" s="12"/>
      <c r="BK59" s="12"/>
      <c r="BL59" s="12"/>
      <c r="BM59" s="12" t="s">
        <v>101</v>
      </c>
      <c r="BN59" s="12"/>
      <c r="BO59" s="12"/>
      <c r="BP59" s="12"/>
      <c r="BQ59" s="11">
        <v>17</v>
      </c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 t="s">
        <v>101</v>
      </c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1">
        <v>1</v>
      </c>
    </row>
    <row r="60" spans="1:97" x14ac:dyDescent="0.25">
      <c r="A60" s="10" t="str">
        <f>HYPERLINK("http://limswiki.org/index.php?title=SciCord%2C_LLC", "SciCord, LLC")</f>
        <v>SciCord, LLC</v>
      </c>
      <c r="B60" s="10" t="str">
        <f>HYPERLINK("https://scicord.com/scicord-eln/", "SciCord")</f>
        <v>SciCord</v>
      </c>
      <c r="C60" s="10" t="s">
        <v>102</v>
      </c>
      <c r="D60" s="12" t="s">
        <v>101</v>
      </c>
      <c r="E60" s="12" t="s">
        <v>101</v>
      </c>
      <c r="F60" s="13"/>
      <c r="G60" s="12"/>
      <c r="H60" s="12"/>
      <c r="I60" s="12"/>
      <c r="J60" s="12" t="s">
        <v>101</v>
      </c>
      <c r="K60" s="12" t="s">
        <v>101</v>
      </c>
      <c r="L60" s="12" t="s">
        <v>101</v>
      </c>
      <c r="M60" s="12" t="s">
        <v>101</v>
      </c>
      <c r="N60" s="12" t="s">
        <v>101</v>
      </c>
      <c r="O60" s="12" t="s">
        <v>101</v>
      </c>
      <c r="P60" s="12" t="s">
        <v>101</v>
      </c>
      <c r="Q60" s="12" t="s">
        <v>101</v>
      </c>
      <c r="R60" s="12" t="s">
        <v>101</v>
      </c>
      <c r="S60" s="12" t="s">
        <v>101</v>
      </c>
      <c r="T60" s="12" t="s">
        <v>101</v>
      </c>
      <c r="U60" s="12"/>
      <c r="V60" s="12" t="s">
        <v>101</v>
      </c>
      <c r="W60" s="12"/>
      <c r="X60" s="12" t="s">
        <v>101</v>
      </c>
      <c r="Y60" s="12" t="s">
        <v>101</v>
      </c>
      <c r="Z60" s="12"/>
      <c r="AA60" s="12" t="s">
        <v>101</v>
      </c>
      <c r="AB60" s="12" t="s">
        <v>101</v>
      </c>
      <c r="AC60" s="12"/>
      <c r="AD60" s="13"/>
      <c r="AE60" s="12" t="s">
        <v>101</v>
      </c>
      <c r="AF60" s="12" t="s">
        <v>101</v>
      </c>
      <c r="AG60" s="12"/>
      <c r="AH60" s="12"/>
      <c r="AI60" s="12" t="s">
        <v>101</v>
      </c>
      <c r="AJ60" s="12" t="s">
        <v>101</v>
      </c>
      <c r="AK60" s="12" t="s">
        <v>101</v>
      </c>
      <c r="AL60" s="12" t="s">
        <v>101</v>
      </c>
      <c r="AM60" s="12"/>
      <c r="AN60" s="12" t="s">
        <v>101</v>
      </c>
      <c r="AO60" s="12" t="s">
        <v>101</v>
      </c>
      <c r="AP60" s="12"/>
      <c r="AQ60" s="13"/>
      <c r="AR60" s="12" t="s">
        <v>101</v>
      </c>
      <c r="AS60" s="12"/>
      <c r="AT60" s="12"/>
      <c r="AU60" s="12" t="s">
        <v>101</v>
      </c>
      <c r="AV60" s="12"/>
      <c r="AW60" s="12"/>
      <c r="AX60" s="12"/>
      <c r="AY60" s="12"/>
      <c r="AZ60" s="13"/>
      <c r="BA60" s="12" t="s">
        <v>101</v>
      </c>
      <c r="BB60" s="12" t="s">
        <v>101</v>
      </c>
      <c r="BC60" s="12" t="s">
        <v>101</v>
      </c>
      <c r="BD60" s="12"/>
      <c r="BE60" s="12"/>
      <c r="BF60" s="12"/>
      <c r="BG60" s="12" t="s">
        <v>101</v>
      </c>
      <c r="BH60" s="12"/>
      <c r="BI60" s="12"/>
      <c r="BJ60" s="12"/>
      <c r="BK60" s="12"/>
      <c r="BL60" s="12"/>
      <c r="BM60" s="12"/>
      <c r="BN60" s="12"/>
      <c r="BO60" s="12" t="s">
        <v>101</v>
      </c>
      <c r="BP60" s="12"/>
      <c r="BQ60" s="11">
        <v>31</v>
      </c>
      <c r="BR60" s="12"/>
      <c r="BS60" s="12"/>
      <c r="BT60" s="12"/>
      <c r="BU60" s="12"/>
      <c r="BV60" s="12"/>
      <c r="BW60" s="12" t="s">
        <v>101</v>
      </c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 t="s">
        <v>101</v>
      </c>
      <c r="CK60" s="12"/>
      <c r="CL60" s="12" t="s">
        <v>101</v>
      </c>
      <c r="CM60" s="12"/>
      <c r="CN60" s="12"/>
      <c r="CO60" s="12" t="s">
        <v>101</v>
      </c>
      <c r="CP60" s="12"/>
      <c r="CQ60" s="12"/>
      <c r="CR60" s="12"/>
      <c r="CS60" s="11">
        <v>4</v>
      </c>
    </row>
    <row r="61" spans="1:97" x14ac:dyDescent="0.25">
      <c r="A61" s="10" t="str">
        <f>HYPERLINK("http://limswiki.org/index.php?title=Sciformation_Consulting_GmbH", "Sciformation Consulting GmbH")</f>
        <v>Sciformation Consulting GmbH</v>
      </c>
      <c r="B61" s="10" t="str">
        <f>HYPERLINK("http://sciformation.com/sciformation_eln.html?lang=en", "Sciformation ELN")</f>
        <v>Sciformation ELN</v>
      </c>
      <c r="C61" s="10" t="s">
        <v>106</v>
      </c>
      <c r="D61" s="12"/>
      <c r="E61" s="12"/>
      <c r="F61" s="13"/>
      <c r="G61" s="12" t="s">
        <v>101</v>
      </c>
      <c r="H61" s="12" t="s">
        <v>101</v>
      </c>
      <c r="I61" s="12" t="s">
        <v>101</v>
      </c>
      <c r="J61" s="12" t="s">
        <v>101</v>
      </c>
      <c r="K61" s="12"/>
      <c r="L61" s="12" t="s">
        <v>101</v>
      </c>
      <c r="M61" s="12"/>
      <c r="N61" s="12"/>
      <c r="O61" s="12" t="s">
        <v>101</v>
      </c>
      <c r="P61" s="12" t="s">
        <v>101</v>
      </c>
      <c r="Q61" s="12" t="s">
        <v>101</v>
      </c>
      <c r="R61" s="12" t="s">
        <v>101</v>
      </c>
      <c r="S61" s="12" t="s">
        <v>101</v>
      </c>
      <c r="T61" s="12" t="s">
        <v>101</v>
      </c>
      <c r="U61" s="12"/>
      <c r="V61" s="12"/>
      <c r="W61" s="12"/>
      <c r="X61" s="12" t="s">
        <v>101</v>
      </c>
      <c r="Y61" s="12" t="s">
        <v>101</v>
      </c>
      <c r="Z61" s="12"/>
      <c r="AA61" s="12" t="s">
        <v>101</v>
      </c>
      <c r="AB61" s="12" t="s">
        <v>101</v>
      </c>
      <c r="AC61" s="12"/>
      <c r="AD61" s="13"/>
      <c r="AE61" s="12"/>
      <c r="AF61" s="12"/>
      <c r="AG61" s="12"/>
      <c r="AH61" s="12" t="s">
        <v>101</v>
      </c>
      <c r="AI61" s="12"/>
      <c r="AJ61" s="12" t="s">
        <v>101</v>
      </c>
      <c r="AK61" s="12"/>
      <c r="AL61" s="12"/>
      <c r="AM61" s="12"/>
      <c r="AN61" s="12" t="s">
        <v>101</v>
      </c>
      <c r="AO61" s="12"/>
      <c r="AP61" s="12"/>
      <c r="AQ61" s="13"/>
      <c r="AR61" s="12"/>
      <c r="AS61" s="12"/>
      <c r="AT61" s="12" t="s">
        <v>101</v>
      </c>
      <c r="AU61" s="12" t="s">
        <v>101</v>
      </c>
      <c r="AV61" s="12" t="s">
        <v>101</v>
      </c>
      <c r="AW61" s="12" t="s">
        <v>101</v>
      </c>
      <c r="AX61" s="12" t="s">
        <v>101</v>
      </c>
      <c r="AY61" s="12"/>
      <c r="AZ61" s="13"/>
      <c r="BA61" s="12" t="s">
        <v>101</v>
      </c>
      <c r="BB61" s="12" t="s">
        <v>101</v>
      </c>
      <c r="BC61" s="12" t="s">
        <v>101</v>
      </c>
      <c r="BD61" s="12"/>
      <c r="BE61" s="12"/>
      <c r="BF61" s="12"/>
      <c r="BG61" s="12"/>
      <c r="BH61" s="12"/>
      <c r="BI61" s="12"/>
      <c r="BJ61" s="12" t="s">
        <v>101</v>
      </c>
      <c r="BK61" s="12" t="s">
        <v>101</v>
      </c>
      <c r="BL61" s="12"/>
      <c r="BM61" s="12" t="s">
        <v>101</v>
      </c>
      <c r="BN61" s="12"/>
      <c r="BO61" s="12"/>
      <c r="BP61" s="12"/>
      <c r="BQ61" s="11">
        <v>29</v>
      </c>
      <c r="BR61" s="12"/>
      <c r="BS61" s="12"/>
      <c r="BT61" s="12"/>
      <c r="BU61" s="12"/>
      <c r="BV61" s="12"/>
      <c r="BW61" s="12" t="s">
        <v>101</v>
      </c>
      <c r="BX61" s="12"/>
      <c r="BY61" s="12"/>
      <c r="BZ61" s="12"/>
      <c r="CA61" s="12"/>
      <c r="CB61" s="12"/>
      <c r="CC61" s="12"/>
      <c r="CD61" s="12"/>
      <c r="CE61" s="12"/>
      <c r="CF61" s="12" t="s">
        <v>101</v>
      </c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1">
        <v>2</v>
      </c>
    </row>
    <row r="62" spans="1:97" x14ac:dyDescent="0.25">
      <c r="A62" s="10" t="str">
        <f>HYPERLINK("http://limswiki.org/index.php?title=Scilligence_Corporation", "Scilligence Corporation")</f>
        <v>Scilligence Corporation</v>
      </c>
      <c r="B62" s="10" t="str">
        <f>HYPERLINK("https://www.scilligence.com/scilligence-eln/", "Scilligence ELN")</f>
        <v>Scilligence ELN</v>
      </c>
      <c r="C62" s="10" t="s">
        <v>102</v>
      </c>
      <c r="D62" s="12" t="s">
        <v>101</v>
      </c>
      <c r="E62" s="12"/>
      <c r="F62" s="1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3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2"/>
      <c r="AS62" s="12"/>
      <c r="AT62" s="12"/>
      <c r="AU62" s="12"/>
      <c r="AV62" s="12"/>
      <c r="AW62" s="12"/>
      <c r="AX62" s="12"/>
      <c r="AY62" s="12"/>
      <c r="AZ62" s="13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1">
        <v>0</v>
      </c>
      <c r="BR62" s="12"/>
      <c r="BS62" s="12"/>
      <c r="BT62" s="12" t="s">
        <v>101</v>
      </c>
      <c r="BU62" s="12"/>
      <c r="BV62" s="12"/>
      <c r="BW62" s="12" t="s">
        <v>101</v>
      </c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 t="s">
        <v>101</v>
      </c>
      <c r="CK62" s="12"/>
      <c r="CL62" s="12"/>
      <c r="CM62" s="12"/>
      <c r="CN62" s="12"/>
      <c r="CO62" s="12" t="s">
        <v>101</v>
      </c>
      <c r="CP62" s="12"/>
      <c r="CQ62" s="12"/>
      <c r="CR62" s="12"/>
      <c r="CS62" s="11">
        <v>4</v>
      </c>
    </row>
    <row r="63" spans="1:97" x14ac:dyDescent="0.25">
      <c r="A63" s="10" t="str">
        <f>HYPERLINK("http://limswiki.org/index.php?title=Shanghai_Holo_Sci-infor_Co.%2C_Ltd.", "Shanghai Holo Sci-infor Co., Ltd.")</f>
        <v>Shanghai Holo Sci-infor Co., Ltd.</v>
      </c>
      <c r="B63" s="10" t="str">
        <f>HYPERLINK("http://www.holoinfo.com.cn/english/products/eln.html", "Electronic Lab Notebook")</f>
        <v>Electronic Lab Notebook</v>
      </c>
      <c r="C63" s="10" t="s">
        <v>110</v>
      </c>
      <c r="D63" s="12"/>
      <c r="E63" s="12"/>
      <c r="F63" s="13"/>
      <c r="G63" s="12" t="s">
        <v>101</v>
      </c>
      <c r="H63" s="12"/>
      <c r="I63" s="12"/>
      <c r="J63" s="12"/>
      <c r="K63" s="12"/>
      <c r="L63" s="12" t="s">
        <v>101</v>
      </c>
      <c r="M63" s="12"/>
      <c r="N63" s="12"/>
      <c r="O63" s="12" t="s">
        <v>101</v>
      </c>
      <c r="P63" s="12" t="s">
        <v>101</v>
      </c>
      <c r="Q63" s="12"/>
      <c r="R63" s="12"/>
      <c r="S63" s="12"/>
      <c r="T63" s="12"/>
      <c r="U63" s="12"/>
      <c r="V63" s="12"/>
      <c r="W63" s="12" t="s">
        <v>101</v>
      </c>
      <c r="X63" s="12"/>
      <c r="Y63" s="12" t="s">
        <v>101</v>
      </c>
      <c r="Z63" s="12"/>
      <c r="AA63" s="12"/>
      <c r="AB63" s="12"/>
      <c r="AC63" s="12"/>
      <c r="AD63" s="13"/>
      <c r="AE63" s="12" t="s">
        <v>101</v>
      </c>
      <c r="AF63" s="12"/>
      <c r="AG63" s="12"/>
      <c r="AH63" s="12" t="s">
        <v>101</v>
      </c>
      <c r="AI63" s="12"/>
      <c r="AJ63" s="12"/>
      <c r="AK63" s="12"/>
      <c r="AL63" s="12"/>
      <c r="AM63" s="12"/>
      <c r="AN63" s="12"/>
      <c r="AO63" s="12"/>
      <c r="AP63" s="12"/>
      <c r="AQ63" s="13"/>
      <c r="AR63" s="12" t="s">
        <v>101</v>
      </c>
      <c r="AS63" s="12"/>
      <c r="AT63" s="12"/>
      <c r="AU63" s="12"/>
      <c r="AV63" s="12" t="s">
        <v>101</v>
      </c>
      <c r="AW63" s="12" t="s">
        <v>101</v>
      </c>
      <c r="AX63" s="12"/>
      <c r="AY63" s="12"/>
      <c r="AZ63" s="13"/>
      <c r="BA63" s="12"/>
      <c r="BB63" s="12"/>
      <c r="BC63" s="12" t="s">
        <v>101</v>
      </c>
      <c r="BD63" s="12"/>
      <c r="BE63" s="12" t="s">
        <v>101</v>
      </c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1">
        <v>13</v>
      </c>
      <c r="BR63" s="12"/>
      <c r="BS63" s="12"/>
      <c r="BT63" s="12" t="s">
        <v>101</v>
      </c>
      <c r="BU63" s="12"/>
      <c r="BV63" s="12"/>
      <c r="BW63" s="12" t="s">
        <v>101</v>
      </c>
      <c r="BX63" s="12"/>
      <c r="BY63" s="12"/>
      <c r="BZ63" s="12"/>
      <c r="CA63" s="12"/>
      <c r="CB63" s="12"/>
      <c r="CC63" s="12"/>
      <c r="CD63" s="12"/>
      <c r="CE63" s="12"/>
      <c r="CF63" s="12" t="s">
        <v>101</v>
      </c>
      <c r="CG63" s="12"/>
      <c r="CH63" s="12"/>
      <c r="CI63" s="12"/>
      <c r="CJ63" s="12" t="s">
        <v>101</v>
      </c>
      <c r="CK63" s="12"/>
      <c r="CL63" s="12"/>
      <c r="CM63" s="12"/>
      <c r="CN63" s="12"/>
      <c r="CO63" s="12"/>
      <c r="CP63" s="12"/>
      <c r="CQ63" s="12"/>
      <c r="CR63" s="12"/>
      <c r="CS63" s="11">
        <v>4</v>
      </c>
    </row>
    <row r="64" spans="1:97" x14ac:dyDescent="0.25">
      <c r="A64" s="10" t="str">
        <f>HYPERLINK("http://limswiki.org/index.php?title=Shazino_SAS", "Shazino SAS")</f>
        <v>Shazino SAS</v>
      </c>
      <c r="B64" s="10" t="str">
        <f>HYPERLINK("https://www.hivebench.com/", "hivebench")</f>
        <v>hivebench</v>
      </c>
      <c r="C64" s="10" t="s">
        <v>104</v>
      </c>
      <c r="D64" s="12"/>
      <c r="E64" s="12" t="s">
        <v>101</v>
      </c>
      <c r="F64" s="13"/>
      <c r="G64" s="12"/>
      <c r="H64" s="12"/>
      <c r="I64" s="12"/>
      <c r="J64" s="12"/>
      <c r="K64" s="12"/>
      <c r="L64" s="12"/>
      <c r="M64" s="12" t="s">
        <v>101</v>
      </c>
      <c r="N64" s="12"/>
      <c r="O64" s="12"/>
      <c r="P64" s="12" t="s">
        <v>101</v>
      </c>
      <c r="Q64" s="12" t="s">
        <v>101</v>
      </c>
      <c r="R64" s="12"/>
      <c r="S64" s="12"/>
      <c r="T64" s="12"/>
      <c r="U64" s="12"/>
      <c r="V64" s="12"/>
      <c r="W64" s="12"/>
      <c r="X64" s="12" t="s">
        <v>101</v>
      </c>
      <c r="Y64" s="12" t="s">
        <v>101</v>
      </c>
      <c r="Z64" s="12" t="s">
        <v>101</v>
      </c>
      <c r="AA64" s="12" t="s">
        <v>101</v>
      </c>
      <c r="AB64" s="12"/>
      <c r="AC64" s="12"/>
      <c r="AD64" s="13"/>
      <c r="AE64" s="12"/>
      <c r="AF64" s="12"/>
      <c r="AG64" s="12"/>
      <c r="AH64" s="12"/>
      <c r="AI64" s="12"/>
      <c r="AJ64" s="12"/>
      <c r="AK64" s="12"/>
      <c r="AL64" s="12"/>
      <c r="AM64" s="12" t="s">
        <v>101</v>
      </c>
      <c r="AN64" s="12"/>
      <c r="AO64" s="12"/>
      <c r="AP64" s="12" t="s">
        <v>101</v>
      </c>
      <c r="AQ64" s="13"/>
      <c r="AR64" s="12"/>
      <c r="AS64" s="12"/>
      <c r="AT64" s="12"/>
      <c r="AU64" s="12"/>
      <c r="AV64" s="12"/>
      <c r="AW64" s="12"/>
      <c r="AX64" s="12"/>
      <c r="AY64" s="12"/>
      <c r="AZ64" s="13"/>
      <c r="BA64" s="12"/>
      <c r="BB64" s="12"/>
      <c r="BC64" s="12"/>
      <c r="BD64" s="12" t="s">
        <v>101</v>
      </c>
      <c r="BE64" s="12"/>
      <c r="BF64" s="12"/>
      <c r="BG64" s="12"/>
      <c r="BH64" s="12"/>
      <c r="BI64" s="12"/>
      <c r="BJ64" s="12"/>
      <c r="BK64" s="12"/>
      <c r="BL64" s="12"/>
      <c r="BM64" s="12" t="s">
        <v>101</v>
      </c>
      <c r="BN64" s="12"/>
      <c r="BO64" s="12" t="s">
        <v>101</v>
      </c>
      <c r="BP64" s="12"/>
      <c r="BQ64" s="11">
        <v>12</v>
      </c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 t="s">
        <v>101</v>
      </c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1">
        <v>1</v>
      </c>
    </row>
    <row r="65" spans="1:97" x14ac:dyDescent="0.25">
      <c r="A65" s="10" t="str">
        <f>HYPERLINK("http://limswiki.org/index.php?title=Siemens_AG", "Siemens AG")</f>
        <v>Siemens AG</v>
      </c>
      <c r="B65" s="10" t="str">
        <f>HYPERLINK("http://w3.siemens.com/mcms/mes/en/mes_suites/rdsuite/Pages/SIMATIC-IT-RD-Suite.aspx", "SIMATIC IT R&amp;D")</f>
        <v>SIMATIC IT R&amp;D</v>
      </c>
      <c r="C65" s="10" t="s">
        <v>106</v>
      </c>
      <c r="D65" s="12"/>
      <c r="E65" s="12"/>
      <c r="F65" s="13"/>
      <c r="G65" s="12" t="s">
        <v>101</v>
      </c>
      <c r="H65" s="12"/>
      <c r="I65" s="12"/>
      <c r="J65" s="12"/>
      <c r="K65" s="12" t="s">
        <v>101</v>
      </c>
      <c r="L65" s="12" t="s">
        <v>101</v>
      </c>
      <c r="M65" s="12" t="s">
        <v>101</v>
      </c>
      <c r="N65" s="12"/>
      <c r="O65" s="12"/>
      <c r="P65" s="12" t="s">
        <v>101</v>
      </c>
      <c r="Q65" s="12"/>
      <c r="R65" s="12" t="s">
        <v>101</v>
      </c>
      <c r="S65" s="12"/>
      <c r="T65" s="12"/>
      <c r="U65" s="12"/>
      <c r="V65" s="12" t="s">
        <v>101</v>
      </c>
      <c r="W65" s="12" t="s">
        <v>101</v>
      </c>
      <c r="X65" s="12" t="s">
        <v>101</v>
      </c>
      <c r="Y65" s="12" t="s">
        <v>101</v>
      </c>
      <c r="Z65" s="12"/>
      <c r="AA65" s="12" t="s">
        <v>101</v>
      </c>
      <c r="AB65" s="12" t="s">
        <v>101</v>
      </c>
      <c r="AC65" s="12"/>
      <c r="AD65" s="13"/>
      <c r="AE65" s="12"/>
      <c r="AF65" s="12" t="s">
        <v>101</v>
      </c>
      <c r="AG65" s="12"/>
      <c r="AH65" s="12" t="s">
        <v>101</v>
      </c>
      <c r="AI65" s="12"/>
      <c r="AJ65" s="12" t="s">
        <v>101</v>
      </c>
      <c r="AK65" s="12"/>
      <c r="AL65" s="12"/>
      <c r="AM65" s="12"/>
      <c r="AN65" s="12"/>
      <c r="AO65" s="12" t="s">
        <v>101</v>
      </c>
      <c r="AP65" s="12"/>
      <c r="AQ65" s="13"/>
      <c r="AR65" s="12"/>
      <c r="AS65" s="12"/>
      <c r="AT65" s="12" t="s">
        <v>101</v>
      </c>
      <c r="AU65" s="12"/>
      <c r="AV65" s="12"/>
      <c r="AW65" s="12"/>
      <c r="AX65" s="12"/>
      <c r="AY65" s="12"/>
      <c r="AZ65" s="13"/>
      <c r="BA65" s="12"/>
      <c r="BB65" s="12" t="s">
        <v>101</v>
      </c>
      <c r="BC65" s="12"/>
      <c r="BD65" s="12"/>
      <c r="BE65" s="12" t="s">
        <v>101</v>
      </c>
      <c r="BF65" s="12"/>
      <c r="BG65" s="12"/>
      <c r="BH65" s="12"/>
      <c r="BI65" s="12"/>
      <c r="BJ65" s="12"/>
      <c r="BK65" s="12"/>
      <c r="BL65" s="12"/>
      <c r="BM65" s="12" t="s">
        <v>101</v>
      </c>
      <c r="BN65" s="12"/>
      <c r="BO65" s="12"/>
      <c r="BP65" s="12"/>
      <c r="BQ65" s="11">
        <v>20</v>
      </c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 t="s">
        <v>101</v>
      </c>
      <c r="CM65" s="12"/>
      <c r="CN65" s="12"/>
      <c r="CO65" s="12"/>
      <c r="CP65" s="12"/>
      <c r="CQ65" s="12"/>
      <c r="CR65" s="12"/>
      <c r="CS65" s="11">
        <v>1</v>
      </c>
    </row>
    <row r="66" spans="1:97" x14ac:dyDescent="0.25">
      <c r="A66" s="10" t="str">
        <f>HYPERLINK("http://www.limswiki.org/index.php/StackWave,_LLC", "StackWave, LLC")</f>
        <v>StackWave, LLC</v>
      </c>
      <c r="B66" s="10" t="str">
        <f>HYPERLINK("http://www.stackwave.com/electronic-laboratory-notebook-eln", "StackWave ELN")</f>
        <v>StackWave ELN</v>
      </c>
      <c r="C66" s="10" t="s">
        <v>102</v>
      </c>
      <c r="D66" s="12"/>
      <c r="E66" s="12"/>
      <c r="F66" s="13"/>
      <c r="G66" s="12"/>
      <c r="H66" s="12"/>
      <c r="I66" s="12"/>
      <c r="J66" s="12" t="s">
        <v>101</v>
      </c>
      <c r="K66" s="12"/>
      <c r="L66" s="12"/>
      <c r="M66" s="12"/>
      <c r="N66" s="12"/>
      <c r="O66" s="12" t="s">
        <v>101</v>
      </c>
      <c r="P66" s="12" t="s">
        <v>101</v>
      </c>
      <c r="Q66" s="12" t="s">
        <v>101</v>
      </c>
      <c r="R66" s="12" t="s">
        <v>101</v>
      </c>
      <c r="S66" s="12" t="s">
        <v>101</v>
      </c>
      <c r="T66" s="12"/>
      <c r="U66" s="12"/>
      <c r="V66" s="12"/>
      <c r="W66" s="12"/>
      <c r="X66" s="12"/>
      <c r="Y66" s="12" t="s">
        <v>101</v>
      </c>
      <c r="Z66" s="12"/>
      <c r="AA66" s="12"/>
      <c r="AB66" s="12"/>
      <c r="AC66" s="12"/>
      <c r="AD66" s="13"/>
      <c r="AE66" s="12" t="s">
        <v>101</v>
      </c>
      <c r="AF66" s="12"/>
      <c r="AG66" s="12"/>
      <c r="AH66" s="12" t="s">
        <v>101</v>
      </c>
      <c r="AI66" s="12"/>
      <c r="AJ66" s="12"/>
      <c r="AK66" s="12"/>
      <c r="AL66" s="12"/>
      <c r="AM66" s="12"/>
      <c r="AN66" s="12" t="s">
        <v>101</v>
      </c>
      <c r="AO66" s="12"/>
      <c r="AP66" s="12"/>
      <c r="AQ66" s="13"/>
      <c r="AR66" s="12"/>
      <c r="AS66" s="12"/>
      <c r="AT66" s="12"/>
      <c r="AU66" s="12"/>
      <c r="AV66" s="12"/>
      <c r="AW66" s="12"/>
      <c r="AX66" s="12"/>
      <c r="AY66" s="12"/>
      <c r="AZ66" s="13"/>
      <c r="BA66" s="12" t="s">
        <v>101</v>
      </c>
      <c r="BB66" s="12"/>
      <c r="BC66" s="12"/>
      <c r="BD66" s="12"/>
      <c r="BE66" s="12" t="s">
        <v>101</v>
      </c>
      <c r="BF66" s="12"/>
      <c r="BG66" s="12"/>
      <c r="BH66" s="12"/>
      <c r="BI66" s="12"/>
      <c r="BJ66" s="12"/>
      <c r="BK66" s="12"/>
      <c r="BL66" s="12" t="s">
        <v>101</v>
      </c>
      <c r="BM66" s="12" t="s">
        <v>101</v>
      </c>
      <c r="BN66" s="12"/>
      <c r="BO66" s="12" t="s">
        <v>101</v>
      </c>
      <c r="BP66" s="12"/>
      <c r="BQ66" s="11">
        <v>15</v>
      </c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 t="s">
        <v>101</v>
      </c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1">
        <v>1</v>
      </c>
    </row>
    <row r="67" spans="1:97" x14ac:dyDescent="0.25">
      <c r="A67" s="10" t="str">
        <f>HYPERLINK("http://limswiki.org/index.php?title=Studylog_Systems%2C_Inc.", "Studylog Systems, Inc.")</f>
        <v>Studylog Systems, Inc.</v>
      </c>
      <c r="B67" s="10" t="str">
        <f>HYPERLINK("http://www.studylog.com/products/studylog-desktop/", "Studylog")</f>
        <v>Studylog</v>
      </c>
      <c r="C67" s="10" t="s">
        <v>102</v>
      </c>
      <c r="D67" s="12"/>
      <c r="E67" s="12"/>
      <c r="F67" s="13"/>
      <c r="G67" s="12" t="s">
        <v>101</v>
      </c>
      <c r="H67" s="12"/>
      <c r="I67" s="12" t="s">
        <v>101</v>
      </c>
      <c r="J67" s="12" t="s">
        <v>101</v>
      </c>
      <c r="K67" s="12" t="s">
        <v>101</v>
      </c>
      <c r="L67" s="12" t="s">
        <v>101</v>
      </c>
      <c r="M67" s="12"/>
      <c r="N67" s="12" t="s">
        <v>101</v>
      </c>
      <c r="O67" s="12"/>
      <c r="P67" s="12" t="s">
        <v>101</v>
      </c>
      <c r="Q67" s="12" t="s">
        <v>101</v>
      </c>
      <c r="R67" s="12"/>
      <c r="S67" s="12"/>
      <c r="T67" s="12"/>
      <c r="U67" s="12"/>
      <c r="V67" s="12" t="s">
        <v>101</v>
      </c>
      <c r="W67" s="12" t="s">
        <v>101</v>
      </c>
      <c r="X67" s="12"/>
      <c r="Y67" s="12"/>
      <c r="Z67" s="12" t="s">
        <v>101</v>
      </c>
      <c r="AA67" s="12" t="s">
        <v>101</v>
      </c>
      <c r="AB67" s="12"/>
      <c r="AC67" s="12"/>
      <c r="AD67" s="13"/>
      <c r="AE67" s="12"/>
      <c r="AF67" s="12"/>
      <c r="AG67" s="12"/>
      <c r="AH67" s="12" t="s">
        <v>101</v>
      </c>
      <c r="AI67" s="12"/>
      <c r="AJ67" s="12" t="s">
        <v>101</v>
      </c>
      <c r="AK67" s="12" t="s">
        <v>101</v>
      </c>
      <c r="AL67" s="12"/>
      <c r="AM67" s="12"/>
      <c r="AN67" s="12"/>
      <c r="AO67" s="12"/>
      <c r="AP67" s="12"/>
      <c r="AQ67" s="13"/>
      <c r="AR67" s="12" t="s">
        <v>101</v>
      </c>
      <c r="AS67" s="12" t="s">
        <v>101</v>
      </c>
      <c r="AT67" s="12"/>
      <c r="AU67" s="12"/>
      <c r="AV67" s="12"/>
      <c r="AW67" s="12"/>
      <c r="AX67" s="12"/>
      <c r="AY67" s="12" t="s">
        <v>101</v>
      </c>
      <c r="AZ67" s="13"/>
      <c r="BA67" s="12" t="s">
        <v>101</v>
      </c>
      <c r="BB67" s="12"/>
      <c r="BC67" s="12" t="s">
        <v>101</v>
      </c>
      <c r="BD67" s="12"/>
      <c r="BE67" s="12" t="s">
        <v>101</v>
      </c>
      <c r="BF67" s="12"/>
      <c r="BG67" s="12" t="s">
        <v>101</v>
      </c>
      <c r="BH67" s="12" t="s">
        <v>101</v>
      </c>
      <c r="BI67" s="12"/>
      <c r="BJ67" s="12"/>
      <c r="BK67" s="12"/>
      <c r="BL67" s="12" t="s">
        <v>101</v>
      </c>
      <c r="BM67" s="12" t="s">
        <v>101</v>
      </c>
      <c r="BN67" s="12"/>
      <c r="BO67" s="12"/>
      <c r="BP67" s="12"/>
      <c r="BQ67" s="11">
        <v>25</v>
      </c>
      <c r="BR67" s="12"/>
      <c r="BS67" s="12"/>
      <c r="BT67" s="12"/>
      <c r="BU67" s="12"/>
      <c r="BV67" s="12"/>
      <c r="BW67" s="12"/>
      <c r="BX67" s="12" t="s">
        <v>101</v>
      </c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 t="s">
        <v>101</v>
      </c>
      <c r="CK67" s="12"/>
      <c r="CL67" s="12"/>
      <c r="CM67" s="12"/>
      <c r="CN67" s="12"/>
      <c r="CO67" s="12"/>
      <c r="CP67" s="12"/>
      <c r="CQ67" s="12"/>
      <c r="CR67" s="12"/>
      <c r="CS67" s="11">
        <v>2</v>
      </c>
    </row>
    <row r="68" spans="1:97" x14ac:dyDescent="0.25">
      <c r="A68" s="10" t="str">
        <f>HYPERLINK("http://limswiki.org/index.php?title=SunBio_IT_Solutions_Pvt._Ltd.", "SunBio IT Solutions Pvt. Ltd.")</f>
        <v>SunBio IT Solutions Pvt. Ltd.</v>
      </c>
      <c r="B68" s="10" t="str">
        <f>HYPERLINK("http://www.sunbioit.com/products/sun-bio-eln/", "SunBio ELN")</f>
        <v>SunBio ELN</v>
      </c>
      <c r="C68" s="10" t="s">
        <v>103</v>
      </c>
      <c r="D68" s="12"/>
      <c r="E68" s="12"/>
      <c r="F68" s="13"/>
      <c r="G68" s="12" t="s">
        <v>101</v>
      </c>
      <c r="H68" s="12"/>
      <c r="I68" s="12"/>
      <c r="J68" s="12"/>
      <c r="K68" s="12" t="s">
        <v>101</v>
      </c>
      <c r="L68" s="12"/>
      <c r="M68" s="12"/>
      <c r="N68" s="12"/>
      <c r="O68" s="12"/>
      <c r="P68" s="12" t="s">
        <v>101</v>
      </c>
      <c r="Q68" s="12"/>
      <c r="R68" s="12"/>
      <c r="S68" s="12"/>
      <c r="T68" s="12"/>
      <c r="U68" s="12"/>
      <c r="V68" s="12"/>
      <c r="W68" s="12"/>
      <c r="X68" s="12" t="s">
        <v>101</v>
      </c>
      <c r="Y68" s="12" t="s">
        <v>101</v>
      </c>
      <c r="Z68" s="12"/>
      <c r="AA68" s="12"/>
      <c r="AB68" s="12"/>
      <c r="AC68" s="12"/>
      <c r="AD68" s="13"/>
      <c r="AE68" s="12" t="s">
        <v>101</v>
      </c>
      <c r="AF68" s="12"/>
      <c r="AG68" s="12"/>
      <c r="AH68" s="12" t="s">
        <v>101</v>
      </c>
      <c r="AI68" s="12"/>
      <c r="AJ68" s="12"/>
      <c r="AK68" s="12"/>
      <c r="AL68" s="12"/>
      <c r="AM68" s="12"/>
      <c r="AN68" s="12"/>
      <c r="AO68" s="12"/>
      <c r="AP68" s="12"/>
      <c r="AQ68" s="13"/>
      <c r="AR68" s="12"/>
      <c r="AS68" s="12"/>
      <c r="AT68" s="12"/>
      <c r="AU68" s="12"/>
      <c r="AV68" s="12"/>
      <c r="AW68" s="12"/>
      <c r="AX68" s="12"/>
      <c r="AY68" s="12"/>
      <c r="AZ68" s="13"/>
      <c r="BA68" s="12" t="s">
        <v>101</v>
      </c>
      <c r="BB68" s="12"/>
      <c r="BC68" s="12" t="s">
        <v>101</v>
      </c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1">
        <v>9</v>
      </c>
      <c r="BR68" s="12"/>
      <c r="BS68" s="12"/>
      <c r="BT68" s="12" t="s">
        <v>101</v>
      </c>
      <c r="BU68" s="12"/>
      <c r="BV68" s="12"/>
      <c r="BW68" s="12" t="s">
        <v>101</v>
      </c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 t="s">
        <v>101</v>
      </c>
      <c r="CK68" s="12"/>
      <c r="CL68" s="12"/>
      <c r="CM68" s="12"/>
      <c r="CN68" s="12"/>
      <c r="CO68" s="12" t="s">
        <v>101</v>
      </c>
      <c r="CP68" s="12"/>
      <c r="CQ68" s="12"/>
      <c r="CR68" s="12"/>
      <c r="CS68" s="11">
        <v>4</v>
      </c>
    </row>
    <row r="69" spans="1:97" x14ac:dyDescent="0.25">
      <c r="A69" s="10" t="str">
        <f>HYPERLINK("http://limswiki.org/index.php?title=Sycomore_Technologies_SAS", "Sycomore Technologies SAS")</f>
        <v>Sycomore Technologies SAS</v>
      </c>
      <c r="B69" s="10" t="str">
        <f>HYPERLINK("http://sycomore-tech.com/en/our-solutions/lead-analytics/", "LeadAnalytics")</f>
        <v>LeadAnalytics</v>
      </c>
      <c r="C69" s="10" t="s">
        <v>104</v>
      </c>
      <c r="D69" s="12" t="s">
        <v>101</v>
      </c>
      <c r="E69" s="12"/>
      <c r="F69" s="13"/>
      <c r="G69" s="12" t="s">
        <v>101</v>
      </c>
      <c r="H69" s="12"/>
      <c r="I69" s="12"/>
      <c r="J69" s="12"/>
      <c r="K69" s="12"/>
      <c r="L69" s="12" t="s">
        <v>101</v>
      </c>
      <c r="M69" s="12" t="s">
        <v>101</v>
      </c>
      <c r="N69" s="12"/>
      <c r="O69" s="12"/>
      <c r="P69" s="12" t="s">
        <v>101</v>
      </c>
      <c r="Q69" s="12" t="s">
        <v>101</v>
      </c>
      <c r="R69" s="12"/>
      <c r="S69" s="12"/>
      <c r="T69" s="12"/>
      <c r="U69" s="12"/>
      <c r="V69" s="12"/>
      <c r="W69" s="12"/>
      <c r="X69" s="12"/>
      <c r="Y69" s="12" t="s">
        <v>101</v>
      </c>
      <c r="Z69" s="12" t="s">
        <v>101</v>
      </c>
      <c r="AA69" s="12" t="s">
        <v>101</v>
      </c>
      <c r="AB69" s="12"/>
      <c r="AC69" s="12"/>
      <c r="AD69" s="13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2"/>
      <c r="AS69" s="12"/>
      <c r="AT69" s="12"/>
      <c r="AU69" s="12"/>
      <c r="AV69" s="12"/>
      <c r="AW69" s="12"/>
      <c r="AX69" s="12"/>
      <c r="AY69" s="12"/>
      <c r="AZ69" s="13"/>
      <c r="BA69" s="12" t="s">
        <v>101</v>
      </c>
      <c r="BB69" s="12"/>
      <c r="BC69" s="12"/>
      <c r="BD69" s="12"/>
      <c r="BE69" s="12" t="s">
        <v>101</v>
      </c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1">
        <v>10</v>
      </c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 t="s">
        <v>101</v>
      </c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1">
        <v>1</v>
      </c>
    </row>
    <row r="70" spans="1:97" x14ac:dyDescent="0.25">
      <c r="A70" s="10" t="str">
        <f>HYPERLINK("http://limswiki.org/index.php?title=Synbiota_Inc.", "Synbiota Inc.")</f>
        <v>Synbiota Inc.</v>
      </c>
      <c r="B70" s="10" t="str">
        <f>HYPERLINK("https://www.synbiota.com/", "Synbiota")</f>
        <v>Synbiota</v>
      </c>
      <c r="C70" s="10" t="s">
        <v>109</v>
      </c>
      <c r="D70" s="12" t="s">
        <v>101</v>
      </c>
      <c r="E70" s="12"/>
      <c r="F70" s="13"/>
      <c r="G70" s="12" t="s">
        <v>101</v>
      </c>
      <c r="H70" s="12" t="s">
        <v>101</v>
      </c>
      <c r="I70" s="12"/>
      <c r="J70" s="12"/>
      <c r="K70" s="12"/>
      <c r="L70" s="12"/>
      <c r="M70" s="12"/>
      <c r="N70" s="12"/>
      <c r="O70" s="12"/>
      <c r="P70" s="12"/>
      <c r="Q70" s="12" t="s">
        <v>101</v>
      </c>
      <c r="R70" s="12"/>
      <c r="S70" s="12"/>
      <c r="T70" s="12"/>
      <c r="U70" s="12"/>
      <c r="V70" s="12"/>
      <c r="W70" s="12" t="s">
        <v>101</v>
      </c>
      <c r="X70" s="12"/>
      <c r="Y70" s="12" t="s">
        <v>101</v>
      </c>
      <c r="Z70" s="12"/>
      <c r="AA70" s="12"/>
      <c r="AB70" s="12"/>
      <c r="AC70" s="12"/>
      <c r="AD70" s="13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2"/>
      <c r="AS70" s="12"/>
      <c r="AT70" s="12"/>
      <c r="AU70" s="12"/>
      <c r="AV70" s="12"/>
      <c r="AW70" s="12"/>
      <c r="AX70" s="12"/>
      <c r="AY70" s="12"/>
      <c r="AZ70" s="13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 t="s">
        <v>101</v>
      </c>
      <c r="BP70" s="12"/>
      <c r="BQ70" s="11">
        <v>6</v>
      </c>
      <c r="BR70" s="12"/>
      <c r="BS70" s="12"/>
      <c r="BT70" s="12" t="s">
        <v>101</v>
      </c>
      <c r="BU70" s="12"/>
      <c r="BV70" s="12"/>
      <c r="BW70" s="12" t="s">
        <v>101</v>
      </c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 t="s">
        <v>101</v>
      </c>
      <c r="CK70" s="12"/>
      <c r="CL70" s="12"/>
      <c r="CM70" s="12"/>
      <c r="CN70" s="12"/>
      <c r="CO70" s="12"/>
      <c r="CP70" s="12"/>
      <c r="CQ70" s="12"/>
      <c r="CR70" s="12"/>
      <c r="CS70" s="11">
        <v>3</v>
      </c>
    </row>
    <row r="71" spans="1:97" x14ac:dyDescent="0.25">
      <c r="A71" s="10" t="str">
        <f>HYPERLINK("http://limswiki.org/index.php?title=Systat_Software_Inc.", "Systat Software Inc.")</f>
        <v>Systat Software Inc.</v>
      </c>
      <c r="B71" s="10" t="str">
        <f>HYPERLINK("http://www.sigmaplot.co.uk/products/SIGMA_CERF/index.php", "SigmaCERF")</f>
        <v>SigmaCERF</v>
      </c>
      <c r="C71" s="10" t="s">
        <v>102</v>
      </c>
      <c r="D71" s="12"/>
      <c r="E71" s="12"/>
      <c r="F71" s="13"/>
      <c r="G71" s="12" t="s">
        <v>101</v>
      </c>
      <c r="H71" s="12"/>
      <c r="I71" s="12"/>
      <c r="J71" s="12" t="s">
        <v>101</v>
      </c>
      <c r="K71" s="12"/>
      <c r="L71" s="12"/>
      <c r="M71" s="12" t="s">
        <v>101</v>
      </c>
      <c r="N71" s="12"/>
      <c r="O71" s="12" t="s">
        <v>101</v>
      </c>
      <c r="P71" s="12" t="s">
        <v>101</v>
      </c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 t="s">
        <v>101</v>
      </c>
      <c r="AC71" s="12"/>
      <c r="AD71" s="13"/>
      <c r="AE71" s="12" t="s">
        <v>101</v>
      </c>
      <c r="AF71" s="12"/>
      <c r="AG71" s="12"/>
      <c r="AH71" s="12" t="s">
        <v>101</v>
      </c>
      <c r="AI71" s="12"/>
      <c r="AJ71" s="12" t="s">
        <v>101</v>
      </c>
      <c r="AK71" s="12" t="s">
        <v>101</v>
      </c>
      <c r="AL71" s="12" t="s">
        <v>101</v>
      </c>
      <c r="AM71" s="12"/>
      <c r="AN71" s="12" t="s">
        <v>101</v>
      </c>
      <c r="AO71" s="12" t="s">
        <v>101</v>
      </c>
      <c r="AP71" s="12"/>
      <c r="AQ71" s="13"/>
      <c r="AR71" s="12"/>
      <c r="AS71" s="12"/>
      <c r="AT71" s="12"/>
      <c r="AU71" s="12"/>
      <c r="AV71" s="12"/>
      <c r="AW71" s="12"/>
      <c r="AX71" s="12"/>
      <c r="AY71" s="12"/>
      <c r="AZ71" s="13"/>
      <c r="BA71" s="12" t="s">
        <v>101</v>
      </c>
      <c r="BB71" s="12" t="s">
        <v>101</v>
      </c>
      <c r="BC71" s="12" t="s">
        <v>101</v>
      </c>
      <c r="BD71" s="12"/>
      <c r="BE71" s="12" t="s">
        <v>101</v>
      </c>
      <c r="BF71" s="12"/>
      <c r="BG71" s="12"/>
      <c r="BH71" s="12"/>
      <c r="BI71" s="12" t="s">
        <v>101</v>
      </c>
      <c r="BJ71" s="12"/>
      <c r="BK71" s="12"/>
      <c r="BL71" s="12" t="s">
        <v>101</v>
      </c>
      <c r="BM71" s="12"/>
      <c r="BN71" s="12"/>
      <c r="BO71" s="12"/>
      <c r="BP71" s="12"/>
      <c r="BQ71" s="11">
        <v>19</v>
      </c>
      <c r="BR71" s="12"/>
      <c r="BS71" s="12"/>
      <c r="BT71" s="12" t="s">
        <v>101</v>
      </c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 t="s">
        <v>101</v>
      </c>
      <c r="CK71" s="12"/>
      <c r="CL71" s="12"/>
      <c r="CM71" s="12"/>
      <c r="CN71" s="12"/>
      <c r="CO71" s="12" t="s">
        <v>101</v>
      </c>
      <c r="CP71" s="12"/>
      <c r="CQ71" s="12"/>
      <c r="CR71" s="12"/>
      <c r="CS71" s="11">
        <v>3</v>
      </c>
    </row>
    <row r="72" spans="1:97" x14ac:dyDescent="0.25">
      <c r="A72" s="10" t="str">
        <f>HYPERLINK("http://limswiki.org/index.php?title=TailorDev_SAS", "TailorDev SAS")</f>
        <v>TailorDev SAS</v>
      </c>
      <c r="B72" s="10" t="str">
        <f>HYPERLINK("https://artich.io/", "artich.io")</f>
        <v>artich.io</v>
      </c>
      <c r="C72" s="10" t="s">
        <v>104</v>
      </c>
      <c r="D72" s="12" t="s">
        <v>101</v>
      </c>
      <c r="E72" s="12" t="s">
        <v>101</v>
      </c>
      <c r="F72" s="13"/>
      <c r="G72" s="12"/>
      <c r="H72" s="12"/>
      <c r="I72" s="12" t="s">
        <v>101</v>
      </c>
      <c r="J72" s="12" t="s">
        <v>101</v>
      </c>
      <c r="K72" s="12"/>
      <c r="L72" s="12"/>
      <c r="M72" s="12" t="s">
        <v>101</v>
      </c>
      <c r="N72" s="12"/>
      <c r="O72" s="12"/>
      <c r="P72" s="12" t="s">
        <v>101</v>
      </c>
      <c r="Q72" s="12" t="s">
        <v>101</v>
      </c>
      <c r="R72" s="12" t="s">
        <v>101</v>
      </c>
      <c r="S72" s="12"/>
      <c r="T72" s="12"/>
      <c r="U72" s="12"/>
      <c r="V72" s="12" t="s">
        <v>101</v>
      </c>
      <c r="W72" s="12" t="s">
        <v>101</v>
      </c>
      <c r="X72" s="12"/>
      <c r="Y72" s="12" t="s">
        <v>101</v>
      </c>
      <c r="Z72" s="12" t="s">
        <v>101</v>
      </c>
      <c r="AA72" s="12"/>
      <c r="AB72" s="12"/>
      <c r="AC72" s="12"/>
      <c r="AD72" s="13"/>
      <c r="AE72" s="12"/>
      <c r="AF72" s="12"/>
      <c r="AG72" s="12"/>
      <c r="AH72" s="12"/>
      <c r="AI72" s="12"/>
      <c r="AJ72" s="12" t="s">
        <v>101</v>
      </c>
      <c r="AK72" s="12"/>
      <c r="AL72" s="12"/>
      <c r="AM72" s="12"/>
      <c r="AN72" s="12"/>
      <c r="AO72" s="12"/>
      <c r="AP72" s="12" t="s">
        <v>101</v>
      </c>
      <c r="AQ72" s="13"/>
      <c r="AR72" s="12" t="s">
        <v>101</v>
      </c>
      <c r="AS72" s="12"/>
      <c r="AT72" s="12"/>
      <c r="AU72" s="12"/>
      <c r="AV72" s="12"/>
      <c r="AW72" s="12"/>
      <c r="AX72" s="12"/>
      <c r="AY72" s="12"/>
      <c r="AZ72" s="13"/>
      <c r="BA72" s="12" t="s">
        <v>101</v>
      </c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 t="s">
        <v>101</v>
      </c>
      <c r="BN72" s="12"/>
      <c r="BO72" s="12" t="s">
        <v>101</v>
      </c>
      <c r="BP72" s="12"/>
      <c r="BQ72" s="11">
        <v>16</v>
      </c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 t="s">
        <v>101</v>
      </c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1">
        <v>1</v>
      </c>
    </row>
    <row r="73" spans="1:97" x14ac:dyDescent="0.25">
      <c r="A73" s="10" t="str">
        <f>HYPERLINK("http://limswiki.org/index.php?title=Terrington_York_Ltd.", "Terrington York Ltd.")</f>
        <v>Terrington York Ltd.</v>
      </c>
      <c r="B73" s="10" t="str">
        <f>HYPERLINK("http://www.labsform.com/", "LabsForm")</f>
        <v>LabsForm</v>
      </c>
      <c r="C73" s="10" t="s">
        <v>108</v>
      </c>
      <c r="D73" s="12"/>
      <c r="E73" s="12"/>
      <c r="F73" s="13"/>
      <c r="G73" s="12" t="s">
        <v>101</v>
      </c>
      <c r="H73" s="12"/>
      <c r="I73" s="12" t="s">
        <v>101</v>
      </c>
      <c r="J73" s="12"/>
      <c r="K73" s="12"/>
      <c r="L73" s="12"/>
      <c r="M73" s="12" t="s">
        <v>101</v>
      </c>
      <c r="N73" s="12"/>
      <c r="O73" s="12" t="s">
        <v>101</v>
      </c>
      <c r="P73" s="12" t="s">
        <v>101</v>
      </c>
      <c r="Q73" s="12"/>
      <c r="R73" s="12" t="s">
        <v>101</v>
      </c>
      <c r="S73" s="12"/>
      <c r="T73" s="12"/>
      <c r="U73" s="12"/>
      <c r="V73" s="12"/>
      <c r="W73" s="12"/>
      <c r="X73" s="12" t="s">
        <v>101</v>
      </c>
      <c r="Y73" s="12" t="s">
        <v>101</v>
      </c>
      <c r="Z73" s="12"/>
      <c r="AA73" s="12"/>
      <c r="AB73" s="12" t="s">
        <v>101</v>
      </c>
      <c r="AC73" s="12"/>
      <c r="AD73" s="13"/>
      <c r="AE73" s="12" t="s">
        <v>101</v>
      </c>
      <c r="AF73" s="12"/>
      <c r="AG73" s="12"/>
      <c r="AH73" s="12" t="s">
        <v>101</v>
      </c>
      <c r="AI73" s="12"/>
      <c r="AJ73" s="12" t="s">
        <v>101</v>
      </c>
      <c r="AK73" s="12"/>
      <c r="AL73" s="12" t="s">
        <v>101</v>
      </c>
      <c r="AM73" s="12"/>
      <c r="AN73" s="12" t="s">
        <v>101</v>
      </c>
      <c r="AO73" s="12" t="s">
        <v>101</v>
      </c>
      <c r="AP73" s="12"/>
      <c r="AQ73" s="13"/>
      <c r="AR73" s="12"/>
      <c r="AS73" s="12" t="s">
        <v>101</v>
      </c>
      <c r="AT73" s="12" t="s">
        <v>101</v>
      </c>
      <c r="AU73" s="12" t="s">
        <v>101</v>
      </c>
      <c r="AV73" s="12"/>
      <c r="AW73" s="12"/>
      <c r="AX73" s="12"/>
      <c r="AY73" s="12" t="s">
        <v>101</v>
      </c>
      <c r="AZ73" s="13"/>
      <c r="BA73" s="12" t="s">
        <v>101</v>
      </c>
      <c r="BB73" s="12" t="s">
        <v>101</v>
      </c>
      <c r="BC73" s="12" t="s">
        <v>101</v>
      </c>
      <c r="BD73" s="12" t="s">
        <v>101</v>
      </c>
      <c r="BE73" s="12" t="s">
        <v>101</v>
      </c>
      <c r="BF73" s="12"/>
      <c r="BG73" s="12"/>
      <c r="BH73" s="12"/>
      <c r="BI73" s="12"/>
      <c r="BJ73" s="12"/>
      <c r="BK73" s="12"/>
      <c r="BL73" s="12" t="s">
        <v>101</v>
      </c>
      <c r="BM73" s="12" t="s">
        <v>101</v>
      </c>
      <c r="BN73" s="12"/>
      <c r="BO73" s="12" t="s">
        <v>101</v>
      </c>
      <c r="BP73" s="12"/>
      <c r="BQ73" s="11">
        <v>27</v>
      </c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 t="s">
        <v>101</v>
      </c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1">
        <v>1</v>
      </c>
    </row>
    <row r="74" spans="1:97" x14ac:dyDescent="0.25">
      <c r="A74" s="10" t="str">
        <f>HYPERLINK("http://limswiki.org/index.php?title=Textco_BioSoftware%2C_Inc.", "Textco BioSoftware, Inc.")</f>
        <v>Textco BioSoftware, Inc.</v>
      </c>
      <c r="B74" s="10" t="str">
        <f>HYPERLINK("http://www.textco.com/gi-powerful-integrated-e-book.php", "Gene Inspector")</f>
        <v>Gene Inspector</v>
      </c>
      <c r="C74" s="10" t="s">
        <v>102</v>
      </c>
      <c r="D74" s="12"/>
      <c r="E74" s="12"/>
      <c r="F74" s="13"/>
      <c r="G74" s="12"/>
      <c r="H74" s="12"/>
      <c r="I74" s="12"/>
      <c r="J74" s="12" t="s">
        <v>101</v>
      </c>
      <c r="K74" s="12" t="s">
        <v>101</v>
      </c>
      <c r="L74" s="12" t="s">
        <v>101</v>
      </c>
      <c r="M74" s="12"/>
      <c r="N74" s="12" t="s">
        <v>101</v>
      </c>
      <c r="O74" s="12" t="s">
        <v>101</v>
      </c>
      <c r="P74" s="12"/>
      <c r="Q74" s="12"/>
      <c r="R74" s="12" t="s">
        <v>101</v>
      </c>
      <c r="S74" s="12"/>
      <c r="T74" s="12"/>
      <c r="U74" s="12"/>
      <c r="V74" s="12"/>
      <c r="W74" s="12" t="s">
        <v>101</v>
      </c>
      <c r="X74" s="12"/>
      <c r="Y74" s="12"/>
      <c r="Z74" s="12" t="s">
        <v>101</v>
      </c>
      <c r="AA74" s="12" t="s">
        <v>101</v>
      </c>
      <c r="AB74" s="12"/>
      <c r="AC74" s="12"/>
      <c r="AD74" s="13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2"/>
      <c r="AS74" s="12"/>
      <c r="AT74" s="12"/>
      <c r="AU74" s="12"/>
      <c r="AV74" s="12"/>
      <c r="AW74" s="12"/>
      <c r="AX74" s="12"/>
      <c r="AY74" s="12"/>
      <c r="AZ74" s="13"/>
      <c r="BA74" s="12"/>
      <c r="BB74" s="12"/>
      <c r="BC74" s="12"/>
      <c r="BD74" s="12"/>
      <c r="BE74" s="12"/>
      <c r="BF74" s="12"/>
      <c r="BG74" s="12"/>
      <c r="BH74" s="12"/>
      <c r="BI74" s="12" t="s">
        <v>101</v>
      </c>
      <c r="BJ74" s="12"/>
      <c r="BK74" s="12"/>
      <c r="BL74" s="12" t="s">
        <v>101</v>
      </c>
      <c r="BM74" s="12"/>
      <c r="BN74" s="12"/>
      <c r="BO74" s="12"/>
      <c r="BP74" s="12"/>
      <c r="BQ74" s="11">
        <v>11</v>
      </c>
      <c r="BR74" s="12"/>
      <c r="BS74" s="12"/>
      <c r="BT74" s="12" t="s">
        <v>101</v>
      </c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 t="s">
        <v>101</v>
      </c>
      <c r="CK74" s="12"/>
      <c r="CL74" s="12"/>
      <c r="CM74" s="12"/>
      <c r="CN74" s="12"/>
      <c r="CO74" s="12" t="s">
        <v>101</v>
      </c>
      <c r="CP74" s="12"/>
      <c r="CQ74" s="12"/>
      <c r="CR74" s="12"/>
      <c r="CS74" s="11">
        <v>3</v>
      </c>
    </row>
    <row r="75" spans="1:97" x14ac:dyDescent="0.25">
      <c r="A75" s="10" t="str">
        <f>HYPERLINK("http://limswiki.org/index.php?title=The_Edge_Software_Consultancy_Ltd.", "The Edge Software Consultancy Ltd.")</f>
        <v>The Edge Software Consultancy Ltd.</v>
      </c>
      <c r="B75" s="10" t="str">
        <f>HYPERLINK("http://www.edge-ka.com/products/biorails/biorailseln", "BioRails ELN")</f>
        <v>BioRails ELN</v>
      </c>
      <c r="C75" s="10" t="s">
        <v>108</v>
      </c>
      <c r="D75" s="12" t="s">
        <v>101</v>
      </c>
      <c r="E75" s="12" t="s">
        <v>101</v>
      </c>
      <c r="F75" s="13"/>
      <c r="G75" s="12"/>
      <c r="H75" s="12"/>
      <c r="I75" s="12"/>
      <c r="J75" s="12"/>
      <c r="K75" s="12"/>
      <c r="L75" s="12"/>
      <c r="M75" s="12"/>
      <c r="N75" s="12"/>
      <c r="O75" s="12" t="s">
        <v>101</v>
      </c>
      <c r="P75" s="12" t="s">
        <v>101</v>
      </c>
      <c r="Q75" s="12"/>
      <c r="R75" s="12" t="s">
        <v>101</v>
      </c>
      <c r="S75" s="12"/>
      <c r="T75" s="12"/>
      <c r="U75" s="12"/>
      <c r="V75" s="12"/>
      <c r="W75" s="12"/>
      <c r="X75" s="12"/>
      <c r="Y75" s="12"/>
      <c r="Z75" s="12" t="s">
        <v>101</v>
      </c>
      <c r="AA75" s="12"/>
      <c r="AB75" s="12"/>
      <c r="AC75" s="12"/>
      <c r="AD75" s="13"/>
      <c r="AE75" s="12" t="s">
        <v>101</v>
      </c>
      <c r="AF75" s="12"/>
      <c r="AG75" s="12"/>
      <c r="AH75" s="12" t="s">
        <v>101</v>
      </c>
      <c r="AI75" s="12"/>
      <c r="AJ75" s="12" t="s">
        <v>101</v>
      </c>
      <c r="AK75" s="12"/>
      <c r="AL75" s="12"/>
      <c r="AM75" s="12"/>
      <c r="AN75" s="12" t="s">
        <v>101</v>
      </c>
      <c r="AO75" s="12" t="s">
        <v>101</v>
      </c>
      <c r="AP75" s="12"/>
      <c r="AQ75" s="13"/>
      <c r="AR75" s="12" t="s">
        <v>101</v>
      </c>
      <c r="AS75" s="12" t="s">
        <v>101</v>
      </c>
      <c r="AT75" s="12"/>
      <c r="AU75" s="12"/>
      <c r="AV75" s="12" t="s">
        <v>101</v>
      </c>
      <c r="AW75" s="12" t="s">
        <v>101</v>
      </c>
      <c r="AX75" s="12"/>
      <c r="AY75" s="12"/>
      <c r="AZ75" s="13"/>
      <c r="BA75" s="12"/>
      <c r="BB75" s="12"/>
      <c r="BC75" s="12"/>
      <c r="BD75" s="12"/>
      <c r="BE75" s="12"/>
      <c r="BF75" s="12"/>
      <c r="BG75" s="12"/>
      <c r="BH75" s="12"/>
      <c r="BI75" s="12"/>
      <c r="BJ75" s="12" t="s">
        <v>101</v>
      </c>
      <c r="BK75" s="12"/>
      <c r="BL75" s="12"/>
      <c r="BM75" s="12"/>
      <c r="BN75" s="12"/>
      <c r="BO75" s="12"/>
      <c r="BP75" s="12"/>
      <c r="BQ75" s="11">
        <v>14</v>
      </c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 t="s">
        <v>101</v>
      </c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1">
        <v>1</v>
      </c>
    </row>
  </sheetData>
  <autoFilter ref="D1:CS1"/>
  <sortState ref="A2:CS96">
    <sortCondition ref="A2:A9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7"/>
  <sheetViews>
    <sheetView tabSelected="1" topLeftCell="A8" workbookViewId="0">
      <selection activeCell="E23" sqref="E23"/>
    </sheetView>
  </sheetViews>
  <sheetFormatPr defaultColWidth="11.42578125" defaultRowHeight="15" x14ac:dyDescent="0.25"/>
  <cols>
    <col min="1" max="1" width="31" bestFit="1" customWidth="1"/>
    <col min="2" max="2" width="17.5703125" customWidth="1"/>
    <col min="3" max="3" width="19.42578125" customWidth="1"/>
    <col min="4" max="4" width="3.5703125" bestFit="1" customWidth="1"/>
    <col min="5" max="5" width="24.42578125" customWidth="1"/>
    <col min="6" max="8" width="3.5703125" bestFit="1" customWidth="1"/>
    <col min="9" max="9" width="19.85546875" customWidth="1"/>
    <col min="10" max="10" width="20.140625" customWidth="1"/>
    <col min="11" max="28" width="3.5703125" bestFit="1" customWidth="1"/>
    <col min="29" max="29" width="5.7109375" bestFit="1" customWidth="1"/>
    <col min="30" max="39" width="3.5703125" bestFit="1" customWidth="1"/>
    <col min="40" max="40" width="24.85546875" bestFit="1" customWidth="1"/>
    <col min="41" max="67" width="3.5703125" bestFit="1" customWidth="1"/>
    <col min="69" max="69" width="55.140625" customWidth="1"/>
  </cols>
  <sheetData>
    <row r="1" spans="1:69" ht="196.5" x14ac:dyDescent="0.25">
      <c r="A1" s="19" t="s">
        <v>121</v>
      </c>
      <c r="B1" s="20" t="s">
        <v>117</v>
      </c>
      <c r="C1" s="21" t="s">
        <v>122</v>
      </c>
      <c r="D1" s="22" t="s">
        <v>123</v>
      </c>
      <c r="E1" s="23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3" t="s">
        <v>18</v>
      </c>
      <c r="M1" s="23" t="s">
        <v>19</v>
      </c>
      <c r="N1" s="23" t="s">
        <v>20</v>
      </c>
      <c r="O1" s="23" t="s">
        <v>21</v>
      </c>
      <c r="P1" s="23" t="s">
        <v>22</v>
      </c>
      <c r="Q1" s="23" t="s">
        <v>23</v>
      </c>
      <c r="R1" s="23" t="s">
        <v>24</v>
      </c>
      <c r="S1" s="23" t="s">
        <v>25</v>
      </c>
      <c r="T1" s="23" t="s">
        <v>26</v>
      </c>
      <c r="U1" s="23" t="s">
        <v>27</v>
      </c>
      <c r="V1" s="23" t="s">
        <v>28</v>
      </c>
      <c r="W1" s="23" t="s">
        <v>29</v>
      </c>
      <c r="X1" s="23" t="s">
        <v>30</v>
      </c>
      <c r="Y1" s="23" t="s">
        <v>31</v>
      </c>
      <c r="Z1" s="23" t="s">
        <v>32</v>
      </c>
      <c r="AA1" s="23" t="s">
        <v>33</v>
      </c>
      <c r="AB1" s="22" t="s">
        <v>34</v>
      </c>
      <c r="AC1" s="23" t="s">
        <v>35</v>
      </c>
      <c r="AD1" s="23" t="s">
        <v>36</v>
      </c>
      <c r="AE1" s="23" t="s">
        <v>37</v>
      </c>
      <c r="AF1" s="23" t="s">
        <v>38</v>
      </c>
      <c r="AG1" s="23" t="s">
        <v>39</v>
      </c>
      <c r="AH1" s="23" t="s">
        <v>40</v>
      </c>
      <c r="AI1" s="23" t="s">
        <v>41</v>
      </c>
      <c r="AJ1" s="23" t="s">
        <v>42</v>
      </c>
      <c r="AK1" s="23" t="s">
        <v>43</v>
      </c>
      <c r="AL1" s="23" t="s">
        <v>44</v>
      </c>
      <c r="AM1" s="23" t="s">
        <v>45</v>
      </c>
      <c r="AN1" s="23" t="s">
        <v>46</v>
      </c>
      <c r="AO1" s="22" t="s">
        <v>47</v>
      </c>
      <c r="AP1" s="23" t="s">
        <v>48</v>
      </c>
      <c r="AQ1" s="23" t="s">
        <v>49</v>
      </c>
      <c r="AR1" s="23" t="s">
        <v>50</v>
      </c>
      <c r="AS1" s="23" t="s">
        <v>51</v>
      </c>
      <c r="AT1" s="23" t="s">
        <v>52</v>
      </c>
      <c r="AU1" s="23" t="s">
        <v>53</v>
      </c>
      <c r="AV1" s="23" t="s">
        <v>54</v>
      </c>
      <c r="AW1" s="23" t="s">
        <v>55</v>
      </c>
      <c r="AX1" s="22" t="s">
        <v>56</v>
      </c>
      <c r="AY1" s="23" t="s">
        <v>57</v>
      </c>
      <c r="AZ1" s="23" t="s">
        <v>58</v>
      </c>
      <c r="BA1" s="23" t="s">
        <v>59</v>
      </c>
      <c r="BB1" s="23" t="s">
        <v>60</v>
      </c>
      <c r="BC1" s="23" t="s">
        <v>61</v>
      </c>
      <c r="BD1" s="23" t="s">
        <v>62</v>
      </c>
      <c r="BE1" s="23" t="s">
        <v>63</v>
      </c>
      <c r="BF1" s="23" t="s">
        <v>64</v>
      </c>
      <c r="BG1" s="23" t="s">
        <v>65</v>
      </c>
      <c r="BH1" s="23" t="s">
        <v>66</v>
      </c>
      <c r="BI1" s="23" t="s">
        <v>67</v>
      </c>
      <c r="BJ1" s="23" t="s">
        <v>68</v>
      </c>
      <c r="BK1" s="23" t="s">
        <v>69</v>
      </c>
      <c r="BL1" s="23" t="s">
        <v>70</v>
      </c>
      <c r="BM1" s="23" t="s">
        <v>71</v>
      </c>
      <c r="BN1" s="23" t="s">
        <v>72</v>
      </c>
      <c r="BO1" s="24" t="s">
        <v>120</v>
      </c>
      <c r="BP1" s="25" t="s">
        <v>124</v>
      </c>
      <c r="BQ1" s="25" t="s">
        <v>125</v>
      </c>
    </row>
    <row r="2" spans="1:69" x14ac:dyDescent="0.25">
      <c r="A2" s="26" t="s">
        <v>126</v>
      </c>
      <c r="B2" s="27" t="s">
        <v>127</v>
      </c>
      <c r="C2" s="28" t="s">
        <v>128</v>
      </c>
      <c r="D2" s="22"/>
      <c r="E2" s="29" t="s">
        <v>129</v>
      </c>
      <c r="F2" s="30"/>
      <c r="G2" s="29" t="s">
        <v>129</v>
      </c>
      <c r="H2" s="30"/>
      <c r="I2" s="30"/>
      <c r="J2" s="30"/>
      <c r="K2" s="29" t="s">
        <v>129</v>
      </c>
      <c r="L2" s="30"/>
      <c r="M2" s="30"/>
      <c r="N2" s="29" t="s">
        <v>129</v>
      </c>
      <c r="O2" s="29" t="s">
        <v>129</v>
      </c>
      <c r="P2" s="30"/>
      <c r="Q2" s="30"/>
      <c r="R2" s="29" t="s">
        <v>129</v>
      </c>
      <c r="S2" s="30"/>
      <c r="T2" s="30"/>
      <c r="U2" s="30"/>
      <c r="V2" s="30"/>
      <c r="W2" s="30"/>
      <c r="X2" s="30"/>
      <c r="Y2" s="30"/>
      <c r="Z2" s="30"/>
      <c r="AA2" s="30"/>
      <c r="AB2" s="22"/>
      <c r="AC2" s="30"/>
      <c r="AD2" s="30"/>
      <c r="AE2" s="30"/>
      <c r="AF2" s="30"/>
      <c r="AG2" s="30"/>
      <c r="AH2" s="30"/>
      <c r="AI2" s="29" t="s">
        <v>129</v>
      </c>
      <c r="AJ2" s="30"/>
      <c r="AK2" s="30"/>
      <c r="AL2" s="30"/>
      <c r="AM2" s="30"/>
      <c r="AN2" s="30"/>
      <c r="AO2" s="22"/>
      <c r="AP2" s="30"/>
      <c r="AQ2" s="30"/>
      <c r="AR2" s="30"/>
      <c r="AS2" s="29" t="s">
        <v>129</v>
      </c>
      <c r="AT2" s="30"/>
      <c r="AU2" s="30"/>
      <c r="AV2" s="30"/>
      <c r="AW2" s="30"/>
      <c r="AX2" s="22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29" t="s">
        <v>129</v>
      </c>
      <c r="BL2" s="30"/>
      <c r="BM2" s="30"/>
      <c r="BN2" s="30"/>
      <c r="BO2" s="31">
        <f t="shared" ref="BO2:BO9" si="0">COUNTIF(D2:BN2, "X")</f>
        <v>9</v>
      </c>
      <c r="BP2" s="32" t="s">
        <v>106</v>
      </c>
      <c r="BQ2" s="25"/>
    </row>
    <row r="3" spans="1:69" ht="60" x14ac:dyDescent="0.25">
      <c r="A3" s="33" t="s">
        <v>130</v>
      </c>
      <c r="B3" s="34" t="s">
        <v>130</v>
      </c>
      <c r="C3" s="28" t="s">
        <v>131</v>
      </c>
      <c r="D3" s="35"/>
      <c r="E3" s="29"/>
      <c r="F3" s="29"/>
      <c r="G3" s="29" t="s">
        <v>129</v>
      </c>
      <c r="H3" s="29"/>
      <c r="I3" s="29"/>
      <c r="J3" s="29"/>
      <c r="K3" s="29" t="s">
        <v>129</v>
      </c>
      <c r="L3" s="29"/>
      <c r="M3" s="29" t="s">
        <v>129</v>
      </c>
      <c r="N3" s="29" t="s">
        <v>129</v>
      </c>
      <c r="O3" s="29" t="s">
        <v>129</v>
      </c>
      <c r="P3" s="29" t="s">
        <v>129</v>
      </c>
      <c r="Q3" s="29" t="s">
        <v>129</v>
      </c>
      <c r="R3" s="29"/>
      <c r="S3" s="29"/>
      <c r="T3" s="29"/>
      <c r="U3" s="29" t="s">
        <v>129</v>
      </c>
      <c r="V3" s="29" t="s">
        <v>129</v>
      </c>
      <c r="W3" s="29" t="s">
        <v>129</v>
      </c>
      <c r="X3" s="29"/>
      <c r="Y3" s="29" t="s">
        <v>129</v>
      </c>
      <c r="Z3" s="29" t="s">
        <v>132</v>
      </c>
      <c r="AA3" s="29"/>
      <c r="AB3" s="35"/>
      <c r="AC3" s="29"/>
      <c r="AD3" s="29"/>
      <c r="AE3" s="29"/>
      <c r="AF3" s="29" t="s">
        <v>129</v>
      </c>
      <c r="AG3" s="29"/>
      <c r="AH3" s="29" t="s">
        <v>129</v>
      </c>
      <c r="AI3" s="29"/>
      <c r="AJ3" s="29"/>
      <c r="AK3" s="29"/>
      <c r="AL3" s="29"/>
      <c r="AM3" s="29"/>
      <c r="AN3" s="29" t="s">
        <v>132</v>
      </c>
      <c r="AO3" s="35"/>
      <c r="AP3" s="29" t="s">
        <v>129</v>
      </c>
      <c r="AQ3" s="29" t="s">
        <v>129</v>
      </c>
      <c r="AR3" s="29"/>
      <c r="AS3" s="29"/>
      <c r="AT3" s="29" t="s">
        <v>129</v>
      </c>
      <c r="AU3" s="29"/>
      <c r="AV3" s="29"/>
      <c r="AW3" s="29"/>
      <c r="AX3" s="35"/>
      <c r="AY3" s="29" t="s">
        <v>129</v>
      </c>
      <c r="AZ3" s="29"/>
      <c r="BA3" s="29"/>
      <c r="BB3" s="29"/>
      <c r="BC3" s="29"/>
      <c r="BD3" s="29"/>
      <c r="BE3" s="29"/>
      <c r="BF3" s="29" t="s">
        <v>129</v>
      </c>
      <c r="BG3" s="29"/>
      <c r="BH3" s="29"/>
      <c r="BI3" s="29"/>
      <c r="BJ3" s="29"/>
      <c r="BK3" s="29" t="s">
        <v>129</v>
      </c>
      <c r="BL3" s="29"/>
      <c r="BM3" s="29" t="s">
        <v>129</v>
      </c>
      <c r="BN3" s="29"/>
      <c r="BO3" s="31">
        <f t="shared" si="0"/>
        <v>20</v>
      </c>
      <c r="BP3" s="32" t="s">
        <v>133</v>
      </c>
      <c r="BQ3" s="32" t="s">
        <v>134</v>
      </c>
    </row>
    <row r="4" spans="1:69" ht="30" x14ac:dyDescent="0.25">
      <c r="A4" s="36"/>
      <c r="B4" s="34" t="s">
        <v>135</v>
      </c>
      <c r="C4" s="28" t="s">
        <v>87</v>
      </c>
      <c r="D4" s="37"/>
      <c r="E4" s="32"/>
      <c r="F4" s="32"/>
      <c r="G4" s="32"/>
      <c r="H4" s="32"/>
      <c r="I4" s="32"/>
      <c r="J4" s="32" t="s">
        <v>129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7"/>
      <c r="AC4" s="32" t="s">
        <v>129</v>
      </c>
      <c r="AD4" s="32"/>
      <c r="AE4" s="32"/>
      <c r="AF4" s="32"/>
      <c r="AG4" s="32"/>
      <c r="AH4" s="32"/>
      <c r="AI4" s="32"/>
      <c r="AJ4" s="32"/>
      <c r="AK4" s="32"/>
      <c r="AL4" s="32" t="s">
        <v>129</v>
      </c>
      <c r="AM4" s="32"/>
      <c r="AN4" s="32"/>
      <c r="AO4" s="37"/>
      <c r="AP4" s="32"/>
      <c r="AQ4" s="32"/>
      <c r="AR4" s="32"/>
      <c r="AS4" s="32"/>
      <c r="AT4" s="32"/>
      <c r="AU4" s="32"/>
      <c r="AV4" s="32"/>
      <c r="AW4" s="32"/>
      <c r="AX4" s="37"/>
      <c r="AY4" s="32"/>
      <c r="AZ4" s="32"/>
      <c r="BA4" s="32"/>
      <c r="BB4" s="32"/>
      <c r="BC4" s="32"/>
      <c r="BD4" s="32"/>
      <c r="BE4" s="32"/>
      <c r="BF4" s="32"/>
      <c r="BG4" s="32"/>
      <c r="BH4" s="32" t="s">
        <v>129</v>
      </c>
      <c r="BI4" s="32"/>
      <c r="BJ4" s="32"/>
      <c r="BK4" s="32"/>
      <c r="BL4" s="32"/>
      <c r="BM4" s="32"/>
      <c r="BN4" s="32"/>
      <c r="BO4" s="31">
        <f t="shared" si="0"/>
        <v>4</v>
      </c>
      <c r="BP4" s="32" t="s">
        <v>136</v>
      </c>
      <c r="BQ4" s="32" t="s">
        <v>137</v>
      </c>
    </row>
    <row r="5" spans="1:69" ht="30" x14ac:dyDescent="0.25">
      <c r="A5" s="33" t="s">
        <v>138</v>
      </c>
      <c r="B5" s="34" t="s">
        <v>139</v>
      </c>
      <c r="C5" s="28" t="s">
        <v>140</v>
      </c>
      <c r="D5" s="35"/>
      <c r="E5" s="29"/>
      <c r="F5" s="29"/>
      <c r="G5" s="29" t="s">
        <v>129</v>
      </c>
      <c r="H5" s="29"/>
      <c r="I5" s="29"/>
      <c r="J5" s="29"/>
      <c r="K5" s="29"/>
      <c r="L5" s="29"/>
      <c r="M5" s="29"/>
      <c r="N5" s="29" t="s">
        <v>129</v>
      </c>
      <c r="O5" s="29"/>
      <c r="P5" s="29" t="s">
        <v>129</v>
      </c>
      <c r="Q5" s="29" t="s">
        <v>129</v>
      </c>
      <c r="R5" s="29"/>
      <c r="S5" s="29"/>
      <c r="T5" s="29"/>
      <c r="U5" s="29" t="s">
        <v>129</v>
      </c>
      <c r="V5" s="29"/>
      <c r="W5" s="29"/>
      <c r="X5" s="29"/>
      <c r="Y5" s="29"/>
      <c r="Z5" s="29"/>
      <c r="AA5" s="29"/>
      <c r="AB5" s="35"/>
      <c r="AC5" s="29" t="s">
        <v>129</v>
      </c>
      <c r="AD5" s="29"/>
      <c r="AE5" s="29"/>
      <c r="AF5" s="29" t="s">
        <v>129</v>
      </c>
      <c r="AG5" s="29"/>
      <c r="AH5" s="29" t="s">
        <v>129</v>
      </c>
      <c r="AI5" s="29"/>
      <c r="AJ5" s="29"/>
      <c r="AK5" s="29" t="s">
        <v>129</v>
      </c>
      <c r="AL5" s="29"/>
      <c r="AM5" s="29"/>
      <c r="AN5" s="29"/>
      <c r="AO5" s="35"/>
      <c r="AP5" s="29"/>
      <c r="AQ5" s="29" t="s">
        <v>129</v>
      </c>
      <c r="AR5" s="29"/>
      <c r="AS5" s="29"/>
      <c r="AT5" s="29"/>
      <c r="AU5" s="29"/>
      <c r="AV5" s="29"/>
      <c r="AW5" s="29"/>
      <c r="AX5" s="35"/>
      <c r="AY5" s="29" t="s">
        <v>129</v>
      </c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 t="s">
        <v>129</v>
      </c>
      <c r="BL5" s="29"/>
      <c r="BM5" s="29" t="s">
        <v>129</v>
      </c>
      <c r="BN5" s="29"/>
      <c r="BO5" s="31">
        <f t="shared" si="0"/>
        <v>13</v>
      </c>
      <c r="BP5" s="32" t="s">
        <v>133</v>
      </c>
      <c r="BQ5" s="32" t="s">
        <v>141</v>
      </c>
    </row>
    <row r="6" spans="1:69" x14ac:dyDescent="0.25">
      <c r="A6" s="33" t="s">
        <v>142</v>
      </c>
      <c r="B6" s="34" t="s">
        <v>143</v>
      </c>
      <c r="C6" s="38"/>
      <c r="D6" s="39"/>
      <c r="E6" s="40"/>
      <c r="F6" s="40"/>
      <c r="G6" s="40" t="s">
        <v>129</v>
      </c>
      <c r="H6" s="40"/>
      <c r="I6" s="40"/>
      <c r="J6" s="40"/>
      <c r="K6" s="40"/>
      <c r="L6" s="40"/>
      <c r="M6" s="40"/>
      <c r="N6" s="40" t="s">
        <v>129</v>
      </c>
      <c r="O6" s="40" t="s">
        <v>129</v>
      </c>
      <c r="P6" s="40" t="s">
        <v>129</v>
      </c>
      <c r="Q6" s="40" t="s">
        <v>129</v>
      </c>
      <c r="R6" s="40"/>
      <c r="S6" s="40"/>
      <c r="T6" s="40"/>
      <c r="U6" s="40" t="s">
        <v>129</v>
      </c>
      <c r="V6" s="40" t="s">
        <v>129</v>
      </c>
      <c r="W6" s="40"/>
      <c r="X6" s="40"/>
      <c r="Y6" s="40" t="s">
        <v>129</v>
      </c>
      <c r="Z6" s="40"/>
      <c r="AA6" s="40"/>
      <c r="AB6" s="39"/>
      <c r="AC6" s="40" t="s">
        <v>129</v>
      </c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9"/>
      <c r="AP6" s="40"/>
      <c r="AQ6" s="40"/>
      <c r="AR6" s="40"/>
      <c r="AS6" s="40"/>
      <c r="AT6" s="40" t="s">
        <v>129</v>
      </c>
      <c r="AU6" s="40"/>
      <c r="AV6" s="40"/>
      <c r="AW6" s="40"/>
      <c r="AX6" s="39"/>
      <c r="AY6" s="40"/>
      <c r="AZ6" s="40"/>
      <c r="BA6" s="40"/>
      <c r="BB6" s="40"/>
      <c r="BC6" s="40"/>
      <c r="BD6" s="40"/>
      <c r="BE6" s="40"/>
      <c r="BF6" s="40"/>
      <c r="BG6" s="40"/>
      <c r="BH6" s="40" t="s">
        <v>129</v>
      </c>
      <c r="BI6" s="40" t="s">
        <v>129</v>
      </c>
      <c r="BJ6" s="40"/>
      <c r="BK6" s="40" t="s">
        <v>129</v>
      </c>
      <c r="BL6" s="40"/>
      <c r="BM6" s="40"/>
      <c r="BN6" s="40"/>
      <c r="BO6" s="31">
        <f t="shared" si="0"/>
        <v>13</v>
      </c>
      <c r="BP6" s="29" t="s">
        <v>104</v>
      </c>
      <c r="BQ6" s="32" t="s">
        <v>144</v>
      </c>
    </row>
    <row r="7" spans="1:69" ht="45" x14ac:dyDescent="0.25">
      <c r="A7" s="36"/>
      <c r="B7" s="34" t="s">
        <v>145</v>
      </c>
      <c r="C7" s="28" t="s">
        <v>87</v>
      </c>
      <c r="D7" s="37"/>
      <c r="E7" s="32"/>
      <c r="F7" s="32"/>
      <c r="G7" s="32"/>
      <c r="H7" s="32"/>
      <c r="I7" s="32"/>
      <c r="J7" s="32"/>
      <c r="K7" s="32"/>
      <c r="L7" s="32"/>
      <c r="M7" s="32"/>
      <c r="N7" s="32" t="s">
        <v>129</v>
      </c>
      <c r="O7" s="32" t="s">
        <v>129</v>
      </c>
      <c r="P7" s="32" t="s">
        <v>129</v>
      </c>
      <c r="Q7" s="32" t="s">
        <v>129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7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 t="s">
        <v>129</v>
      </c>
      <c r="AN7" s="32"/>
      <c r="AO7" s="37"/>
      <c r="AP7" s="32"/>
      <c r="AQ7" s="32" t="s">
        <v>129</v>
      </c>
      <c r="AR7" s="32"/>
      <c r="AS7" s="32"/>
      <c r="AT7" s="32" t="s">
        <v>129</v>
      </c>
      <c r="AU7" s="32"/>
      <c r="AV7" s="32"/>
      <c r="AW7" s="32"/>
      <c r="AX7" s="37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 t="s">
        <v>129</v>
      </c>
      <c r="BL7" s="32"/>
      <c r="BM7" s="32"/>
      <c r="BN7" s="32"/>
      <c r="BO7" s="31">
        <f t="shared" si="0"/>
        <v>8</v>
      </c>
      <c r="BP7" s="32" t="s">
        <v>133</v>
      </c>
      <c r="BQ7" s="32" t="s">
        <v>146</v>
      </c>
    </row>
    <row r="8" spans="1:69" ht="30" x14ac:dyDescent="0.25">
      <c r="A8" s="33" t="s">
        <v>147</v>
      </c>
      <c r="B8" s="34" t="s">
        <v>148</v>
      </c>
      <c r="C8" s="28" t="s">
        <v>87</v>
      </c>
      <c r="D8" s="35"/>
      <c r="E8" s="29"/>
      <c r="F8" s="29"/>
      <c r="G8" s="29" t="s">
        <v>129</v>
      </c>
      <c r="H8" s="29"/>
      <c r="I8" s="29"/>
      <c r="J8" s="29"/>
      <c r="K8" s="29"/>
      <c r="L8" s="29"/>
      <c r="M8" s="29"/>
      <c r="N8" s="29" t="s">
        <v>129</v>
      </c>
      <c r="O8" s="29"/>
      <c r="P8" s="29" t="s">
        <v>129</v>
      </c>
      <c r="Q8" s="29" t="s">
        <v>129</v>
      </c>
      <c r="R8" s="29"/>
      <c r="S8" s="29"/>
      <c r="T8" s="29"/>
      <c r="U8" s="29"/>
      <c r="V8" s="29"/>
      <c r="W8" s="29"/>
      <c r="X8" s="29"/>
      <c r="Y8" s="29" t="s">
        <v>129</v>
      </c>
      <c r="Z8" s="29"/>
      <c r="AA8" s="29"/>
      <c r="AB8" s="35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35"/>
      <c r="AP8" s="29" t="s">
        <v>129</v>
      </c>
      <c r="AQ8" s="29" t="s">
        <v>129</v>
      </c>
      <c r="AR8" s="29"/>
      <c r="AS8" s="29"/>
      <c r="AT8" s="29" t="s">
        <v>129</v>
      </c>
      <c r="AU8" s="29"/>
      <c r="AV8" s="29"/>
      <c r="AW8" s="29" t="s">
        <v>129</v>
      </c>
      <c r="AX8" s="35"/>
      <c r="AY8" s="29"/>
      <c r="AZ8" s="29"/>
      <c r="BA8" s="29"/>
      <c r="BB8" s="29" t="s">
        <v>129</v>
      </c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 t="s">
        <v>129</v>
      </c>
      <c r="BO8" s="31">
        <f t="shared" si="0"/>
        <v>11</v>
      </c>
      <c r="BP8" s="32" t="s">
        <v>104</v>
      </c>
      <c r="BQ8" s="32" t="s">
        <v>149</v>
      </c>
    </row>
    <row r="9" spans="1:69" ht="60" x14ac:dyDescent="0.25">
      <c r="A9" s="36" t="s">
        <v>150</v>
      </c>
      <c r="B9" s="34" t="s">
        <v>151</v>
      </c>
      <c r="C9" s="28" t="s">
        <v>152</v>
      </c>
      <c r="D9" s="37"/>
      <c r="E9" s="32" t="s">
        <v>129</v>
      </c>
      <c r="F9" s="32"/>
      <c r="G9" s="32"/>
      <c r="H9" s="32"/>
      <c r="I9" s="32"/>
      <c r="J9" s="32"/>
      <c r="K9" s="32"/>
      <c r="L9" s="32"/>
      <c r="M9" s="32"/>
      <c r="N9" s="32" t="s">
        <v>129</v>
      </c>
      <c r="O9" s="32" t="s">
        <v>129</v>
      </c>
      <c r="P9" s="32" t="s">
        <v>129</v>
      </c>
      <c r="Q9" s="32" t="s">
        <v>129</v>
      </c>
      <c r="R9" s="32"/>
      <c r="S9" s="32"/>
      <c r="T9" s="32"/>
      <c r="U9" s="32"/>
      <c r="V9" s="32" t="s">
        <v>129</v>
      </c>
      <c r="W9" s="32"/>
      <c r="X9" s="32"/>
      <c r="Y9" s="32" t="s">
        <v>129</v>
      </c>
      <c r="Z9" s="32"/>
      <c r="AA9" s="32"/>
      <c r="AB9" s="37"/>
      <c r="AC9" s="32"/>
      <c r="AD9" s="32"/>
      <c r="AE9" s="32"/>
      <c r="AF9" s="32"/>
      <c r="AG9" s="32"/>
      <c r="AH9" s="32"/>
      <c r="AI9" s="32"/>
      <c r="AJ9" s="32"/>
      <c r="AK9" s="32"/>
      <c r="AL9" s="32" t="s">
        <v>129</v>
      </c>
      <c r="AM9" s="32"/>
      <c r="AN9" s="32"/>
      <c r="AO9" s="37"/>
      <c r="AP9" s="32"/>
      <c r="AQ9" s="32" t="s">
        <v>129</v>
      </c>
      <c r="AR9" s="32"/>
      <c r="AS9" s="32"/>
      <c r="AT9" s="32"/>
      <c r="AU9" s="32"/>
      <c r="AV9" s="32"/>
      <c r="AW9" s="32"/>
      <c r="AX9" s="37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1">
        <f t="shared" si="0"/>
        <v>9</v>
      </c>
      <c r="BP9" s="32" t="s">
        <v>133</v>
      </c>
      <c r="BQ9" s="32" t="s">
        <v>153</v>
      </c>
    </row>
    <row r="10" spans="1:69" ht="75" x14ac:dyDescent="0.25">
      <c r="A10" s="33"/>
      <c r="B10" s="41" t="s">
        <v>154</v>
      </c>
      <c r="C10" s="42" t="s">
        <v>155</v>
      </c>
      <c r="D10" s="43"/>
      <c r="E10" s="44" t="s">
        <v>129</v>
      </c>
      <c r="F10" s="44" t="s">
        <v>129</v>
      </c>
      <c r="G10" s="44" t="s">
        <v>129</v>
      </c>
      <c r="H10" s="44" t="s">
        <v>129</v>
      </c>
      <c r="I10" s="44" t="s">
        <v>129</v>
      </c>
      <c r="J10" s="44" t="s">
        <v>129</v>
      </c>
      <c r="K10" s="44" t="s">
        <v>129</v>
      </c>
      <c r="L10" s="44" t="s">
        <v>129</v>
      </c>
      <c r="M10" s="44" t="s">
        <v>129</v>
      </c>
      <c r="N10" s="44" t="s">
        <v>129</v>
      </c>
      <c r="O10" s="44" t="s">
        <v>129</v>
      </c>
      <c r="P10" s="44" t="s">
        <v>129</v>
      </c>
      <c r="Q10" s="44" t="s">
        <v>129</v>
      </c>
      <c r="R10" s="44" t="s">
        <v>129</v>
      </c>
      <c r="S10" s="44" t="s">
        <v>129</v>
      </c>
      <c r="T10" s="44" t="s">
        <v>129</v>
      </c>
      <c r="U10" s="44"/>
      <c r="V10" s="44"/>
      <c r="W10" s="44" t="s">
        <v>129</v>
      </c>
      <c r="X10" s="44"/>
      <c r="Y10" s="44"/>
      <c r="Z10" s="44" t="s">
        <v>129</v>
      </c>
      <c r="AA10" s="44"/>
      <c r="AB10" s="43"/>
      <c r="AC10" s="44"/>
      <c r="AD10" s="44"/>
      <c r="AE10" s="44" t="s">
        <v>129</v>
      </c>
      <c r="AF10" s="44"/>
      <c r="AG10" s="44"/>
      <c r="AH10" s="44"/>
      <c r="AI10" s="44" t="s">
        <v>129</v>
      </c>
      <c r="AJ10" s="44" t="s">
        <v>129</v>
      </c>
      <c r="AK10" s="44" t="s">
        <v>129</v>
      </c>
      <c r="AL10" s="44" t="s">
        <v>129</v>
      </c>
      <c r="AM10" s="44" t="s">
        <v>129</v>
      </c>
      <c r="AN10" s="44"/>
      <c r="AO10" s="43"/>
      <c r="AP10" s="44" t="s">
        <v>129</v>
      </c>
      <c r="AQ10" s="44" t="s">
        <v>129</v>
      </c>
      <c r="AR10" s="44" t="s">
        <v>129</v>
      </c>
      <c r="AS10" s="44" t="s">
        <v>129</v>
      </c>
      <c r="AT10" s="44" t="s">
        <v>129</v>
      </c>
      <c r="AU10" s="44"/>
      <c r="AV10" s="44" t="s">
        <v>129</v>
      </c>
      <c r="AW10" s="44" t="s">
        <v>129</v>
      </c>
      <c r="AX10" s="43"/>
      <c r="AY10" s="44"/>
      <c r="AZ10" s="44" t="s">
        <v>129</v>
      </c>
      <c r="BA10" s="44" t="s">
        <v>129</v>
      </c>
      <c r="BB10" s="44" t="s">
        <v>129</v>
      </c>
      <c r="BC10" s="44" t="s">
        <v>129</v>
      </c>
      <c r="BD10" s="44"/>
      <c r="BE10" s="44" t="s">
        <v>129</v>
      </c>
      <c r="BF10" s="44" t="s">
        <v>129</v>
      </c>
      <c r="BG10" s="44" t="s">
        <v>129</v>
      </c>
      <c r="BH10" s="44" t="s">
        <v>129</v>
      </c>
      <c r="BI10" s="44"/>
      <c r="BJ10" s="44" t="s">
        <v>129</v>
      </c>
      <c r="BK10" s="44" t="s">
        <v>129</v>
      </c>
      <c r="BL10" s="44" t="s">
        <v>129</v>
      </c>
      <c r="BM10" s="44"/>
      <c r="BN10" s="44"/>
      <c r="BO10" s="45">
        <v>42</v>
      </c>
      <c r="BP10" s="46" t="s">
        <v>156</v>
      </c>
      <c r="BQ10" s="46" t="s">
        <v>157</v>
      </c>
    </row>
    <row r="11" spans="1:69" x14ac:dyDescent="0.25">
      <c r="A11" s="36" t="s">
        <v>158</v>
      </c>
      <c r="B11" s="34" t="s">
        <v>159</v>
      </c>
      <c r="C11" s="28" t="s">
        <v>87</v>
      </c>
      <c r="D11" s="37"/>
      <c r="E11" s="32"/>
      <c r="F11" s="32"/>
      <c r="G11" s="32"/>
      <c r="H11" s="32"/>
      <c r="I11" s="32"/>
      <c r="J11" s="32"/>
      <c r="K11" s="32"/>
      <c r="L11" s="32"/>
      <c r="M11" s="32"/>
      <c r="N11" s="32" t="s">
        <v>129</v>
      </c>
      <c r="O11" s="32" t="s">
        <v>129</v>
      </c>
      <c r="P11" s="32" t="s">
        <v>129</v>
      </c>
      <c r="Q11" s="32" t="s">
        <v>129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7"/>
      <c r="AC11" s="32"/>
      <c r="AD11" s="32"/>
      <c r="AE11" s="32"/>
      <c r="AF11" s="32" t="s">
        <v>129</v>
      </c>
      <c r="AG11" s="32"/>
      <c r="AH11" s="32" t="s">
        <v>129</v>
      </c>
      <c r="AI11" s="32"/>
      <c r="AJ11" s="32"/>
      <c r="AK11" s="32"/>
      <c r="AL11" s="32"/>
      <c r="AM11" s="32"/>
      <c r="AN11" s="32"/>
      <c r="AO11" s="37"/>
      <c r="AP11" s="32"/>
      <c r="AQ11" s="32"/>
      <c r="AR11" s="32"/>
      <c r="AS11" s="32"/>
      <c r="AT11" s="32"/>
      <c r="AU11" s="32"/>
      <c r="AV11" s="32" t="s">
        <v>129</v>
      </c>
      <c r="AW11" s="32"/>
      <c r="AX11" s="37"/>
      <c r="AY11" s="32"/>
      <c r="AZ11" s="32"/>
      <c r="BA11" s="32"/>
      <c r="BB11" s="32"/>
      <c r="BC11" s="32"/>
      <c r="BD11" s="32"/>
      <c r="BE11" s="32"/>
      <c r="BF11" s="32"/>
      <c r="BG11" s="32"/>
      <c r="BH11" s="32" t="s">
        <v>129</v>
      </c>
      <c r="BI11" s="32"/>
      <c r="BJ11" s="32"/>
      <c r="BK11" s="32" t="s">
        <v>129</v>
      </c>
      <c r="BL11" s="32"/>
      <c r="BM11" s="32"/>
      <c r="BN11" s="32"/>
      <c r="BO11" s="31">
        <f>COUNTIF(D11:BN11, "X")</f>
        <v>9</v>
      </c>
      <c r="BP11" s="32" t="s">
        <v>160</v>
      </c>
      <c r="BQ11" s="32" t="s">
        <v>161</v>
      </c>
    </row>
    <row r="12" spans="1:69" ht="30" x14ac:dyDescent="0.25">
      <c r="A12" s="36" t="s">
        <v>162</v>
      </c>
      <c r="B12" s="34" t="s">
        <v>163</v>
      </c>
      <c r="C12" s="28" t="s">
        <v>164</v>
      </c>
      <c r="D12" s="37"/>
      <c r="E12" s="32" t="s">
        <v>129</v>
      </c>
      <c r="F12" s="32" t="s">
        <v>129</v>
      </c>
      <c r="G12" s="32"/>
      <c r="H12" s="32"/>
      <c r="I12" s="32"/>
      <c r="J12" s="32" t="s">
        <v>129</v>
      </c>
      <c r="K12" s="32"/>
      <c r="L12" s="32"/>
      <c r="M12" s="32"/>
      <c r="N12" s="32" t="s">
        <v>129</v>
      </c>
      <c r="O12" s="32" t="s">
        <v>129</v>
      </c>
      <c r="P12" s="32"/>
      <c r="Q12" s="32" t="s">
        <v>129</v>
      </c>
      <c r="R12" s="32" t="s">
        <v>129</v>
      </c>
      <c r="S12" s="32"/>
      <c r="T12" s="32"/>
      <c r="U12" s="32"/>
      <c r="V12" s="32" t="s">
        <v>129</v>
      </c>
      <c r="W12" s="32"/>
      <c r="X12" s="32"/>
      <c r="Y12" s="32"/>
      <c r="Z12" s="32"/>
      <c r="AA12" s="32"/>
      <c r="AB12" s="37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 t="s">
        <v>129</v>
      </c>
      <c r="AN12" s="32"/>
      <c r="AO12" s="37"/>
      <c r="AP12" s="32"/>
      <c r="AQ12" s="32" t="s">
        <v>129</v>
      </c>
      <c r="AR12" s="32" t="s">
        <v>129</v>
      </c>
      <c r="AS12" s="32" t="s">
        <v>129</v>
      </c>
      <c r="AT12" s="32"/>
      <c r="AU12" s="32"/>
      <c r="AV12" s="32"/>
      <c r="AW12" s="32" t="s">
        <v>129</v>
      </c>
      <c r="AX12" s="37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 t="s">
        <v>129</v>
      </c>
      <c r="BJ12" s="32"/>
      <c r="BK12" s="32" t="s">
        <v>129</v>
      </c>
      <c r="BL12" s="32"/>
      <c r="BM12" s="32"/>
      <c r="BN12" s="32"/>
      <c r="BO12" s="31">
        <f>COUNTIF(D12:BN12, "X")</f>
        <v>15</v>
      </c>
      <c r="BP12" s="32" t="s">
        <v>106</v>
      </c>
      <c r="BQ12" s="32" t="s">
        <v>165</v>
      </c>
    </row>
    <row r="13" spans="1:69" ht="45" x14ac:dyDescent="0.25">
      <c r="A13" s="47" t="s">
        <v>166</v>
      </c>
      <c r="B13" s="34" t="s">
        <v>176</v>
      </c>
      <c r="C13" s="48" t="s">
        <v>167</v>
      </c>
      <c r="D13" s="35"/>
      <c r="E13" s="29" t="s">
        <v>168</v>
      </c>
      <c r="F13" s="29"/>
      <c r="G13" s="29"/>
      <c r="H13" s="29" t="s">
        <v>129</v>
      </c>
      <c r="I13" s="29" t="s">
        <v>169</v>
      </c>
      <c r="J13" s="29" t="s">
        <v>169</v>
      </c>
      <c r="K13" s="29" t="s">
        <v>129</v>
      </c>
      <c r="L13" s="29" t="s">
        <v>129</v>
      </c>
      <c r="M13" s="29"/>
      <c r="N13" s="29" t="s">
        <v>129</v>
      </c>
      <c r="O13" s="29" t="s">
        <v>129</v>
      </c>
      <c r="P13" s="29" t="s">
        <v>129</v>
      </c>
      <c r="Q13" s="29" t="s">
        <v>129</v>
      </c>
      <c r="R13" s="29" t="s">
        <v>129</v>
      </c>
      <c r="S13" s="29" t="s">
        <v>129</v>
      </c>
      <c r="T13" s="29" t="s">
        <v>129</v>
      </c>
      <c r="U13" s="29"/>
      <c r="V13" s="29" t="s">
        <v>129</v>
      </c>
      <c r="W13" s="29" t="s">
        <v>129</v>
      </c>
      <c r="X13" s="29"/>
      <c r="Y13" s="29" t="s">
        <v>129</v>
      </c>
      <c r="Z13" s="29"/>
      <c r="AA13" s="29"/>
      <c r="AB13" s="35"/>
      <c r="AC13" s="29" t="s">
        <v>170</v>
      </c>
      <c r="AD13" s="29"/>
      <c r="AE13" s="29"/>
      <c r="AF13" s="49" t="s">
        <v>129</v>
      </c>
      <c r="AG13" s="29"/>
      <c r="AH13" s="29" t="s">
        <v>129</v>
      </c>
      <c r="AI13" s="29"/>
      <c r="AJ13" s="29" t="s">
        <v>129</v>
      </c>
      <c r="AK13" s="29"/>
      <c r="AL13" s="29"/>
      <c r="AM13" s="29" t="s">
        <v>129</v>
      </c>
      <c r="AN13" s="29" t="s">
        <v>171</v>
      </c>
      <c r="AO13" s="35"/>
      <c r="AP13" s="29"/>
      <c r="AQ13" s="29"/>
      <c r="AR13" s="29"/>
      <c r="AS13" s="49"/>
      <c r="AT13" s="29" t="s">
        <v>129</v>
      </c>
      <c r="AU13" s="29"/>
      <c r="AV13" s="29"/>
      <c r="AW13" s="29"/>
      <c r="AX13" s="35"/>
      <c r="AY13" s="29" t="s">
        <v>129</v>
      </c>
      <c r="AZ13" s="29" t="s">
        <v>129</v>
      </c>
      <c r="BA13" s="29" t="s">
        <v>129</v>
      </c>
      <c r="BB13" s="29"/>
      <c r="BC13" s="49" t="s">
        <v>129</v>
      </c>
      <c r="BD13" s="29" t="s">
        <v>129</v>
      </c>
      <c r="BE13" s="29" t="s">
        <v>129</v>
      </c>
      <c r="BF13" s="29"/>
      <c r="BG13" s="29"/>
      <c r="BH13" s="29" t="s">
        <v>129</v>
      </c>
      <c r="BI13" s="29"/>
      <c r="BJ13" s="29" t="s">
        <v>129</v>
      </c>
      <c r="BK13" s="29" t="s">
        <v>129</v>
      </c>
      <c r="BL13" s="29" t="s">
        <v>129</v>
      </c>
      <c r="BM13" s="29"/>
      <c r="BN13" s="29"/>
      <c r="BO13" s="31">
        <v>28</v>
      </c>
      <c r="BP13" s="29" t="s">
        <v>100</v>
      </c>
      <c r="BQ13" s="32" t="s">
        <v>172</v>
      </c>
    </row>
    <row r="14" spans="1:69" ht="30" x14ac:dyDescent="0.25">
      <c r="A14" s="33" t="s">
        <v>173</v>
      </c>
      <c r="B14" s="34" t="s">
        <v>174</v>
      </c>
      <c r="C14" s="28" t="s">
        <v>87</v>
      </c>
      <c r="D14" s="35"/>
      <c r="E14" s="29"/>
      <c r="F14" s="29"/>
      <c r="G14" s="29" t="s">
        <v>129</v>
      </c>
      <c r="H14" s="29" t="s">
        <v>129</v>
      </c>
      <c r="I14" s="29"/>
      <c r="J14" s="29"/>
      <c r="K14" s="29" t="s">
        <v>129</v>
      </c>
      <c r="L14" s="29"/>
      <c r="M14" s="29" t="s">
        <v>129</v>
      </c>
      <c r="N14" s="29" t="s">
        <v>129</v>
      </c>
      <c r="O14" s="29" t="s">
        <v>129</v>
      </c>
      <c r="P14" s="29" t="s">
        <v>129</v>
      </c>
      <c r="Q14" s="29" t="s">
        <v>129</v>
      </c>
      <c r="R14" s="29"/>
      <c r="S14" s="29"/>
      <c r="T14" s="29"/>
      <c r="U14" s="29" t="s">
        <v>129</v>
      </c>
      <c r="V14" s="29"/>
      <c r="W14" s="29" t="s">
        <v>129</v>
      </c>
      <c r="X14" s="29"/>
      <c r="Y14" s="29" t="s">
        <v>129</v>
      </c>
      <c r="Z14" s="29" t="s">
        <v>129</v>
      </c>
      <c r="AA14" s="29"/>
      <c r="AB14" s="35"/>
      <c r="AC14" s="29"/>
      <c r="AD14" s="29"/>
      <c r="AE14" s="29"/>
      <c r="AF14" s="29" t="s">
        <v>129</v>
      </c>
      <c r="AG14" s="29"/>
      <c r="AH14" s="29"/>
      <c r="AI14" s="29"/>
      <c r="AJ14" s="29"/>
      <c r="AK14" s="29"/>
      <c r="AL14" s="29"/>
      <c r="AM14" s="29"/>
      <c r="AN14" s="29" t="s">
        <v>129</v>
      </c>
      <c r="AO14" s="35"/>
      <c r="AP14" s="29" t="s">
        <v>129</v>
      </c>
      <c r="AQ14" s="29"/>
      <c r="AR14" s="29"/>
      <c r="AS14" s="29"/>
      <c r="AT14" s="29" t="s">
        <v>129</v>
      </c>
      <c r="AU14" s="29"/>
      <c r="AV14" s="29"/>
      <c r="AW14" s="29"/>
      <c r="AX14" s="35"/>
      <c r="AY14" s="29"/>
      <c r="AZ14" s="29" t="s">
        <v>129</v>
      </c>
      <c r="BA14" s="29"/>
      <c r="BB14" s="29" t="s">
        <v>129</v>
      </c>
      <c r="BC14" s="29"/>
      <c r="BD14" s="29"/>
      <c r="BE14" s="29"/>
      <c r="BF14" s="29"/>
      <c r="BG14" s="29"/>
      <c r="BH14" s="29" t="s">
        <v>129</v>
      </c>
      <c r="BI14" s="29"/>
      <c r="BJ14" s="29"/>
      <c r="BK14" s="29" t="s">
        <v>129</v>
      </c>
      <c r="BL14" s="29"/>
      <c r="BM14" s="29" t="s">
        <v>129</v>
      </c>
      <c r="BN14" s="29"/>
      <c r="BO14" s="31">
        <f>COUNTIF(D14:BN14, "X")</f>
        <v>21</v>
      </c>
      <c r="BP14" s="32" t="s">
        <v>133</v>
      </c>
      <c r="BQ14" s="32" t="s">
        <v>175</v>
      </c>
    </row>
    <row r="17" spans="1:1" x14ac:dyDescent="0.25">
      <c r="A17" s="50"/>
    </row>
  </sheetData>
  <hyperlinks>
    <hyperlink ref="A10" r:id="rId1" display="Jupyter Notebook"/>
    <hyperlink ref="B10" r:id="rId2"/>
    <hyperlink ref="E1" r:id="rId3" location="Chemical_and_math_drawing_and_calculation"/>
    <hyperlink ref="F1" r:id="rId4" location="Chemical_and_spectrum_file_support"/>
    <hyperlink ref="G1" r:id="rId5" location="Task_and_event_scheduling"/>
    <hyperlink ref="H1" r:id="rId6" location="Option_for_manual_result_entry"/>
    <hyperlink ref="I1" r:id="rId7" location="Multiple_data_viewing_methods"/>
    <hyperlink ref="J1" r:id="rId8" location="Data_and_trend_analysis"/>
    <hyperlink ref="K1" r:id="rId9" location="Data_and_equipment_sharing"/>
    <hyperlink ref="L1" r:id="rId10" location="Customizable_fields_and.2For_interface"/>
    <hyperlink ref="M1" r:id="rId11" location="Configurable_templates_and_forms"/>
    <hyperlink ref="N1" r:id="rId12" location="Query_capability"/>
    <hyperlink ref="O1" r:id="rId13" location="Import_data"/>
    <hyperlink ref="P1" r:id="rId14" location="Internal_file_or_data_linking"/>
    <hyperlink ref="Q1" r:id="rId15" location="External_file_or_data_linking"/>
    <hyperlink ref="R1" r:id="rId16" location="Export_to_MS_Excel"/>
    <hyperlink ref="S1" r:id="rId17" location="Raw_data_management"/>
    <hyperlink ref="T1" r:id="rId18" location="Data_warehouse"/>
    <hyperlink ref="U1" r:id="rId19" location="Project_and_task_management"/>
    <hyperlink ref="V1" r:id="rId20" location="Inventory_management"/>
    <hyperlink ref="W1" r:id="rId21" location="Document_creation_and_management"/>
    <hyperlink ref="X1" r:id="rId22" location="Lab_and_group_management"/>
    <hyperlink ref="Y1" r:id="rId23" location="Experiment_management"/>
    <hyperlink ref="Z1" r:id="rId24" location="Workflow_management"/>
    <hyperlink ref="AA1" r:id="rId25" location="Customer_and_supplier_management"/>
    <hyperlink ref="AC1" r:id="rId26" location="Regulatory_compliance"/>
    <hyperlink ref="AD1" r:id="rId27" location="QA.2FQC_functions"/>
    <hyperlink ref="AE1" r:id="rId28" location="Performance_evaluation"/>
    <hyperlink ref="AF1" r:id="rId29" location="Audit_trail"/>
    <hyperlink ref="AG1" r:id="rId30" location="Chain_of_custody"/>
    <hyperlink ref="AH1" r:id="rId31" location="Configurable_roles_and_security"/>
    <hyperlink ref="AI1" r:id="rId32" location="Data_normalization"/>
    <hyperlink ref="AJ1" r:id="rId33" location="Data_validation"/>
    <hyperlink ref="AK1" r:id="rId34" location="Data_encryption"/>
    <hyperlink ref="AL1" r:id="rId35" location="Electronic_signatures"/>
    <hyperlink ref="AM1" r:id="rId36" location="Version_control"/>
    <hyperlink ref="AN1" r:id="rId37" location="Automatic_data_backup"/>
    <hyperlink ref="AP1" r:id="rId38" location="Custom_reporting"/>
    <hyperlink ref="AQ1" r:id="rId39" location="Report_printing"/>
    <hyperlink ref="AR1" r:id="rId40" location="Label_support"/>
    <hyperlink ref="AS1" r:id="rId41" location="Barcode_support"/>
    <hyperlink ref="AT1" r:id="rId42" location="Export_to_PDF"/>
    <hyperlink ref="AU1" r:id="rId43" location="Export_to_MS_Word"/>
    <hyperlink ref="AV1" r:id="rId44" location="Export_to_HTML_or_XML"/>
    <hyperlink ref="AW1" r:id="rId45" location="Email_integration"/>
    <hyperlink ref="AY1" r:id="rId46" location="Administrator_management"/>
    <hyperlink ref="AZ1" r:id="rId47" location="Modular"/>
    <hyperlink ref="BA1" r:id="rId48" location="Instrument_interfacing_and_management"/>
    <hyperlink ref="BB1" r:id="rId49" location="Mobile_device_integration"/>
    <hyperlink ref="BC1" r:id="rId50" location="Third-party_software_integration"/>
    <hyperlink ref="BD1" r:id="rId51" location="Alarms_and.2For_alerts"/>
    <hyperlink ref="BE1" r:id="rId52" location="External_monitoring"/>
    <hyperlink ref="BF1" r:id="rId53" location="Messaging"/>
    <hyperlink ref="BG1" r:id="rId54" location="Bookmarking"/>
    <hyperlink ref="BH1" r:id="rId55" location="Commenting"/>
    <hyperlink ref="BI1" r:id="rId56" location="Multilingual"/>
    <hyperlink ref="BJ1" r:id="rId57" location="Network-capable"/>
    <hyperlink ref="BK1" r:id="rId58" location="Web_client_or_portal"/>
    <hyperlink ref="BL1" r:id="rId59" location="Online_or_integrated_help"/>
    <hyperlink ref="BM1" r:id="rId60" location="Software_as_a_service_delivery_model"/>
    <hyperlink ref="BN1" r:id="rId61" location="Usage-based_cost"/>
    <hyperlink ref="B4" r:id="rId62"/>
    <hyperlink ref="B6" r:id="rId63"/>
    <hyperlink ref="B5" r:id="rId64"/>
    <hyperlink ref="B8" r:id="rId65"/>
    <hyperlink ref="B3" r:id="rId66"/>
    <hyperlink ref="B14" r:id="rId67"/>
    <hyperlink ref="B9" r:id="rId68"/>
    <hyperlink ref="B11" r:id="rId69"/>
    <hyperlink ref="B12" r:id="rId70"/>
    <hyperlink ref="B7" r:id="rId71"/>
    <hyperlink ref="B13" r:id="rId72" display="OpenBis"/>
    <hyperlink ref="B2" r:id="rId7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 first</vt:lpstr>
      <vt:lpstr>ELNs</vt:lpstr>
      <vt:lpstr>Free or open source ELNs</vt:lpstr>
      <vt:lpstr>ELNs!eln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DLCM Project</dc:creator>
  <cp:lastModifiedBy>pranay.t</cp:lastModifiedBy>
  <dcterms:created xsi:type="dcterms:W3CDTF">2016-10-02T08:05:32Z</dcterms:created>
  <dcterms:modified xsi:type="dcterms:W3CDTF">2020-05-20T07:57:20Z</dcterms:modified>
</cp:coreProperties>
</file>