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VICTUS\Documents\Desktop Files\MFIPF_Dashboard_System\"/>
    </mc:Choice>
  </mc:AlternateContent>
  <xr:revisionPtr revIDLastSave="0" documentId="13_ncr:1_{FD97DBEC-848E-4992-B2B4-C675B3C6B65C}" xr6:coauthVersionLast="47" xr6:coauthVersionMax="47" xr10:uidLastSave="{00000000-0000-0000-0000-000000000000}"/>
  <bookViews>
    <workbookView xWindow="-108" yWindow="-108" windowWidth="23256" windowHeight="12456" firstSheet="1" activeTab="5" xr2:uid="{48AD51DC-6C38-451D-9180-D426DAE5F443}"/>
  </bookViews>
  <sheets>
    <sheet name="ColorChoices" sheetId="34" state="hidden" r:id="rId1"/>
    <sheet name="ጠቅላላ አፈፃፀም" sheetId="31" r:id="rId2"/>
    <sheet name="የምርት ሁኔታ" sheetId="30" r:id="rId3"/>
    <sheet name="የመኖ አጠቃቀም" sheetId="28" r:id="rId4"/>
    <sheet name="የገንዘብ አስተዳደር" sheetId="29" r:id="rId5"/>
    <sheet name="የሰሌዳ አጠቃቀም" sheetId="33" r:id="rId6"/>
    <sheet name="Efficiency" sheetId="26" state="hidden" r:id="rId7"/>
    <sheet name="Analysis" sheetId="14" state="hidden" r:id="rId8"/>
    <sheet name="Sheet1" sheetId="1" state="hidden" r:id="rId9"/>
  </sheets>
  <definedNames>
    <definedName name="_xlchart.v1.0" hidden="1">Analysis!$U$124:$U$127</definedName>
    <definedName name="_xlchart.v1.1" hidden="1">Analysis!$V$123</definedName>
    <definedName name="_xlchart.v1.2" hidden="1">Analysis!$V$124:$V$127</definedName>
    <definedName name="ActiveFlock">Analysis!$B$8</definedName>
    <definedName name="CostPerEggs">Analysis!$B$35</definedName>
    <definedName name="CostPerTrays">Analysis!$B$73</definedName>
    <definedName name="DailyEggTrays">Analysis!$B$56</definedName>
    <definedName name="FeedConsumedPerBird">Analysis!$B$69</definedName>
    <definedName name="FeedToEggConversion">Analysis!$B$23</definedName>
    <definedName name="FolderPath">Sheet1!$A$1</definedName>
    <definedName name="HenDayProduction">Analysis!$B$59</definedName>
    <definedName name="LayRate">Analysis!$B$49</definedName>
    <definedName name="MortalityRate">Analysis!$B$15</definedName>
    <definedName name="NetOperatingProfit">Analysis!$B$31</definedName>
    <definedName name="ProductionTargetAchievement">Analysis!$B$53</definedName>
    <definedName name="ProfitMargin">Analysis!$B$46</definedName>
    <definedName name="Slicer_DayName">#N/A</definedName>
    <definedName name="Slicer_EthiopianYear">#N/A</definedName>
    <definedName name="Slicer_ሩብ_ዓመት_ዓመት">#N/A</definedName>
    <definedName name="Slicer_ወር">#N/A</definedName>
    <definedName name="ToalEggs">Analysis!$B$11</definedName>
    <definedName name="TotalExpense">Analysis!$B$42</definedName>
    <definedName name="TotalFeedConsumed">Analysis!$B$19</definedName>
    <definedName name="TotalFeedConsumed2">Analysis!$B$62</definedName>
    <definedName name="TotalFeedCost">Analysis!$B$66</definedName>
    <definedName name="TotalMortality">Analysis!$B$39</definedName>
    <definedName name="TotalRevenue">Analysis!$B$27</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 cacheId="35" r:id="rId45"/>
    <pivotCache cacheId="36" r:id="rId46"/>
    <pivotCache cacheId="37" r:id="rId47"/>
    <pivotCache cacheId="38" r:id="rId48"/>
    <pivotCache cacheId="39" r:id="rId49"/>
    <pivotCache cacheId="40" r:id="rId50"/>
    <pivotCache cacheId="41" r:id="rId51"/>
    <pivotCache cacheId="42" r:id="rId52"/>
    <pivotCache cacheId="43" r:id="rId53"/>
    <pivotCache cacheId="44" r:id="rId54"/>
    <pivotCache cacheId="45" r:id="rId55"/>
    <pivotCache cacheId="46" r:id="rId56"/>
    <pivotCache cacheId="47" r:id="rId57"/>
    <pivotCache cacheId="48" r:id="rId58"/>
    <pivotCache cacheId="49" r:id="rId59"/>
    <pivotCache cacheId="50" r:id="rId60"/>
    <pivotCache cacheId="51" r:id="rId61"/>
    <pivotCache cacheId="52" r:id="rId62"/>
    <pivotCache cacheId="53" r:id="rId63"/>
    <pivotCache cacheId="54" r:id="rId64"/>
    <pivotCache cacheId="55" r:id="rId65"/>
    <pivotCache cacheId="56" r:id="rId66"/>
  </pivotCaches>
  <extLst>
    <ext xmlns:x14="http://schemas.microsoft.com/office/spreadsheetml/2009/9/main" uri="{876F7934-8845-4945-9796-88D515C7AA90}">
      <x14:pivotCaches>
        <pivotCache cacheId="57" r:id="rId67"/>
      </x14:pivotCaches>
    </ext>
    <ext xmlns:x14="http://schemas.microsoft.com/office/spreadsheetml/2009/9/main" uri="{BBE1A952-AA13-448e-AADC-164F8A28A991}">
      <x14:slicerCaches>
        <x14:slicerCache r:id="rId68"/>
        <x14:slicerCache r:id="rId69"/>
        <x14:slicerCache r:id="rId70"/>
        <x14:slicerCache r:id="rId7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87c4cb20-2e63-4954-aa01-facdc5128290" name="Calendar_Table" connection="Query - Calendar_Table"/>
          <x15:modelTable id="data_table_0b3e7931-f97f-489e-94e7-a8526fd4e70f" name="data_table" connection="Query - data_table"/>
        </x15:modelTables>
        <x15:modelRelationships>
          <x15:modelRelationship fromTable="data_table" fromColumn="ቀን (Date)" toTable="Calendar_Table" toColumn="GregorianDate"/>
        </x15:modelRelationships>
        <x15:extLst>
          <ext xmlns:x16="http://schemas.microsoft.com/office/spreadsheetml/2014/11/main" uri="{9835A34E-60A6-4A7C-AAB8-D5F71C897F49}">
            <x16:modelTimeGroupings>
              <x16:modelTimeGrouping tableName="Calendar_Table" columnName="GregorianDate" columnId="GregorianDate">
                <x16:calculatedTimeColumn columnName="GregorianDate (Month Index)" columnId="GregorianDate (Month Index)" contentType="monthsindex" isSelected="1"/>
                <x16:calculatedTimeColumn columnName="GregorianDate (Month)" columnId="Gregoria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42" i="14" l="1"/>
  <c r="D31" i="14"/>
  <c r="D27" i="14"/>
  <c r="C49" i="14"/>
  <c r="C59" i="14"/>
  <c r="C53" i="14"/>
  <c r="C46" i="14"/>
  <c r="C15" i="14"/>
  <c r="C73" i="14"/>
  <c r="C69" i="14"/>
  <c r="C66" i="14"/>
  <c r="C62" i="14"/>
  <c r="C56" i="14"/>
  <c r="C42" i="14"/>
  <c r="E42" i="14" s="1"/>
  <c r="C39" i="14"/>
  <c r="C35" i="14"/>
  <c r="C31" i="14"/>
  <c r="E31" i="14" s="1"/>
  <c r="C27" i="14"/>
  <c r="E27" i="14" s="1"/>
  <c r="C23" i="14"/>
  <c r="C19" i="14"/>
  <c r="C11" i="14"/>
  <c r="C8" i="14"/>
  <c r="AF223" i="14"/>
  <c r="AE223" i="14"/>
  <c r="AD223" i="14"/>
  <c r="AE192" i="14"/>
  <c r="AD192" i="14"/>
  <c r="AC192" i="14"/>
  <c r="AE188" i="14"/>
  <c r="AE187" i="14"/>
  <c r="AD188" i="14"/>
  <c r="AD187" i="14"/>
  <c r="AD186" i="14"/>
  <c r="AE186" i="14"/>
  <c r="V126" i="14"/>
  <c r="V127" i="14"/>
  <c r="V125" i="14"/>
  <c r="V124" i="14"/>
  <c r="V102" i="14"/>
  <c r="V101" i="14"/>
  <c r="V99" i="14"/>
  <c r="V100" i="14"/>
  <c r="V98" i="14"/>
  <c r="V97" i="14"/>
  <c r="V96" i="14"/>
  <c r="V95" i="14"/>
  <c r="AA515" i="14"/>
  <c r="AA517" i="14" s="1"/>
  <c r="Q488" i="14"/>
  <c r="P500" i="14"/>
  <c r="P499" i="14"/>
  <c r="P498" i="14"/>
  <c r="P497" i="14"/>
  <c r="P496" i="14"/>
  <c r="P495" i="14"/>
  <c r="P494" i="14"/>
  <c r="P493" i="14"/>
  <c r="A1"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17E74E-D6F4-43DD-9B5F-EFD5B015582A}" name="Query - Calendar_Table" description="Connection to the 'Calendar_Table' query in the workbook." type="100" refreshedVersion="8" minRefreshableVersion="5" refreshOnLoad="1" saveData="1">
    <extLst>
      <ext xmlns:x15="http://schemas.microsoft.com/office/spreadsheetml/2010/11/main" uri="{DE250136-89BD-433C-8126-D09CA5730AF9}">
        <x15:connection id="ece6d511-1b20-475f-b483-a0c4d73baddd"/>
      </ext>
    </extLst>
  </connection>
  <connection id="2" xr16:uid="{F1100D88-C194-4B50-94E3-F3FF01BFA298}" name="Query - data_table" description="Connection to the 'data_table' query in the workbook." type="100" refreshedVersion="8" minRefreshableVersion="5" refreshOnLoad="1" saveData="1">
    <extLst>
      <ext xmlns:x15="http://schemas.microsoft.com/office/spreadsheetml/2010/11/main" uri="{DE250136-89BD-433C-8126-D09CA5730AF9}">
        <x15:connection id="aa87d54e-4b4e-4b65-be9a-3b34f77ceaef"/>
      </ext>
    </extLst>
  </connection>
  <connection id="3" xr16:uid="{E1F6BB9B-F377-4440-A0B9-15FF9E2898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<sst xmlns="http://schemas.openxmlformats.org/spreadsheetml/2006/main" count="491" uniqueCount="195">
  <si>
    <t>ጥር</t>
  </si>
  <si>
    <t>የካቲት</t>
  </si>
  <si>
    <t>Row Labels</t>
  </si>
  <si>
    <t>Grand Total</t>
  </si>
  <si>
    <t>Total Eggs Collected(የተሰበሰበ እንቁላል)</t>
  </si>
  <si>
    <t>Total Revenue (ጠቅላላ ሽያጭ)</t>
  </si>
  <si>
    <t>Total Expenses(ጠቅላላ ወጪ)</t>
  </si>
  <si>
    <t>Lay Rate (%)</t>
  </si>
  <si>
    <t>Total Mortality(ጠቅላላ የሞቱ ዶሮዎች)</t>
  </si>
  <si>
    <t>Net Operating Profit(የተጣራ ትርፍ)</t>
  </si>
  <si>
    <t>Active Flock Count(በሕይዎት ያሉ ዶሮዎች)</t>
  </si>
  <si>
    <t>Total Feed Consumed (ጠቅላላ የተበላ መኖ)(Kg)</t>
  </si>
  <si>
    <t>Profit Margin(የትርፍ ህዳግ) %</t>
  </si>
  <si>
    <t>Cost Per Egg(አንድ እንቁላል ለማግኘት የሚወጣ ወጪ)</t>
  </si>
  <si>
    <t>Daily Average Eggs(በቀን በአማካይ የተገኘ እንቁላል)</t>
  </si>
  <si>
    <t>KPIs</t>
  </si>
  <si>
    <t>Chart 1: Daily Egg Production Trend</t>
  </si>
  <si>
    <t>Chart 4:Feed Consumption Trend</t>
  </si>
  <si>
    <t>Cumulative Dead Birds(ጠቅላላ የሞቱ ዶሮዎች)</t>
  </si>
  <si>
    <t>Chart 5:Feed Purchase Trend</t>
  </si>
  <si>
    <t>Daily Feed Purchased(በቀን የተገዛ መኖ)</t>
  </si>
  <si>
    <t>Chart 7: Revenue vs Expenses vs Profit</t>
  </si>
  <si>
    <t>Section 3: Financial Dashboard  Section 3: Financial Dashboard  Section 3: Financial Dashboard  Section 3: Financial Dashboard</t>
  </si>
  <si>
    <t>Section 2: Feed Management   Section 2: Feed Management   Section 2: Feed Management  Section 2: Feed Management</t>
  </si>
  <si>
    <t>Section 1: Production Performance  Section 1: Production Performance   Section 1: Production Performance</t>
  </si>
  <si>
    <t>Chart 8: Expense Breakdown</t>
  </si>
  <si>
    <t>የትራንስፖርት - ወጪ</t>
  </si>
  <si>
    <t>የዉሃ- ወጪ</t>
  </si>
  <si>
    <t>የመብራት -ወጪ</t>
  </si>
  <si>
    <t>የተበላ መኖ - ወጪ</t>
  </si>
  <si>
    <t>የማፅጃ ኬሚካል ወጪ</t>
  </si>
  <si>
    <t>የእንቁላል መጣያ ጉዝጓዝ ወጪ</t>
  </si>
  <si>
    <t>የመድሃኒት(ቫይታሚን) ወጪ</t>
  </si>
  <si>
    <t>የደመወዝ ወጪ</t>
  </si>
  <si>
    <t>Values</t>
  </si>
  <si>
    <t>Chart 9: Cumulative Profit Trend</t>
  </si>
  <si>
    <t>Running Total Profit</t>
  </si>
  <si>
    <t>Chart 10: Cost Per Egg Trend</t>
  </si>
  <si>
    <t>Feed Consumed Per Bird (በአንድ ዶሮ የተበላ መኖ)(Grams)</t>
  </si>
  <si>
    <t>Chart 11: Feed per Bird</t>
  </si>
  <si>
    <t>Chart 12: Profit Margin %</t>
  </si>
  <si>
    <t>Mortality Rate(የሞቱ ዶሮዎች ንጻሬ) %</t>
  </si>
  <si>
    <t>FCR (የተበላ መኖ ከተገኘ እንቁላል አንጻር)(Feed Kg per Tray)</t>
  </si>
  <si>
    <t>Chart 2: Daily Average Eggs Produced</t>
  </si>
  <si>
    <t>Chart 3: Active Birds vs Mortalities</t>
  </si>
  <si>
    <t>Chart 6:FCR Trend</t>
  </si>
  <si>
    <t>Target Lay Rate(ለመሰብሰብ የታለመ እንቁላል)  %</t>
  </si>
  <si>
    <t>ሐሙስ</t>
  </si>
  <si>
    <t>እሁድ</t>
  </si>
  <si>
    <t>ሰኞ</t>
  </si>
  <si>
    <t>ረቡዕ</t>
  </si>
  <si>
    <t>ቅዳሜ</t>
  </si>
  <si>
    <t>ማክሰኞ</t>
  </si>
  <si>
    <t>አርብ</t>
  </si>
  <si>
    <t>Section 4: Efficiency Metrics  Section 4: Efficiency Metrics   Section 4: Efficiency Metrics</t>
  </si>
  <si>
    <t>Based On Gemini Genertaed charts: Chart for Chart 1: Daily Financial Overview</t>
  </si>
  <si>
    <t>Chart for Chart 2: Egg Production Trend</t>
  </si>
  <si>
    <t>Chart for Chart 3: Cost Distribution</t>
  </si>
  <si>
    <t>የወጪ አይነት</t>
  </si>
  <si>
    <t>የወጪ መጠን</t>
  </si>
  <si>
    <t>የመብራት</t>
  </si>
  <si>
    <t>የትራንስፖርት</t>
  </si>
  <si>
    <t xml:space="preserve">የዉሃ </t>
  </si>
  <si>
    <t>የተበላ መኖ</t>
  </si>
  <si>
    <t>የማጽጃ ኬሚካል</t>
  </si>
  <si>
    <t>የእንቁላል መጣያ ጉዝጓዝ</t>
  </si>
  <si>
    <t>የመድሃኒት(ቫይታሚን)</t>
  </si>
  <si>
    <t>የደመወዝ</t>
  </si>
  <si>
    <t>Summery Table for Linked Cell Table</t>
  </si>
  <si>
    <t>Chart for Flock Depletion &amp; Mortality Trend</t>
  </si>
  <si>
    <t>Weekly Depletion(በሳምንት ዉስጥ የሞቱ ዶሮዎች)</t>
  </si>
  <si>
    <t>Helper Table For The Guage Data Table</t>
  </si>
  <si>
    <t>Slice Category</t>
  </si>
  <si>
    <t>Value</t>
  </si>
  <si>
    <t>Safe Zone (Green)</t>
  </si>
  <si>
    <t>Warning Zone (Orange/Light Red)</t>
  </si>
  <si>
    <t>Danger Zone (Dark Red)</t>
  </si>
  <si>
    <t>Hidden Bottom Half (Blank)</t>
  </si>
  <si>
    <t>Needle Data Table</t>
  </si>
  <si>
    <t>Needle Thickness:</t>
  </si>
  <si>
    <t xml:space="preserve">Needle Series </t>
  </si>
  <si>
    <t xml:space="preserve">Current Value:  </t>
  </si>
  <si>
    <t xml:space="preserve"> Reminde:</t>
  </si>
  <si>
    <t>Total Feed Purchased (ጠቅላላ የተገዛ መኖ በኪ.ግ.)(Kg)</t>
  </si>
  <si>
    <t>Upper Target</t>
  </si>
  <si>
    <t>Lower Target</t>
  </si>
  <si>
    <t>Feed Consumed Per Bird2 (በአንድ ዶሮ የተበላ መኖ)(Grams)</t>
  </si>
  <si>
    <t>Feed Consumed Per Bird3 (በአንድ ዶሮ የተበላ መኖ)(Grams)</t>
  </si>
  <si>
    <t>Chart 5.1 :Feed Cost Impact Over Time</t>
  </si>
  <si>
    <t>Total Feed Cost (ጠቅላላ የመኖ ዋጋ) (ETB)</t>
  </si>
  <si>
    <t>Chart 5.2 :Itemized Expense Breakdown</t>
  </si>
  <si>
    <t>Expense Category</t>
  </si>
  <si>
    <t>Amount (ETB)</t>
  </si>
  <si>
    <t>የማፅጃ ኬሚካል</t>
  </si>
  <si>
    <t xml:space="preserve">የመድሃኒት(ቫይታሚን) </t>
  </si>
  <si>
    <t>የዉሃ</t>
  </si>
  <si>
    <t>Sum of የትራንስፖርት (Transportation)</t>
  </si>
  <si>
    <t>Sum of የዉሃ (Water)</t>
  </si>
  <si>
    <t>Sum of የመብራት (Electriccity)</t>
  </si>
  <si>
    <t>የመኖ</t>
  </si>
  <si>
    <t>Category</t>
  </si>
  <si>
    <t>Amount</t>
  </si>
  <si>
    <t>Start Balance (ETB 0)</t>
  </si>
  <si>
    <t>Revenue (Sales)</t>
  </si>
  <si>
    <t>Total Expenses</t>
  </si>
  <si>
    <t>End Balance / Net Profit</t>
  </si>
  <si>
    <t>Start Balance(መነሻ የገንዘበ መጠን) (በብር)</t>
  </si>
  <si>
    <t>Chart 5.3 :FRC Efficiency Trend</t>
  </si>
  <si>
    <t>Week 2</t>
  </si>
  <si>
    <t>Week 3</t>
  </si>
  <si>
    <t>Week 4</t>
  </si>
  <si>
    <t>Week 5</t>
  </si>
  <si>
    <t>Week 6</t>
  </si>
  <si>
    <t>Week 7</t>
  </si>
  <si>
    <t>Week 8</t>
  </si>
  <si>
    <t>Week 9</t>
  </si>
  <si>
    <t>Week 10</t>
  </si>
  <si>
    <t>Week 11</t>
  </si>
  <si>
    <t>FCR Weekly Avg (አማካይ ሳምንታዊ የተበላ መኖ ከተገኘ እንቁላል አንጻር)</t>
  </si>
  <si>
    <t>FCR Upper Target (ከፍተኛ የተበላ መኖ ከተገኘ እነቁላል ንጻሬ)</t>
  </si>
  <si>
    <t>FCR Lower Target(ዝቅተኛ የተበላ መኖ ከተገኘ እነቁላል ንጻሬ)</t>
  </si>
  <si>
    <t>Chart 5.3  summary range for FCR</t>
  </si>
  <si>
    <t>Zone Category</t>
  </si>
  <si>
    <t>Segment Width</t>
  </si>
  <si>
    <t>Cumulative Start</t>
  </si>
  <si>
    <t>Red Zone (Low/Risk)</t>
  </si>
  <si>
    <t>Yellow Zone (Caution)</t>
  </si>
  <si>
    <t>Green Zone (Optimal)</t>
  </si>
  <si>
    <t>Avg. Market Selling Price (Target Line)(አማካይ የመሸጫ ዋጋ)</t>
  </si>
  <si>
    <t>Chart 5.5  Expence ratio per egg tray produced</t>
  </si>
  <si>
    <t>Chart 5.4  Unit cost vs Selling Price Margin</t>
  </si>
  <si>
    <t>Batch / Date</t>
  </si>
  <si>
    <t>Utilities % (Bubble Size)</t>
  </si>
  <si>
    <t>Current Batch</t>
  </si>
  <si>
    <t>Labor Cost % (X-axis)</t>
  </si>
  <si>
    <t>Feed Cost % (Y-axis)</t>
  </si>
  <si>
    <t>Labor Cost %</t>
  </si>
  <si>
    <t>Feed Cost %</t>
  </si>
  <si>
    <t>Utilities %</t>
  </si>
  <si>
    <t>Production Target Achievement(ለመሰብሰብ የታቀደ) %</t>
  </si>
  <si>
    <t>Daily Egg Trays (ዕለታዊ የእንቁላል ትሪዎች)</t>
  </si>
  <si>
    <t>Hen-Day Production(የዶሮዎች ዕለታዊ ምርት) %</t>
  </si>
  <si>
    <t>Total Feed Cost(ጠቅላላ የመኖ ወጪ)</t>
  </si>
  <si>
    <t>Cost per Tray (የአንድ የዕንቁላል ትሪ ወጪ)</t>
  </si>
  <si>
    <t xml:space="preserve"> </t>
  </si>
  <si>
    <t>Egg Coolected Vs Lay Rate</t>
  </si>
  <si>
    <t>Metric Type</t>
  </si>
  <si>
    <t>Color</t>
  </si>
  <si>
    <t>Revenue / Positive</t>
  </si>
  <si>
    <t>#2E7D32</t>
  </si>
  <si>
    <t>Profit / Efficiency</t>
  </si>
  <si>
    <t>#00B8D4</t>
  </si>
  <si>
    <t>Cost / Expense</t>
  </si>
  <si>
    <t>#FF6F00</t>
  </si>
  <si>
    <t>Loss / Negative</t>
  </si>
  <si>
    <t>#D32F2F</t>
  </si>
  <si>
    <t>Target</t>
  </si>
  <si>
    <t>#9E9E9E</t>
  </si>
  <si>
    <t>Actual</t>
  </si>
  <si>
    <t>#1976D2</t>
  </si>
  <si>
    <t>Copilot Color Selection Recommendations:</t>
  </si>
  <si>
    <t>ard Color</t>
  </si>
  <si>
    <t>Text</t>
  </si>
  <si>
    <t>Light Blue</t>
  </si>
  <si>
    <t>Dark Navy</t>
  </si>
  <si>
    <t>Yellow</t>
  </si>
  <si>
    <t>Orange</t>
  </si>
  <si>
    <t>White</t>
  </si>
  <si>
    <t>Purple</t>
  </si>
  <si>
    <t>Green</t>
  </si>
  <si>
    <t>Accepted Mortality rate (የሚጠበቅ የዶሮ ሞት ምጣኔ)</t>
  </si>
  <si>
    <t>Total Mortality Rate (ጠቅላላ የዶሮ ሞት መጣኔ)</t>
  </si>
  <si>
    <t>መስከረም</t>
  </si>
  <si>
    <t>ጥቅምት</t>
  </si>
  <si>
    <t>ኅዳር</t>
  </si>
  <si>
    <t>ታህሳስ</t>
  </si>
  <si>
    <t>መጋቢት</t>
  </si>
  <si>
    <t>ሚያዝያ</t>
  </si>
  <si>
    <t>ግንቦት</t>
  </si>
  <si>
    <t>ሰኔ</t>
  </si>
  <si>
    <t>ሐምሌ</t>
  </si>
  <si>
    <t>ነሐሴ</t>
  </si>
  <si>
    <t>ጳጉሜ</t>
  </si>
  <si>
    <t>Week 12</t>
  </si>
  <si>
    <t>Week 13</t>
  </si>
  <si>
    <t>Week 14</t>
  </si>
  <si>
    <t>Week 15</t>
  </si>
  <si>
    <t>Week 16</t>
  </si>
  <si>
    <t>Week 17</t>
  </si>
  <si>
    <t>Week 18</t>
  </si>
  <si>
    <t>Week 19</t>
  </si>
  <si>
    <t>Week 20</t>
  </si>
  <si>
    <t>Week 21</t>
  </si>
  <si>
    <t>Week 22</t>
  </si>
  <si>
    <t>Week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</si>
</sst>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 &quot;ETB&quot;;\-#,##0.00\ &quot;ETB&quot;;#,##0.00\ &quot;ETB&quot;"/>
    <numFmt numFmtId="165" formatCode="\$#,##0.00;\(\$#,##0.00\);\$#,##0.00"/>
    <numFmt numFmtId="166" formatCode="\ብ\ር\ #,##0"/>
    <numFmt numFmtId="167" formatCode="#,##0\ &quot;ETB&quot;;\-#,##0\ &quot;ETB&quot;;#,##0\ &quot;ETB&quot;"/>
    <numFmt numFmtId="168" formatCode="0.0%"/>
    <numFmt numFmtId="169" formatCode="0.00%;\-0.00%;0.00%"/>
    <numFmt numFmtId="170" formatCode="0%;\-0%;0%"/>
    <numFmt numFmtId="171" formatCode="#,##0,\K\ &quot;ETB&quot;;\-#,##0.00\ &quot;ETB&quot;;#,##0.00\ &quot;ETB&quot;"/>
    <numFmt numFmtId="172" formatCode="\ብ\ር\ #,##0,\ \ሺ"/>
    <numFmt numFmtId="173" formatCode="\ብ\ር\ #,##0.00\ "/>
  </numFmts>
  <fonts count="14">
    <font>
      <sz val="11"/>
      <color theme="1"/>
      <name val="Aptos Narrow"/>
      <family val="2"/>
      <scheme val="minor"/>
    </font>
    <font>
      <b/>
      <sz val="11"/>
      <color theme="1"/>
      <name val="Aptos Narrow"/>
      <family val="2"/>
      <scheme val="minor"/>
    </font>
    <font>
      <b/>
      <sz val="20"/>
      <color rgb="FF00B050"/>
      <name val="Aptos Narrow"/>
      <family val="2"/>
      <scheme val="minor"/>
    </font>
    <font>
      <b/>
      <sz val="26"/>
      <color rgb="FF00B050"/>
      <name val="Aptos Narrow"/>
      <family val="2"/>
      <scheme val="minor"/>
    </font>
    <font>
      <b/>
      <sz val="20"/>
      <color rgb="FF00B050"/>
      <name val="Segoe UI"/>
      <family val="2"/>
    </font>
    <font>
      <b/>
      <sz val="24"/>
      <color rgb="FF00B050"/>
      <name val="Aptos Narrow"/>
      <family val="2"/>
      <scheme val="minor"/>
    </font>
    <font>
      <b/>
      <sz val="12"/>
      <color theme="1"/>
      <name val="Aptos Narrow"/>
      <family val="2"/>
      <scheme val="minor"/>
    </font>
    <font>
      <b/>
      <sz val="14"/>
      <color rgb="FF00B050"/>
      <name val="Aptos Narrow"/>
      <family val="2"/>
      <scheme val="minor"/>
    </font>
    <font>
      <b/>
      <sz val="12"/>
      <color rgb="FF00B050"/>
      <name val="Aptos Narrow"/>
      <family val="2"/>
      <scheme val="minor"/>
    </font>
    <font>
      <b/>
      <sz val="11"/>
      <color theme="1"/>
      <name val="Arial"/>
      <family val="2"/>
    </font>
    <font>
      <sz val="10"/>
      <color theme="1"/>
      <name val="Google Sans Text"/>
      <family val="2"/>
    </font>
    <font>
      <sz val="11"/>
      <color theme="1"/>
      <name val="Arial"/>
      <family val="2"/>
    </font>
    <font>
      <sz val="20"/>
      <color theme="1"/>
      <name val="Aptos Narrow"/>
      <family val="2"/>
      <scheme val="minor"/>
    </font>
    <font>
      <b/>
      <sz val="20"/>
      <color theme="1"/>
      <name val="Aptos Narrow"/>
      <family val="2"/>
      <scheme val="minor"/>
    </font>
  </fonts>
  <fills count="10">
    <fill>
      <patternFill patternType="none"/>
    </fill>
    <fill>
      <patternFill patternType="gray125"/>
    </fill>
    <fill>
      <patternFill patternType="solid">
        <fgColor rgb="FF0D1C42"/>
        <bgColor indexed="64"/>
      </patternFill>
    </fill>
    <fill>
      <patternFill patternType="solid">
        <fgColor theme="0" tint="-4.9989318521683403E-2"/>
        <bgColor indexed="64"/>
      </patternFill>
    </fill>
    <fill>
      <patternFill patternType="solid">
        <fgColor rgb="FF2E7D32"/>
        <bgColor indexed="64"/>
      </patternFill>
    </fill>
    <fill>
      <patternFill patternType="solid">
        <fgColor rgb="FF00B8D4"/>
        <bgColor indexed="64"/>
      </patternFill>
    </fill>
    <fill>
      <patternFill patternType="solid">
        <fgColor rgb="FFFF6F00"/>
        <bgColor indexed="64"/>
      </patternFill>
    </fill>
    <fill>
      <patternFill patternType="solid">
        <fgColor rgb="FFD32F2F"/>
        <bgColor indexed="64"/>
      </patternFill>
    </fill>
    <fill>
      <patternFill patternType="solid">
        <fgColor rgb="FF9E9E9E"/>
        <bgColor indexed="64"/>
      </patternFill>
    </fill>
    <fill>
      <patternFill patternType="solid">
        <fgColor rgb="FF1976D2"/>
        <bgColor indexed="64"/>
      </patternFill>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55">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2" fontId="0" fillId="0" borderId="0" xfId="0" applyNumberFormat="1"/>
    <xf numFmtId="0" fontId="2"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2" borderId="0" xfId="0" applyFill="1"/>
    <xf numFmtId="0" fontId="0" fillId="3" borderId="0" xfId="0" applyFill="1"/>
    <xf numFmtId="0" fontId="6" fillId="0" borderId="0" xfId="0" applyFont="1"/>
    <xf numFmtId="0" fontId="6" fillId="0" borderId="0" xfId="0" applyFont="1" applyAlignment="1">
      <alignment horizontal="center"/>
    </xf>
    <xf numFmtId="0" fontId="9" fillId="0" borderId="1" xfId="0" applyFont="1" applyBorder="1" applyAlignment="1">
      <alignment horizontal="left" vertical="center" wrapText="1" indent="1"/>
    </xf>
    <xf numFmtId="165" fontId="0" fillId="0" borderId="0" xfId="0" applyNumberFormat="1"/>
    <xf numFmtId="0" fontId="10" fillId="0" borderId="1" xfId="0" applyFont="1" applyBorder="1" applyAlignment="1">
      <alignment horizontal="left" vertical="center" wrapText="1" indent="1"/>
    </xf>
    <xf numFmtId="0" fontId="11" fillId="0" borderId="1" xfId="0" applyFont="1" applyBorder="1" applyAlignment="1">
      <alignment horizontal="left" vertical="center" wrapText="1" indent="1"/>
    </xf>
    <xf numFmtId="166" fontId="0" fillId="0" borderId="0" xfId="0" applyNumberFormat="1"/>
    <xf numFmtId="167" fontId="0" fillId="0" borderId="0" xfId="0" applyNumberFormat="1"/>
    <xf numFmtId="3" fontId="10" fillId="0" borderId="1" xfId="0" applyNumberFormat="1" applyFont="1" applyBorder="1" applyAlignment="1">
      <alignment horizontal="left" vertical="center" wrapText="1" indent="1"/>
    </xf>
    <xf numFmtId="4" fontId="10" fillId="0" borderId="1" xfId="0" applyNumberFormat="1" applyFont="1" applyBorder="1" applyAlignment="1">
      <alignment horizontal="left" vertical="center" wrapText="1" indent="1"/>
    </xf>
    <xf numFmtId="168" fontId="0" fillId="0" borderId="0" xfId="0" applyNumberFormat="1"/>
    <xf numFmtId="169" fontId="0" fillId="0" borderId="0" xfId="0" applyNumberFormat="1"/>
    <xf numFmtId="4" fontId="0" fillId="0" borderId="0" xfId="0" applyNumberFormat="1"/>
    <xf numFmtId="3" fontId="0" fillId="0" borderId="0" xfId="0" applyNumberFormat="1"/>
    <xf numFmtId="10" fontId="0" fillId="0" borderId="0" xfId="0" applyNumberFormat="1"/>
    <xf numFmtId="0" fontId="12" fillId="0" borderId="0" xfId="0" applyFont="1"/>
    <xf numFmtId="0" fontId="12" fillId="4" borderId="0" xfId="0" applyFont="1" applyFill="1"/>
    <xf numFmtId="0" fontId="12" fillId="5" borderId="0" xfId="0" applyFont="1" applyFill="1"/>
    <xf numFmtId="0" fontId="12" fillId="6" borderId="0" xfId="0" applyFont="1" applyFill="1"/>
    <xf numFmtId="0" fontId="12" fillId="7" borderId="0" xfId="0" applyFont="1" applyFill="1"/>
    <xf numFmtId="0" fontId="12" fillId="8" borderId="0" xfId="0" applyFont="1" applyFill="1"/>
    <xf numFmtId="0" fontId="12" fillId="9" borderId="0" xfId="0" applyFont="1" applyFill="1"/>
    <xf numFmtId="170" fontId="0" fillId="0" borderId="0" xfId="0" applyNumberFormat="1"/>
    <xf numFmtId="171" fontId="0" fillId="0" borderId="0" xfId="0" applyNumberFormat="1"/>
    <xf numFmtId="172" fontId="0" fillId="0" borderId="0" xfId="0" applyNumberFormat="1"/>
    <xf numFmtId="173" fontId="0" fillId="0" borderId="0" xfId="0" applyNumberFormat="1"/>
    <xf numFmtId="0" fontId="0" fillId="0" borderId="0" xfId="0" applyProtection="1">
      <protection locked="0"/>
    </xf>
    <xf numFmtId="0" fontId="0" fillId="3" borderId="0" xfId="0" applyFill="1" applyProtection="1">
      <protection locked="0"/>
    </xf>
    <xf numFmtId="0" fontId="0" fillId="2" borderId="0" xfId="0" applyFill="1" applyProtection="1">
      <protection locked="0"/>
    </xf>
    <xf numFmtId="0" fontId="13" fillId="0" borderId="0" xfId="0" applyFont="1"/>
    <xf numFmtId="0" fontId="12" fillId="0" borderId="0" xfId="0" applyFont="1"/>
    <xf numFmtId="0" fontId="2" fillId="0" borderId="0" xfId="0" applyFont="1" applyAlignment="1">
      <alignment horizontal="left"/>
    </xf>
    <xf numFmtId="0" fontId="0" fillId="0" borderId="0" xfId="0"/>
    <xf numFmtId="0" fontId="2" fillId="0" borderId="0" xfId="0" applyFont="1"/>
    <xf numFmtId="0" fontId="3"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left"/>
    </xf>
    <xf numFmtId="0" fontId="3" fillId="0" borderId="0" xfId="0" applyFont="1" applyAlignment="1">
      <alignment horizontal="center"/>
    </xf>
    <xf numFmtId="0" fontId="7" fillId="0" borderId="0" xfId="0" applyFont="1"/>
    <xf numFmtId="0" fontId="8" fillId="0" borderId="0" xfId="0" applyFont="1"/>
    <xf numFmtId="0" fontId="1" fillId="0" borderId="0" xfId="0" applyFont="1" applyAlignment="1">
      <alignment horizontal="center" vertical="center"/>
    </xf>
  </cellXfs>
  <cellStyles count="1">
    <cellStyle name="Normal" xfId="0" builtinId="0"/>
  </cellStyles>
  <dxfs count="1">
    <dxf>
      <numFmt numFmtId="171" formatCode="#,##0,\K\ &quot;ETB&quot;;\-#,##0.00\ &quot;ETB&quot;;#,##0.00\ &quot;ETB&quot;"/>
    </dxf>
  </dxfs>
  <tableStyles count="0" defaultTableStyle="TableStyleMedium2" defaultPivotStyle="PivotStyleLight16"/>
  <colors>
    <mruColors>
      <color rgb="FF2E7D32"/>
      <color rgb="FFE06A6A"/>
      <color rgb="FFD32F2F"/>
      <color rgb="FFFF6F00"/>
      <color rgb="FF1976D2"/>
      <color rgb="FF1A1A1A"/>
      <color rgb="FF00B8D4"/>
      <color rgb="FF9E9E9E"/>
      <color rgb="FF4A943E"/>
      <color rgb="FF1F8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39.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63" Type="http://schemas.openxmlformats.org/officeDocument/2006/relationships/pivotCacheDefinition" Target="pivotCache/pivotCacheDefinition54.xml"/><Relationship Id="rId84" Type="http://schemas.openxmlformats.org/officeDocument/2006/relationships/customXml" Target="../customXml/item6.xml"/><Relationship Id="rId138" Type="http://schemas.openxmlformats.org/officeDocument/2006/relationships/customXml" Target="../customXml/item60.xml"/><Relationship Id="rId159" Type="http://schemas.openxmlformats.org/officeDocument/2006/relationships/customXml" Target="../customXml/item81.xml"/><Relationship Id="rId170" Type="http://schemas.openxmlformats.org/officeDocument/2006/relationships/customXml" Target="../customXml/item92.xml"/><Relationship Id="rId191" Type="http://schemas.openxmlformats.org/officeDocument/2006/relationships/customXml" Target="../customXml/item113.xml"/><Relationship Id="rId107" Type="http://schemas.openxmlformats.org/officeDocument/2006/relationships/customXml" Target="../customXml/item29.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53" Type="http://schemas.openxmlformats.org/officeDocument/2006/relationships/pivotCacheDefinition" Target="pivotCache/pivotCacheDefinition44.xml"/><Relationship Id="rId74" Type="http://schemas.openxmlformats.org/officeDocument/2006/relationships/styles" Target="styles.xml"/><Relationship Id="rId128" Type="http://schemas.openxmlformats.org/officeDocument/2006/relationships/customXml" Target="../customXml/item50.xml"/><Relationship Id="rId149" Type="http://schemas.openxmlformats.org/officeDocument/2006/relationships/customXml" Target="../customXml/item71.xml"/><Relationship Id="rId5" Type="http://schemas.openxmlformats.org/officeDocument/2006/relationships/worksheet" Target="worksheets/sheet5.xml"/><Relationship Id="rId95" Type="http://schemas.openxmlformats.org/officeDocument/2006/relationships/customXml" Target="../customXml/item17.xml"/><Relationship Id="rId160" Type="http://schemas.openxmlformats.org/officeDocument/2006/relationships/customXml" Target="../customXml/item82.xml"/><Relationship Id="rId181" Type="http://schemas.openxmlformats.org/officeDocument/2006/relationships/customXml" Target="../customXml/item103.xml"/><Relationship Id="rId22" Type="http://schemas.openxmlformats.org/officeDocument/2006/relationships/pivotCacheDefinition" Target="pivotCache/pivotCacheDefinition13.xml"/><Relationship Id="rId43" Type="http://schemas.openxmlformats.org/officeDocument/2006/relationships/pivotCacheDefinition" Target="pivotCache/pivotCacheDefinition34.xml"/><Relationship Id="rId64" Type="http://schemas.openxmlformats.org/officeDocument/2006/relationships/pivotCacheDefinition" Target="pivotCache/pivotCacheDefinition55.xml"/><Relationship Id="rId118" Type="http://schemas.openxmlformats.org/officeDocument/2006/relationships/customXml" Target="../customXml/item40.xml"/><Relationship Id="rId139" Type="http://schemas.openxmlformats.org/officeDocument/2006/relationships/customXml" Target="../customXml/item61.xml"/><Relationship Id="rId85" Type="http://schemas.openxmlformats.org/officeDocument/2006/relationships/customXml" Target="../customXml/item7.xml"/><Relationship Id="rId150" Type="http://schemas.openxmlformats.org/officeDocument/2006/relationships/customXml" Target="../customXml/item72.xml"/><Relationship Id="rId171" Type="http://schemas.openxmlformats.org/officeDocument/2006/relationships/customXml" Target="../customXml/item93.xml"/><Relationship Id="rId12" Type="http://schemas.openxmlformats.org/officeDocument/2006/relationships/pivotCacheDefinition" Target="pivotCache/pivotCacheDefinition3.xml"/><Relationship Id="rId33" Type="http://schemas.openxmlformats.org/officeDocument/2006/relationships/pivotCacheDefinition" Target="pivotCache/pivotCacheDefinition24.xml"/><Relationship Id="rId108" Type="http://schemas.openxmlformats.org/officeDocument/2006/relationships/customXml" Target="../customXml/item30.xml"/><Relationship Id="rId129" Type="http://schemas.openxmlformats.org/officeDocument/2006/relationships/customXml" Target="../customXml/item51.xml"/><Relationship Id="rId54" Type="http://schemas.openxmlformats.org/officeDocument/2006/relationships/pivotCacheDefinition" Target="pivotCache/pivotCacheDefinition45.xml"/><Relationship Id="rId75" Type="http://schemas.openxmlformats.org/officeDocument/2006/relationships/sharedStrings" Target="sharedStrings.xml"/><Relationship Id="rId96" Type="http://schemas.openxmlformats.org/officeDocument/2006/relationships/customXml" Target="../customXml/item18.xml"/><Relationship Id="rId140" Type="http://schemas.openxmlformats.org/officeDocument/2006/relationships/customXml" Target="../customXml/item62.xml"/><Relationship Id="rId161" Type="http://schemas.openxmlformats.org/officeDocument/2006/relationships/customXml" Target="../customXml/item83.xml"/><Relationship Id="rId182" Type="http://schemas.openxmlformats.org/officeDocument/2006/relationships/customXml" Target="../customXml/item104.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119" Type="http://schemas.openxmlformats.org/officeDocument/2006/relationships/customXml" Target="../customXml/item41.xml"/><Relationship Id="rId44" Type="http://schemas.openxmlformats.org/officeDocument/2006/relationships/pivotCacheDefinition" Target="pivotCache/pivotCacheDefinition35.xml"/><Relationship Id="rId65" Type="http://schemas.openxmlformats.org/officeDocument/2006/relationships/pivotCacheDefinition" Target="pivotCache/pivotCacheDefinition56.xml"/><Relationship Id="rId86" Type="http://schemas.openxmlformats.org/officeDocument/2006/relationships/customXml" Target="../customXml/item8.xml"/><Relationship Id="rId130" Type="http://schemas.openxmlformats.org/officeDocument/2006/relationships/customXml" Target="../customXml/item52.xml"/><Relationship Id="rId151" Type="http://schemas.openxmlformats.org/officeDocument/2006/relationships/customXml" Target="../customXml/item73.xml"/><Relationship Id="rId172" Type="http://schemas.openxmlformats.org/officeDocument/2006/relationships/customXml" Target="../customXml/item94.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109" Type="http://schemas.openxmlformats.org/officeDocument/2006/relationships/customXml" Target="../customXml/item31.xml"/><Relationship Id="rId34" Type="http://schemas.openxmlformats.org/officeDocument/2006/relationships/pivotCacheDefinition" Target="pivotCache/pivotCacheDefinition25.xml"/><Relationship Id="rId50" Type="http://schemas.openxmlformats.org/officeDocument/2006/relationships/pivotCacheDefinition" Target="pivotCache/pivotCacheDefinition41.xml"/><Relationship Id="rId55" Type="http://schemas.openxmlformats.org/officeDocument/2006/relationships/pivotCacheDefinition" Target="pivotCache/pivotCacheDefinition46.xml"/><Relationship Id="rId76" Type="http://schemas.openxmlformats.org/officeDocument/2006/relationships/sheetMetadata" Target="metadata.xml"/><Relationship Id="rId97" Type="http://schemas.openxmlformats.org/officeDocument/2006/relationships/customXml" Target="../customXml/item19.xml"/><Relationship Id="rId104" Type="http://schemas.openxmlformats.org/officeDocument/2006/relationships/customXml" Target="../customXml/item26.xml"/><Relationship Id="rId120" Type="http://schemas.openxmlformats.org/officeDocument/2006/relationships/customXml" Target="../customXml/item42.xml"/><Relationship Id="rId125" Type="http://schemas.openxmlformats.org/officeDocument/2006/relationships/customXml" Target="../customXml/item47.xml"/><Relationship Id="rId141" Type="http://schemas.openxmlformats.org/officeDocument/2006/relationships/customXml" Target="../customXml/item63.xml"/><Relationship Id="rId146" Type="http://schemas.openxmlformats.org/officeDocument/2006/relationships/customXml" Target="../customXml/item68.xml"/><Relationship Id="rId167" Type="http://schemas.openxmlformats.org/officeDocument/2006/relationships/customXml" Target="../customXml/item89.xml"/><Relationship Id="rId188" Type="http://schemas.openxmlformats.org/officeDocument/2006/relationships/customXml" Target="../customXml/item110.xml"/><Relationship Id="rId7" Type="http://schemas.openxmlformats.org/officeDocument/2006/relationships/worksheet" Target="worksheets/sheet7.xml"/><Relationship Id="rId71" Type="http://schemas.microsoft.com/office/2007/relationships/slicerCache" Target="slicerCaches/slicerCache4.xml"/><Relationship Id="rId92" Type="http://schemas.openxmlformats.org/officeDocument/2006/relationships/customXml" Target="../customXml/item14.xml"/><Relationship Id="rId162" Type="http://schemas.openxmlformats.org/officeDocument/2006/relationships/customXml" Target="../customXml/item84.xml"/><Relationship Id="rId183" Type="http://schemas.openxmlformats.org/officeDocument/2006/relationships/customXml" Target="../customXml/item105.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pivotCacheDefinition" Target="pivotCache/pivotCacheDefinition57.xml"/><Relationship Id="rId87" Type="http://schemas.openxmlformats.org/officeDocument/2006/relationships/customXml" Target="../customXml/item9.xml"/><Relationship Id="rId110" Type="http://schemas.openxmlformats.org/officeDocument/2006/relationships/customXml" Target="../customXml/item32.xml"/><Relationship Id="rId115" Type="http://schemas.openxmlformats.org/officeDocument/2006/relationships/customXml" Target="../customXml/item37.xml"/><Relationship Id="rId131" Type="http://schemas.openxmlformats.org/officeDocument/2006/relationships/customXml" Target="../customXml/item53.xml"/><Relationship Id="rId136" Type="http://schemas.openxmlformats.org/officeDocument/2006/relationships/customXml" Target="../customXml/item58.xml"/><Relationship Id="rId157" Type="http://schemas.openxmlformats.org/officeDocument/2006/relationships/customXml" Target="../customXml/item79.xml"/><Relationship Id="rId178" Type="http://schemas.openxmlformats.org/officeDocument/2006/relationships/customXml" Target="../customXml/item100.xml"/><Relationship Id="rId61" Type="http://schemas.openxmlformats.org/officeDocument/2006/relationships/pivotCacheDefinition" Target="pivotCache/pivotCacheDefinition52.xml"/><Relationship Id="rId82" Type="http://schemas.openxmlformats.org/officeDocument/2006/relationships/customXml" Target="../customXml/item4.xml"/><Relationship Id="rId152" Type="http://schemas.openxmlformats.org/officeDocument/2006/relationships/customXml" Target="../customXml/item74.xml"/><Relationship Id="rId173" Type="http://schemas.openxmlformats.org/officeDocument/2006/relationships/customXml" Target="../customXml/item9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openxmlformats.org/officeDocument/2006/relationships/pivotCacheDefinition" Target="pivotCache/pivotCacheDefinition47.xml"/><Relationship Id="rId77" Type="http://schemas.openxmlformats.org/officeDocument/2006/relationships/powerPivotData" Target="model/item.data"/><Relationship Id="rId100" Type="http://schemas.openxmlformats.org/officeDocument/2006/relationships/customXml" Target="../customXml/item22.xml"/><Relationship Id="rId105" Type="http://schemas.openxmlformats.org/officeDocument/2006/relationships/customXml" Target="../customXml/item27.xml"/><Relationship Id="rId126" Type="http://schemas.openxmlformats.org/officeDocument/2006/relationships/customXml" Target="../customXml/item48.xml"/><Relationship Id="rId147" Type="http://schemas.openxmlformats.org/officeDocument/2006/relationships/customXml" Target="../customXml/item69.xml"/><Relationship Id="rId168" Type="http://schemas.openxmlformats.org/officeDocument/2006/relationships/customXml" Target="../customXml/item90.xml"/><Relationship Id="rId8" Type="http://schemas.openxmlformats.org/officeDocument/2006/relationships/worksheet" Target="worksheets/sheet8.xml"/><Relationship Id="rId51" Type="http://schemas.openxmlformats.org/officeDocument/2006/relationships/pivotCacheDefinition" Target="pivotCache/pivotCacheDefinition42.xml"/><Relationship Id="rId72" Type="http://schemas.openxmlformats.org/officeDocument/2006/relationships/theme" Target="theme/theme1.xml"/><Relationship Id="rId93" Type="http://schemas.openxmlformats.org/officeDocument/2006/relationships/customXml" Target="../customXml/item15.xml"/><Relationship Id="rId98" Type="http://schemas.openxmlformats.org/officeDocument/2006/relationships/customXml" Target="../customXml/item20.xml"/><Relationship Id="rId121" Type="http://schemas.openxmlformats.org/officeDocument/2006/relationships/customXml" Target="../customXml/item43.xml"/><Relationship Id="rId142" Type="http://schemas.openxmlformats.org/officeDocument/2006/relationships/customXml" Target="../customXml/item64.xml"/><Relationship Id="rId163" Type="http://schemas.openxmlformats.org/officeDocument/2006/relationships/customXml" Target="../customXml/item85.xml"/><Relationship Id="rId184" Type="http://schemas.openxmlformats.org/officeDocument/2006/relationships/customXml" Target="../customXml/item106.xml"/><Relationship Id="rId189" Type="http://schemas.openxmlformats.org/officeDocument/2006/relationships/customXml" Target="../customXml/item111.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37.xml"/><Relationship Id="rId67" Type="http://schemas.openxmlformats.org/officeDocument/2006/relationships/pivotCacheDefinition" Target="pivotCache/pivotCacheDefinition58.xml"/><Relationship Id="rId116" Type="http://schemas.openxmlformats.org/officeDocument/2006/relationships/customXml" Target="../customXml/item38.xml"/><Relationship Id="rId137" Type="http://schemas.openxmlformats.org/officeDocument/2006/relationships/customXml" Target="../customXml/item59.xml"/><Relationship Id="rId158" Type="http://schemas.openxmlformats.org/officeDocument/2006/relationships/customXml" Target="../customXml/item80.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62" Type="http://schemas.openxmlformats.org/officeDocument/2006/relationships/pivotCacheDefinition" Target="pivotCache/pivotCacheDefinition53.xml"/><Relationship Id="rId83" Type="http://schemas.openxmlformats.org/officeDocument/2006/relationships/customXml" Target="../customXml/item5.xml"/><Relationship Id="rId88" Type="http://schemas.openxmlformats.org/officeDocument/2006/relationships/customXml" Target="../customXml/item10.xml"/><Relationship Id="rId111" Type="http://schemas.openxmlformats.org/officeDocument/2006/relationships/customXml" Target="../customXml/item33.xml"/><Relationship Id="rId132" Type="http://schemas.openxmlformats.org/officeDocument/2006/relationships/customXml" Target="../customXml/item54.xml"/><Relationship Id="rId153" Type="http://schemas.openxmlformats.org/officeDocument/2006/relationships/customXml" Target="../customXml/item75.xml"/><Relationship Id="rId174" Type="http://schemas.openxmlformats.org/officeDocument/2006/relationships/customXml" Target="../customXml/item96.xml"/><Relationship Id="rId179" Type="http://schemas.openxmlformats.org/officeDocument/2006/relationships/customXml" Target="../customXml/item101.xml"/><Relationship Id="rId190" Type="http://schemas.openxmlformats.org/officeDocument/2006/relationships/customXml" Target="../customXml/item112.xml"/><Relationship Id="rId15" Type="http://schemas.openxmlformats.org/officeDocument/2006/relationships/pivotCacheDefinition" Target="pivotCache/pivotCacheDefinition6.xml"/><Relationship Id="rId36" Type="http://schemas.openxmlformats.org/officeDocument/2006/relationships/pivotCacheDefinition" Target="pivotCache/pivotCacheDefinition27.xml"/><Relationship Id="rId57" Type="http://schemas.openxmlformats.org/officeDocument/2006/relationships/pivotCacheDefinition" Target="pivotCache/pivotCacheDefinition48.xml"/><Relationship Id="rId106" Type="http://schemas.openxmlformats.org/officeDocument/2006/relationships/customXml" Target="../customXml/item28.xml"/><Relationship Id="rId127" Type="http://schemas.openxmlformats.org/officeDocument/2006/relationships/customXml" Target="../customXml/item49.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52" Type="http://schemas.openxmlformats.org/officeDocument/2006/relationships/pivotCacheDefinition" Target="pivotCache/pivotCacheDefinition43.xml"/><Relationship Id="rId73" Type="http://schemas.openxmlformats.org/officeDocument/2006/relationships/connections" Target="connections.xml"/><Relationship Id="rId78" Type="http://schemas.openxmlformats.org/officeDocument/2006/relationships/calcChain" Target="calcChain.xml"/><Relationship Id="rId94" Type="http://schemas.openxmlformats.org/officeDocument/2006/relationships/customXml" Target="../customXml/item16.xml"/><Relationship Id="rId99" Type="http://schemas.openxmlformats.org/officeDocument/2006/relationships/customXml" Target="../customXml/item21.xml"/><Relationship Id="rId101" Type="http://schemas.openxmlformats.org/officeDocument/2006/relationships/customXml" Target="../customXml/item23.xml"/><Relationship Id="rId122" Type="http://schemas.openxmlformats.org/officeDocument/2006/relationships/customXml" Target="../customXml/item44.xml"/><Relationship Id="rId143" Type="http://schemas.openxmlformats.org/officeDocument/2006/relationships/customXml" Target="../customXml/item65.xml"/><Relationship Id="rId148" Type="http://schemas.openxmlformats.org/officeDocument/2006/relationships/customXml" Target="../customXml/item70.xml"/><Relationship Id="rId164" Type="http://schemas.openxmlformats.org/officeDocument/2006/relationships/customXml" Target="../customXml/item86.xml"/><Relationship Id="rId169" Type="http://schemas.openxmlformats.org/officeDocument/2006/relationships/customXml" Target="../customXml/item91.xml"/><Relationship Id="rId185" Type="http://schemas.openxmlformats.org/officeDocument/2006/relationships/customXml" Target="../customXml/item107.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02.xml"/><Relationship Id="rId26" Type="http://schemas.openxmlformats.org/officeDocument/2006/relationships/pivotCacheDefinition" Target="pivotCache/pivotCacheDefinition17.xml"/><Relationship Id="rId47" Type="http://schemas.openxmlformats.org/officeDocument/2006/relationships/pivotCacheDefinition" Target="pivotCache/pivotCacheDefinition38.xml"/><Relationship Id="rId68" Type="http://schemas.microsoft.com/office/2007/relationships/slicerCache" Target="slicerCaches/slicerCache1.xml"/><Relationship Id="rId89" Type="http://schemas.openxmlformats.org/officeDocument/2006/relationships/customXml" Target="../customXml/item11.xml"/><Relationship Id="rId112" Type="http://schemas.openxmlformats.org/officeDocument/2006/relationships/customXml" Target="../customXml/item34.xml"/><Relationship Id="rId133" Type="http://schemas.openxmlformats.org/officeDocument/2006/relationships/customXml" Target="../customXml/item55.xml"/><Relationship Id="rId154" Type="http://schemas.openxmlformats.org/officeDocument/2006/relationships/customXml" Target="../customXml/item76.xml"/><Relationship Id="rId175" Type="http://schemas.openxmlformats.org/officeDocument/2006/relationships/customXml" Target="../customXml/item97.xml"/><Relationship Id="rId16" Type="http://schemas.openxmlformats.org/officeDocument/2006/relationships/pivotCacheDefinition" Target="pivotCache/pivotCacheDefinition7.xml"/><Relationship Id="rId37" Type="http://schemas.openxmlformats.org/officeDocument/2006/relationships/pivotCacheDefinition" Target="pivotCache/pivotCacheDefinition28.xml"/><Relationship Id="rId58" Type="http://schemas.openxmlformats.org/officeDocument/2006/relationships/pivotCacheDefinition" Target="pivotCache/pivotCacheDefinition49.xml"/><Relationship Id="rId79" Type="http://schemas.openxmlformats.org/officeDocument/2006/relationships/customXml" Target="../customXml/item1.xml"/><Relationship Id="rId102" Type="http://schemas.openxmlformats.org/officeDocument/2006/relationships/customXml" Target="../customXml/item24.xml"/><Relationship Id="rId123" Type="http://schemas.openxmlformats.org/officeDocument/2006/relationships/customXml" Target="../customXml/item45.xml"/><Relationship Id="rId144" Type="http://schemas.openxmlformats.org/officeDocument/2006/relationships/customXml" Target="../customXml/item66.xml"/><Relationship Id="rId90" Type="http://schemas.openxmlformats.org/officeDocument/2006/relationships/customXml" Target="../customXml/item12.xml"/><Relationship Id="rId165" Type="http://schemas.openxmlformats.org/officeDocument/2006/relationships/customXml" Target="../customXml/item87.xml"/><Relationship Id="rId186" Type="http://schemas.openxmlformats.org/officeDocument/2006/relationships/customXml" Target="../customXml/item108.xml"/><Relationship Id="rId27" Type="http://schemas.openxmlformats.org/officeDocument/2006/relationships/pivotCacheDefinition" Target="pivotCache/pivotCacheDefinition18.xml"/><Relationship Id="rId48" Type="http://schemas.openxmlformats.org/officeDocument/2006/relationships/pivotCacheDefinition" Target="pivotCache/pivotCacheDefinition39.xml"/><Relationship Id="rId69" Type="http://schemas.microsoft.com/office/2007/relationships/slicerCache" Target="slicerCaches/slicerCache2.xml"/><Relationship Id="rId113" Type="http://schemas.openxmlformats.org/officeDocument/2006/relationships/customXml" Target="../customXml/item35.xml"/><Relationship Id="rId134" Type="http://schemas.openxmlformats.org/officeDocument/2006/relationships/customXml" Target="../customXml/item56.xml"/><Relationship Id="rId80" Type="http://schemas.openxmlformats.org/officeDocument/2006/relationships/customXml" Target="../customXml/item2.xml"/><Relationship Id="rId155" Type="http://schemas.openxmlformats.org/officeDocument/2006/relationships/customXml" Target="../customXml/item77.xml"/><Relationship Id="rId176" Type="http://schemas.openxmlformats.org/officeDocument/2006/relationships/customXml" Target="../customXml/item98.xml"/><Relationship Id="rId17" Type="http://schemas.openxmlformats.org/officeDocument/2006/relationships/pivotCacheDefinition" Target="pivotCache/pivotCacheDefinition8.xml"/><Relationship Id="rId38" Type="http://schemas.openxmlformats.org/officeDocument/2006/relationships/pivotCacheDefinition" Target="pivotCache/pivotCacheDefinition29.xml"/><Relationship Id="rId59" Type="http://schemas.openxmlformats.org/officeDocument/2006/relationships/pivotCacheDefinition" Target="pivotCache/pivotCacheDefinition50.xml"/><Relationship Id="rId103" Type="http://schemas.openxmlformats.org/officeDocument/2006/relationships/customXml" Target="../customXml/item25.xml"/><Relationship Id="rId124" Type="http://schemas.openxmlformats.org/officeDocument/2006/relationships/customXml" Target="../customXml/item46.xml"/><Relationship Id="rId70" Type="http://schemas.microsoft.com/office/2007/relationships/slicerCache" Target="slicerCaches/slicerCache3.xml"/><Relationship Id="rId91" Type="http://schemas.openxmlformats.org/officeDocument/2006/relationships/customXml" Target="../customXml/item13.xml"/><Relationship Id="rId145" Type="http://schemas.openxmlformats.org/officeDocument/2006/relationships/customXml" Target="../customXml/item67.xml"/><Relationship Id="rId166" Type="http://schemas.openxmlformats.org/officeDocument/2006/relationships/customXml" Target="../customXml/item88.xml"/><Relationship Id="rId187" Type="http://schemas.openxmlformats.org/officeDocument/2006/relationships/customXml" Target="../customXml/item109.xml"/><Relationship Id="rId1" Type="http://schemas.openxmlformats.org/officeDocument/2006/relationships/worksheet" Target="worksheets/sheet1.xml"/><Relationship Id="rId28" Type="http://schemas.openxmlformats.org/officeDocument/2006/relationships/pivotCacheDefinition" Target="pivotCache/pivotCacheDefinition19.xml"/><Relationship Id="rId49" Type="http://schemas.openxmlformats.org/officeDocument/2006/relationships/pivotCacheDefinition" Target="pivotCache/pivotCacheDefinition40.xml"/><Relationship Id="rId114" Type="http://schemas.openxmlformats.org/officeDocument/2006/relationships/customXml" Target="../customXml/item36.xml"/><Relationship Id="rId60" Type="http://schemas.openxmlformats.org/officeDocument/2006/relationships/pivotCacheDefinition" Target="pivotCache/pivotCacheDefinition51.xml"/><Relationship Id="rId81" Type="http://schemas.openxmlformats.org/officeDocument/2006/relationships/customXml" Target="../customXml/item3.xml"/><Relationship Id="rId135" Type="http://schemas.openxmlformats.org/officeDocument/2006/relationships/customXml" Target="../customXml/item57.xml"/><Relationship Id="rId156" Type="http://schemas.openxmlformats.org/officeDocument/2006/relationships/customXml" Target="../customXml/item78.xml"/><Relationship Id="rId177" Type="http://schemas.openxmlformats.org/officeDocument/2006/relationships/customXml" Target="../customXml/item9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[MFIPF_Dashboard.xlsx]Analysis!PivotTable55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chemeClr val="tx1"/>
                </a:solidFill>
              </a:rPr>
              <a:t>የወጪ ዓይነት እና መጠን</a:t>
            </a:r>
            <a:endParaRPr lang="en-US" b="1">
              <a:solidFill>
                <a:schemeClr val="tx1"/>
              </a:solidFill>
            </a:endParaRPr>
          </a:p>
        </c:rich>
      </c:tx>
      <c:layout>
        <c:manualLayout>
          <c:xMode val="edge"/>
          <c:yMode val="edge"/>
          <c:x val="2.944831503391919E-2"/>
          <c:y val="1.8516278725347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F00"/>
          </a:solidFill>
          <a:ln>
            <a:noFill/>
          </a:ln>
          <a:effectLst/>
        </c:spPr>
        <c:marker>
          <c:symbol val="none"/>
        </c:marker>
        <c:dLbl>
          <c:idx val="0"/>
          <c:numFmt formatCode="#,##0,\ &quot;ሺ&quot;;\-#,##0.00\ &quot;ETB&quot;;#,##0.00\ &quot;ETB&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F00"/>
          </a:solidFill>
          <a:ln>
            <a:noFill/>
          </a:ln>
          <a:effectLst/>
        </c:spPr>
      </c:pivotFmt>
    </c:pivotFmts>
    <c:plotArea>
      <c:layout>
        <c:manualLayout>
          <c:layoutTarget val="inner"/>
          <c:xMode val="edge"/>
          <c:yMode val="edge"/>
          <c:x val="0.29183241800657272"/>
          <c:y val="0.20813692480359147"/>
          <c:w val="0.62973620944440767"/>
          <c:h val="0.73013468013468008"/>
        </c:manualLayout>
      </c:layout>
      <c:barChart>
        <c:barDir val="bar"/>
        <c:grouping val="clustered"/>
        <c:varyColors val="0"/>
        <c:ser>
          <c:idx val="0"/>
          <c:order val="0"/>
          <c:tx>
            <c:strRef>
              <c:f>Analysis!$D$105</c:f>
              <c:strCache>
                <c:ptCount val="1"/>
                <c:pt idx="0">
                  <c:v>Total</c:v>
                </c:pt>
              </c:strCache>
            </c:strRef>
          </c:tx>
          <c:spPr>
            <a:solidFill>
              <a:srgbClr val="FF6F00"/>
            </a:solidFill>
            <a:ln>
              <a:noFill/>
            </a:ln>
            <a:effectLst/>
          </c:spPr>
          <c:invertIfNegative val="0"/>
          <c:dLbls>
            <c:numFmt formatCode="#,##0,\ &quot;ሺ&quot;;\-#,##0.00\ &quot;ETB&quot;;#,##0.00\ &quot;ETB&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Analysis!$C$106:$C$113</c:f>
              <c:strCache>
                <c:ptCount val="8"/>
                <c:pt idx="0">
                  <c:v>የመብራት -ወጪ</c:v>
                </c:pt>
                <c:pt idx="1">
                  <c:v>የማፅጃ ኬሚካል ወጪ</c:v>
                </c:pt>
                <c:pt idx="2">
                  <c:v>የመድሃኒት(ቫይታሚን) ወጪ</c:v>
                </c:pt>
                <c:pt idx="3">
                  <c:v>የእንቁላል መጣያ ጉዝጓዝ ወጪ</c:v>
                </c:pt>
                <c:pt idx="4">
                  <c:v>የትራንስፖርት - ወጪ</c:v>
                </c:pt>
                <c:pt idx="5">
                  <c:v>የዉሃ- ወጪ</c:v>
                </c:pt>
                <c:pt idx="6">
                  <c:v>የተበላ መኖ - ወጪ</c:v>
                </c:pt>
                <c:pt idx="7">
                  <c:v>የደመወዝ ወጪ</c:v>
                </c:pt>
              </c:strCache>
            </c:strRef>
          </c:cat>
          <c:val>
            <c:numRef>
              <c:f>Analysis!$D$106:$D$113</c:f>
              <c:numCache>
                <c:formatCode>#,##0.00\ "ETB";\-#,##0.00\ "ETB";#,##0.00\ "ETB"</c:formatCode>
                <c:ptCount val="8"/>
                <c:pt idx="0">
                  <c:v>120</c:v>
                </c:pt>
                <c:pt idx="1">
                  <c:v>3500</c:v>
                </c:pt>
                <c:pt idx="2">
                  <c:v>5000</c:v>
                </c:pt>
                <c:pt idx="3">
                  <c:v>7500</c:v>
                </c:pt>
                <c:pt idx="4">
                  <c:v>9000</c:v>
                </c:pt>
                <c:pt idx="5">
                  <c:v>15000</c:v>
                </c:pt>
                <c:pt idx="6">
                  <c:v>34457.5</c:v>
                </c:pt>
                <c:pt idx="7">
                  <c:v>50000</c:v>
                </c:pt>
              </c:numCache>
            </c:numRef>
          </c:val>
          <c:extLst>
            <c:ext xmlns:c16="http://schemas.microsoft.com/office/drawing/2014/chart" uri="{C3380CC4-5D6E-409C-BE32-E72D297353CC}">
              <c16:uniqueId val="{00000000-EED8-45CC-863C-33DC6E326879}"/>
            </c:ext>
          </c:extLst>
        </c:ser>
        <c:dLbls>
          <c:showLegendKey val="0"/>
          <c:showVal val="0"/>
          <c:showCatName val="0"/>
          <c:showSerName val="0"/>
          <c:showPercent val="0"/>
          <c:showBubbleSize val="0"/>
        </c:dLbls>
        <c:gapWidth val="40"/>
        <c:axId val="1404057168"/>
        <c:axId val="1231235279"/>
      </c:barChart>
      <c:catAx>
        <c:axId val="140405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231235279"/>
        <c:crosses val="autoZero"/>
        <c:auto val="1"/>
        <c:lblAlgn val="ctr"/>
        <c:lblOffset val="100"/>
        <c:noMultiLvlLbl val="0"/>
      </c:catAx>
      <c:valAx>
        <c:axId val="1231235279"/>
        <c:scaling>
          <c:orientation val="minMax"/>
        </c:scaling>
        <c:delete val="1"/>
        <c:axPos val="b"/>
        <c:numFmt formatCode="#,##0.00\ &quot;ETB&quot;;\-#,##0.00\ &quot;ETB&quot;;#,##0.00\ &quot;ETB&quot;" sourceLinked="1"/>
        <c:majorTickMark val="none"/>
        <c:minorTickMark val="none"/>
        <c:tickLblPos val="nextTo"/>
        <c:crossAx val="140405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chemeClr val="tx1"/>
                </a:solidFill>
              </a:rPr>
              <a:t>የቀን ከቀን የገንዘብ ፍስት ሁናቴ</a:t>
            </a:r>
            <a:endParaRPr lang="en-US" b="1">
              <a:solidFill>
                <a:schemeClr val="tx1"/>
              </a:solidFill>
            </a:endParaRPr>
          </a:p>
        </c:rich>
      </c:tx>
      <c:layout>
        <c:manualLayout>
          <c:xMode val="edge"/>
          <c:yMode val="edge"/>
          <c:x val="1.9955755530558679E-2"/>
          <c:y val="1.092896174863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6F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6831646044245"/>
          <c:y val="0.1611023622047244"/>
          <c:w val="0.82546025496812903"/>
          <c:h val="0.47067474258025438"/>
        </c:manualLayout>
      </c:layout>
      <c:barChart>
        <c:barDir val="col"/>
        <c:grouping val="clustered"/>
        <c:varyColors val="0"/>
        <c:ser>
          <c:idx val="0"/>
          <c:order val="0"/>
          <c:tx>
            <c:strRef>
              <c:f>Analysis!$H$433</c:f>
              <c:strCache>
                <c:ptCount val="1"/>
                <c:pt idx="0">
                  <c:v>Total Revenue (ጠቅላላ ሽያጭ)</c:v>
                </c:pt>
              </c:strCache>
            </c:strRef>
          </c:tx>
          <c:spPr>
            <a:solidFill>
              <a:srgbClr val="2E7D32"/>
            </a:solidFill>
            <a:ln>
              <a:noFill/>
            </a:ln>
            <a:effectLst/>
          </c:spPr>
          <c:invertIfNegative val="0"/>
          <c:cat>
            <c:strRef>
              <c:f>Analysis!$G$434:$G$446</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Analysis!$H$434:$H$446</c:f>
              <c:numCache>
                <c:formatCode>#,##0.00\ "ETB";\-#,##0.00\ "ETB";#,##0.00\ "ETB"</c:formatCode>
                <c:ptCount val="13"/>
                <c:pt idx="0">
                  <c:v>0</c:v>
                </c:pt>
                <c:pt idx="1">
                  <c:v>0</c:v>
                </c:pt>
                <c:pt idx="2">
                  <c:v>0</c:v>
                </c:pt>
                <c:pt idx="3">
                  <c:v>0</c:v>
                </c:pt>
                <c:pt idx="4">
                  <c:v>94990</c:v>
                </c:pt>
                <c:pt idx="5">
                  <c:v>94990</c:v>
                </c:pt>
                <c:pt idx="6">
                  <c:v>94990</c:v>
                </c:pt>
                <c:pt idx="7">
                  <c:v>94990</c:v>
                </c:pt>
                <c:pt idx="8">
                  <c:v>94990</c:v>
                </c:pt>
                <c:pt idx="9">
                  <c:v>0</c:v>
                </c:pt>
                <c:pt idx="10">
                  <c:v>0</c:v>
                </c:pt>
                <c:pt idx="11">
                  <c:v>0</c:v>
                </c:pt>
                <c:pt idx="12">
                  <c:v>0</c:v>
                </c:pt>
              </c:numCache>
            </c:numRef>
          </c:val>
          <c:extLst>
            <c:ext xmlns:c16="http://schemas.microsoft.com/office/drawing/2014/chart" uri="{C3380CC4-5D6E-409C-BE32-E72D297353CC}">
              <c16:uniqueId val="{00000000-4BB4-4110-B992-DF2F1AC8B244}"/>
            </c:ext>
          </c:extLst>
        </c:ser>
        <c:ser>
          <c:idx val="1"/>
          <c:order val="1"/>
          <c:tx>
            <c:strRef>
              <c:f>Analysis!$I$433</c:f>
              <c:strCache>
                <c:ptCount val="1"/>
                <c:pt idx="0">
                  <c:v>Total Expenses(ጠቅላላ ወጪ)</c:v>
                </c:pt>
              </c:strCache>
            </c:strRef>
          </c:tx>
          <c:spPr>
            <a:solidFill>
              <a:srgbClr val="FF6F00"/>
            </a:solidFill>
            <a:ln w="25400">
              <a:noFill/>
            </a:ln>
            <a:effectLst/>
          </c:spPr>
          <c:invertIfNegative val="0"/>
          <c:cat>
            <c:strRef>
              <c:f>Analysis!$G$434:$G$446</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Analysis!$I$434:$I$446</c:f>
              <c:numCache>
                <c:formatCode>#,##0\ "ETB";\-#,##0\ "ETB";#,##0\ "ETB"</c:formatCode>
                <c:ptCount val="13"/>
                <c:pt idx="0">
                  <c:v>0</c:v>
                </c:pt>
                <c:pt idx="1">
                  <c:v>0</c:v>
                </c:pt>
                <c:pt idx="2">
                  <c:v>0</c:v>
                </c:pt>
                <c:pt idx="3">
                  <c:v>0</c:v>
                </c:pt>
                <c:pt idx="4">
                  <c:v>26741.5</c:v>
                </c:pt>
                <c:pt idx="5">
                  <c:v>24459</c:v>
                </c:pt>
                <c:pt idx="6">
                  <c:v>24459</c:v>
                </c:pt>
                <c:pt idx="7">
                  <c:v>24459</c:v>
                </c:pt>
                <c:pt idx="8">
                  <c:v>24459</c:v>
                </c:pt>
                <c:pt idx="9">
                  <c:v>0</c:v>
                </c:pt>
                <c:pt idx="10">
                  <c:v>0</c:v>
                </c:pt>
                <c:pt idx="11">
                  <c:v>0</c:v>
                </c:pt>
                <c:pt idx="12">
                  <c:v>0</c:v>
                </c:pt>
              </c:numCache>
            </c:numRef>
          </c:val>
          <c:extLst>
            <c:ext xmlns:c16="http://schemas.microsoft.com/office/drawing/2014/chart" uri="{C3380CC4-5D6E-409C-BE32-E72D297353CC}">
              <c16:uniqueId val="{00000001-4BB4-4110-B992-DF2F1AC8B244}"/>
            </c:ext>
          </c:extLst>
        </c:ser>
        <c:ser>
          <c:idx val="2"/>
          <c:order val="2"/>
          <c:tx>
            <c:strRef>
              <c:f>Analysis!$J$433</c:f>
              <c:strCache>
                <c:ptCount val="1"/>
                <c:pt idx="0">
                  <c:v>Net Operating Profit(የተጣራ ትርፍ)</c:v>
                </c:pt>
              </c:strCache>
            </c:strRef>
          </c:tx>
          <c:spPr>
            <a:solidFill>
              <a:schemeClr val="accent3"/>
            </a:solidFill>
            <a:ln w="25400">
              <a:noFill/>
            </a:ln>
            <a:effectLst/>
          </c:spPr>
          <c:invertIfNegative val="0"/>
          <c:cat>
            <c:strRef>
              <c:f>Analysis!$G$434:$G$446</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Analysis!$J$434:$J$446</c:f>
              <c:numCache>
                <c:formatCode>#,##0.00\ "ETB";\-#,##0.00\ "ETB";#,##0.00\ "ETB"</c:formatCode>
                <c:ptCount val="13"/>
                <c:pt idx="0">
                  <c:v>0</c:v>
                </c:pt>
                <c:pt idx="1">
                  <c:v>0</c:v>
                </c:pt>
                <c:pt idx="2">
                  <c:v>0</c:v>
                </c:pt>
                <c:pt idx="3">
                  <c:v>0</c:v>
                </c:pt>
                <c:pt idx="4">
                  <c:v>68248.5</c:v>
                </c:pt>
                <c:pt idx="5">
                  <c:v>70531</c:v>
                </c:pt>
                <c:pt idx="6">
                  <c:v>70531</c:v>
                </c:pt>
                <c:pt idx="7">
                  <c:v>70531</c:v>
                </c:pt>
                <c:pt idx="8">
                  <c:v>70531</c:v>
                </c:pt>
                <c:pt idx="9">
                  <c:v>0</c:v>
                </c:pt>
                <c:pt idx="10">
                  <c:v>0</c:v>
                </c:pt>
                <c:pt idx="11">
                  <c:v>0</c:v>
                </c:pt>
                <c:pt idx="12">
                  <c:v>0</c:v>
                </c:pt>
              </c:numCache>
            </c:numRef>
          </c:val>
          <c:extLst>
            <c:ext xmlns:c16="http://schemas.microsoft.com/office/drawing/2014/chart" uri="{C3380CC4-5D6E-409C-BE32-E72D297353CC}">
              <c16:uniqueId val="{00000002-4BB4-4110-B992-DF2F1AC8B244}"/>
            </c:ext>
          </c:extLst>
        </c:ser>
        <c:dLbls>
          <c:showLegendKey val="0"/>
          <c:showVal val="0"/>
          <c:showCatName val="0"/>
          <c:showSerName val="0"/>
          <c:showPercent val="0"/>
          <c:showBubbleSize val="0"/>
        </c:dLbls>
        <c:gapWidth val="40"/>
        <c:overlap val="-27"/>
        <c:axId val="1277128656"/>
        <c:axId val="1228416879"/>
      </c:barChart>
      <c:catAx>
        <c:axId val="127712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28416879"/>
        <c:crosses val="autoZero"/>
        <c:auto val="1"/>
        <c:lblAlgn val="ctr"/>
        <c:lblOffset val="100"/>
        <c:noMultiLvlLbl val="0"/>
      </c:catAx>
      <c:valAx>
        <c:axId val="1228416879"/>
        <c:scaling>
          <c:orientation val="minMax"/>
        </c:scaling>
        <c:delete val="0"/>
        <c:axPos val="l"/>
        <c:numFmt formatCode="#,\K\ &quot;ETB&quot;;\-#,##0.00\ &quot;ETB&quot;;#,##0.00\ &quot;ETB&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277128656"/>
        <c:crosses val="autoZero"/>
        <c:crossBetween val="between"/>
      </c:valAx>
      <c:spPr>
        <a:noFill/>
        <a:ln>
          <a:noFill/>
        </a:ln>
        <a:effectLst/>
      </c:spPr>
    </c:plotArea>
    <c:legend>
      <c:legendPos val="b"/>
      <c:layout>
        <c:manualLayout>
          <c:xMode val="edge"/>
          <c:yMode val="edge"/>
          <c:x val="2.4374015748031497E-2"/>
          <c:y val="0.81346093276801934"/>
          <c:w val="0.9"/>
          <c:h val="8.65390672319806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[MFIPF_Dashboard.xlsx]Analysis!PivotTable26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chemeClr val="tx1"/>
                </a:solidFill>
              </a:rPr>
              <a:t>የእንቁላል ምርት ሁናቴ</a:t>
            </a:r>
            <a:endParaRPr lang="en-US" b="1">
              <a:solidFill>
                <a:schemeClr val="tx1"/>
              </a:solidFill>
            </a:endParaRPr>
          </a:p>
        </c:rich>
      </c:tx>
      <c:layout>
        <c:manualLayout>
          <c:xMode val="edge"/>
          <c:yMode val="edge"/>
          <c:x val="1.663542057242836E-3"/>
          <c:y val="2.0576131687242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prstDash val="dash"/>
            <a:round/>
          </a:ln>
          <a:effectLst/>
        </c:spPr>
        <c:marker>
          <c:symbol val="none"/>
        </c:marker>
        <c:dLbl>
          <c:idx val="0"/>
          <c:layout>
            <c:manualLayout>
              <c:x val="-8.4790154327555906E-2"/>
              <c:y val="-7.1076314010591099E-2"/>
            </c:manualLayout>
          </c:layout>
          <c:tx>
            <c:rich>
              <a:bodyPr rot="0" spcFirstLastPara="1" vertOverflow="ellipsis" vert="horz" wrap="square" lIns="38100" tIns="19050" rIns="38100" bIns="19050" anchor="ctr" anchorCtr="0">
                <a:noAutofit/>
              </a:bodyPr>
              <a:lstStyle/>
              <a:p>
                <a:pPr algn="r">
                  <a:defRPr sz="900" b="0" i="0" u="none" strike="noStrike" kern="1200" baseline="0">
                    <a:solidFill>
                      <a:schemeClr val="tx1">
                        <a:lumMod val="75000"/>
                        <a:lumOff val="25000"/>
                      </a:schemeClr>
                    </a:solidFill>
                    <a:latin typeface="+mn-lt"/>
                    <a:ea typeface="+mn-ea"/>
                    <a:cs typeface="+mn-cs"/>
                  </a:defRPr>
                </a:pPr>
                <a:r>
                  <a:rPr lang="en-US" sz="1000" b="1">
                    <a:solidFill>
                      <a:schemeClr val="tx1"/>
                    </a:solidFill>
                  </a:rPr>
                  <a:t>75-80%</a:t>
                </a:r>
              </a:p>
              <a:p>
                <a:pPr algn="r">
                  <a:defRPr/>
                </a:pPr>
                <a:endParaRPr lang="en-US" sz="1000" b="1">
                  <a:solidFill>
                    <a:schemeClr val="tx1"/>
                  </a:solidFill>
                </a:endParaRPr>
              </a:p>
            </c:rich>
          </c:tx>
          <c:spPr>
            <a:noFill/>
            <a:ln>
              <a:noFill/>
            </a:ln>
            <a:effectLst/>
          </c:spPr>
          <c:txPr>
            <a:bodyPr rot="0" spcFirstLastPara="1" vertOverflow="ellipsis" vert="horz" wrap="square" lIns="38100" tIns="19050" rIns="38100" bIns="19050" anchor="ctr"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047173157409363E-2"/>
                  <c:h val="0.10100169958111284"/>
                </c:manualLayout>
              </c15:layout>
              <c15:showDataLabelsRange val="0"/>
            </c:ext>
          </c:extLst>
        </c:dLbl>
      </c:pivotFmt>
    </c:pivotFmts>
    <c:plotArea>
      <c:layout/>
      <c:lineChart>
        <c:grouping val="standard"/>
        <c:varyColors val="0"/>
        <c:ser>
          <c:idx val="0"/>
          <c:order val="0"/>
          <c:tx>
            <c:strRef>
              <c:f>Analysis!$H$29</c:f>
              <c:strCache>
                <c:ptCount val="1"/>
                <c:pt idx="0">
                  <c:v>Lay Rate (%)</c:v>
                </c:pt>
              </c:strCache>
            </c:strRef>
          </c:tx>
          <c:spPr>
            <a:ln w="28575" cap="rnd">
              <a:solidFill>
                <a:schemeClr val="accent1"/>
              </a:solidFill>
              <a:round/>
            </a:ln>
            <a:effectLst/>
          </c:spPr>
          <c:marker>
            <c:symbol val="none"/>
          </c:marker>
          <c:cat>
            <c:strRef>
              <c:f>Analysis!$G$30:$G$42</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Analysis!$H$30:$H$42</c:f>
              <c:numCache>
                <c:formatCode>0.00</c:formatCode>
                <c:ptCount val="13"/>
                <c:pt idx="0">
                  <c:v>0</c:v>
                </c:pt>
                <c:pt idx="1">
                  <c:v>0</c:v>
                </c:pt>
                <c:pt idx="2">
                  <c:v>0</c:v>
                </c:pt>
                <c:pt idx="3">
                  <c:v>0</c:v>
                </c:pt>
                <c:pt idx="4">
                  <c:v>66.220964278742926</c:v>
                </c:pt>
                <c:pt idx="5">
                  <c:v>66.220964278742926</c:v>
                </c:pt>
                <c:pt idx="6">
                  <c:v>66.220964278742926</c:v>
                </c:pt>
                <c:pt idx="7">
                  <c:v>66.220964278742926</c:v>
                </c:pt>
                <c:pt idx="8">
                  <c:v>66.220964278742926</c:v>
                </c:pt>
                <c:pt idx="9">
                  <c:v>0</c:v>
                </c:pt>
                <c:pt idx="10">
                  <c:v>0</c:v>
                </c:pt>
                <c:pt idx="11">
                  <c:v>0</c:v>
                </c:pt>
                <c:pt idx="12">
                  <c:v>0</c:v>
                </c:pt>
              </c:numCache>
            </c:numRef>
          </c:val>
          <c:smooth val="0"/>
          <c:extLst>
            <c:ext xmlns:c16="http://schemas.microsoft.com/office/drawing/2014/chart" uri="{C3380CC4-5D6E-409C-BE32-E72D297353CC}">
              <c16:uniqueId val="{00000002-8687-429F-AF09-202B21EF580B}"/>
            </c:ext>
          </c:extLst>
        </c:ser>
        <c:ser>
          <c:idx val="1"/>
          <c:order val="1"/>
          <c:tx>
            <c:strRef>
              <c:f>Analysis!$I$29</c:f>
              <c:strCache>
                <c:ptCount val="1"/>
                <c:pt idx="0">
                  <c:v>Target Lay Rate(ለመሰብሰብ የታለመ እንቁላል)  %</c:v>
                </c:pt>
              </c:strCache>
            </c:strRef>
          </c:tx>
          <c:spPr>
            <a:ln w="28575" cap="rnd">
              <a:solidFill>
                <a:schemeClr val="accent2"/>
              </a:solidFill>
              <a:prstDash val="dash"/>
              <a:round/>
            </a:ln>
            <a:effectLst/>
          </c:spPr>
          <c:marker>
            <c:symbol val="none"/>
          </c:marker>
          <c:dPt>
            <c:idx val="8"/>
            <c:marker>
              <c:symbol val="none"/>
            </c:marker>
            <c:bubble3D val="0"/>
            <c:spPr>
              <a:ln w="28575" cap="rnd">
                <a:solidFill>
                  <a:schemeClr val="accent2"/>
                </a:solidFill>
                <a:prstDash val="dash"/>
                <a:round/>
              </a:ln>
              <a:effectLst/>
            </c:spPr>
            <c:extLst>
              <c:ext xmlns:c16="http://schemas.microsoft.com/office/drawing/2014/chart" uri="{C3380CC4-5D6E-409C-BE32-E72D297353CC}">
                <c16:uniqueId val="{00000001-9E17-4CA8-AD62-438FA3E2A5F6}"/>
              </c:ext>
            </c:extLst>
          </c:dPt>
          <c:dLbls>
            <c:dLbl>
              <c:idx val="8"/>
              <c:layout>
                <c:manualLayout>
                  <c:x val="-8.4790154327555906E-2"/>
                  <c:y val="-7.1076314010591099E-2"/>
                </c:manualLayout>
              </c:layout>
              <c:tx>
                <c:rich>
                  <a:bodyPr rot="0" spcFirstLastPara="1" vertOverflow="ellipsis" vert="horz" wrap="square" lIns="38100" tIns="19050" rIns="38100" bIns="19050" anchor="ctr" anchorCtr="0">
                    <a:noAutofit/>
                  </a:bodyPr>
                  <a:lstStyle/>
                  <a:p>
                    <a:pPr algn="r">
                      <a:defRPr sz="900" b="0" i="0" u="none" strike="noStrike" kern="1200" baseline="0">
                        <a:solidFill>
                          <a:schemeClr val="tx1">
                            <a:lumMod val="75000"/>
                            <a:lumOff val="25000"/>
                          </a:schemeClr>
                        </a:solidFill>
                        <a:latin typeface="+mn-lt"/>
                        <a:ea typeface="+mn-ea"/>
                        <a:cs typeface="+mn-cs"/>
                      </a:defRPr>
                    </a:pPr>
                    <a:r>
                      <a:rPr lang="en-US" sz="1000" b="1">
                        <a:solidFill>
                          <a:schemeClr val="tx1"/>
                        </a:solidFill>
                      </a:rPr>
                      <a:t>75-80%</a:t>
                    </a:r>
                  </a:p>
                  <a:p>
                    <a:pPr algn="r">
                      <a:defRPr/>
                    </a:pPr>
                    <a:endParaRPr lang="en-US" sz="1000" b="1">
                      <a:solidFill>
                        <a:schemeClr val="tx1"/>
                      </a:solidFill>
                    </a:endParaRPr>
                  </a:p>
                </c:rich>
              </c:tx>
              <c:spPr>
                <a:noFill/>
                <a:ln>
                  <a:noFill/>
                </a:ln>
                <a:effectLst/>
              </c:spPr>
              <c:txPr>
                <a:bodyPr rot="0" spcFirstLastPara="1" vertOverflow="ellipsis" vert="horz" wrap="square" lIns="38100" tIns="19050" rIns="38100" bIns="19050" anchor="ctr" anchorCtr="0">
                  <a:noAutofit/>
                </a:bodyPr>
                <a:lstStyle/>
                <a:p>
                  <a:pPr algn="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0047173157409363E-2"/>
                      <c:h val="0.10100169958111284"/>
                    </c:manualLayout>
                  </c15:layout>
                  <c15:showDataLabelsRange val="0"/>
                </c:ext>
                <c:ext xmlns:c16="http://schemas.microsoft.com/office/drawing/2014/chart" uri="{C3380CC4-5D6E-409C-BE32-E72D297353CC}">
                  <c16:uniqueId val="{00000001-9E17-4CA8-AD62-438FA3E2A5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Analysis!$G$30:$G$42</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Analysis!$I$30:$I$42</c:f>
              <c:numCache>
                <c:formatCode>General</c:formatCode>
                <c:ptCount val="13"/>
                <c:pt idx="0">
                  <c:v>80</c:v>
                </c:pt>
                <c:pt idx="1">
                  <c:v>80</c:v>
                </c:pt>
                <c:pt idx="2">
                  <c:v>80</c:v>
                </c:pt>
                <c:pt idx="3">
                  <c:v>80</c:v>
                </c:pt>
                <c:pt idx="4">
                  <c:v>80</c:v>
                </c:pt>
                <c:pt idx="5">
                  <c:v>80</c:v>
                </c:pt>
                <c:pt idx="6">
                  <c:v>80</c:v>
                </c:pt>
                <c:pt idx="7">
                  <c:v>80</c:v>
                </c:pt>
                <c:pt idx="8">
                  <c:v>80</c:v>
                </c:pt>
                <c:pt idx="9">
                  <c:v>80</c:v>
                </c:pt>
                <c:pt idx="10">
                  <c:v>80</c:v>
                </c:pt>
                <c:pt idx="11">
                  <c:v>80</c:v>
                </c:pt>
                <c:pt idx="12">
                  <c:v>80</c:v>
                </c:pt>
              </c:numCache>
            </c:numRef>
          </c:val>
          <c:smooth val="0"/>
          <c:extLst>
            <c:ext xmlns:c16="http://schemas.microsoft.com/office/drawing/2014/chart" uri="{C3380CC4-5D6E-409C-BE32-E72D297353CC}">
              <c16:uniqueId val="{00000003-8687-429F-AF09-202B21EF580B}"/>
            </c:ext>
          </c:extLst>
        </c:ser>
        <c:dLbls>
          <c:showLegendKey val="0"/>
          <c:showVal val="0"/>
          <c:showCatName val="0"/>
          <c:showSerName val="0"/>
          <c:showPercent val="0"/>
          <c:showBubbleSize val="0"/>
        </c:dLbls>
        <c:smooth val="0"/>
        <c:axId val="1547162399"/>
        <c:axId val="1519153807"/>
      </c:lineChart>
      <c:catAx>
        <c:axId val="154716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19153807"/>
        <c:crosses val="autoZero"/>
        <c:auto val="1"/>
        <c:lblAlgn val="ctr"/>
        <c:lblOffset val="100"/>
        <c:noMultiLvlLbl val="0"/>
      </c:catAx>
      <c:valAx>
        <c:axId val="1519153807"/>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54716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[MFIPF_Dashboard.xlsx]Analysis!PivotTable38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chemeClr val="tx1"/>
                </a:solidFill>
              </a:rPr>
              <a:t>የተገኘ እንቁላል ከመጣል ምጣኔ አንጻር</a:t>
            </a:r>
            <a:endParaRPr lang="en-US" b="1">
              <a:solidFill>
                <a:schemeClr val="tx1"/>
              </a:solidFill>
            </a:endParaRPr>
          </a:p>
        </c:rich>
      </c:tx>
      <c:layout>
        <c:manualLayout>
          <c:xMode val="edge"/>
          <c:yMode val="edge"/>
          <c:x val="5.8973634535932629E-2"/>
          <c:y val="1.8542282940585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1B26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EAC7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B263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EAC7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976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976D2"/>
          </a:solidFill>
          <a:ln>
            <a:noFill/>
          </a:ln>
          <a:effectLst/>
        </c:spPr>
      </c:pivotFmt>
      <c:pivotFmt>
        <c:idx val="7"/>
        <c:spPr>
          <a:solidFill>
            <a:schemeClr val="accent2"/>
          </a:solidFill>
          <a:ln w="28575" cap="rnd">
            <a:solidFill>
              <a:srgbClr val="00B050"/>
            </a:solidFill>
            <a:prstDash val="solid"/>
            <a:round/>
          </a:ln>
          <a:effectLst/>
        </c:spPr>
        <c:marker>
          <c:symbol val="none"/>
        </c:marker>
      </c:pivotFmt>
    </c:pivotFmts>
    <c:plotArea>
      <c:layout>
        <c:manualLayout>
          <c:layoutTarget val="inner"/>
          <c:xMode val="edge"/>
          <c:yMode val="edge"/>
          <c:x val="0.18295437329304196"/>
          <c:y val="0.14858215318366511"/>
          <c:w val="0.63284525081790677"/>
          <c:h val="0.67826030514171343"/>
        </c:manualLayout>
      </c:layout>
      <c:barChart>
        <c:barDir val="col"/>
        <c:grouping val="clustered"/>
        <c:varyColors val="0"/>
        <c:ser>
          <c:idx val="0"/>
          <c:order val="0"/>
          <c:tx>
            <c:strRef>
              <c:f>Analysis!$P$507</c:f>
              <c:strCache>
                <c:ptCount val="1"/>
                <c:pt idx="0">
                  <c:v>Total Eggs Collected(የተሰበሰበ እንቁላል)</c:v>
                </c:pt>
              </c:strCache>
            </c:strRef>
          </c:tx>
          <c:spPr>
            <a:solidFill>
              <a:srgbClr val="1976D2"/>
            </a:solidFill>
            <a:ln>
              <a:noFill/>
            </a:ln>
            <a:effectLst/>
          </c:spPr>
          <c:invertIfNegative val="0"/>
          <c:dPt>
            <c:idx val="0"/>
            <c:invertIfNegative val="0"/>
            <c:bubble3D val="0"/>
            <c:extLst>
              <c:ext xmlns:c16="http://schemas.microsoft.com/office/drawing/2014/chart" uri="{C3380CC4-5D6E-409C-BE32-E72D297353CC}">
                <c16:uniqueId val="{00000000-ACFB-4658-AB8A-360DCC0FA062}"/>
              </c:ext>
            </c:extLst>
          </c:dPt>
          <c:dPt>
            <c:idx val="4"/>
            <c:invertIfNegative val="0"/>
            <c:bubble3D val="0"/>
            <c:extLst>
              <c:ext xmlns:c16="http://schemas.microsoft.com/office/drawing/2014/chart" uri="{C3380CC4-5D6E-409C-BE32-E72D297353CC}">
                <c16:uniqueId val="{00000001-B097-43A5-AD05-364CF69D032E}"/>
              </c:ext>
            </c:extLst>
          </c:dPt>
          <c:cat>
            <c:strRef>
              <c:f>Analysis!$O$508:$O$521</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Analysis!$P$508:$P$521</c:f>
              <c:numCache>
                <c:formatCode>0</c:formatCode>
                <c:ptCount val="13"/>
                <c:pt idx="0">
                  <c:v>0</c:v>
                </c:pt>
                <c:pt idx="1">
                  <c:v>0</c:v>
                </c:pt>
                <c:pt idx="2">
                  <c:v>0</c:v>
                </c:pt>
                <c:pt idx="3">
                  <c:v>0</c:v>
                </c:pt>
                <c:pt idx="4">
                  <c:v>6785</c:v>
                </c:pt>
                <c:pt idx="5">
                  <c:v>6785</c:v>
                </c:pt>
                <c:pt idx="6">
                  <c:v>6785</c:v>
                </c:pt>
                <c:pt idx="7">
                  <c:v>6785</c:v>
                </c:pt>
                <c:pt idx="8">
                  <c:v>6785</c:v>
                </c:pt>
                <c:pt idx="9">
                  <c:v>0</c:v>
                </c:pt>
                <c:pt idx="10">
                  <c:v>0</c:v>
                </c:pt>
                <c:pt idx="11">
                  <c:v>0</c:v>
                </c:pt>
                <c:pt idx="12">
                  <c:v>0</c:v>
                </c:pt>
              </c:numCache>
            </c:numRef>
          </c:val>
          <c:extLst>
            <c:ext xmlns:c16="http://schemas.microsoft.com/office/drawing/2014/chart" uri="{C3380CC4-5D6E-409C-BE32-E72D297353CC}">
              <c16:uniqueId val="{00000003-D53A-4CFA-B79E-99065CE7F02F}"/>
            </c:ext>
          </c:extLst>
        </c:ser>
        <c:ser>
          <c:idx val="1"/>
          <c:order val="1"/>
          <c:tx>
            <c:strRef>
              <c:f>Analysis!$Q$507</c:f>
              <c:strCache>
                <c:ptCount val="1"/>
                <c:pt idx="0">
                  <c:v>Lay Rate (%)</c:v>
                </c:pt>
              </c:strCache>
            </c:strRef>
          </c:tx>
          <c:spPr>
            <a:solidFill>
              <a:schemeClr val="accent2"/>
            </a:solidFill>
            <a:ln w="25400">
              <a:noFill/>
            </a:ln>
            <a:effectLst/>
          </c:spPr>
          <c:invertIfNegative val="0"/>
          <c:dPt>
            <c:idx val="0"/>
            <c:invertIfNegative val="0"/>
            <c:bubble3D val="0"/>
            <c:extLst>
              <c:ext xmlns:c16="http://schemas.microsoft.com/office/drawing/2014/chart" uri="{C3380CC4-5D6E-409C-BE32-E72D297353CC}">
                <c16:uniqueId val="{00000002-ACFB-4658-AB8A-360DCC0FA062}"/>
              </c:ext>
            </c:extLst>
          </c:dPt>
          <c:dPt>
            <c:idx val="4"/>
            <c:invertIfNegative val="0"/>
            <c:bubble3D val="0"/>
            <c:spPr>
              <a:solidFill>
                <a:schemeClr val="accent2"/>
              </a:solidFill>
              <a:ln w="28575" cap="rnd">
                <a:solidFill>
                  <a:srgbClr val="00B050"/>
                </a:solidFill>
                <a:prstDash val="solid"/>
                <a:round/>
              </a:ln>
              <a:effectLst/>
            </c:spPr>
            <c:extLst>
              <c:ext xmlns:c16="http://schemas.microsoft.com/office/drawing/2014/chart" uri="{C3380CC4-5D6E-409C-BE32-E72D297353CC}">
                <c16:uniqueId val="{00000001-B3D9-474A-A08B-DF27FF387B23}"/>
              </c:ext>
            </c:extLst>
          </c:dPt>
          <c:cat>
            <c:strRef>
              <c:f>Analysis!$O$508:$O$521</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Analysis!$Q$508:$Q$521</c:f>
              <c:numCache>
                <c:formatCode>0.00</c:formatCode>
                <c:ptCount val="13"/>
                <c:pt idx="0">
                  <c:v>0</c:v>
                </c:pt>
                <c:pt idx="1">
                  <c:v>0</c:v>
                </c:pt>
                <c:pt idx="2">
                  <c:v>0</c:v>
                </c:pt>
                <c:pt idx="3">
                  <c:v>0</c:v>
                </c:pt>
                <c:pt idx="4">
                  <c:v>66.220964278742926</c:v>
                </c:pt>
                <c:pt idx="5">
                  <c:v>66.220964278742926</c:v>
                </c:pt>
                <c:pt idx="6">
                  <c:v>66.220964278742926</c:v>
                </c:pt>
                <c:pt idx="7">
                  <c:v>66.220964278742926</c:v>
                </c:pt>
                <c:pt idx="8">
                  <c:v>66.220964278742926</c:v>
                </c:pt>
                <c:pt idx="9">
                  <c:v>0</c:v>
                </c:pt>
                <c:pt idx="10">
                  <c:v>0</c:v>
                </c:pt>
                <c:pt idx="11">
                  <c:v>0</c:v>
                </c:pt>
                <c:pt idx="12">
                  <c:v>0</c:v>
                </c:pt>
              </c:numCache>
            </c:numRef>
          </c:val>
          <c:extLst>
            <c:ext xmlns:c16="http://schemas.microsoft.com/office/drawing/2014/chart" uri="{C3380CC4-5D6E-409C-BE32-E72D297353CC}">
              <c16:uniqueId val="{00000004-D53A-4CFA-B79E-99065CE7F02F}"/>
            </c:ext>
          </c:extLst>
        </c:ser>
        <c:dLbls>
          <c:showLegendKey val="0"/>
          <c:showVal val="0"/>
          <c:showCatName val="0"/>
          <c:showSerName val="0"/>
          <c:showPercent val="0"/>
          <c:showBubbleSize val="0"/>
        </c:dLbls>
        <c:gapWidth val="40"/>
        <c:axId val="721238815"/>
        <c:axId val="272742799"/>
      </c:barChart>
      <c:catAx>
        <c:axId val="72123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2742799"/>
        <c:crosses val="autoZero"/>
        <c:auto val="1"/>
        <c:lblAlgn val="ctr"/>
        <c:lblOffset val="100"/>
        <c:noMultiLvlLbl val="0"/>
      </c:catAx>
      <c:valAx>
        <c:axId val="272742799"/>
        <c:scaling>
          <c:orientation val="minMax"/>
          <c:max val="800"/>
          <c:min val="0"/>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am-ET" sz="1200" b="1">
                    <a:solidFill>
                      <a:sysClr val="windowText" lastClr="000000"/>
                    </a:solidFill>
                  </a:rPr>
                  <a:t>የተገኘ  እንቁላል</a:t>
                </a:r>
                <a:endParaRPr lang="en-US" sz="1200" b="1">
                  <a:solidFill>
                    <a:sysClr val="windowText" lastClr="000000"/>
                  </a:solidFill>
                </a:endParaRPr>
              </a:p>
            </c:rich>
          </c:tx>
          <c:layout>
            <c:manualLayout>
              <c:xMode val="edge"/>
              <c:yMode val="edge"/>
              <c:x val="2.1256766732283463E-2"/>
              <c:y val="0.440280377838432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21238815"/>
        <c:crosses val="autoZero"/>
        <c:crossBetween val="between"/>
      </c:valAx>
      <c:spPr>
        <a:noFill/>
        <a:ln>
          <a:noFill/>
        </a:ln>
        <a:effectLst/>
      </c:spPr>
    </c:plotArea>
    <c:legend>
      <c:legendPos val="b"/>
      <c:layout>
        <c:manualLayout>
          <c:xMode val="edge"/>
          <c:yMode val="edge"/>
          <c:x val="0.1497967005294385"/>
          <c:y val="0.94290647879541367"/>
          <c:w val="0.64345359493997678"/>
          <c:h val="5.05848864215714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[MFIPF_Dashboard.xlsx]Analysis!PivotTable56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ysClr val="windowText" lastClr="000000"/>
                </a:solidFill>
              </a:rPr>
              <a:t>የዶሮ ሞት መጣኔ ሁናቴ</a:t>
            </a:r>
            <a:endParaRPr lang="en-US" b="1">
              <a:solidFill>
                <a:sysClr val="windowText" lastClr="000000"/>
              </a:solidFill>
            </a:endParaRPr>
          </a:p>
        </c:rich>
      </c:tx>
      <c:layout>
        <c:manualLayout>
          <c:xMode val="edge"/>
          <c:yMode val="edge"/>
          <c:x val="1.1903224155889611E-2"/>
          <c:y val="1.5465794412098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prstDash val="dash"/>
            <a:round/>
          </a:ln>
          <a:effectLst/>
        </c:spPr>
        <c:marker>
          <c:symbol val="none"/>
        </c:marker>
        <c:dLbl>
          <c:idx val="0"/>
          <c:layout>
            <c:manualLayout>
              <c:x val="-1.6750418760468806E-2"/>
              <c:y val="-2.11736237144585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8865104173536"/>
          <c:y val="0.2606158690236316"/>
          <c:w val="0.88940644716677397"/>
          <c:h val="0.46442783581271935"/>
        </c:manualLayout>
      </c:layout>
      <c:lineChart>
        <c:grouping val="standard"/>
        <c:varyColors val="0"/>
        <c:ser>
          <c:idx val="0"/>
          <c:order val="0"/>
          <c:tx>
            <c:strRef>
              <c:f>Analysis!$E$817</c:f>
              <c:strCache>
                <c:ptCount val="1"/>
                <c:pt idx="0">
                  <c:v>Total Mortality Rate (ጠቅላላ የዶሮ ሞት መጣኔ)</c:v>
                </c:pt>
              </c:strCache>
            </c:strRef>
          </c:tx>
          <c:spPr>
            <a:ln w="28575" cap="rnd">
              <a:solidFill>
                <a:srgbClr val="FF0000"/>
              </a:solidFill>
              <a:round/>
            </a:ln>
            <a:effectLst/>
          </c:spPr>
          <c:marker>
            <c:symbol val="none"/>
          </c:marker>
          <c:cat>
            <c:strRef>
              <c:f>Analysis!$D$818:$D$830</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Analysis!$E$818:$E$830</c:f>
              <c:numCache>
                <c:formatCode>0.00%;\-0.00%;0.00%</c:formatCode>
                <c:ptCount val="13"/>
                <c:pt idx="0">
                  <c:v>0</c:v>
                </c:pt>
                <c:pt idx="1">
                  <c:v>0</c:v>
                </c:pt>
                <c:pt idx="2">
                  <c:v>0</c:v>
                </c:pt>
                <c:pt idx="3">
                  <c:v>0</c:v>
                </c:pt>
                <c:pt idx="4">
                  <c:v>2.9411764705882353E-2</c:v>
                </c:pt>
                <c:pt idx="5">
                  <c:v>2.9411764705882353E-2</c:v>
                </c:pt>
                <c:pt idx="6">
                  <c:v>2.9411764705882353E-2</c:v>
                </c:pt>
                <c:pt idx="7">
                  <c:v>2.9411764705882353E-2</c:v>
                </c:pt>
                <c:pt idx="8">
                  <c:v>2.9411764705882353E-2</c:v>
                </c:pt>
                <c:pt idx="9">
                  <c:v>0</c:v>
                </c:pt>
                <c:pt idx="10">
                  <c:v>0</c:v>
                </c:pt>
                <c:pt idx="11">
                  <c:v>0</c:v>
                </c:pt>
                <c:pt idx="12">
                  <c:v>0</c:v>
                </c:pt>
              </c:numCache>
            </c:numRef>
          </c:val>
          <c:smooth val="0"/>
          <c:extLst>
            <c:ext xmlns:c16="http://schemas.microsoft.com/office/drawing/2014/chart" uri="{C3380CC4-5D6E-409C-BE32-E72D297353CC}">
              <c16:uniqueId val="{00000000-F8CC-4B85-94C5-9D500BC10A73}"/>
            </c:ext>
          </c:extLst>
        </c:ser>
        <c:ser>
          <c:idx val="1"/>
          <c:order val="1"/>
          <c:tx>
            <c:strRef>
              <c:f>Analysis!$F$817</c:f>
              <c:strCache>
                <c:ptCount val="1"/>
                <c:pt idx="0">
                  <c:v>Accepted Mortality rate (የሚጠበቅ የዶሮ ሞት ምጣኔ)</c:v>
                </c:pt>
              </c:strCache>
            </c:strRef>
          </c:tx>
          <c:spPr>
            <a:ln w="28575" cap="rnd">
              <a:solidFill>
                <a:schemeClr val="accent2"/>
              </a:solidFill>
              <a:prstDash val="dash"/>
              <a:round/>
            </a:ln>
            <a:effectLst/>
          </c:spPr>
          <c:marker>
            <c:symbol val="none"/>
          </c:marker>
          <c:dPt>
            <c:idx val="12"/>
            <c:marker>
              <c:symbol val="none"/>
            </c:marker>
            <c:bubble3D val="0"/>
            <c:spPr>
              <a:ln w="28575" cap="rnd">
                <a:solidFill>
                  <a:schemeClr val="accent2"/>
                </a:solidFill>
                <a:prstDash val="dash"/>
                <a:round/>
              </a:ln>
              <a:effectLst/>
            </c:spPr>
            <c:extLst>
              <c:ext xmlns:c16="http://schemas.microsoft.com/office/drawing/2014/chart" uri="{C3380CC4-5D6E-409C-BE32-E72D297353CC}">
                <c16:uniqueId val="{00000001-54F1-4C14-9928-B456AD82C27C}"/>
              </c:ext>
            </c:extLst>
          </c:dPt>
          <c:dLbls>
            <c:dLbl>
              <c:idx val="12"/>
              <c:layout>
                <c:manualLayout>
                  <c:x val="-1.6750418760468806E-2"/>
                  <c:y val="-2.11736237144585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F1-4C14-9928-B456AD82C2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Analysis!$D$818:$D$830</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Analysis!$F$818:$F$830</c:f>
              <c:numCache>
                <c:formatCode>0%;\-0%;0%</c:formatCode>
                <c:ptCount val="13"/>
                <c:pt idx="0">
                  <c:v>0.03</c:v>
                </c:pt>
                <c:pt idx="1">
                  <c:v>0.03</c:v>
                </c:pt>
                <c:pt idx="2">
                  <c:v>0.03</c:v>
                </c:pt>
                <c:pt idx="3">
                  <c:v>0.03</c:v>
                </c:pt>
                <c:pt idx="4">
                  <c:v>0.03</c:v>
                </c:pt>
                <c:pt idx="5">
                  <c:v>0.03</c:v>
                </c:pt>
                <c:pt idx="6">
                  <c:v>0.03</c:v>
                </c:pt>
                <c:pt idx="7">
                  <c:v>0.03</c:v>
                </c:pt>
                <c:pt idx="8">
                  <c:v>0.03</c:v>
                </c:pt>
                <c:pt idx="9">
                  <c:v>0.03</c:v>
                </c:pt>
                <c:pt idx="10">
                  <c:v>0.03</c:v>
                </c:pt>
                <c:pt idx="11">
                  <c:v>0.03</c:v>
                </c:pt>
                <c:pt idx="12">
                  <c:v>0.03</c:v>
                </c:pt>
              </c:numCache>
            </c:numRef>
          </c:val>
          <c:smooth val="0"/>
          <c:extLst>
            <c:ext xmlns:c16="http://schemas.microsoft.com/office/drawing/2014/chart" uri="{C3380CC4-5D6E-409C-BE32-E72D297353CC}">
              <c16:uniqueId val="{00000001-F8CC-4B85-94C5-9D500BC10A73}"/>
            </c:ext>
          </c:extLst>
        </c:ser>
        <c:dLbls>
          <c:showLegendKey val="0"/>
          <c:showVal val="0"/>
          <c:showCatName val="0"/>
          <c:showSerName val="0"/>
          <c:showPercent val="0"/>
          <c:showBubbleSize val="0"/>
        </c:dLbls>
        <c:smooth val="0"/>
        <c:axId val="1132394000"/>
        <c:axId val="1055246736"/>
      </c:lineChart>
      <c:catAx>
        <c:axId val="113239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55246736"/>
        <c:crosses val="autoZero"/>
        <c:auto val="1"/>
        <c:lblAlgn val="ctr"/>
        <c:lblOffset val="100"/>
        <c:noMultiLvlLbl val="0"/>
      </c:catAx>
      <c:valAx>
        <c:axId val="1055246736"/>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32394000"/>
        <c:crosses val="autoZero"/>
        <c:crossBetween val="between"/>
      </c:valAx>
      <c:spPr>
        <a:noFill/>
        <a:ln>
          <a:noFill/>
        </a:ln>
        <a:effectLst/>
      </c:spPr>
    </c:plotArea>
    <c:legend>
      <c:legendPos val="b"/>
      <c:layout>
        <c:manualLayout>
          <c:xMode val="edge"/>
          <c:yMode val="edge"/>
          <c:x val="6.488772236803734E-3"/>
          <c:y val="0.84061459131767824"/>
          <c:w val="0.56582914572864318"/>
          <c:h val="9.7550623776383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[MFIPF_Dashboard.xlsx]Analysis!PivotTable39</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am-ET" sz="1400" b="1">
                <a:solidFill>
                  <a:schemeClr val="tx1"/>
                </a:solidFill>
              </a:rPr>
              <a:t>የተገዛ መኖ ከተበላ መኖ አንጻር</a:t>
            </a:r>
            <a:endParaRPr lang="en-US" sz="1400" b="1">
              <a:solidFill>
                <a:schemeClr val="tx1"/>
              </a:solidFill>
            </a:endParaRPr>
          </a:p>
        </c:rich>
      </c:tx>
      <c:layout>
        <c:manualLayout>
          <c:xMode val="edge"/>
          <c:yMode val="edge"/>
          <c:x val="3.7530728627225875E-2"/>
          <c:y val="2.3071445722281552E-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D3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228096884086"/>
          <c:y val="0.15049678332795152"/>
          <c:w val="0.75032527629767365"/>
          <c:h val="0.54420502247944558"/>
        </c:manualLayout>
      </c:layout>
      <c:barChart>
        <c:barDir val="col"/>
        <c:grouping val="clustered"/>
        <c:varyColors val="0"/>
        <c:ser>
          <c:idx val="0"/>
          <c:order val="0"/>
          <c:tx>
            <c:strRef>
              <c:f>Analysis!$G$54</c:f>
              <c:strCache>
                <c:ptCount val="1"/>
                <c:pt idx="0">
                  <c:v>Total Feed Purchased (ጠቅላላ የተገዛ መኖ በኪ.ግ.)(Kg)</c:v>
                </c:pt>
              </c:strCache>
            </c:strRef>
          </c:tx>
          <c:spPr>
            <a:solidFill>
              <a:srgbClr val="2E7D32"/>
            </a:solidFill>
            <a:ln w="19050">
              <a:noFill/>
            </a:ln>
            <a:effectLst/>
          </c:spPr>
          <c:invertIfNegative val="0"/>
          <c:cat>
            <c:strRef>
              <c:f>Analysis!$F$55:$F$67</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Analysis!$G$55:$G$67</c:f>
              <c:numCache>
                <c:formatCode>General</c:formatCode>
                <c:ptCount val="13"/>
                <c:pt idx="0">
                  <c:v>0</c:v>
                </c:pt>
                <c:pt idx="1">
                  <c:v>0</c:v>
                </c:pt>
                <c:pt idx="2">
                  <c:v>0</c:v>
                </c:pt>
                <c:pt idx="3">
                  <c:v>0</c:v>
                </c:pt>
                <c:pt idx="4">
                  <c:v>1100</c:v>
                </c:pt>
                <c:pt idx="5">
                  <c:v>1100</c:v>
                </c:pt>
                <c:pt idx="6">
                  <c:v>2000</c:v>
                </c:pt>
                <c:pt idx="7">
                  <c:v>2000</c:v>
                </c:pt>
                <c:pt idx="8">
                  <c:v>2000</c:v>
                </c:pt>
                <c:pt idx="9">
                  <c:v>0</c:v>
                </c:pt>
                <c:pt idx="10">
                  <c:v>0</c:v>
                </c:pt>
                <c:pt idx="11">
                  <c:v>0</c:v>
                </c:pt>
                <c:pt idx="12">
                  <c:v>0</c:v>
                </c:pt>
              </c:numCache>
            </c:numRef>
          </c:val>
          <c:extLst>
            <c:ext xmlns:c16="http://schemas.microsoft.com/office/drawing/2014/chart" uri="{C3380CC4-5D6E-409C-BE32-E72D297353CC}">
              <c16:uniqueId val="{00000000-73EC-4D34-B773-B6DEE76EB43B}"/>
            </c:ext>
          </c:extLst>
        </c:ser>
        <c:ser>
          <c:idx val="1"/>
          <c:order val="1"/>
          <c:tx>
            <c:strRef>
              <c:f>Analysis!$H$54</c:f>
              <c:strCache>
                <c:ptCount val="1"/>
                <c:pt idx="0">
                  <c:v>Total Feed Consumed (ጠቅላላ የተበላ መኖ)(Kg)</c:v>
                </c:pt>
              </c:strCache>
            </c:strRef>
          </c:tx>
          <c:spPr>
            <a:solidFill>
              <a:schemeClr val="accent2"/>
            </a:solidFill>
            <a:ln w="28575">
              <a:noFill/>
            </a:ln>
            <a:effectLst/>
          </c:spPr>
          <c:invertIfNegative val="0"/>
          <c:cat>
            <c:strRef>
              <c:f>Analysis!$F$55:$F$67</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Analysis!$H$55:$H$67</c:f>
              <c:numCache>
                <c:formatCode>0.00</c:formatCode>
                <c:ptCount val="13"/>
                <c:pt idx="0">
                  <c:v>0</c:v>
                </c:pt>
                <c:pt idx="1">
                  <c:v>0</c:v>
                </c:pt>
                <c:pt idx="2">
                  <c:v>0</c:v>
                </c:pt>
                <c:pt idx="3">
                  <c:v>0</c:v>
                </c:pt>
                <c:pt idx="4">
                  <c:v>1650</c:v>
                </c:pt>
                <c:pt idx="5">
                  <c:v>1650</c:v>
                </c:pt>
                <c:pt idx="6">
                  <c:v>1650</c:v>
                </c:pt>
                <c:pt idx="7">
                  <c:v>1650</c:v>
                </c:pt>
                <c:pt idx="8">
                  <c:v>1650</c:v>
                </c:pt>
                <c:pt idx="9">
                  <c:v>0</c:v>
                </c:pt>
                <c:pt idx="10">
                  <c:v>0</c:v>
                </c:pt>
                <c:pt idx="11">
                  <c:v>0</c:v>
                </c:pt>
                <c:pt idx="12">
                  <c:v>0</c:v>
                </c:pt>
              </c:numCache>
            </c:numRef>
          </c:val>
          <c:extLst>
            <c:ext xmlns:c16="http://schemas.microsoft.com/office/drawing/2014/chart" uri="{C3380CC4-5D6E-409C-BE32-E72D297353CC}">
              <c16:uniqueId val="{00000001-73EC-4D34-B773-B6DEE76EB43B}"/>
            </c:ext>
          </c:extLst>
        </c:ser>
        <c:dLbls>
          <c:showLegendKey val="0"/>
          <c:showVal val="0"/>
          <c:showCatName val="0"/>
          <c:showSerName val="0"/>
          <c:showPercent val="0"/>
          <c:showBubbleSize val="0"/>
        </c:dLbls>
        <c:gapWidth val="20"/>
        <c:overlap val="-10"/>
        <c:axId val="1536183968"/>
        <c:axId val="1709455440"/>
      </c:barChart>
      <c:catAx>
        <c:axId val="153618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n-lt"/>
                <a:ea typeface="+mn-ea"/>
                <a:cs typeface="+mn-cs"/>
              </a:defRPr>
            </a:pPr>
            <a:endParaRPr lang="en-US"/>
          </a:p>
        </c:txPr>
        <c:crossAx val="1709455440"/>
        <c:crosses val="autoZero"/>
        <c:auto val="1"/>
        <c:lblAlgn val="ctr"/>
        <c:lblOffset val="100"/>
        <c:noMultiLvlLbl val="0"/>
      </c:catAx>
      <c:valAx>
        <c:axId val="1709455440"/>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cap="all" baseline="0">
                    <a:solidFill>
                      <a:schemeClr val="tx1">
                        <a:lumMod val="65000"/>
                        <a:lumOff val="35000"/>
                      </a:schemeClr>
                    </a:solidFill>
                    <a:latin typeface="+mn-lt"/>
                    <a:ea typeface="+mn-ea"/>
                    <a:cs typeface="+mn-cs"/>
                  </a:defRPr>
                </a:pPr>
                <a:r>
                  <a:rPr lang="am-ET" sz="1000" b="1"/>
                  <a:t>የተበላ መኖ (በኪ.ግ.)</a:t>
                </a:r>
                <a:endParaRPr lang="en-US" sz="1000" b="1"/>
              </a:p>
            </c:rich>
          </c:tx>
          <c:layout>
            <c:manualLayout>
              <c:xMode val="edge"/>
              <c:yMode val="edge"/>
              <c:x val="5.1775688233145602E-3"/>
              <c:y val="0.22513599443602672"/>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36183968"/>
        <c:crosses val="autoZero"/>
        <c:crossBetween val="between"/>
      </c:valAx>
      <c:spPr>
        <a:noFill/>
        <a:ln>
          <a:noFill/>
        </a:ln>
        <a:effectLst/>
      </c:spPr>
    </c:plotArea>
    <c:legend>
      <c:legendPos val="b"/>
      <c:layout>
        <c:manualLayout>
          <c:xMode val="edge"/>
          <c:yMode val="edge"/>
          <c:x val="4.6313156167979005E-3"/>
          <c:y val="0.8722058007733261"/>
          <c:w val="0.49147272795337982"/>
          <c:h val="0.12779419922667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sz="1400" b="1">
                <a:solidFill>
                  <a:schemeClr val="tx1"/>
                </a:solidFill>
              </a:rPr>
              <a:t>የመኖ ዋጋ ብጊዜ ሂደት</a:t>
            </a:r>
            <a:endParaRPr lang="en-US" sz="1400" b="1">
              <a:solidFill>
                <a:schemeClr val="tx1"/>
              </a:solidFill>
            </a:endParaRPr>
          </a:p>
        </c:rich>
      </c:tx>
      <c:layout>
        <c:manualLayout>
          <c:xMode val="edge"/>
          <c:yMode val="edge"/>
          <c:x val="1.736001749781282E-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F00"/>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6F00"/>
          </a:solidFill>
          <a:ln>
            <a:solidFill>
              <a:schemeClr val="accent2">
                <a:lumMod val="75000"/>
              </a:schemeClr>
            </a:solidFill>
          </a:ln>
          <a:effectLst/>
        </c:spPr>
      </c:pivotFmt>
    </c:pivotFmts>
    <c:plotArea>
      <c:layout/>
      <c:barChart>
        <c:barDir val="col"/>
        <c:grouping val="clustered"/>
        <c:varyColors val="0"/>
        <c:ser>
          <c:idx val="0"/>
          <c:order val="0"/>
          <c:tx>
            <c:strRef>
              <c:f>Analysis!$V$74</c:f>
              <c:strCache>
                <c:ptCount val="1"/>
                <c:pt idx="0">
                  <c:v>Total</c:v>
                </c:pt>
              </c:strCache>
            </c:strRef>
          </c:tx>
          <c:spPr>
            <a:solidFill>
              <a:srgbClr val="FF6F00"/>
            </a:solidFill>
            <a:ln>
              <a:solidFill>
                <a:schemeClr val="accent2">
                  <a:lumMod val="75000"/>
                </a:schemeClr>
              </a:solidFill>
            </a:ln>
            <a:effectLst/>
          </c:spPr>
          <c:invertIfNegative val="0"/>
          <c:dPt>
            <c:idx val="1"/>
            <c:invertIfNegative val="0"/>
            <c:bubble3D val="0"/>
            <c:extLst>
              <c:ext xmlns:c16="http://schemas.microsoft.com/office/drawing/2014/chart" uri="{C3380CC4-5D6E-409C-BE32-E72D297353CC}">
                <c16:uniqueId val="{00000000-D9A0-40A6-8B70-414E8CE5A1DE}"/>
              </c:ext>
            </c:extLst>
          </c:dPt>
          <c:dPt>
            <c:idx val="5"/>
            <c:invertIfNegative val="0"/>
            <c:bubble3D val="0"/>
            <c:extLst>
              <c:ext xmlns:c16="http://schemas.microsoft.com/office/drawing/2014/chart" uri="{C3380CC4-5D6E-409C-BE32-E72D297353CC}">
                <c16:uniqueId val="{00000001-7972-428D-B488-42EA6138E8CA}"/>
              </c:ext>
            </c:extLst>
          </c:dPt>
          <c:cat>
            <c:strRef>
              <c:f>Analysis!$U$75:$U$87</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Analysis!$V$75:$V$87</c:f>
              <c:numCache>
                <c:formatCode>General</c:formatCode>
                <c:ptCount val="13"/>
                <c:pt idx="0">
                  <c:v>0</c:v>
                </c:pt>
                <c:pt idx="1">
                  <c:v>0</c:v>
                </c:pt>
                <c:pt idx="2">
                  <c:v>0</c:v>
                </c:pt>
                <c:pt idx="3">
                  <c:v>0</c:v>
                </c:pt>
                <c:pt idx="4">
                  <c:v>8717.5</c:v>
                </c:pt>
                <c:pt idx="5">
                  <c:v>6435</c:v>
                </c:pt>
                <c:pt idx="6">
                  <c:v>6435</c:v>
                </c:pt>
                <c:pt idx="7">
                  <c:v>6435</c:v>
                </c:pt>
                <c:pt idx="8">
                  <c:v>6435</c:v>
                </c:pt>
                <c:pt idx="9">
                  <c:v>0</c:v>
                </c:pt>
                <c:pt idx="10">
                  <c:v>0</c:v>
                </c:pt>
                <c:pt idx="11">
                  <c:v>0</c:v>
                </c:pt>
                <c:pt idx="12">
                  <c:v>0</c:v>
                </c:pt>
              </c:numCache>
            </c:numRef>
          </c:val>
          <c:extLst>
            <c:ext xmlns:c16="http://schemas.microsoft.com/office/drawing/2014/chart" uri="{C3380CC4-5D6E-409C-BE32-E72D297353CC}">
              <c16:uniqueId val="{00000001-6CBC-4D3F-87E5-1294B2B3C59B}"/>
            </c:ext>
          </c:extLst>
        </c:ser>
        <c:dLbls>
          <c:showLegendKey val="0"/>
          <c:showVal val="0"/>
          <c:showCatName val="0"/>
          <c:showSerName val="0"/>
          <c:showPercent val="0"/>
          <c:showBubbleSize val="0"/>
        </c:dLbls>
        <c:gapWidth val="60"/>
        <c:axId val="568022704"/>
        <c:axId val="559338000"/>
      </c:barChart>
      <c:catAx>
        <c:axId val="568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59338000"/>
        <c:crosses val="autoZero"/>
        <c:auto val="1"/>
        <c:lblAlgn val="ctr"/>
        <c:lblOffset val="100"/>
        <c:noMultiLvlLbl val="0"/>
      </c:catAx>
      <c:valAx>
        <c:axId val="559338000"/>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am-ET" sz="1100" b="1"/>
                  <a:t>የመኖ ዋጋ በብር</a:t>
                </a:r>
                <a:endParaRPr lang="en-US" sz="1100" b="1"/>
              </a:p>
            </c:rich>
          </c:tx>
          <c:layout>
            <c:manualLayout>
              <c:xMode val="edge"/>
              <c:yMode val="edge"/>
              <c:x val="1.2645422357106728E-2"/>
              <c:y val="0.34633761995966722"/>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680227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[MFIPF_Dashboard.xlsx]Analysis!PivotTable57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b="1">
                <a:solidFill>
                  <a:sysClr val="windowText" lastClr="000000"/>
                </a:solidFill>
              </a:rPr>
              <a:t>በአንድ ዶሮ የተበላ መኖ ከታቀደው አንፃር</a:t>
            </a:r>
            <a:endParaRPr lang="en-US" b="1">
              <a:solidFill>
                <a:sysClr val="windowText" lastClr="000000"/>
              </a:solidFill>
            </a:endParaRPr>
          </a:p>
        </c:rich>
      </c:tx>
      <c:layout>
        <c:manualLayout>
          <c:xMode val="edge"/>
          <c:yMode val="edge"/>
          <c:x val="1.6174183514774482E-2"/>
          <c:y val="1.6286644951140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976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5400">
            <a:noFill/>
          </a:ln>
          <a:effectLst/>
        </c:spPr>
      </c:pivotFmt>
      <c:pivotFmt>
        <c:idx val="13"/>
        <c:spPr>
          <a:solidFill>
            <a:schemeClr val="accent3"/>
          </a:solidFill>
          <a:ln w="25400">
            <a:noFill/>
          </a:ln>
          <a:effectLst/>
        </c:spPr>
        <c:dLbl>
          <c:idx val="0"/>
          <c:layout>
            <c:manualLayout>
              <c:x val="-2.2032243053599663E-2"/>
              <c:y val="-4.8538740651149014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r>
                  <a:rPr lang="en-US" sz="1050" b="0">
                    <a:solidFill>
                      <a:sysClr val="windowText" lastClr="000000"/>
                    </a:solidFill>
                  </a:rPr>
                  <a:t>Lower Target </a:t>
                </a:r>
                <a:fld id="{F0DFD0C6-22BF-4029-A843-DB7E034819B3}" type="VALUE">
                  <a:rPr lang="en-US" sz="1200" b="1">
                    <a:solidFill>
                      <a:sysClr val="windowText" lastClr="000000"/>
                    </a:solidFill>
                  </a:rPr>
                  <a:pPr algn="l">
                    <a:defRPr/>
                  </a:pPr>
                  <a:t>[VALUE]</a:t>
                </a:fld>
                <a:endParaRPr lang="en-US" sz="1050" b="0">
                  <a:solidFill>
                    <a:sysClr val="windowText" lastClr="000000"/>
                  </a:solidFill>
                </a:endParaRP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257397452068096"/>
                  <c:h val="9.838709677419355E-2"/>
                </c:manualLayout>
              </c15:layout>
              <c15:dlblFieldTable/>
              <c15:showDataLabelsRange val="0"/>
            </c:ext>
          </c:extLst>
        </c:dLbl>
      </c:pivotFmt>
      <c:pivotFmt>
        <c:idx val="14"/>
        <c:spPr>
          <a:solidFill>
            <a:schemeClr val="accent1"/>
          </a:solidFill>
          <a:ln w="25400">
            <a:noFill/>
          </a:ln>
          <a:effectLst/>
        </c:spPr>
        <c:dLbl>
          <c:idx val="0"/>
          <c:layout>
            <c:manualLayout>
              <c:x val="-2.2032243053599663E-2"/>
              <c:y val="-4.8538740651149014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r>
                  <a:rPr lang="en-US" sz="1050" b="0">
                    <a:solidFill>
                      <a:sysClr val="windowText" lastClr="000000"/>
                    </a:solidFill>
                  </a:rPr>
                  <a:t>Lower Target </a:t>
                </a:r>
                <a:fld id="{F0DFD0C6-22BF-4029-A843-DB7E034819B3}" type="VALUE">
                  <a:rPr lang="en-US" sz="1200" b="1">
                    <a:solidFill>
                      <a:sysClr val="windowText" lastClr="000000"/>
                    </a:solidFill>
                  </a:rPr>
                  <a:pPr algn="l">
                    <a:defRPr sz="900" b="0" i="0" u="none" strike="noStrike" kern="1200" baseline="0">
                      <a:solidFill>
                        <a:schemeClr val="tx1">
                          <a:lumMod val="75000"/>
                          <a:lumOff val="25000"/>
                        </a:schemeClr>
                      </a:solidFill>
                      <a:latin typeface="+mn-lt"/>
                      <a:ea typeface="+mn-ea"/>
                      <a:cs typeface="+mn-cs"/>
                    </a:defRPr>
                  </a:pPr>
                  <a:t>[VALUE]</a:t>
                </a:fld>
                <a:endParaRPr lang="en-US" sz="1050" b="0">
                  <a:solidFill>
                    <a:sysClr val="windowText" lastClr="000000"/>
                  </a:solidFill>
                </a:endParaRP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257397452068096"/>
                  <c:h val="9.838709677419355E-2"/>
                </c:manualLayout>
              </c15:layout>
              <c15:dlblFieldTable/>
              <c15:showDataLabelsRange val="0"/>
            </c:ext>
          </c:extLst>
        </c:dLbl>
      </c:pivotFmt>
      <c:pivotFmt>
        <c:idx val="15"/>
        <c:spPr>
          <a:solidFill>
            <a:schemeClr val="accent3"/>
          </a:solidFill>
          <a:ln w="25400">
            <a:noFill/>
          </a:ln>
          <a:effectLst/>
        </c:spPr>
      </c:pivotFmt>
      <c:pivotFmt>
        <c:idx val="16"/>
        <c:spPr>
          <a:solidFill>
            <a:schemeClr val="accent3"/>
          </a:solidFill>
          <a:ln w="25400">
            <a:noFill/>
          </a:ln>
          <a:effectLst/>
        </c:spPr>
      </c:pivotFmt>
      <c:pivotFmt>
        <c:idx val="17"/>
        <c:spPr>
          <a:solidFill>
            <a:schemeClr val="accent3"/>
          </a:solidFill>
          <a:ln w="25400">
            <a:noFill/>
          </a:ln>
          <a:effectLst/>
        </c:spPr>
      </c:pivotFmt>
      <c:pivotFmt>
        <c:idx val="18"/>
        <c:spPr>
          <a:solidFill>
            <a:schemeClr val="accent3"/>
          </a:solidFill>
          <a:ln w="25400">
            <a:noFill/>
          </a:ln>
          <a:effectLst/>
        </c:spPr>
      </c:pivotFmt>
      <c:pivotFmt>
        <c:idx val="19"/>
        <c:spPr>
          <a:solidFill>
            <a:schemeClr val="accent3"/>
          </a:solidFill>
          <a:ln w="25400">
            <a:noFill/>
          </a:ln>
          <a:effectLst/>
        </c:spPr>
      </c:pivotFmt>
      <c:pivotFmt>
        <c:idx val="20"/>
        <c:spPr>
          <a:solidFill>
            <a:schemeClr val="accent3"/>
          </a:solidFill>
          <a:ln w="25400">
            <a:noFill/>
          </a:ln>
          <a:effectLst/>
        </c:spPr>
      </c:pivotFmt>
      <c:pivotFmt>
        <c:idx val="21"/>
        <c:spPr>
          <a:solidFill>
            <a:schemeClr val="accent3"/>
          </a:solidFill>
          <a:ln w="25400">
            <a:noFill/>
          </a:ln>
          <a:effectLst/>
        </c:spPr>
      </c:pivotFmt>
      <c:pivotFmt>
        <c:idx val="22"/>
        <c:spPr>
          <a:solidFill>
            <a:schemeClr val="accent3"/>
          </a:solidFill>
          <a:ln w="25400">
            <a:noFill/>
          </a:ln>
          <a:effectLst/>
        </c:spPr>
      </c:pivotFmt>
      <c:pivotFmt>
        <c:idx val="23"/>
        <c:spPr>
          <a:solidFill>
            <a:schemeClr val="accent3"/>
          </a:solidFill>
          <a:ln w="25400">
            <a:noFill/>
          </a:ln>
          <a:effectLst/>
        </c:spPr>
      </c:pivotFmt>
      <c:pivotFmt>
        <c:idx val="24"/>
        <c:spPr>
          <a:solidFill>
            <a:schemeClr val="accent3"/>
          </a:solidFill>
          <a:ln w="25400">
            <a:noFill/>
          </a:ln>
          <a:effectLst/>
        </c:spPr>
      </c:pivotFmt>
      <c:pivotFmt>
        <c:idx val="25"/>
        <c:spPr>
          <a:solidFill>
            <a:schemeClr val="accent3"/>
          </a:solidFill>
          <a:ln w="25400">
            <a:noFill/>
          </a:ln>
          <a:effectLst/>
        </c:spPr>
      </c:pivotFmt>
      <c:pivotFmt>
        <c:idx val="26"/>
        <c:spPr>
          <a:solidFill>
            <a:schemeClr val="accent3"/>
          </a:solidFill>
          <a:ln w="25400">
            <a:noFill/>
          </a:ln>
          <a:effectLst/>
        </c:spPr>
      </c:pivotFmt>
    </c:pivotFmts>
    <c:plotArea>
      <c:layout>
        <c:manualLayout>
          <c:layoutTarget val="inner"/>
          <c:xMode val="edge"/>
          <c:yMode val="edge"/>
          <c:x val="0.19060812382900039"/>
          <c:y val="0.20653204639742612"/>
          <c:w val="0.78087969369303178"/>
          <c:h val="0.38806197612395227"/>
        </c:manualLayout>
      </c:layout>
      <c:barChart>
        <c:barDir val="col"/>
        <c:grouping val="clustered"/>
        <c:varyColors val="0"/>
        <c:ser>
          <c:idx val="0"/>
          <c:order val="0"/>
          <c:tx>
            <c:strRef>
              <c:f>Analysis!$O$819</c:f>
              <c:strCache>
                <c:ptCount val="1"/>
                <c:pt idx="0">
                  <c:v>Feed Consumed Per Bird (በአንድ ዶሮ የተበላ መኖ)(Grams)</c:v>
                </c:pt>
              </c:strCache>
            </c:strRef>
          </c:tx>
          <c:spPr>
            <a:solidFill>
              <a:srgbClr val="1976D2"/>
            </a:solidFill>
            <a:ln>
              <a:noFill/>
            </a:ln>
            <a:effectLst/>
          </c:spPr>
          <c:invertIfNegative val="0"/>
          <c:cat>
            <c:strRef>
              <c:f>Analysis!$N$820:$N$832</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Analysis!$O$820:$O$832</c:f>
              <c:numCache>
                <c:formatCode>0.00</c:formatCode>
                <c:ptCount val="13"/>
                <c:pt idx="0">
                  <c:v>0</c:v>
                </c:pt>
                <c:pt idx="1">
                  <c:v>0</c:v>
                </c:pt>
                <c:pt idx="2">
                  <c:v>0</c:v>
                </c:pt>
                <c:pt idx="3">
                  <c:v>0</c:v>
                </c:pt>
                <c:pt idx="4">
                  <c:v>161.03845403084131</c:v>
                </c:pt>
                <c:pt idx="5">
                  <c:v>161.03845403084131</c:v>
                </c:pt>
                <c:pt idx="6">
                  <c:v>161.03845403084131</c:v>
                </c:pt>
                <c:pt idx="7">
                  <c:v>161.03845403084131</c:v>
                </c:pt>
                <c:pt idx="8">
                  <c:v>161.03845403084131</c:v>
                </c:pt>
                <c:pt idx="9">
                  <c:v>0</c:v>
                </c:pt>
                <c:pt idx="10">
                  <c:v>0</c:v>
                </c:pt>
                <c:pt idx="11">
                  <c:v>0</c:v>
                </c:pt>
                <c:pt idx="12">
                  <c:v>0</c:v>
                </c:pt>
              </c:numCache>
            </c:numRef>
          </c:val>
          <c:extLst>
            <c:ext xmlns:c16="http://schemas.microsoft.com/office/drawing/2014/chart" uri="{C3380CC4-5D6E-409C-BE32-E72D297353CC}">
              <c16:uniqueId val="{00000002-58D2-4C11-AC3D-D79581D0A754}"/>
            </c:ext>
          </c:extLst>
        </c:ser>
        <c:ser>
          <c:idx val="1"/>
          <c:order val="1"/>
          <c:tx>
            <c:strRef>
              <c:f>Analysis!$P$819</c:f>
              <c:strCache>
                <c:ptCount val="1"/>
                <c:pt idx="0">
                  <c:v>Upper Target</c:v>
                </c:pt>
              </c:strCache>
            </c:strRef>
          </c:tx>
          <c:spPr>
            <a:solidFill>
              <a:schemeClr val="accent2"/>
            </a:solidFill>
            <a:ln w="25400">
              <a:noFill/>
            </a:ln>
            <a:effectLst/>
          </c:spPr>
          <c:invertIfNegative val="0"/>
          <c:dPt>
            <c:idx val="8"/>
            <c:invertIfNegative val="0"/>
            <c:bubble3D val="0"/>
            <c:spPr>
              <a:solidFill>
                <a:schemeClr val="accent2"/>
              </a:solidFill>
              <a:ln w="25400">
                <a:noFill/>
              </a:ln>
              <a:effectLst/>
            </c:spPr>
            <c:extLst>
              <c:ext xmlns:c16="http://schemas.microsoft.com/office/drawing/2014/chart" uri="{C3380CC4-5D6E-409C-BE32-E72D297353CC}">
                <c16:uniqueId val="{00000001-5C1E-42DA-BBEA-96C306206D9D}"/>
              </c:ext>
            </c:extLst>
          </c:dPt>
          <c:cat>
            <c:strRef>
              <c:f>Analysis!$N$820:$N$832</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Analysis!$P$820:$P$832</c:f>
              <c:numCache>
                <c:formatCode>General</c:formatCode>
                <c:ptCount val="13"/>
                <c:pt idx="0">
                  <c:v>180</c:v>
                </c:pt>
                <c:pt idx="1">
                  <c:v>180</c:v>
                </c:pt>
                <c:pt idx="2">
                  <c:v>180</c:v>
                </c:pt>
                <c:pt idx="3">
                  <c:v>180</c:v>
                </c:pt>
                <c:pt idx="4">
                  <c:v>180</c:v>
                </c:pt>
                <c:pt idx="5">
                  <c:v>180</c:v>
                </c:pt>
                <c:pt idx="6">
                  <c:v>180</c:v>
                </c:pt>
                <c:pt idx="7">
                  <c:v>180</c:v>
                </c:pt>
                <c:pt idx="8">
                  <c:v>180</c:v>
                </c:pt>
                <c:pt idx="9">
                  <c:v>180</c:v>
                </c:pt>
                <c:pt idx="10">
                  <c:v>180</c:v>
                </c:pt>
                <c:pt idx="11">
                  <c:v>180</c:v>
                </c:pt>
                <c:pt idx="12">
                  <c:v>180</c:v>
                </c:pt>
              </c:numCache>
            </c:numRef>
          </c:val>
          <c:extLst>
            <c:ext xmlns:c16="http://schemas.microsoft.com/office/drawing/2014/chart" uri="{C3380CC4-5D6E-409C-BE32-E72D297353CC}">
              <c16:uniqueId val="{00000003-58D2-4C11-AC3D-D79581D0A754}"/>
            </c:ext>
          </c:extLst>
        </c:ser>
        <c:ser>
          <c:idx val="2"/>
          <c:order val="2"/>
          <c:tx>
            <c:strRef>
              <c:f>Analysis!$Q$819</c:f>
              <c:strCache>
                <c:ptCount val="1"/>
                <c:pt idx="0">
                  <c:v>Lower Target</c:v>
                </c:pt>
              </c:strCache>
            </c:strRef>
          </c:tx>
          <c:spPr>
            <a:solidFill>
              <a:schemeClr val="accent3"/>
            </a:solidFill>
            <a:ln w="25400">
              <a:noFill/>
            </a:ln>
            <a:effectLst/>
          </c:spPr>
          <c:invertIfNegative val="0"/>
          <c:dPt>
            <c:idx val="0"/>
            <c:invertIfNegative val="0"/>
            <c:bubble3D val="0"/>
            <c:spPr>
              <a:solidFill>
                <a:schemeClr val="accent3"/>
              </a:solidFill>
              <a:ln w="25400">
                <a:noFill/>
              </a:ln>
              <a:effectLst/>
            </c:spPr>
            <c:extLst>
              <c:ext xmlns:c16="http://schemas.microsoft.com/office/drawing/2014/chart" uri="{C3380CC4-5D6E-409C-BE32-E72D297353CC}">
                <c16:uniqueId val="{00000001-C9F2-4DDC-8D58-480522A496C0}"/>
              </c:ext>
            </c:extLst>
          </c:dPt>
          <c:dPt>
            <c:idx val="1"/>
            <c:invertIfNegative val="0"/>
            <c:bubble3D val="0"/>
            <c:extLst>
              <c:ext xmlns:c16="http://schemas.microsoft.com/office/drawing/2014/chart" uri="{C3380CC4-5D6E-409C-BE32-E72D297353CC}">
                <c16:uniqueId val="{00000003-21AD-4BE3-BCE7-CE67AD461F38}"/>
              </c:ext>
            </c:extLst>
          </c:dPt>
          <c:dPt>
            <c:idx val="3"/>
            <c:invertIfNegative val="0"/>
            <c:bubble3D val="0"/>
            <c:spPr>
              <a:solidFill>
                <a:schemeClr val="accent3"/>
              </a:solidFill>
              <a:ln w="25400">
                <a:noFill/>
              </a:ln>
              <a:effectLst/>
            </c:spPr>
            <c:extLst>
              <c:ext xmlns:c16="http://schemas.microsoft.com/office/drawing/2014/chart" uri="{C3380CC4-5D6E-409C-BE32-E72D297353CC}">
                <c16:uniqueId val="{00000006-B3AD-4D1E-824C-FD1D37D62EA7}"/>
              </c:ext>
            </c:extLst>
          </c:dPt>
          <c:dPt>
            <c:idx val="4"/>
            <c:invertIfNegative val="0"/>
            <c:bubble3D val="0"/>
            <c:spPr>
              <a:solidFill>
                <a:schemeClr val="accent3"/>
              </a:solidFill>
              <a:ln w="25400">
                <a:noFill/>
              </a:ln>
              <a:effectLst/>
            </c:spPr>
            <c:extLst>
              <c:ext xmlns:c16="http://schemas.microsoft.com/office/drawing/2014/chart" uri="{C3380CC4-5D6E-409C-BE32-E72D297353CC}">
                <c16:uniqueId val="{00000006-5C1E-42DA-BBEA-96C306206D9D}"/>
              </c:ext>
            </c:extLst>
          </c:dPt>
          <c:dPt>
            <c:idx val="5"/>
            <c:invertIfNegative val="0"/>
            <c:bubble3D val="0"/>
            <c:spPr>
              <a:solidFill>
                <a:schemeClr val="accent3"/>
              </a:solidFill>
              <a:ln w="25400">
                <a:noFill/>
              </a:ln>
              <a:effectLst/>
            </c:spPr>
            <c:extLst>
              <c:ext xmlns:c16="http://schemas.microsoft.com/office/drawing/2014/chart" uri="{C3380CC4-5D6E-409C-BE32-E72D297353CC}">
                <c16:uniqueId val="{00000008-5C1E-42DA-BBEA-96C306206D9D}"/>
              </c:ext>
            </c:extLst>
          </c:dPt>
          <c:dPt>
            <c:idx val="6"/>
            <c:invertIfNegative val="0"/>
            <c:bubble3D val="0"/>
            <c:spPr>
              <a:solidFill>
                <a:schemeClr val="accent3"/>
              </a:solidFill>
              <a:ln w="25400">
                <a:noFill/>
              </a:ln>
              <a:effectLst/>
            </c:spPr>
            <c:extLst>
              <c:ext xmlns:c16="http://schemas.microsoft.com/office/drawing/2014/chart" uri="{C3380CC4-5D6E-409C-BE32-E72D297353CC}">
                <c16:uniqueId val="{0000000A-5C1E-42DA-BBEA-96C306206D9D}"/>
              </c:ext>
            </c:extLst>
          </c:dPt>
          <c:dPt>
            <c:idx val="7"/>
            <c:invertIfNegative val="0"/>
            <c:bubble3D val="0"/>
            <c:spPr>
              <a:solidFill>
                <a:schemeClr val="accent3"/>
              </a:solidFill>
              <a:ln w="25400">
                <a:noFill/>
              </a:ln>
              <a:effectLst/>
            </c:spPr>
            <c:extLst>
              <c:ext xmlns:c16="http://schemas.microsoft.com/office/drawing/2014/chart" uri="{C3380CC4-5D6E-409C-BE32-E72D297353CC}">
                <c16:uniqueId val="{0000000C-5C1E-42DA-BBEA-96C306206D9D}"/>
              </c:ext>
            </c:extLst>
          </c:dPt>
          <c:dPt>
            <c:idx val="8"/>
            <c:invertIfNegative val="0"/>
            <c:bubble3D val="0"/>
            <c:spPr>
              <a:solidFill>
                <a:schemeClr val="accent3"/>
              </a:solidFill>
              <a:ln w="25400">
                <a:noFill/>
              </a:ln>
              <a:effectLst/>
            </c:spPr>
            <c:extLst>
              <c:ext xmlns:c16="http://schemas.microsoft.com/office/drawing/2014/chart" uri="{C3380CC4-5D6E-409C-BE32-E72D297353CC}">
                <c16:uniqueId val="{0000000E-5C1E-42DA-BBEA-96C306206D9D}"/>
              </c:ext>
            </c:extLst>
          </c:dPt>
          <c:dPt>
            <c:idx val="9"/>
            <c:invertIfNegative val="0"/>
            <c:bubble3D val="0"/>
            <c:spPr>
              <a:solidFill>
                <a:schemeClr val="accent3"/>
              </a:solidFill>
              <a:ln w="25400">
                <a:noFill/>
              </a:ln>
              <a:effectLst/>
            </c:spPr>
            <c:extLst>
              <c:ext xmlns:c16="http://schemas.microsoft.com/office/drawing/2014/chart" uri="{C3380CC4-5D6E-409C-BE32-E72D297353CC}">
                <c16:uniqueId val="{00000010-5C1E-42DA-BBEA-96C306206D9D}"/>
              </c:ext>
            </c:extLst>
          </c:dPt>
          <c:dPt>
            <c:idx val="10"/>
            <c:invertIfNegative val="0"/>
            <c:bubble3D val="0"/>
            <c:spPr>
              <a:solidFill>
                <a:schemeClr val="accent3"/>
              </a:solidFill>
              <a:ln w="25400">
                <a:noFill/>
              </a:ln>
              <a:effectLst/>
            </c:spPr>
            <c:extLst>
              <c:ext xmlns:c16="http://schemas.microsoft.com/office/drawing/2014/chart" uri="{C3380CC4-5D6E-409C-BE32-E72D297353CC}">
                <c16:uniqueId val="{00000012-5C1E-42DA-BBEA-96C306206D9D}"/>
              </c:ext>
            </c:extLst>
          </c:dPt>
          <c:dPt>
            <c:idx val="11"/>
            <c:invertIfNegative val="0"/>
            <c:bubble3D val="0"/>
            <c:spPr>
              <a:solidFill>
                <a:schemeClr val="accent3"/>
              </a:solidFill>
              <a:ln w="25400">
                <a:noFill/>
              </a:ln>
              <a:effectLst/>
            </c:spPr>
            <c:extLst>
              <c:ext xmlns:c16="http://schemas.microsoft.com/office/drawing/2014/chart" uri="{C3380CC4-5D6E-409C-BE32-E72D297353CC}">
                <c16:uniqueId val="{00000014-5C1E-42DA-BBEA-96C306206D9D}"/>
              </c:ext>
            </c:extLst>
          </c:dPt>
          <c:dPt>
            <c:idx val="12"/>
            <c:invertIfNegative val="0"/>
            <c:bubble3D val="0"/>
            <c:spPr>
              <a:solidFill>
                <a:schemeClr val="accent3"/>
              </a:solidFill>
              <a:ln w="25400">
                <a:noFill/>
              </a:ln>
              <a:effectLst/>
            </c:spPr>
            <c:extLst>
              <c:ext xmlns:c16="http://schemas.microsoft.com/office/drawing/2014/chart" uri="{C3380CC4-5D6E-409C-BE32-E72D297353CC}">
                <c16:uniqueId val="{00000016-5C1E-42DA-BBEA-96C306206D9D}"/>
              </c:ext>
            </c:extLst>
          </c:dPt>
          <c:dLbls>
            <c:dLbl>
              <c:idx val="0"/>
              <c:layout>
                <c:manualLayout>
                  <c:x val="-2.2032243053599663E-2"/>
                  <c:y val="-4.8538740651149014E-2"/>
                </c:manualLayout>
              </c:layout>
              <c:tx>
                <c:rich>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r>
                      <a:rPr lang="en-US" sz="1050" b="0">
                        <a:solidFill>
                          <a:sysClr val="windowText" lastClr="000000"/>
                        </a:solidFill>
                      </a:rPr>
                      <a:t>Lower Target </a:t>
                    </a:r>
                    <a:fld id="{F0DFD0C6-22BF-4029-A843-DB7E034819B3}" type="VALUE">
                      <a:rPr lang="en-US" sz="1200" b="1">
                        <a:solidFill>
                          <a:sysClr val="windowText" lastClr="000000"/>
                        </a:solidFill>
                      </a:rPr>
                      <a:pPr algn="l">
                        <a:defRPr/>
                      </a:pPr>
                      <a:t>[VALUE]</a:t>
                    </a:fld>
                    <a:endParaRPr lang="en-US" sz="1050" b="0">
                      <a:solidFill>
                        <a:sysClr val="windowText" lastClr="000000"/>
                      </a:solidFill>
                    </a:endParaRPr>
                  </a:p>
                </c:rich>
              </c:tx>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257397452068096"/>
                      <c:h val="9.838709677419355E-2"/>
                    </c:manualLayout>
                  </c15:layout>
                  <c15:dlblFieldTable/>
                  <c15:showDataLabelsRange val="0"/>
                </c:ext>
                <c:ext xmlns:c16="http://schemas.microsoft.com/office/drawing/2014/chart" uri="{C3380CC4-5D6E-409C-BE32-E72D297353CC}">
                  <c16:uniqueId val="{00000001-C9F2-4DDC-8D58-480522A496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Analysis!$N$820:$N$832</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Analysis!$Q$820:$Q$832</c:f>
              <c:numCache>
                <c:formatCode>General</c:formatCode>
                <c:ptCount val="13"/>
                <c:pt idx="0">
                  <c:v>128</c:v>
                </c:pt>
                <c:pt idx="1">
                  <c:v>128</c:v>
                </c:pt>
                <c:pt idx="2">
                  <c:v>128</c:v>
                </c:pt>
                <c:pt idx="3">
                  <c:v>128</c:v>
                </c:pt>
                <c:pt idx="4">
                  <c:v>128</c:v>
                </c:pt>
                <c:pt idx="5">
                  <c:v>128</c:v>
                </c:pt>
                <c:pt idx="6">
                  <c:v>128</c:v>
                </c:pt>
                <c:pt idx="7">
                  <c:v>128</c:v>
                </c:pt>
                <c:pt idx="8">
                  <c:v>128</c:v>
                </c:pt>
                <c:pt idx="9">
                  <c:v>128</c:v>
                </c:pt>
                <c:pt idx="10">
                  <c:v>128</c:v>
                </c:pt>
                <c:pt idx="11">
                  <c:v>128</c:v>
                </c:pt>
                <c:pt idx="12">
                  <c:v>128</c:v>
                </c:pt>
              </c:numCache>
            </c:numRef>
          </c:val>
          <c:extLst>
            <c:ext xmlns:c16="http://schemas.microsoft.com/office/drawing/2014/chart" uri="{C3380CC4-5D6E-409C-BE32-E72D297353CC}">
              <c16:uniqueId val="{00000004-58D2-4C11-AC3D-D79581D0A754}"/>
            </c:ext>
          </c:extLst>
        </c:ser>
        <c:dLbls>
          <c:showLegendKey val="0"/>
          <c:showVal val="0"/>
          <c:showCatName val="0"/>
          <c:showSerName val="0"/>
          <c:showPercent val="0"/>
          <c:showBubbleSize val="0"/>
        </c:dLbls>
        <c:gapWidth val="219"/>
        <c:axId val="2111113935"/>
        <c:axId val="372008784"/>
      </c:barChart>
      <c:catAx>
        <c:axId val="211111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72008784"/>
        <c:crosses val="autoZero"/>
        <c:auto val="1"/>
        <c:lblAlgn val="ctr"/>
        <c:lblOffset val="100"/>
        <c:noMultiLvlLbl val="0"/>
      </c:catAx>
      <c:valAx>
        <c:axId val="372008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am-ET" sz="1100" b="1"/>
                  <a:t>በአንድ ዶሮ የተበላ መኖ</a:t>
                </a:r>
                <a:endParaRPr lang="en-US" sz="1100" b="1"/>
              </a:p>
            </c:rich>
          </c:tx>
          <c:layout>
            <c:manualLayout>
              <c:xMode val="edge"/>
              <c:yMode val="edge"/>
              <c:x val="1.8144116122343183E-2"/>
              <c:y val="0.154261458360050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11113935"/>
        <c:crosses val="autoZero"/>
        <c:crossBetween val="between"/>
      </c:valAx>
      <c:spPr>
        <a:noFill/>
        <a:ln>
          <a:noFill/>
        </a:ln>
        <a:effectLst/>
      </c:spPr>
    </c:plotArea>
    <c:legend>
      <c:legendPos val="b"/>
      <c:layout>
        <c:manualLayout>
          <c:xMode val="edge"/>
          <c:yMode val="edge"/>
          <c:x val="7.788295514382632E-4"/>
          <c:y val="0.84176022352044699"/>
          <c:w val="0.9"/>
          <c:h val="8.60097763008981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m-ET" sz="1400">
                <a:solidFill>
                  <a:schemeClr val="tx1"/>
                </a:solidFill>
              </a:rPr>
              <a:t>የወጪ ዝርዝር</a:t>
            </a:r>
            <a:r>
              <a:rPr lang="en-US" sz="1400">
                <a:solidFill>
                  <a:schemeClr val="tx1"/>
                </a:solidFill>
              </a:rPr>
              <a:t> (</a:t>
            </a:r>
            <a:r>
              <a:rPr lang="am-ET" sz="1400">
                <a:solidFill>
                  <a:schemeClr val="tx1"/>
                </a:solidFill>
              </a:rPr>
              <a:t>በብር</a:t>
            </a:r>
            <a:r>
              <a:rPr lang="en-US" sz="1400"/>
              <a:t>)</a:t>
            </a:r>
          </a:p>
        </c:rich>
      </c:tx>
      <c:layout>
        <c:manualLayout>
          <c:xMode val="edge"/>
          <c:yMode val="edge"/>
          <c:x val="6.2973322364555176E-2"/>
          <c:y val="2.23380350837440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Analysis!$V$94</c:f>
              <c:strCache>
                <c:ptCount val="1"/>
                <c:pt idx="0">
                  <c:v>Amount (ETB)</c:v>
                </c:pt>
              </c:strCache>
            </c:strRef>
          </c:tx>
          <c:spPr>
            <a:solidFill>
              <a:srgbClr val="FF6F00"/>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D3-434E-9EFB-3EDD8AB90D75}"/>
              </c:ext>
            </c:extLst>
          </c:dPt>
          <c:dPt>
            <c:idx val="1"/>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D3-434E-9EFB-3EDD8AB90D75}"/>
              </c:ext>
            </c:extLst>
          </c:dPt>
          <c:dPt>
            <c:idx val="3"/>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D3-434E-9EFB-3EDD8AB90D75}"/>
              </c:ext>
            </c:extLst>
          </c:dPt>
          <c:dPt>
            <c:idx val="4"/>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D3-434E-9EFB-3EDD8AB90D75}"/>
              </c:ext>
            </c:extLst>
          </c:dPt>
          <c:dPt>
            <c:idx val="5"/>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D3-434E-9EFB-3EDD8AB90D75}"/>
              </c:ext>
            </c:extLst>
          </c:dPt>
          <c:dPt>
            <c:idx val="6"/>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D3-434E-9EFB-3EDD8AB90D75}"/>
              </c:ext>
            </c:extLst>
          </c:dPt>
          <c:dPt>
            <c:idx val="7"/>
            <c:invertIfNegative val="0"/>
            <c:bubble3D val="0"/>
            <c:spPr>
              <a:solidFill>
                <a:srgbClr val="FF6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8D3-434E-9EFB-3EDD8AB90D75}"/>
              </c:ext>
            </c:extLst>
          </c:dPt>
          <c:dLbls>
            <c:numFmt formatCode="\ብ\ር\ #,##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Analysis!$U$95:$U$102</c:f>
              <c:strCache>
                <c:ptCount val="8"/>
                <c:pt idx="0">
                  <c:v>የትራንስፖርት</c:v>
                </c:pt>
                <c:pt idx="1">
                  <c:v>የዉሃ</c:v>
                </c:pt>
                <c:pt idx="2">
                  <c:v>የመብራት</c:v>
                </c:pt>
                <c:pt idx="3">
                  <c:v>የመኖ</c:v>
                </c:pt>
                <c:pt idx="4">
                  <c:v>የመድሃኒት(ቫይታሚን) </c:v>
                </c:pt>
                <c:pt idx="5">
                  <c:v>የማፅጃ ኬሚካል</c:v>
                </c:pt>
                <c:pt idx="6">
                  <c:v>የእንቁላል መጣያ ጉዝጓዝ</c:v>
                </c:pt>
                <c:pt idx="7">
                  <c:v>የደመወዝ</c:v>
                </c:pt>
              </c:strCache>
            </c:strRef>
          </c:cat>
          <c:val>
            <c:numRef>
              <c:f>Analysis!$V$95:$V$102</c:f>
              <c:numCache>
                <c:formatCode>General</c:formatCode>
                <c:ptCount val="8"/>
                <c:pt idx="0">
                  <c:v>9000</c:v>
                </c:pt>
                <c:pt idx="1">
                  <c:v>15000</c:v>
                </c:pt>
                <c:pt idx="2">
                  <c:v>120</c:v>
                </c:pt>
                <c:pt idx="3">
                  <c:v>34457.5</c:v>
                </c:pt>
                <c:pt idx="4">
                  <c:v>5000</c:v>
                </c:pt>
                <c:pt idx="5">
                  <c:v>3500</c:v>
                </c:pt>
                <c:pt idx="6">
                  <c:v>7500</c:v>
                </c:pt>
                <c:pt idx="7">
                  <c:v>50000</c:v>
                </c:pt>
              </c:numCache>
            </c:numRef>
          </c:val>
          <c:extLst>
            <c:ext xmlns:c16="http://schemas.microsoft.com/office/drawing/2014/chart" uri="{C3380CC4-5D6E-409C-BE32-E72D297353CC}">
              <c16:uniqueId val="{0000000E-88D3-434E-9EFB-3EDD8AB90D75}"/>
            </c:ext>
          </c:extLst>
        </c:ser>
        <c:dLbls>
          <c:dLblPos val="outEnd"/>
          <c:showLegendKey val="0"/>
          <c:showVal val="1"/>
          <c:showCatName val="0"/>
          <c:showSerName val="0"/>
          <c:showPercent val="0"/>
          <c:showBubbleSize val="0"/>
        </c:dLbls>
        <c:gapWidth val="115"/>
        <c:overlap val="-20"/>
        <c:axId val="1968529279"/>
        <c:axId val="184311407"/>
      </c:barChart>
      <c:catAx>
        <c:axId val="1968529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4311407"/>
        <c:crosses val="autoZero"/>
        <c:auto val="1"/>
        <c:lblAlgn val="ctr"/>
        <c:lblOffset val="100"/>
        <c:noMultiLvlLbl val="0"/>
      </c:catAx>
      <c:valAx>
        <c:axId val="184311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68529279"/>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Analysis!$H$6</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Analysis!$G$7:$G$20</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Analysis!$H$7:$H$20</c:f>
              <c:numCache>
                <c:formatCode>0</c:formatCode>
                <c:ptCount val="13"/>
                <c:pt idx="0">
                  <c:v>0</c:v>
                </c:pt>
                <c:pt idx="1">
                  <c:v>0</c:v>
                </c:pt>
                <c:pt idx="2">
                  <c:v>0</c:v>
                </c:pt>
                <c:pt idx="3">
                  <c:v>0</c:v>
                </c:pt>
                <c:pt idx="4">
                  <c:v>6785</c:v>
                </c:pt>
                <c:pt idx="5">
                  <c:v>6785</c:v>
                </c:pt>
                <c:pt idx="6">
                  <c:v>6785</c:v>
                </c:pt>
                <c:pt idx="7">
                  <c:v>6785</c:v>
                </c:pt>
                <c:pt idx="8">
                  <c:v>6785</c:v>
                </c:pt>
                <c:pt idx="9">
                  <c:v>0</c:v>
                </c:pt>
                <c:pt idx="10">
                  <c:v>0</c:v>
                </c:pt>
                <c:pt idx="11">
                  <c:v>0</c:v>
                </c:pt>
                <c:pt idx="12">
                  <c:v>0</c:v>
                </c:pt>
              </c:numCache>
            </c:numRef>
          </c:val>
          <c:smooth val="0"/>
          <c:extLst>
            <c:ext xmlns:c16="http://schemas.microsoft.com/office/drawing/2014/chart" uri="{C3380CC4-5D6E-409C-BE32-E72D297353CC}">
              <c16:uniqueId val="{00000000-07B1-4A7C-BC53-8897AC44A9D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17961024"/>
        <c:axId val="2123777040"/>
      </c:lineChart>
      <c:catAx>
        <c:axId val="917961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123777040"/>
        <c:crosses val="autoZero"/>
        <c:auto val="1"/>
        <c:lblAlgn val="ctr"/>
        <c:lblOffset val="100"/>
        <c:noMultiLvlLbl val="0"/>
      </c:catAx>
      <c:valAx>
        <c:axId val="2123777040"/>
        <c:scaling>
          <c:orientation val="minMax"/>
        </c:scaling>
        <c:delete val="1"/>
        <c:axPos val="l"/>
        <c:numFmt formatCode="0" sourceLinked="1"/>
        <c:majorTickMark val="none"/>
        <c:minorTickMark val="none"/>
        <c:tickLblPos val="nextTo"/>
        <c:crossAx val="91796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Analysis!$AF$5</c:f>
              <c:strCache>
                <c:ptCount val="1"/>
                <c:pt idx="0">
                  <c:v>Active Flock Count(በሕይዎት ያሉ ዶሮዎች)</c:v>
                </c:pt>
              </c:strCache>
            </c:strRef>
          </c:tx>
          <c:spPr>
            <a:solidFill>
              <a:schemeClr val="accent1"/>
            </a:solidFill>
            <a:ln>
              <a:noFill/>
            </a:ln>
            <a:effectLst/>
          </c:spPr>
          <c:invertIfNegative val="0"/>
          <c:cat>
            <c:strRef>
              <c:f>Analysis!$AE$6:$AE$18</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Analysis!$AF$6:$AF$18</c:f>
              <c:numCache>
                <c:formatCode>0</c:formatCode>
                <c:ptCount val="13"/>
                <c:pt idx="4">
                  <c:v>340</c:v>
                </c:pt>
                <c:pt idx="5">
                  <c:v>340</c:v>
                </c:pt>
                <c:pt idx="6">
                  <c:v>340</c:v>
                </c:pt>
                <c:pt idx="7">
                  <c:v>340</c:v>
                </c:pt>
                <c:pt idx="8">
                  <c:v>340</c:v>
                </c:pt>
              </c:numCache>
            </c:numRef>
          </c:val>
          <c:extLst>
            <c:ext xmlns:c16="http://schemas.microsoft.com/office/drawing/2014/chart" uri="{C3380CC4-5D6E-409C-BE32-E72D297353CC}">
              <c16:uniqueId val="{00000000-BB93-4FC6-9E43-6F516D2FAC71}"/>
            </c:ext>
          </c:extLst>
        </c:ser>
        <c:ser>
          <c:idx val="1"/>
          <c:order val="1"/>
          <c:tx>
            <c:strRef>
              <c:f>Analysis!$AG$5</c:f>
              <c:strCache>
                <c:ptCount val="1"/>
                <c:pt idx="0">
                  <c:v>Cumulative Dead Birds(ጠቅላላ የሞቱ ዶሮዎች)</c:v>
                </c:pt>
              </c:strCache>
            </c:strRef>
          </c:tx>
          <c:spPr>
            <a:solidFill>
              <a:schemeClr val="accent2"/>
            </a:solidFill>
            <a:ln w="25400">
              <a:noFill/>
            </a:ln>
            <a:effectLst/>
          </c:spPr>
          <c:invertIfNegative val="0"/>
          <c:cat>
            <c:strRef>
              <c:f>Analysis!$AE$6:$AE$18</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Analysis!$AG$6:$AG$18</c:f>
              <c:numCache>
                <c:formatCode>General</c:formatCode>
                <c:ptCount val="13"/>
                <c:pt idx="0">
                  <c:v>50</c:v>
                </c:pt>
                <c:pt idx="1">
                  <c:v>50</c:v>
                </c:pt>
                <c:pt idx="2">
                  <c:v>50</c:v>
                </c:pt>
                <c:pt idx="3">
                  <c:v>50</c:v>
                </c:pt>
                <c:pt idx="4">
                  <c:v>10</c:v>
                </c:pt>
                <c:pt idx="5">
                  <c:v>20</c:v>
                </c:pt>
                <c:pt idx="6">
                  <c:v>30</c:v>
                </c:pt>
                <c:pt idx="7">
                  <c:v>40</c:v>
                </c:pt>
                <c:pt idx="8">
                  <c:v>50</c:v>
                </c:pt>
                <c:pt idx="9">
                  <c:v>50</c:v>
                </c:pt>
                <c:pt idx="10">
                  <c:v>50</c:v>
                </c:pt>
                <c:pt idx="11">
                  <c:v>50</c:v>
                </c:pt>
                <c:pt idx="12">
                  <c:v>50</c:v>
                </c:pt>
              </c:numCache>
            </c:numRef>
          </c:val>
          <c:extLst>
            <c:ext xmlns:c16="http://schemas.microsoft.com/office/drawing/2014/chart" uri="{C3380CC4-5D6E-409C-BE32-E72D297353CC}">
              <c16:uniqueId val="{00000001-BB93-4FC6-9E43-6F516D2FAC71}"/>
            </c:ext>
          </c:extLst>
        </c:ser>
        <c:dLbls>
          <c:showLegendKey val="0"/>
          <c:showVal val="0"/>
          <c:showCatName val="0"/>
          <c:showSerName val="0"/>
          <c:showPercent val="0"/>
          <c:showBubbleSize val="0"/>
        </c:dLbls>
        <c:gapWidth val="219"/>
        <c:overlap val="-27"/>
        <c:axId val="1703994048"/>
        <c:axId val="2123733360"/>
      </c:barChart>
      <c:catAx>
        <c:axId val="17039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33360"/>
        <c:crosses val="autoZero"/>
        <c:auto val="1"/>
        <c:lblAlgn val="ctr"/>
        <c:lblOffset val="100"/>
        <c:noMultiLvlLbl val="0"/>
      </c:catAx>
      <c:valAx>
        <c:axId val="2123733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99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Analysis!$V$53</c:f>
              <c:strCache>
                <c:ptCount val="1"/>
                <c:pt idx="0">
                  <c:v>Total</c:v>
                </c:pt>
              </c:strCache>
            </c:strRef>
          </c:tx>
          <c:spPr>
            <a:solidFill>
              <a:schemeClr val="accent1"/>
            </a:solidFill>
            <a:ln>
              <a:noFill/>
            </a:ln>
            <a:effectLst/>
          </c:spPr>
          <c:invertIfNegative val="0"/>
          <c:cat>
            <c:strRef>
              <c:f>Analysis!$U$54:$U$66</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Analysis!$V$54:$V$66</c:f>
              <c:numCache>
                <c:formatCode>General</c:formatCode>
                <c:ptCount val="13"/>
                <c:pt idx="0">
                  <c:v>0</c:v>
                </c:pt>
                <c:pt idx="1">
                  <c:v>0</c:v>
                </c:pt>
                <c:pt idx="2">
                  <c:v>0</c:v>
                </c:pt>
                <c:pt idx="3">
                  <c:v>0</c:v>
                </c:pt>
                <c:pt idx="4">
                  <c:v>1100</c:v>
                </c:pt>
                <c:pt idx="5">
                  <c:v>1100</c:v>
                </c:pt>
                <c:pt idx="6">
                  <c:v>2000</c:v>
                </c:pt>
                <c:pt idx="7">
                  <c:v>2000</c:v>
                </c:pt>
                <c:pt idx="8">
                  <c:v>2000</c:v>
                </c:pt>
                <c:pt idx="9">
                  <c:v>0</c:v>
                </c:pt>
                <c:pt idx="10">
                  <c:v>0</c:v>
                </c:pt>
                <c:pt idx="11">
                  <c:v>0</c:v>
                </c:pt>
                <c:pt idx="12">
                  <c:v>0</c:v>
                </c:pt>
              </c:numCache>
            </c:numRef>
          </c:val>
          <c:extLst>
            <c:ext xmlns:c16="http://schemas.microsoft.com/office/drawing/2014/chart" uri="{C3380CC4-5D6E-409C-BE32-E72D297353CC}">
              <c16:uniqueId val="{00000000-B97E-49B5-B6C1-70CE6163E1D2}"/>
            </c:ext>
          </c:extLst>
        </c:ser>
        <c:dLbls>
          <c:showLegendKey val="0"/>
          <c:showVal val="0"/>
          <c:showCatName val="0"/>
          <c:showSerName val="0"/>
          <c:showPercent val="0"/>
          <c:showBubbleSize val="0"/>
        </c:dLbls>
        <c:gapWidth val="219"/>
        <c:overlap val="-27"/>
        <c:axId val="917911376"/>
        <c:axId val="2123768400"/>
      </c:barChart>
      <c:catAx>
        <c:axId val="91791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68400"/>
        <c:crosses val="autoZero"/>
        <c:auto val="1"/>
        <c:lblAlgn val="ctr"/>
        <c:lblOffset val="100"/>
        <c:noMultiLvlLbl val="0"/>
      </c:catAx>
      <c:valAx>
        <c:axId val="212376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91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Analysis!$W$433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7B-4DF6-85C3-69C8E2C9C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B-4DF6-85C3-69C8E2C9C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7B-4DF6-85C3-69C8E2C9CC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7B-4DF6-85C3-69C8E2C9CC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7B-4DF6-85C3-69C8E2C9CC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7B-4DF6-85C3-69C8E2C9CC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7B-4DF6-85C3-69C8E2C9CCA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67B-4DF6-85C3-69C8E2C9CCA0}"/>
              </c:ext>
            </c:extLst>
          </c:dPt>
          <c:cat>
            <c:strRef>
              <c:f>Analysis!$V$434:$V$441</c:f>
              <c:strCache>
                <c:ptCount val="8"/>
                <c:pt idx="0">
                  <c:v>የትራንስፖርት - ወጪ</c:v>
                </c:pt>
                <c:pt idx="1">
                  <c:v>የዉሃ- ወጪ</c:v>
                </c:pt>
                <c:pt idx="2">
                  <c:v>የመብራት -ወጪ</c:v>
                </c:pt>
                <c:pt idx="3">
                  <c:v>የተበላ መኖ - ወጪ</c:v>
                </c:pt>
                <c:pt idx="4">
                  <c:v>የማፅጃ ኬሚካል ወጪ</c:v>
                </c:pt>
                <c:pt idx="5">
                  <c:v>የእንቁላል መጣያ ጉዝጓዝ ወጪ</c:v>
                </c:pt>
                <c:pt idx="6">
                  <c:v>የመድሃኒት(ቫይታሚን) ወጪ</c:v>
                </c:pt>
                <c:pt idx="7">
                  <c:v>የደመወዝ ወጪ</c:v>
                </c:pt>
              </c:strCache>
            </c:strRef>
          </c:cat>
          <c:val>
            <c:numRef>
              <c:f>Analysis!$W$434:$W$441</c:f>
              <c:numCache>
                <c:formatCode>#,##0.00\ "ETB";\-#,##0.00\ "ETB";#,##0.00\ "ETB"</c:formatCode>
                <c:ptCount val="8"/>
                <c:pt idx="0">
                  <c:v>9000</c:v>
                </c:pt>
                <c:pt idx="1">
                  <c:v>15000</c:v>
                </c:pt>
                <c:pt idx="2">
                  <c:v>120</c:v>
                </c:pt>
                <c:pt idx="3">
                  <c:v>34457.5</c:v>
                </c:pt>
                <c:pt idx="4">
                  <c:v>3500</c:v>
                </c:pt>
                <c:pt idx="5">
                  <c:v>7500</c:v>
                </c:pt>
                <c:pt idx="6">
                  <c:v>5000</c:v>
                </c:pt>
                <c:pt idx="7">
                  <c:v>50000</c:v>
                </c:pt>
              </c:numCache>
            </c:numRef>
          </c:val>
          <c:extLst>
            <c:ext xmlns:c16="http://schemas.microsoft.com/office/drawing/2014/chart" uri="{C3380CC4-5D6E-409C-BE32-E72D297353CC}">
              <c16:uniqueId val="{00000000-C87F-4EE9-9504-A7CD3B1403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Analysis!$AD$433</c:f>
              <c:strCache>
                <c:ptCount val="1"/>
                <c:pt idx="0">
                  <c:v>Total</c:v>
                </c:pt>
              </c:strCache>
            </c:strRef>
          </c:tx>
          <c:spPr>
            <a:ln w="28575" cap="rnd">
              <a:solidFill>
                <a:schemeClr val="accent1"/>
              </a:solidFill>
              <a:round/>
            </a:ln>
            <a:effectLst/>
          </c:spPr>
          <c:marker>
            <c:symbol val="none"/>
          </c:marker>
          <c:cat>
            <c:strRef>
              <c:f>Analysis!$AC$434:$AC$447</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Analysis!$AD$434:$AD$447</c:f>
              <c:numCache>
                <c:formatCode>General</c:formatCode>
                <c:ptCount val="13"/>
                <c:pt idx="0">
                  <c:v>350372.5</c:v>
                </c:pt>
                <c:pt idx="1">
                  <c:v>350372.5</c:v>
                </c:pt>
                <c:pt idx="2">
                  <c:v>350372.5</c:v>
                </c:pt>
                <c:pt idx="3">
                  <c:v>350372.5</c:v>
                </c:pt>
                <c:pt idx="4">
                  <c:v>68248.5</c:v>
                </c:pt>
                <c:pt idx="5">
                  <c:v>138779.5</c:v>
                </c:pt>
                <c:pt idx="6">
                  <c:v>209310.5</c:v>
                </c:pt>
                <c:pt idx="7">
                  <c:v>279841.5</c:v>
                </c:pt>
                <c:pt idx="8">
                  <c:v>350372.5</c:v>
                </c:pt>
                <c:pt idx="9">
                  <c:v>350372.5</c:v>
                </c:pt>
                <c:pt idx="10">
                  <c:v>350372.5</c:v>
                </c:pt>
                <c:pt idx="11">
                  <c:v>350372.5</c:v>
                </c:pt>
                <c:pt idx="12">
                  <c:v>350372.5</c:v>
                </c:pt>
              </c:numCache>
            </c:numRef>
          </c:val>
          <c:smooth val="0"/>
          <c:extLst>
            <c:ext xmlns:c16="http://schemas.microsoft.com/office/drawing/2014/chart" uri="{C3380CC4-5D6E-409C-BE32-E72D297353CC}">
              <c16:uniqueId val="{00000000-64D1-4C06-A0C9-409B627D25DD}"/>
            </c:ext>
          </c:extLst>
        </c:ser>
        <c:dLbls>
          <c:showLegendKey val="0"/>
          <c:showVal val="0"/>
          <c:showCatName val="0"/>
          <c:showSerName val="0"/>
          <c:showPercent val="0"/>
          <c:showBubbleSize val="0"/>
        </c:dLbls>
        <c:smooth val="0"/>
        <c:axId val="1058112992"/>
        <c:axId val="2123725200"/>
      </c:lineChart>
      <c:catAx>
        <c:axId val="105811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25200"/>
        <c:crosses val="autoZero"/>
        <c:auto val="1"/>
        <c:lblAlgn val="ctr"/>
        <c:lblOffset val="100"/>
        <c:noMultiLvlLbl val="0"/>
      </c:catAx>
      <c:valAx>
        <c:axId val="212372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11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Analysis!$H$798</c:f>
              <c:strCache>
                <c:ptCount val="1"/>
                <c:pt idx="0">
                  <c:v>Total</c:v>
                </c:pt>
              </c:strCache>
            </c:strRef>
          </c:tx>
          <c:spPr>
            <a:ln w="28575" cap="rnd">
              <a:solidFill>
                <a:schemeClr val="accent1"/>
              </a:solidFill>
              <a:round/>
            </a:ln>
            <a:effectLst/>
          </c:spPr>
          <c:marker>
            <c:symbol val="none"/>
          </c:marker>
          <c:cat>
            <c:strRef>
              <c:f>Analysis!$G$799:$G$811</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Analysis!$H$799:$H$811</c:f>
              <c:numCache>
                <c:formatCode>#,##0.00\ "ETB";\-#,##0.00\ "ETB";#,##0.00\ "ETB"</c:formatCode>
                <c:ptCount val="13"/>
                <c:pt idx="0">
                  <c:v>0</c:v>
                </c:pt>
                <c:pt idx="1">
                  <c:v>0</c:v>
                </c:pt>
                <c:pt idx="2">
                  <c:v>0</c:v>
                </c:pt>
                <c:pt idx="3">
                  <c:v>0</c:v>
                </c:pt>
                <c:pt idx="4">
                  <c:v>3.9412675018422991</c:v>
                </c:pt>
                <c:pt idx="5">
                  <c:v>3.6048636698599852</c:v>
                </c:pt>
                <c:pt idx="6">
                  <c:v>3.6048636698599852</c:v>
                </c:pt>
                <c:pt idx="7">
                  <c:v>3.6048636698599852</c:v>
                </c:pt>
                <c:pt idx="8">
                  <c:v>3.6048636698599852</c:v>
                </c:pt>
                <c:pt idx="9">
                  <c:v>0</c:v>
                </c:pt>
                <c:pt idx="10">
                  <c:v>0</c:v>
                </c:pt>
                <c:pt idx="11">
                  <c:v>0</c:v>
                </c:pt>
                <c:pt idx="12">
                  <c:v>0</c:v>
                </c:pt>
              </c:numCache>
            </c:numRef>
          </c:val>
          <c:smooth val="0"/>
          <c:extLst>
            <c:ext xmlns:c16="http://schemas.microsoft.com/office/drawing/2014/chart" uri="{C3380CC4-5D6E-409C-BE32-E72D297353CC}">
              <c16:uniqueId val="{00000000-1D51-44F9-9D02-C6A9BC59E75D}"/>
            </c:ext>
          </c:extLst>
        </c:ser>
        <c:dLbls>
          <c:showLegendKey val="0"/>
          <c:showVal val="0"/>
          <c:showCatName val="0"/>
          <c:showSerName val="0"/>
          <c:showPercent val="0"/>
          <c:showBubbleSize val="0"/>
        </c:dLbls>
        <c:smooth val="0"/>
        <c:axId val="1058048496"/>
        <c:axId val="2123811120"/>
      </c:lineChart>
      <c:catAx>
        <c:axId val="10580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11120"/>
        <c:crosses val="autoZero"/>
        <c:auto val="1"/>
        <c:lblAlgn val="ctr"/>
        <c:lblOffset val="100"/>
        <c:noMultiLvlLbl val="0"/>
      </c:catAx>
      <c:valAx>
        <c:axId val="2123811120"/>
        <c:scaling>
          <c:orientation val="minMax"/>
        </c:scaling>
        <c:delete val="0"/>
        <c:axPos val="l"/>
        <c:majorGridlines>
          <c:spPr>
            <a:ln w="9525" cap="flat" cmpd="sng" algn="ctr">
              <a:solidFill>
                <a:schemeClr val="tx1">
                  <a:lumMod val="15000"/>
                  <a:lumOff val="85000"/>
                </a:schemeClr>
              </a:solidFill>
              <a:round/>
            </a:ln>
            <a:effectLst/>
          </c:spPr>
        </c:majorGridlines>
        <c:numFmt formatCode="#,##0.00\ &quot;ETB&quot;;\-#,##0.00\ &quot;ETB&quot;;#,##0.00\ &quot;E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04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Analysis!$AF$53</c:f>
              <c:strCache>
                <c:ptCount val="1"/>
                <c:pt idx="0">
                  <c:v>Total</c:v>
                </c:pt>
              </c:strCache>
            </c:strRef>
          </c:tx>
          <c:spPr>
            <a:solidFill>
              <a:schemeClr val="accent1"/>
            </a:solidFill>
            <a:ln>
              <a:noFill/>
            </a:ln>
            <a:effectLst/>
          </c:spPr>
          <c:invertIfNegative val="0"/>
          <c:cat>
            <c:strRef>
              <c:f>Analysis!$AE$54:$AE$66</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Analysis!$AF$54:$AF$66</c:f>
              <c:numCache>
                <c:formatCode>General</c:formatCode>
                <c:ptCount val="13"/>
                <c:pt idx="0">
                  <c:v>0</c:v>
                </c:pt>
                <c:pt idx="1">
                  <c:v>0</c:v>
                </c:pt>
                <c:pt idx="2">
                  <c:v>0</c:v>
                </c:pt>
                <c:pt idx="3">
                  <c:v>0</c:v>
                </c:pt>
                <c:pt idx="4">
                  <c:v>1100</c:v>
                </c:pt>
                <c:pt idx="5">
                  <c:v>1100</c:v>
                </c:pt>
                <c:pt idx="6">
                  <c:v>2000</c:v>
                </c:pt>
                <c:pt idx="7">
                  <c:v>2000</c:v>
                </c:pt>
                <c:pt idx="8">
                  <c:v>2000</c:v>
                </c:pt>
                <c:pt idx="9">
                  <c:v>0</c:v>
                </c:pt>
                <c:pt idx="10">
                  <c:v>0</c:v>
                </c:pt>
                <c:pt idx="11">
                  <c:v>0</c:v>
                </c:pt>
                <c:pt idx="12">
                  <c:v>0</c:v>
                </c:pt>
              </c:numCache>
            </c:numRef>
          </c:val>
          <c:extLst>
            <c:ext xmlns:c16="http://schemas.microsoft.com/office/drawing/2014/chart" uri="{C3380CC4-5D6E-409C-BE32-E72D297353CC}">
              <c16:uniqueId val="{00000000-E9F9-4225-B692-D27396FA7660}"/>
            </c:ext>
          </c:extLst>
        </c:ser>
        <c:dLbls>
          <c:showLegendKey val="0"/>
          <c:showVal val="0"/>
          <c:showCatName val="0"/>
          <c:showSerName val="0"/>
          <c:showPercent val="0"/>
          <c:showBubbleSize val="0"/>
        </c:dLbls>
        <c:gapWidth val="219"/>
        <c:overlap val="-27"/>
        <c:axId val="1645921584"/>
        <c:axId val="2123854320"/>
      </c:barChart>
      <c:catAx>
        <c:axId val="164592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854320"/>
        <c:crosses val="autoZero"/>
        <c:auto val="1"/>
        <c:lblAlgn val="ctr"/>
        <c:lblOffset val="100"/>
        <c:noMultiLvlLbl val="0"/>
      </c:catAx>
      <c:valAx>
        <c:axId val="212385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2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Analysis!$W$6</c:f>
              <c:strCache>
                <c:ptCount val="1"/>
                <c:pt idx="0">
                  <c:v>Total</c:v>
                </c:pt>
              </c:strCache>
            </c:strRef>
          </c:tx>
          <c:spPr>
            <a:solidFill>
              <a:schemeClr val="accent1"/>
            </a:solidFill>
            <a:ln>
              <a:noFill/>
            </a:ln>
            <a:effectLst/>
          </c:spPr>
          <c:invertIfNegative val="0"/>
          <c:cat>
            <c:strRef>
              <c:f>Analysis!$V$7:$V$19</c:f>
              <c:strCache>
                <c:ptCount val="13"/>
                <c:pt idx="0">
                  <c:v>መስከረም</c:v>
                </c:pt>
                <c:pt idx="1">
                  <c:v>ጥቅምት</c:v>
                </c:pt>
                <c:pt idx="2">
                  <c:v>ኅዳር</c:v>
                </c:pt>
                <c:pt idx="3">
                  <c:v>ታህሳስ</c:v>
                </c:pt>
                <c:pt idx="4">
                  <c:v>ጥር</c:v>
                </c:pt>
                <c:pt idx="5">
                  <c:v>የካቲት</c:v>
                </c:pt>
                <c:pt idx="6">
                  <c:v>መጋቢት</c:v>
                </c:pt>
                <c:pt idx="7">
                  <c:v>ሚያዝያ</c:v>
                </c:pt>
                <c:pt idx="8">
                  <c:v>ግንቦት</c:v>
                </c:pt>
                <c:pt idx="9">
                  <c:v>ሰኔ</c:v>
                </c:pt>
                <c:pt idx="10">
                  <c:v>ሐምሌ</c:v>
                </c:pt>
                <c:pt idx="11">
                  <c:v>ነሐሴ</c:v>
                </c:pt>
                <c:pt idx="12">
                  <c:v>ጳጉሜ</c:v>
                </c:pt>
              </c:strCache>
            </c:strRef>
          </c:cat>
          <c:val>
            <c:numRef>
              <c:f>Analysis!$W$7:$W$19</c:f>
              <c:numCache>
                <c:formatCode>#,##0.00\ "ETB";\-#,##0.00\ "ETB";#,##0.00\ "ETB"</c:formatCode>
                <c:ptCount val="13"/>
                <c:pt idx="0">
                  <c:v>0</c:v>
                </c:pt>
                <c:pt idx="1">
                  <c:v>0</c:v>
                </c:pt>
                <c:pt idx="2">
                  <c:v>0</c:v>
                </c:pt>
                <c:pt idx="3">
                  <c:v>0</c:v>
                </c:pt>
                <c:pt idx="4">
                  <c:v>226.16666666666666</c:v>
                </c:pt>
                <c:pt idx="5">
                  <c:v>226.16666666666666</c:v>
                </c:pt>
                <c:pt idx="6">
                  <c:v>226.16666666666666</c:v>
                </c:pt>
                <c:pt idx="7">
                  <c:v>226.16666666666666</c:v>
                </c:pt>
                <c:pt idx="8">
                  <c:v>226.16666666666666</c:v>
                </c:pt>
                <c:pt idx="9">
                  <c:v>0</c:v>
                </c:pt>
                <c:pt idx="10">
                  <c:v>0</c:v>
                </c:pt>
                <c:pt idx="11">
                  <c:v>0</c:v>
                </c:pt>
                <c:pt idx="12">
                  <c:v>0</c:v>
                </c:pt>
              </c:numCache>
            </c:numRef>
          </c:val>
          <c:extLst>
            <c:ext xmlns:c16="http://schemas.microsoft.com/office/drawing/2014/chart" uri="{C3380CC4-5D6E-409C-BE32-E72D297353CC}">
              <c16:uniqueId val="{00000000-D433-4E58-B186-A5531E6FC817}"/>
            </c:ext>
          </c:extLst>
        </c:ser>
        <c:dLbls>
          <c:showLegendKey val="0"/>
          <c:showVal val="0"/>
          <c:showCatName val="0"/>
          <c:showSerName val="0"/>
          <c:showPercent val="0"/>
          <c:showBubbleSize val="0"/>
        </c:dLbls>
        <c:gapWidth val="219"/>
        <c:overlap val="-27"/>
        <c:axId val="1645923904"/>
        <c:axId val="2123732880"/>
      </c:barChart>
      <c:catAx>
        <c:axId val="16459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32880"/>
        <c:crosses val="autoZero"/>
        <c:auto val="1"/>
        <c:lblAlgn val="ctr"/>
        <c:lblOffset val="100"/>
        <c:noMultiLvlLbl val="0"/>
      </c:catAx>
      <c:valAx>
        <c:axId val="2123732880"/>
        <c:scaling>
          <c:orientation val="minMax"/>
        </c:scaling>
        <c:delete val="0"/>
        <c:axPos val="l"/>
        <c:majorGridlines>
          <c:spPr>
            <a:ln w="9525" cap="flat" cmpd="sng" algn="ctr">
              <a:solidFill>
                <a:schemeClr val="tx1">
                  <a:lumMod val="15000"/>
                  <a:lumOff val="85000"/>
                </a:schemeClr>
              </a:solidFill>
              <a:round/>
            </a:ln>
            <a:effectLst/>
          </c:spPr>
        </c:majorGridlines>
        <c:numFmt formatCode="#,##0.00\ &quot;ETB&quot;;\-#,##0.00\ &quot;ETB&quot;;#,##0.00\ &quot;E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92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Pt>
            <c:idx val="0"/>
            <c:bubble3D val="0"/>
            <c:spPr>
              <a:solidFill>
                <a:srgbClr val="2D5A27"/>
              </a:solidFill>
              <a:ln w="19050">
                <a:solidFill>
                  <a:schemeClr val="lt1"/>
                </a:solidFill>
              </a:ln>
              <a:effectLst/>
            </c:spPr>
            <c:extLst>
              <c:ext xmlns:c16="http://schemas.microsoft.com/office/drawing/2014/chart" uri="{C3380CC4-5D6E-409C-BE32-E72D297353CC}">
                <c16:uniqueId val="{00000002-088A-4096-8E8E-1AF52ED00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51-46A6-8E8C-1B067A1C2F24}"/>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3-088A-4096-8E8E-1AF52ED005D3}"/>
              </c:ext>
            </c:extLst>
          </c:dPt>
          <c:dPt>
            <c:idx val="3"/>
            <c:bubble3D val="0"/>
            <c:spPr>
              <a:noFill/>
              <a:ln w="19050">
                <a:noFill/>
              </a:ln>
              <a:effectLst/>
            </c:spPr>
            <c:extLst>
              <c:ext xmlns:c16="http://schemas.microsoft.com/office/drawing/2014/chart" uri="{C3380CC4-5D6E-409C-BE32-E72D297353CC}">
                <c16:uniqueId val="{00000001-088A-4096-8E8E-1AF52ED005D3}"/>
              </c:ext>
            </c:extLst>
          </c:dPt>
          <c:cat>
            <c:strRef>
              <c:f>Analysis!$W$509:$W$512</c:f>
              <c:strCache>
                <c:ptCount val="4"/>
                <c:pt idx="0">
                  <c:v>Safe Zone (Green)</c:v>
                </c:pt>
                <c:pt idx="1">
                  <c:v>Warning Zone (Orange/Light Red)</c:v>
                </c:pt>
                <c:pt idx="2">
                  <c:v>Danger Zone (Dark Red)</c:v>
                </c:pt>
                <c:pt idx="3">
                  <c:v>Hidden Bottom Half (Blank)</c:v>
                </c:pt>
              </c:strCache>
            </c:strRef>
          </c:cat>
          <c:val>
            <c:numRef>
              <c:f>Analysis!$X$509:$X$512</c:f>
              <c:numCache>
                <c:formatCode>General</c:formatCode>
                <c:ptCount val="4"/>
                <c:pt idx="0">
                  <c:v>25</c:v>
                </c:pt>
                <c:pt idx="1">
                  <c:v>50</c:v>
                </c:pt>
                <c:pt idx="2">
                  <c:v>25</c:v>
                </c:pt>
                <c:pt idx="3">
                  <c:v>100</c:v>
                </c:pt>
              </c:numCache>
            </c:numRef>
          </c:val>
          <c:extLst>
            <c:ext xmlns:c16="http://schemas.microsoft.com/office/drawing/2014/chart" uri="{C3380CC4-5D6E-409C-BE32-E72D297353CC}">
              <c16:uniqueId val="{00000000-088A-4096-8E8E-1AF52ED005D3}"/>
            </c:ext>
          </c:extLst>
        </c:ser>
        <c:dLbls>
          <c:showLegendKey val="0"/>
          <c:showVal val="0"/>
          <c:showCatName val="0"/>
          <c:showSerName val="0"/>
          <c:showPercent val="0"/>
          <c:showBubbleSize val="0"/>
          <c:showLeaderLines val="1"/>
        </c:dLbls>
        <c:firstSliceAng val="270"/>
        <c:holeSize val="50"/>
      </c:doughnutChart>
      <c:pieChart>
        <c:varyColors val="1"/>
        <c:ser>
          <c:idx val="1"/>
          <c:order val="1"/>
          <c:tx>
            <c:v>Needle</c:v>
          </c:tx>
          <c:dPt>
            <c:idx val="0"/>
            <c:bubble3D val="0"/>
            <c:spPr>
              <a:noFill/>
              <a:ln w="19050">
                <a:noFill/>
              </a:ln>
              <a:effectLst/>
            </c:spPr>
            <c:extLst>
              <c:ext xmlns:c16="http://schemas.microsoft.com/office/drawing/2014/chart" uri="{C3380CC4-5D6E-409C-BE32-E72D297353CC}">
                <c16:uniqueId val="{00000009-088A-4096-8E8E-1AF52ED005D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A-088A-4096-8E8E-1AF52ED005D3}"/>
              </c:ext>
            </c:extLst>
          </c:dPt>
          <c:dPt>
            <c:idx val="2"/>
            <c:bubble3D val="0"/>
            <c:spPr>
              <a:noFill/>
              <a:ln w="19050">
                <a:noFill/>
              </a:ln>
              <a:effectLst/>
            </c:spPr>
            <c:extLst>
              <c:ext xmlns:c16="http://schemas.microsoft.com/office/drawing/2014/chart" uri="{C3380CC4-5D6E-409C-BE32-E72D297353CC}">
                <c16:uniqueId val="{00000008-088A-4096-8E8E-1AF52ED005D3}"/>
              </c:ext>
            </c:extLst>
          </c:dPt>
          <c:val>
            <c:numRef>
              <c:f>Analysis!$AA$515:$AA$517</c:f>
              <c:numCache>
                <c:formatCode>General</c:formatCode>
                <c:ptCount val="3"/>
                <c:pt idx="0">
                  <c:v>14.285714285714285</c:v>
                </c:pt>
                <c:pt idx="1">
                  <c:v>2</c:v>
                </c:pt>
                <c:pt idx="2">
                  <c:v>183.71428571428572</c:v>
                </c:pt>
              </c:numCache>
            </c:numRef>
          </c:val>
          <c:extLst>
            <c:ext xmlns:c16="http://schemas.microsoft.com/office/drawing/2014/chart" uri="{C3380CC4-5D6E-409C-BE32-E72D297353CC}">
              <c16:uniqueId val="{00000004-088A-4096-8E8E-1AF52ED005D3}"/>
            </c:ext>
          </c:extLst>
        </c:ser>
        <c:dLbls>
          <c:showLegendKey val="0"/>
          <c:showVal val="0"/>
          <c:showCatName val="0"/>
          <c:showSerName val="0"/>
          <c:showPercent val="0"/>
          <c:showBubbleSize val="0"/>
          <c:showLeaderLines val="1"/>
        </c:dLbls>
        <c:firstSliceAng val="9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m-ET" sz="1400"/>
              <a:t>የወጪ ዝርዝር</a:t>
            </a:r>
            <a:r>
              <a:rPr lang="en-US" sz="1400"/>
              <a:t> (</a:t>
            </a:r>
            <a:r>
              <a:rPr lang="am-ET" sz="1400"/>
              <a:t>በብር</a:t>
            </a:r>
            <a:r>
              <a:rPr lang="en-US" sz="1400"/>
              <a:t>)</a:t>
            </a:r>
          </a:p>
        </c:rich>
      </c:tx>
      <c:layout>
        <c:manualLayout>
          <c:xMode val="edge"/>
          <c:yMode val="edge"/>
          <c:x val="2.0684856434897099E-2"/>
          <c:y val="2.8333330854476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Analysis!$V$94</c:f>
              <c:strCache>
                <c:ptCount val="1"/>
                <c:pt idx="0">
                  <c:v>Amount (ETB)</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438C5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D46-4810-BC92-43E5D6F3E534}"/>
              </c:ext>
            </c:extLst>
          </c:dPt>
          <c:dPt>
            <c:idx val="1"/>
            <c:invertIfNegative val="0"/>
            <c:bubble3D val="0"/>
            <c:spPr>
              <a:solidFill>
                <a:srgbClr val="101B3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4F3-4F16-87F9-07E1C1819CC5}"/>
              </c:ext>
            </c:extLst>
          </c:dPt>
          <c:dPt>
            <c:idx val="3"/>
            <c:invertIfNegative val="0"/>
            <c:bubble3D val="0"/>
            <c:spPr>
              <a:solidFill>
                <a:srgbClr val="101B3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F3-4F16-87F9-07E1C1819CC5}"/>
              </c:ext>
            </c:extLst>
          </c:dPt>
          <c:dPt>
            <c:idx val="4"/>
            <c:invertIfNegative val="0"/>
            <c:bubble3D val="0"/>
            <c:spPr>
              <a:solidFill>
                <a:srgbClr val="438C5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D46-4810-BC92-43E5D6F3E534}"/>
              </c:ext>
            </c:extLst>
          </c:dPt>
          <c:dPt>
            <c:idx val="5"/>
            <c:invertIfNegative val="0"/>
            <c:bubble3D val="0"/>
            <c:spPr>
              <a:solidFill>
                <a:srgbClr val="438C5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D46-4810-BC92-43E5D6F3E534}"/>
              </c:ext>
            </c:extLst>
          </c:dPt>
          <c:dPt>
            <c:idx val="6"/>
            <c:invertIfNegative val="0"/>
            <c:bubble3D val="0"/>
            <c:spPr>
              <a:solidFill>
                <a:srgbClr val="438C5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4F3-4F16-87F9-07E1C1819CC5}"/>
              </c:ext>
            </c:extLst>
          </c:dPt>
          <c:dPt>
            <c:idx val="7"/>
            <c:invertIfNegative val="0"/>
            <c:bubble3D val="0"/>
            <c:spPr>
              <a:solidFill>
                <a:srgbClr val="101B3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F3-4F16-87F9-07E1C1819CC5}"/>
              </c:ext>
            </c:extLst>
          </c:dPt>
          <c:dLbls>
            <c:numFmt formatCode="\ብ\ር\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Analysis!$U$95:$U$102</c:f>
              <c:strCache>
                <c:ptCount val="8"/>
                <c:pt idx="0">
                  <c:v>የትራንስፖርት</c:v>
                </c:pt>
                <c:pt idx="1">
                  <c:v>የዉሃ</c:v>
                </c:pt>
                <c:pt idx="2">
                  <c:v>የመብራት</c:v>
                </c:pt>
                <c:pt idx="3">
                  <c:v>የመኖ</c:v>
                </c:pt>
                <c:pt idx="4">
                  <c:v>የመድሃኒት(ቫይታሚን) </c:v>
                </c:pt>
                <c:pt idx="5">
                  <c:v>የማፅጃ ኬሚካል</c:v>
                </c:pt>
                <c:pt idx="6">
                  <c:v>የእንቁላል መጣያ ጉዝጓዝ</c:v>
                </c:pt>
                <c:pt idx="7">
                  <c:v>የደመወዝ</c:v>
                </c:pt>
              </c:strCache>
            </c:strRef>
          </c:cat>
          <c:val>
            <c:numRef>
              <c:f>Analysis!$V$95:$V$102</c:f>
              <c:numCache>
                <c:formatCode>General</c:formatCode>
                <c:ptCount val="8"/>
                <c:pt idx="0">
                  <c:v>9000</c:v>
                </c:pt>
                <c:pt idx="1">
                  <c:v>15000</c:v>
                </c:pt>
                <c:pt idx="2">
                  <c:v>120</c:v>
                </c:pt>
                <c:pt idx="3">
                  <c:v>34457.5</c:v>
                </c:pt>
                <c:pt idx="4">
                  <c:v>5000</c:v>
                </c:pt>
                <c:pt idx="5">
                  <c:v>3500</c:v>
                </c:pt>
                <c:pt idx="6">
                  <c:v>7500</c:v>
                </c:pt>
                <c:pt idx="7">
                  <c:v>50000</c:v>
                </c:pt>
              </c:numCache>
            </c:numRef>
          </c:val>
          <c:extLst>
            <c:ext xmlns:c16="http://schemas.microsoft.com/office/drawing/2014/chart" uri="{C3380CC4-5D6E-409C-BE32-E72D297353CC}">
              <c16:uniqueId val="{00000000-44F3-4F16-87F9-07E1C1819CC5}"/>
            </c:ext>
          </c:extLst>
        </c:ser>
        <c:dLbls>
          <c:dLblPos val="outEnd"/>
          <c:showLegendKey val="0"/>
          <c:showVal val="1"/>
          <c:showCatName val="0"/>
          <c:showSerName val="0"/>
          <c:showPercent val="0"/>
          <c:showBubbleSize val="0"/>
        </c:dLbls>
        <c:gapWidth val="115"/>
        <c:overlap val="-20"/>
        <c:axId val="1968529279"/>
        <c:axId val="184311407"/>
      </c:barChart>
      <c:catAx>
        <c:axId val="196852927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1407"/>
        <c:crosses val="autoZero"/>
        <c:auto val="1"/>
        <c:lblAlgn val="ctr"/>
        <c:lblOffset val="100"/>
        <c:noMultiLvlLbl val="0"/>
      </c:catAx>
      <c:valAx>
        <c:axId val="18431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29279"/>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[MFIPF_Dashboard.xlsx]Analysis!PivotTable46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m-ET"/>
              <a:t>የተበላ መኖ ከተገኘ እንቁላል ንጥጻሬ ሁኔታ</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Analysis!$AH$153</c:f>
              <c:strCache>
                <c:ptCount val="1"/>
                <c:pt idx="0">
                  <c:v>FCR (የተበላ መኖ ከተገኘ እንቁላል አንጻር)(Feed Kg per Tray)</c:v>
                </c:pt>
              </c:strCache>
            </c:strRef>
          </c:tx>
          <c:spPr>
            <a:solidFill>
              <a:schemeClr val="accent1"/>
            </a:solidFill>
            <a:ln w="25400">
              <a:noFill/>
            </a:ln>
            <a:effectLst/>
          </c:spPr>
          <c:cat>
            <c:strRef>
              <c:f>Analysis!$AG$154:$AG$176</c:f>
              <c:strCache>
                <c:ptCount val="22"/>
                <c:pt idx="0">
                  <c:v>Week 2</c:v>
                </c:pt>
                <c:pt idx="1">
                  <c:v>Week 3</c:v>
                </c:pt>
                <c:pt idx="2">
                  <c:v>Week 4</c:v>
                </c:pt>
                <c:pt idx="3">
                  <c:v>Week 5</c:v>
                </c:pt>
                <c:pt idx="4">
                  <c:v>Week 6</c:v>
                </c:pt>
                <c:pt idx="5">
                  <c:v>Week 7</c:v>
                </c:pt>
                <c:pt idx="6">
                  <c:v>Week 8</c:v>
                </c:pt>
                <c:pt idx="7">
                  <c:v>Week 9</c:v>
                </c:pt>
                <c:pt idx="8">
                  <c:v>Week 10</c:v>
                </c:pt>
                <c:pt idx="9">
                  <c:v>Week 11</c:v>
                </c:pt>
                <c:pt idx="10">
                  <c:v>Week 12</c:v>
                </c:pt>
                <c:pt idx="11">
                  <c:v>Week 13</c:v>
                </c:pt>
                <c:pt idx="12">
                  <c:v>Week 14</c:v>
                </c:pt>
                <c:pt idx="13">
                  <c:v>Week 15</c:v>
                </c:pt>
                <c:pt idx="14">
                  <c:v>Week 16</c:v>
                </c:pt>
                <c:pt idx="15">
                  <c:v>Week 17</c:v>
                </c:pt>
                <c:pt idx="16">
                  <c:v>Week 18</c:v>
                </c:pt>
                <c:pt idx="17">
                  <c:v>Week 19</c:v>
                </c:pt>
                <c:pt idx="18">
                  <c:v>Week 20</c:v>
                </c:pt>
                <c:pt idx="19">
                  <c:v>Week 21</c:v>
                </c:pt>
                <c:pt idx="20">
                  <c:v>Week 22</c:v>
                </c:pt>
                <c:pt idx="21">
                  <c:v>Week 23</c:v>
                </c:pt>
              </c:strCache>
            </c:strRef>
          </c:cat>
          <c:val>
            <c:numRef>
              <c:f>Analysis!$AH$154:$AH$176</c:f>
              <c:numCache>
                <c:formatCode>0.00</c:formatCode>
                <c:ptCount val="22"/>
                <c:pt idx="0">
                  <c:v>6.9327731092436968</c:v>
                </c:pt>
                <c:pt idx="1">
                  <c:v>7.2368421052631575</c:v>
                </c:pt>
                <c:pt idx="2">
                  <c:v>7.3426573426573434</c:v>
                </c:pt>
                <c:pt idx="3">
                  <c:v>7.3754789272030647</c:v>
                </c:pt>
                <c:pt idx="4">
                  <c:v>7.3193916349809882</c:v>
                </c:pt>
                <c:pt idx="5">
                  <c:v>7.1472772277227721</c:v>
                </c:pt>
                <c:pt idx="6">
                  <c:v>7.3426573426573434</c:v>
                </c:pt>
                <c:pt idx="7">
                  <c:v>7.3286802030456855</c:v>
                </c:pt>
                <c:pt idx="8">
                  <c:v>7.4133504492939668</c:v>
                </c:pt>
                <c:pt idx="9">
                  <c:v>7.0945945945945947</c:v>
                </c:pt>
                <c:pt idx="10">
                  <c:v>7.3055028462998095</c:v>
                </c:pt>
                <c:pt idx="11">
                  <c:v>7.3426573426573434</c:v>
                </c:pt>
                <c:pt idx="12">
                  <c:v>7.3991031390134534</c:v>
                </c:pt>
                <c:pt idx="13">
                  <c:v>7.1917808219178081</c:v>
                </c:pt>
                <c:pt idx="14">
                  <c:v>7.2277847309136423</c:v>
                </c:pt>
                <c:pt idx="15">
                  <c:v>7.3520050922978992</c:v>
                </c:pt>
                <c:pt idx="16">
                  <c:v>7.3896353166986559</c:v>
                </c:pt>
                <c:pt idx="17">
                  <c:v>7.2504708097928434</c:v>
                </c:pt>
                <c:pt idx="18">
                  <c:v>7.21875</c:v>
                </c:pt>
                <c:pt idx="19">
                  <c:v>7.3473282442748094</c:v>
                </c:pt>
                <c:pt idx="20">
                  <c:v>7.3754789272030647</c:v>
                </c:pt>
                <c:pt idx="21">
                  <c:v>7.3896353166986559</c:v>
                </c:pt>
              </c:numCache>
            </c:numRef>
          </c:val>
          <c:extLst>
            <c:ext xmlns:c16="http://schemas.microsoft.com/office/drawing/2014/chart" uri="{C3380CC4-5D6E-409C-BE32-E72D297353CC}">
              <c16:uniqueId val="{00000000-5C98-497B-BF68-7FB280C558B7}"/>
            </c:ext>
          </c:extLst>
        </c:ser>
        <c:ser>
          <c:idx val="1"/>
          <c:order val="1"/>
          <c:tx>
            <c:strRef>
              <c:f>Analysis!$AI$153</c:f>
              <c:strCache>
                <c:ptCount val="1"/>
                <c:pt idx="0">
                  <c:v>FCR Weekly Avg (አማካይ ሳምንታዊ የተበላ መኖ ከተገኘ እንቁላል አንጻር)</c:v>
                </c:pt>
              </c:strCache>
            </c:strRef>
          </c:tx>
          <c:spPr>
            <a:solidFill>
              <a:schemeClr val="accent2"/>
            </a:solidFill>
            <a:ln w="25400">
              <a:noFill/>
            </a:ln>
            <a:effectLst/>
          </c:spPr>
          <c:cat>
            <c:strRef>
              <c:f>Analysis!$AG$154:$AG$176</c:f>
              <c:strCache>
                <c:ptCount val="22"/>
                <c:pt idx="0">
                  <c:v>Week 2</c:v>
                </c:pt>
                <c:pt idx="1">
                  <c:v>Week 3</c:v>
                </c:pt>
                <c:pt idx="2">
                  <c:v>Week 4</c:v>
                </c:pt>
                <c:pt idx="3">
                  <c:v>Week 5</c:v>
                </c:pt>
                <c:pt idx="4">
                  <c:v>Week 6</c:v>
                </c:pt>
                <c:pt idx="5">
                  <c:v>Week 7</c:v>
                </c:pt>
                <c:pt idx="6">
                  <c:v>Week 8</c:v>
                </c:pt>
                <c:pt idx="7">
                  <c:v>Week 9</c:v>
                </c:pt>
                <c:pt idx="8">
                  <c:v>Week 10</c:v>
                </c:pt>
                <c:pt idx="9">
                  <c:v>Week 11</c:v>
                </c:pt>
                <c:pt idx="10">
                  <c:v>Week 12</c:v>
                </c:pt>
                <c:pt idx="11">
                  <c:v>Week 13</c:v>
                </c:pt>
                <c:pt idx="12">
                  <c:v>Week 14</c:v>
                </c:pt>
                <c:pt idx="13">
                  <c:v>Week 15</c:v>
                </c:pt>
                <c:pt idx="14">
                  <c:v>Week 16</c:v>
                </c:pt>
                <c:pt idx="15">
                  <c:v>Week 17</c:v>
                </c:pt>
                <c:pt idx="16">
                  <c:v>Week 18</c:v>
                </c:pt>
                <c:pt idx="17">
                  <c:v>Week 19</c:v>
                </c:pt>
                <c:pt idx="18">
                  <c:v>Week 20</c:v>
                </c:pt>
                <c:pt idx="19">
                  <c:v>Week 21</c:v>
                </c:pt>
                <c:pt idx="20">
                  <c:v>Week 22</c:v>
                </c:pt>
                <c:pt idx="21">
                  <c:v>Week 23</c:v>
                </c:pt>
              </c:strCache>
            </c:strRef>
          </c:cat>
          <c:val>
            <c:numRef>
              <c:f>Analysis!$AI$154:$AI$176</c:f>
              <c:numCache>
                <c:formatCode>General</c:formatCode>
                <c:ptCount val="22"/>
                <c:pt idx="0">
                  <c:v>0</c:v>
                </c:pt>
                <c:pt idx="1">
                  <c:v>7.2368421052631575</c:v>
                </c:pt>
                <c:pt idx="2">
                  <c:v>7.3426573426573434</c:v>
                </c:pt>
                <c:pt idx="3">
                  <c:v>7.3754789272030647</c:v>
                </c:pt>
                <c:pt idx="4">
                  <c:v>7.3193916349809882</c:v>
                </c:pt>
                <c:pt idx="5">
                  <c:v>7.1472772277227721</c:v>
                </c:pt>
                <c:pt idx="6">
                  <c:v>7.3426573426573434</c:v>
                </c:pt>
                <c:pt idx="7">
                  <c:v>7.3286802030456855</c:v>
                </c:pt>
                <c:pt idx="8">
                  <c:v>7.4133504492939668</c:v>
                </c:pt>
                <c:pt idx="9">
                  <c:v>7.0945945945945947</c:v>
                </c:pt>
                <c:pt idx="10">
                  <c:v>7.3055028462998095</c:v>
                </c:pt>
                <c:pt idx="11">
                  <c:v>7.3426573426573434</c:v>
                </c:pt>
                <c:pt idx="12">
                  <c:v>7.3991031390134534</c:v>
                </c:pt>
                <c:pt idx="13">
                  <c:v>7.1917808219178081</c:v>
                </c:pt>
                <c:pt idx="14">
                  <c:v>7.2277847309136423</c:v>
                </c:pt>
                <c:pt idx="15">
                  <c:v>7.3520050922978992</c:v>
                </c:pt>
                <c:pt idx="16">
                  <c:v>7.3896353166986559</c:v>
                </c:pt>
                <c:pt idx="17">
                  <c:v>7.2504708097928434</c:v>
                </c:pt>
                <c:pt idx="18">
                  <c:v>7.21875</c:v>
                </c:pt>
                <c:pt idx="19">
                  <c:v>7.3473282442748094</c:v>
                </c:pt>
                <c:pt idx="20">
                  <c:v>7.3754789272030647</c:v>
                </c:pt>
                <c:pt idx="21">
                  <c:v>7.3896353166986559</c:v>
                </c:pt>
              </c:numCache>
            </c:numRef>
          </c:val>
          <c:extLst>
            <c:ext xmlns:c16="http://schemas.microsoft.com/office/drawing/2014/chart" uri="{C3380CC4-5D6E-409C-BE32-E72D297353CC}">
              <c16:uniqueId val="{00000001-5C98-497B-BF68-7FB280C558B7}"/>
            </c:ext>
          </c:extLst>
        </c:ser>
        <c:ser>
          <c:idx val="2"/>
          <c:order val="2"/>
          <c:tx>
            <c:strRef>
              <c:f>Analysis!$AJ$153</c:f>
              <c:strCache>
                <c:ptCount val="1"/>
                <c:pt idx="0">
                  <c:v>FCR Upper Target (ከፍተኛ የተበላ መኖ ከተገኘ እነቁላል ንጻሬ)</c:v>
                </c:pt>
              </c:strCache>
            </c:strRef>
          </c:tx>
          <c:spPr>
            <a:solidFill>
              <a:schemeClr val="accent3"/>
            </a:solidFill>
            <a:ln w="25400">
              <a:noFill/>
            </a:ln>
            <a:effectLst/>
          </c:spPr>
          <c:cat>
            <c:strRef>
              <c:f>Analysis!$AG$154:$AG$176</c:f>
              <c:strCache>
                <c:ptCount val="22"/>
                <c:pt idx="0">
                  <c:v>Week 2</c:v>
                </c:pt>
                <c:pt idx="1">
                  <c:v>Week 3</c:v>
                </c:pt>
                <c:pt idx="2">
                  <c:v>Week 4</c:v>
                </c:pt>
                <c:pt idx="3">
                  <c:v>Week 5</c:v>
                </c:pt>
                <c:pt idx="4">
                  <c:v>Week 6</c:v>
                </c:pt>
                <c:pt idx="5">
                  <c:v>Week 7</c:v>
                </c:pt>
                <c:pt idx="6">
                  <c:v>Week 8</c:v>
                </c:pt>
                <c:pt idx="7">
                  <c:v>Week 9</c:v>
                </c:pt>
                <c:pt idx="8">
                  <c:v>Week 10</c:v>
                </c:pt>
                <c:pt idx="9">
                  <c:v>Week 11</c:v>
                </c:pt>
                <c:pt idx="10">
                  <c:v>Week 12</c:v>
                </c:pt>
                <c:pt idx="11">
                  <c:v>Week 13</c:v>
                </c:pt>
                <c:pt idx="12">
                  <c:v>Week 14</c:v>
                </c:pt>
                <c:pt idx="13">
                  <c:v>Week 15</c:v>
                </c:pt>
                <c:pt idx="14">
                  <c:v>Week 16</c:v>
                </c:pt>
                <c:pt idx="15">
                  <c:v>Week 17</c:v>
                </c:pt>
                <c:pt idx="16">
                  <c:v>Week 18</c:v>
                </c:pt>
                <c:pt idx="17">
                  <c:v>Week 19</c:v>
                </c:pt>
                <c:pt idx="18">
                  <c:v>Week 20</c:v>
                </c:pt>
                <c:pt idx="19">
                  <c:v>Week 21</c:v>
                </c:pt>
                <c:pt idx="20">
                  <c:v>Week 22</c:v>
                </c:pt>
                <c:pt idx="21">
                  <c:v>Week 23</c:v>
                </c:pt>
              </c:strCache>
            </c:strRef>
          </c:cat>
          <c:val>
            <c:numRef>
              <c:f>Analysis!$AJ$154:$AJ$176</c:f>
              <c:numCache>
                <c:formatCode>General</c:formatCode>
                <c:ptCount val="22"/>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numCache>
            </c:numRef>
          </c:val>
          <c:extLst>
            <c:ext xmlns:c16="http://schemas.microsoft.com/office/drawing/2014/chart" uri="{C3380CC4-5D6E-409C-BE32-E72D297353CC}">
              <c16:uniqueId val="{00000002-5C98-497B-BF68-7FB280C558B7}"/>
            </c:ext>
          </c:extLst>
        </c:ser>
        <c:ser>
          <c:idx val="3"/>
          <c:order val="3"/>
          <c:tx>
            <c:strRef>
              <c:f>Analysis!$AK$153</c:f>
              <c:strCache>
                <c:ptCount val="1"/>
                <c:pt idx="0">
                  <c:v>FCR Lower Target(ዝቅተኛ የተበላ መኖ ከተገኘ እነቁላል ንጻሬ)</c:v>
                </c:pt>
              </c:strCache>
            </c:strRef>
          </c:tx>
          <c:spPr>
            <a:solidFill>
              <a:schemeClr val="accent4"/>
            </a:solidFill>
            <a:ln w="25400">
              <a:noFill/>
            </a:ln>
            <a:effectLst/>
          </c:spPr>
          <c:cat>
            <c:strRef>
              <c:f>Analysis!$AG$154:$AG$176</c:f>
              <c:strCache>
                <c:ptCount val="22"/>
                <c:pt idx="0">
                  <c:v>Week 2</c:v>
                </c:pt>
                <c:pt idx="1">
                  <c:v>Week 3</c:v>
                </c:pt>
                <c:pt idx="2">
                  <c:v>Week 4</c:v>
                </c:pt>
                <c:pt idx="3">
                  <c:v>Week 5</c:v>
                </c:pt>
                <c:pt idx="4">
                  <c:v>Week 6</c:v>
                </c:pt>
                <c:pt idx="5">
                  <c:v>Week 7</c:v>
                </c:pt>
                <c:pt idx="6">
                  <c:v>Week 8</c:v>
                </c:pt>
                <c:pt idx="7">
                  <c:v>Week 9</c:v>
                </c:pt>
                <c:pt idx="8">
                  <c:v>Week 10</c:v>
                </c:pt>
                <c:pt idx="9">
                  <c:v>Week 11</c:v>
                </c:pt>
                <c:pt idx="10">
                  <c:v>Week 12</c:v>
                </c:pt>
                <c:pt idx="11">
                  <c:v>Week 13</c:v>
                </c:pt>
                <c:pt idx="12">
                  <c:v>Week 14</c:v>
                </c:pt>
                <c:pt idx="13">
                  <c:v>Week 15</c:v>
                </c:pt>
                <c:pt idx="14">
                  <c:v>Week 16</c:v>
                </c:pt>
                <c:pt idx="15">
                  <c:v>Week 17</c:v>
                </c:pt>
                <c:pt idx="16">
                  <c:v>Week 18</c:v>
                </c:pt>
                <c:pt idx="17">
                  <c:v>Week 19</c:v>
                </c:pt>
                <c:pt idx="18">
                  <c:v>Week 20</c:v>
                </c:pt>
                <c:pt idx="19">
                  <c:v>Week 21</c:v>
                </c:pt>
                <c:pt idx="20">
                  <c:v>Week 22</c:v>
                </c:pt>
                <c:pt idx="21">
                  <c:v>Week 23</c:v>
                </c:pt>
              </c:strCache>
            </c:strRef>
          </c:cat>
          <c:val>
            <c:numRef>
              <c:f>Analysis!$AK$154:$AK$176</c:f>
              <c:numCache>
                <c:formatCode>General</c:formatCode>
                <c:ptCount val="22"/>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numCache>
            </c:numRef>
          </c:val>
          <c:extLst>
            <c:ext xmlns:c16="http://schemas.microsoft.com/office/drawing/2014/chart" uri="{C3380CC4-5D6E-409C-BE32-E72D297353CC}">
              <c16:uniqueId val="{00000003-5C98-497B-BF68-7FB280C558B7}"/>
            </c:ext>
          </c:extLst>
        </c:ser>
        <c:dLbls>
          <c:showLegendKey val="0"/>
          <c:showVal val="0"/>
          <c:showCatName val="0"/>
          <c:showSerName val="0"/>
          <c:showPercent val="0"/>
          <c:showBubbleSize val="0"/>
        </c:dLbls>
        <c:axId val="322220543"/>
        <c:axId val="184305647"/>
      </c:areaChart>
      <c:catAx>
        <c:axId val="32222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05647"/>
        <c:crosses val="autoZero"/>
        <c:auto val="1"/>
        <c:lblAlgn val="ctr"/>
        <c:lblOffset val="100"/>
        <c:noMultiLvlLbl val="0"/>
      </c:catAx>
      <c:valAx>
        <c:axId val="184305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20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rgbClr val="FF4747"/>
            </a:solidFill>
            <a:ln>
              <a:noFill/>
            </a:ln>
            <a:effectLst/>
          </c:spPr>
          <c:invertIfNegative val="0"/>
          <c:val>
            <c:numRef>
              <c:f>Analysis!$AC$192</c:f>
              <c:numCache>
                <c:formatCode>General</c:formatCode>
                <c:ptCount val="1"/>
                <c:pt idx="0">
                  <c:v>15</c:v>
                </c:pt>
              </c:numCache>
            </c:numRef>
          </c:val>
          <c:extLst>
            <c:ext xmlns:c16="http://schemas.microsoft.com/office/drawing/2014/chart" uri="{C3380CC4-5D6E-409C-BE32-E72D297353CC}">
              <c16:uniqueId val="{00000000-2727-4F17-B7C2-91CC77945312}"/>
            </c:ext>
          </c:extLst>
        </c:ser>
        <c:ser>
          <c:idx val="1"/>
          <c:order val="1"/>
          <c:spPr>
            <a:solidFill>
              <a:srgbClr val="F2C46A"/>
            </a:solidFill>
            <a:ln>
              <a:noFill/>
            </a:ln>
            <a:effectLst/>
          </c:spPr>
          <c:invertIfNegative val="0"/>
          <c:val>
            <c:numRef>
              <c:f>Analysis!$AD$192</c:f>
              <c:numCache>
                <c:formatCode>General</c:formatCode>
                <c:ptCount val="1"/>
                <c:pt idx="0">
                  <c:v>10</c:v>
                </c:pt>
              </c:numCache>
            </c:numRef>
          </c:val>
          <c:extLst>
            <c:ext xmlns:c16="http://schemas.microsoft.com/office/drawing/2014/chart" uri="{C3380CC4-5D6E-409C-BE32-E72D297353CC}">
              <c16:uniqueId val="{00000001-2727-4F17-B7C2-91CC77945312}"/>
            </c:ext>
          </c:extLst>
        </c:ser>
        <c:ser>
          <c:idx val="2"/>
          <c:order val="2"/>
          <c:spPr>
            <a:solidFill>
              <a:srgbClr val="92D050"/>
            </a:solidFill>
            <a:ln>
              <a:noFill/>
            </a:ln>
            <a:effectLst/>
          </c:spPr>
          <c:invertIfNegative val="0"/>
          <c:val>
            <c:numRef>
              <c:f>Analysis!$AE$192</c:f>
              <c:numCache>
                <c:formatCode>General</c:formatCode>
                <c:ptCount val="1"/>
                <c:pt idx="0">
                  <c:v>10</c:v>
                </c:pt>
              </c:numCache>
            </c:numRef>
          </c:val>
          <c:extLst>
            <c:ext xmlns:c16="http://schemas.microsoft.com/office/drawing/2014/chart" uri="{C3380CC4-5D6E-409C-BE32-E72D297353CC}">
              <c16:uniqueId val="{00000002-2727-4F17-B7C2-91CC77945312}"/>
            </c:ext>
          </c:extLst>
        </c:ser>
        <c:ser>
          <c:idx val="3"/>
          <c:order val="3"/>
          <c:tx>
            <c:v>cost per egg</c:v>
          </c:tx>
          <c:spPr>
            <a:solidFill>
              <a:schemeClr val="accent4"/>
            </a:solidFill>
            <a:ln>
              <a:noFill/>
            </a:ln>
            <a:effectLst/>
          </c:spPr>
          <c:invertIfNegative val="0"/>
          <c:val>
            <c:numRef>
              <c:f>Analysis!$AG$186</c:f>
              <c:numCache>
                <c:formatCode>#,##0.00\ "ETB";\-#,##0.00\ "ETB";#,##0.00\ "ETB"</c:formatCode>
                <c:ptCount val="1"/>
                <c:pt idx="0">
                  <c:v>3.6721444362564482</c:v>
                </c:pt>
              </c:numCache>
            </c:numRef>
          </c:val>
          <c:extLst>
            <c:ext xmlns:c16="http://schemas.microsoft.com/office/drawing/2014/chart" uri="{C3380CC4-5D6E-409C-BE32-E72D297353CC}">
              <c16:uniqueId val="{00000005-2727-4F17-B7C2-91CC77945312}"/>
            </c:ext>
          </c:extLst>
        </c:ser>
        <c:dLbls>
          <c:showLegendKey val="0"/>
          <c:showVal val="0"/>
          <c:showCatName val="0"/>
          <c:showSerName val="0"/>
          <c:showPercent val="0"/>
          <c:showBubbleSize val="0"/>
        </c:dLbls>
        <c:gapWidth val="150"/>
        <c:overlap val="100"/>
        <c:axId val="531097855"/>
        <c:axId val="158444655"/>
      </c:barChart>
      <c:catAx>
        <c:axId val="53109785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4655"/>
        <c:crosses val="autoZero"/>
        <c:auto val="1"/>
        <c:lblAlgn val="ctr"/>
        <c:lblOffset val="100"/>
        <c:noMultiLvlLbl val="0"/>
      </c:catAx>
      <c:valAx>
        <c:axId val="15844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9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Analysis!$AC$222</c:f>
              <c:strCache>
                <c:ptCount val="1"/>
                <c:pt idx="0">
                  <c:v>Current Batch</c:v>
                </c:pt>
              </c:strCache>
            </c:strRef>
          </c:tx>
          <c:spPr>
            <a:solidFill>
              <a:schemeClr val="accent1">
                <a:alpha val="75000"/>
              </a:schemeClr>
            </a:solidFill>
            <a:ln>
              <a:noFill/>
            </a:ln>
            <a:effectLst/>
          </c:spPr>
          <c:invertIfNegative val="0"/>
          <c:xVal>
            <c:strRef>
              <c:f>Analysis!$AD$221:$AF$221</c:f>
              <c:strCache>
                <c:ptCount val="3"/>
                <c:pt idx="0">
                  <c:v>Labor Cost %</c:v>
                </c:pt>
                <c:pt idx="1">
                  <c:v>Feed Cost %</c:v>
                </c:pt>
                <c:pt idx="2">
                  <c:v>Utilities %</c:v>
                </c:pt>
              </c:strCache>
            </c:strRef>
          </c:xVal>
          <c:yVal>
            <c:numRef>
              <c:f>Analysis!$AD$222:$AF$222</c:f>
              <c:numCache>
                <c:formatCode>General</c:formatCode>
                <c:ptCount val="3"/>
                <c:pt idx="0">
                  <c:v>40.135658530000001</c:v>
                </c:pt>
                <c:pt idx="1">
                  <c:v>27.659489069999999</c:v>
                </c:pt>
                <c:pt idx="2">
                  <c:v>12.13702314</c:v>
                </c:pt>
              </c:numCache>
            </c:numRef>
          </c:yVal>
          <c:bubbleSize>
            <c:numRef>
              <c:f>Analysis!$AD$223:$AF$223</c:f>
              <c:numCache>
                <c:formatCode>General</c:formatCode>
                <c:ptCount val="3"/>
                <c:pt idx="0">
                  <c:v>40.135658525817263</c:v>
                </c:pt>
                <c:pt idx="1">
                  <c:v>27.659489073066968</c:v>
                </c:pt>
                <c:pt idx="2">
                  <c:v>12.137023138207139</c:v>
                </c:pt>
              </c:numCache>
            </c:numRef>
          </c:bubbleSize>
          <c:bubble3D val="0"/>
          <c:extLst>
            <c:ext xmlns:c16="http://schemas.microsoft.com/office/drawing/2014/chart" uri="{C3380CC4-5D6E-409C-BE32-E72D297353CC}">
              <c16:uniqueId val="{00000000-23DF-460A-8CFF-82EE1AC99502}"/>
            </c:ext>
          </c:extLst>
        </c:ser>
        <c:dLbls>
          <c:showLegendKey val="0"/>
          <c:showVal val="0"/>
          <c:showCatName val="0"/>
          <c:showSerName val="0"/>
          <c:showPercent val="0"/>
          <c:showBubbleSize val="0"/>
        </c:dLbls>
        <c:bubbleScale val="100"/>
        <c:showNegBubbles val="0"/>
        <c:axId val="776320879"/>
        <c:axId val="1717668207"/>
      </c:bubbleChart>
      <c:valAx>
        <c:axId val="77632087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668207"/>
        <c:crosses val="autoZero"/>
        <c:crossBetween val="midCat"/>
      </c:valAx>
      <c:valAx>
        <c:axId val="171766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208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am-ET" sz="1400" b="1" i="0" u="none" strike="noStrike" baseline="0">
                <a:solidFill>
                  <a:schemeClr val="tx1"/>
                </a:solidFill>
                <a:latin typeface="Aptos Narrow" panose="02110004020202020204"/>
              </a:rPr>
              <a:t>ጠቅላላ ሽያጭ ከ ወጪ ጋር ሲነጻጸር</a:t>
            </a:r>
            <a:r>
              <a:rPr lang="en-US" sz="1400" b="1" i="0" u="none" strike="noStrike" baseline="0">
                <a:solidFill>
                  <a:schemeClr val="tx1"/>
                </a:solidFill>
                <a:latin typeface="Aptos Narrow" panose="02110004020202020204"/>
              </a:rPr>
              <a:t> </a:t>
            </a:r>
          </a:p>
        </cx:rich>
      </cx:tx>
      <cx:extLst>
        <cx:ext uri="ext:featex">
          <cx:featureExtension feature="mp" drop="onModelChange">
            <cx:offset top="0.042157702147960663" left="-1.4036153554916382"/>
          </cx:featureExtension>
        </cx:ext>
      </cx:extLst>
    </cx:title>
    <cx:plotArea>
      <cx:plotAreaRegion>
        <cx:series layoutId="waterfall" uniqueId="{00000000-7AB5-4BCB-9431-326EB28A45A6}">
          <cx:tx>
            <cx:txData>
              <cx:f>_xlchart.v1.1</cx:f>
              <cx:v>Amount</cx:v>
            </cx:txData>
          </cx:tx>
          <cx:dataPt idx="1">
            <cx:spPr>
              <a:solidFill>
                <a:srgbClr val="2E7D32"/>
              </a:solidFill>
            </cx:spPr>
          </cx:dataPt>
          <cx:dataPt idx="2">
            <cx:spPr>
              <a:solidFill>
                <a:srgbClr val="FF6F00"/>
              </a:solidFill>
            </cx:spPr>
          </cx:dataPt>
          <cx:dataPt idx="3">
            <cx:spPr>
              <a:solidFill>
                <a:srgbClr val="2E7D32"/>
              </a:solidFill>
            </cx:spPr>
          </cx:dataPt>
          <cx:dataLabels pos="out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75000"/>
                      <a:lumOff val="25000"/>
                    </a:sysClr>
                  </a:solidFill>
                  <a:latin typeface="Aptos Narrow" panose="02110004020202020204"/>
                </a:endParaRPr>
              </a:p>
            </cx:txPr>
          </cx:dataLabels>
          <cx:dataId val="0"/>
          <cx:layoutPr>
            <cx:visibility connectorLines="0"/>
            <cx:subtotals>
              <cx:idx val="1"/>
              <cx:idx val="3"/>
            </cx:subtotals>
          </cx:layoutPr>
        </cx:series>
      </cx:plotAreaRegion>
      <cx:axis id="0">
        <cx:catScaling gapWidth="0.25"/>
        <cx:tick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Aptos Narrow" panose="02110004020202020204"/>
            </a:endParaRPr>
          </a:p>
        </cx:txPr>
      </cx:axis>
      <cx:axis id="1" hidden="1">
        <cx:valScaling/>
        <cx:majorGridlines>
          <cx:spPr>
            <a:ln>
              <a:noFill/>
            </a:ln>
          </cx:spPr>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image" Target="../media/image7.jpeg"/><Relationship Id="rId18" Type="http://schemas.openxmlformats.org/officeDocument/2006/relationships/image" Target="../media/image10.jpeg"/><Relationship Id="rId3" Type="http://schemas.openxmlformats.org/officeDocument/2006/relationships/hyperlink" Target="#'&#4840;&#4632;&#4758; &#4768;&#4896;&#4675;&#4672;&#4637;'!A1"/><Relationship Id="rId7" Type="http://schemas.openxmlformats.org/officeDocument/2006/relationships/hyperlink" Target="#'&#4840;&#4872;&#4757;&#4824;&#4709; &#4768;&#4661;&#4720;&#4851;&#4848;&#4653;'!A1"/><Relationship Id="rId12" Type="http://schemas.openxmlformats.org/officeDocument/2006/relationships/chart" Target="../charts/chart1.xml"/><Relationship Id="rId17" Type="http://schemas.openxmlformats.org/officeDocument/2006/relationships/image" Target="../media/image9.jpeg"/><Relationship Id="rId2" Type="http://schemas.openxmlformats.org/officeDocument/2006/relationships/image" Target="../media/image1.jpeg"/><Relationship Id="rId16" Type="http://schemas.openxmlformats.org/officeDocument/2006/relationships/chart" Target="../charts/chart3.xml"/><Relationship Id="rId1" Type="http://schemas.openxmlformats.org/officeDocument/2006/relationships/hyperlink" Target="#'&#4896;&#4677;&#4619;&#4619; &#4768;&#4936;&#4931;&#4928;&#4637;'!A1"/><Relationship Id="rId6" Type="http://schemas.openxmlformats.org/officeDocument/2006/relationships/image" Target="../media/image3.jpeg"/><Relationship Id="rId11" Type="http://schemas.openxmlformats.org/officeDocument/2006/relationships/image" Target="../media/image6.jpeg"/><Relationship Id="rId5" Type="http://schemas.openxmlformats.org/officeDocument/2006/relationships/hyperlink" Target="#'&#4840;&#4637;&#4653;&#4725; &#4609;&#4756;&#4723;'!A1"/><Relationship Id="rId15" Type="http://schemas.openxmlformats.org/officeDocument/2006/relationships/chart" Target="../charts/chart2.xml"/><Relationship Id="rId10" Type="http://schemas.openxmlformats.org/officeDocument/2006/relationships/image" Target="../media/image5.jpeg"/><Relationship Id="rId19" Type="http://schemas.openxmlformats.org/officeDocument/2006/relationships/image" Target="../media/image11.jpeg"/><Relationship Id="rId4" Type="http://schemas.openxmlformats.org/officeDocument/2006/relationships/image" Target="../media/image2.jpeg"/><Relationship Id="rId9" Type="http://schemas.openxmlformats.org/officeDocument/2006/relationships/hyperlink" Target="#'&#4840;&#4656;&#4620;&#4851; &#4768;&#4896;&#4675;&#4672;&#4637;'!A1"/><Relationship Id="rId14" Type="http://schemas.openxmlformats.org/officeDocument/2006/relationships/image" Target="../media/image8.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5.jpeg"/><Relationship Id="rId13" Type="http://schemas.openxmlformats.org/officeDocument/2006/relationships/image" Target="../media/image19.jpeg"/><Relationship Id="rId18" Type="http://schemas.openxmlformats.org/officeDocument/2006/relationships/chart" Target="../charts/chart4.xml"/><Relationship Id="rId3" Type="http://schemas.openxmlformats.org/officeDocument/2006/relationships/hyperlink" Target="#'&#4896;&#4677;&#4619;&#4619; &#4768;&#4936;&#4931;&#4928;&#4637;'!A1"/><Relationship Id="rId7" Type="http://schemas.openxmlformats.org/officeDocument/2006/relationships/hyperlink" Target="#'&#4840;&#4872;&#4757;&#4824;&#4709; &#4768;&#4661;&#4720;&#4851;&#4848;&#4653;'!A1"/><Relationship Id="rId12" Type="http://schemas.openxmlformats.org/officeDocument/2006/relationships/image" Target="../media/image18.jpeg"/><Relationship Id="rId17" Type="http://schemas.openxmlformats.org/officeDocument/2006/relationships/image" Target="../media/image8.jpeg"/><Relationship Id="rId2" Type="http://schemas.openxmlformats.org/officeDocument/2006/relationships/image" Target="../media/image12.jpeg"/><Relationship Id="rId16" Type="http://schemas.openxmlformats.org/officeDocument/2006/relationships/image" Target="../media/image7.jpeg"/><Relationship Id="rId1" Type="http://schemas.openxmlformats.org/officeDocument/2006/relationships/hyperlink" Target="#'&#4840;&#4637;&#4653;&#4725; &#4609;&#4756;&#4723;'!A1"/><Relationship Id="rId6" Type="http://schemas.openxmlformats.org/officeDocument/2006/relationships/image" Target="../media/image14.jpeg"/><Relationship Id="rId11" Type="http://schemas.openxmlformats.org/officeDocument/2006/relationships/image" Target="../media/image17.jpeg"/><Relationship Id="rId5" Type="http://schemas.openxmlformats.org/officeDocument/2006/relationships/hyperlink" Target="#'&#4840;&#4632;&#4758; &#4768;&#4896;&#4675;&#4672;&#4637;'!A1"/><Relationship Id="rId15" Type="http://schemas.openxmlformats.org/officeDocument/2006/relationships/image" Target="../media/image21.jpeg"/><Relationship Id="rId10" Type="http://schemas.openxmlformats.org/officeDocument/2006/relationships/image" Target="../media/image16.jpeg"/><Relationship Id="rId19" Type="http://schemas.openxmlformats.org/officeDocument/2006/relationships/chart" Target="../charts/chart5.xml"/><Relationship Id="rId4" Type="http://schemas.openxmlformats.org/officeDocument/2006/relationships/image" Target="../media/image13.jpeg"/><Relationship Id="rId9" Type="http://schemas.openxmlformats.org/officeDocument/2006/relationships/hyperlink" Target="#'&#4840;&#4656;&#4620;&#4851; &#4768;&#4896;&#4675;&#4672;&#4637;'!A1"/><Relationship Id="rId14" Type="http://schemas.openxmlformats.org/officeDocument/2006/relationships/image" Target="../media/image20.jpeg"/></Relationships>
</file>

<file path=xl/drawings/_rels/drawing3.xml.rels><?xml version="1.0" encoding="UTF-8" standalone="yes"?>
<Relationships xmlns="http://schemas.openxmlformats.org/package/2006/relationships"><Relationship Id="rId8" Type="http://schemas.openxmlformats.org/officeDocument/2006/relationships/image" Target="../media/image25.jpeg"/><Relationship Id="rId13" Type="http://schemas.openxmlformats.org/officeDocument/2006/relationships/image" Target="../media/image27.jpeg"/><Relationship Id="rId18" Type="http://schemas.openxmlformats.org/officeDocument/2006/relationships/image" Target="../media/image8.jpeg"/><Relationship Id="rId3" Type="http://schemas.openxmlformats.org/officeDocument/2006/relationships/hyperlink" Target="#'&#4896;&#4677;&#4619;&#4619; &#4768;&#4936;&#4931;&#4928;&#4637;'!A1"/><Relationship Id="rId7" Type="http://schemas.openxmlformats.org/officeDocument/2006/relationships/hyperlink" Target="#'&#4840;&#4872;&#4757;&#4824;&#4709; &#4768;&#4661;&#4720;&#4851;&#4848;&#4653;'!A1"/><Relationship Id="rId12" Type="http://schemas.openxmlformats.org/officeDocument/2006/relationships/chart" Target="../charts/chart7.xml"/><Relationship Id="rId17" Type="http://schemas.openxmlformats.org/officeDocument/2006/relationships/image" Target="../media/image7.jpeg"/><Relationship Id="rId2" Type="http://schemas.openxmlformats.org/officeDocument/2006/relationships/image" Target="../media/image22.jpeg"/><Relationship Id="rId16" Type="http://schemas.openxmlformats.org/officeDocument/2006/relationships/image" Target="../media/image30.jpeg"/><Relationship Id="rId1" Type="http://schemas.openxmlformats.org/officeDocument/2006/relationships/hyperlink" Target="#'&#4840;&#4632;&#4758; &#4768;&#4896;&#4675;&#4672;&#4637;'!A1"/><Relationship Id="rId6" Type="http://schemas.openxmlformats.org/officeDocument/2006/relationships/image" Target="../media/image24.jpeg"/><Relationship Id="rId11" Type="http://schemas.openxmlformats.org/officeDocument/2006/relationships/chart" Target="../charts/chart6.xml"/><Relationship Id="rId5" Type="http://schemas.openxmlformats.org/officeDocument/2006/relationships/hyperlink" Target="#'&#4840;&#4637;&#4653;&#4725; &#4609;&#4756;&#4723;'!A1"/><Relationship Id="rId15" Type="http://schemas.openxmlformats.org/officeDocument/2006/relationships/image" Target="../media/image29.png"/><Relationship Id="rId10" Type="http://schemas.openxmlformats.org/officeDocument/2006/relationships/image" Target="../media/image26.jpeg"/><Relationship Id="rId19" Type="http://schemas.openxmlformats.org/officeDocument/2006/relationships/chart" Target="../charts/chart8.xml"/><Relationship Id="rId4" Type="http://schemas.openxmlformats.org/officeDocument/2006/relationships/image" Target="../media/image23.jpeg"/><Relationship Id="rId9" Type="http://schemas.openxmlformats.org/officeDocument/2006/relationships/hyperlink" Target="#'&#4840;&#4656;&#4620;&#4851; &#4768;&#4896;&#4675;&#4672;&#4637;'!A1"/><Relationship Id="rId14" Type="http://schemas.openxmlformats.org/officeDocument/2006/relationships/image" Target="../media/image28.jpeg"/></Relationships>
</file>

<file path=xl/drawings/_rels/drawing4.xml.rels><?xml version="1.0" encoding="UTF-8" standalone="yes"?>
<Relationships xmlns="http://schemas.openxmlformats.org/package/2006/relationships"><Relationship Id="rId8" Type="http://schemas.openxmlformats.org/officeDocument/2006/relationships/hyperlink" Target="#'&#4840;&#4632;&#4758; &#4768;&#4896;&#4675;&#4672;&#4637;'!A1"/><Relationship Id="rId13" Type="http://schemas.microsoft.com/office/2014/relationships/chartEx" Target="../charts/chartEx1.xml"/><Relationship Id="rId18" Type="http://schemas.openxmlformats.org/officeDocument/2006/relationships/image" Target="../media/image8.jpeg"/><Relationship Id="rId3" Type="http://schemas.openxmlformats.org/officeDocument/2006/relationships/image" Target="../media/image32.jpeg"/><Relationship Id="rId7" Type="http://schemas.openxmlformats.org/officeDocument/2006/relationships/image" Target="../media/image33.jpeg"/><Relationship Id="rId12" Type="http://schemas.openxmlformats.org/officeDocument/2006/relationships/chart" Target="../charts/chart9.xml"/><Relationship Id="rId17" Type="http://schemas.openxmlformats.org/officeDocument/2006/relationships/image" Target="../media/image7.jpeg"/><Relationship Id="rId2" Type="http://schemas.openxmlformats.org/officeDocument/2006/relationships/hyperlink" Target="#'&#4840;&#4872;&#4757;&#4824;&#4709; &#4768;&#4661;&#4720;&#4851;&#4848;&#4653;'!A1"/><Relationship Id="rId16" Type="http://schemas.openxmlformats.org/officeDocument/2006/relationships/image" Target="../media/image36.jpeg"/><Relationship Id="rId1" Type="http://schemas.openxmlformats.org/officeDocument/2006/relationships/image" Target="../media/image31.jpeg"/><Relationship Id="rId6" Type="http://schemas.openxmlformats.org/officeDocument/2006/relationships/hyperlink" Target="#'&#4840;&#4637;&#4653;&#4725; &#4609;&#4756;&#4723;'!A1"/><Relationship Id="rId11" Type="http://schemas.openxmlformats.org/officeDocument/2006/relationships/image" Target="../media/image26.jpeg"/><Relationship Id="rId5" Type="http://schemas.openxmlformats.org/officeDocument/2006/relationships/image" Target="../media/image23.jpeg"/><Relationship Id="rId15" Type="http://schemas.openxmlformats.org/officeDocument/2006/relationships/image" Target="../media/image35.jpeg"/><Relationship Id="rId10" Type="http://schemas.openxmlformats.org/officeDocument/2006/relationships/hyperlink" Target="#'&#4840;&#4656;&#4620;&#4851; &#4768;&#4896;&#4675;&#4672;&#4637;'!A1"/><Relationship Id="rId4" Type="http://schemas.openxmlformats.org/officeDocument/2006/relationships/hyperlink" Target="#'&#4896;&#4677;&#4619;&#4619; &#4768;&#4936;&#4931;&#4928;&#4637;'!A1"/><Relationship Id="rId9" Type="http://schemas.openxmlformats.org/officeDocument/2006/relationships/image" Target="../media/image14.jpeg"/><Relationship Id="rId14" Type="http://schemas.openxmlformats.org/officeDocument/2006/relationships/image" Target="../media/image34.jpeg"/></Relationships>
</file>

<file path=xl/drawings/_rels/drawing5.xml.rels><?xml version="1.0" encoding="UTF-8" standalone="yes"?>
<Relationships xmlns="http://schemas.openxmlformats.org/package/2006/relationships"><Relationship Id="rId8" Type="http://schemas.openxmlformats.org/officeDocument/2006/relationships/image" Target="../media/image15.jpeg"/><Relationship Id="rId3" Type="http://schemas.openxmlformats.org/officeDocument/2006/relationships/hyperlink" Target="#'&#4840;&#4637;&#4653;&#4725; &#4609;&#4756;&#4723;'!A1"/><Relationship Id="rId7" Type="http://schemas.openxmlformats.org/officeDocument/2006/relationships/hyperlink" Target="#'&#4840;&#4872;&#4757;&#4824;&#4709; &#4768;&#4661;&#4720;&#4851;&#4848;&#4653;'!A1"/><Relationship Id="rId2" Type="http://schemas.openxmlformats.org/officeDocument/2006/relationships/image" Target="../media/image23.jpeg"/><Relationship Id="rId1" Type="http://schemas.openxmlformats.org/officeDocument/2006/relationships/hyperlink" Target="#'&#4896;&#4677;&#4619;&#4619; &#4768;&#4936;&#4931;&#4928;&#4637;'!A1"/><Relationship Id="rId6" Type="http://schemas.openxmlformats.org/officeDocument/2006/relationships/image" Target="../media/image14.jpeg"/><Relationship Id="rId11" Type="http://schemas.openxmlformats.org/officeDocument/2006/relationships/image" Target="../media/image7.jpeg"/><Relationship Id="rId5" Type="http://schemas.openxmlformats.org/officeDocument/2006/relationships/hyperlink" Target="#'&#4840;&#4632;&#4758; &#4768;&#4896;&#4675;&#4672;&#4637;'!A1"/><Relationship Id="rId10" Type="http://schemas.openxmlformats.org/officeDocument/2006/relationships/image" Target="../media/image38.jpeg"/><Relationship Id="rId4" Type="http://schemas.openxmlformats.org/officeDocument/2006/relationships/image" Target="../media/image37.jpeg"/><Relationship Id="rId9" Type="http://schemas.openxmlformats.org/officeDocument/2006/relationships/hyperlink" Target="#'&#4840;&#4656;&#4620;&#4851; &#4768;&#4896;&#4675;&#4672;&#4637;'!A1"/></Relationships>
</file>

<file path=xl/drawings/_rels/drawing6.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7.jpeg"/><Relationship Id="rId5" Type="http://schemas.openxmlformats.org/officeDocument/2006/relationships/image" Target="../media/image43.jpeg"/><Relationship Id="rId4" Type="http://schemas.openxmlformats.org/officeDocument/2006/relationships/image" Target="../media/image4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7620</xdr:rowOff>
    </xdr:from>
    <xdr:to>
      <xdr:col>2</xdr:col>
      <xdr:colOff>472441</xdr:colOff>
      <xdr:row>37</xdr:row>
      <xdr:rowOff>7620</xdr:rowOff>
    </xdr:to>
    <xdr:sp macro="" textlink="">
      <xdr:nvSpPr>
        <xdr:cNvPr id="3" name="Rectangle 2">
          <a:extLst>
            <a:ext uri="{FF2B5EF4-FFF2-40B4-BE49-F238E27FC236}">
              <a16:creationId xmlns:a16="http://schemas.microsoft.com/office/drawing/2014/main" id="{5C125610-7A5E-4EF2-A725-032376E8FACF}"/>
            </a:ext>
          </a:extLst>
        </xdr:cNvPr>
        <xdr:cNvSpPr/>
      </xdr:nvSpPr>
      <xdr:spPr>
        <a:xfrm>
          <a:off x="0" y="7620"/>
          <a:ext cx="1691641" cy="6766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76200</xdr:colOff>
      <xdr:row>10</xdr:row>
      <xdr:rowOff>137160</xdr:rowOff>
    </xdr:from>
    <xdr:to>
      <xdr:col>2</xdr:col>
      <xdr:colOff>556260</xdr:colOff>
      <xdr:row>14</xdr:row>
      <xdr:rowOff>15240</xdr:rowOff>
    </xdr:to>
    <xdr:sp macro="" textlink="">
      <xdr:nvSpPr>
        <xdr:cNvPr id="56" name="Rectangle: Rounded Corners 55">
          <a:hlinkClick xmlns:r="http://schemas.openxmlformats.org/officeDocument/2006/relationships" r:id="rId1"/>
          <a:extLst>
            <a:ext uri="{FF2B5EF4-FFF2-40B4-BE49-F238E27FC236}">
              <a16:creationId xmlns:a16="http://schemas.microsoft.com/office/drawing/2014/main" id="{54EF4947-977E-D6E9-83C9-85542CB57B89}"/>
            </a:ext>
          </a:extLst>
        </xdr:cNvPr>
        <xdr:cNvSpPr/>
      </xdr:nvSpPr>
      <xdr:spPr>
        <a:xfrm>
          <a:off x="76200" y="1965960"/>
          <a:ext cx="1699260" cy="609600"/>
        </a:xfrm>
        <a:prstGeom prst="roundRect">
          <a:avLst/>
        </a:prstGeom>
        <a:solidFill>
          <a:srgbClr val="D8F5E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389810</xdr:colOff>
      <xdr:row>11</xdr:row>
      <xdr:rowOff>68015</xdr:rowOff>
    </xdr:from>
    <xdr:to>
      <xdr:col>2</xdr:col>
      <xdr:colOff>472440</xdr:colOff>
      <xdr:row>13</xdr:row>
      <xdr:rowOff>38665</xdr:rowOff>
    </xdr:to>
    <xdr:sp macro="" textlink="">
      <xdr:nvSpPr>
        <xdr:cNvPr id="7" name="TextBox 6">
          <a:hlinkClick xmlns:r="http://schemas.openxmlformats.org/officeDocument/2006/relationships" r:id="rId1"/>
          <a:extLst>
            <a:ext uri="{FF2B5EF4-FFF2-40B4-BE49-F238E27FC236}">
              <a16:creationId xmlns:a16="http://schemas.microsoft.com/office/drawing/2014/main" id="{9EB01F4F-1BAC-5EF1-E495-127F0BC3EA5C}"/>
            </a:ext>
          </a:extLst>
        </xdr:cNvPr>
        <xdr:cNvSpPr txBox="1"/>
      </xdr:nvSpPr>
      <xdr:spPr>
        <a:xfrm>
          <a:off x="389810" y="2079695"/>
          <a:ext cx="1301830"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1600" b="1">
              <a:solidFill>
                <a:srgbClr val="0B4E75"/>
              </a:solidFill>
            </a:rPr>
            <a:t>ጠቅላላ አፈፃፀም </a:t>
          </a:r>
          <a:endParaRPr lang="en-US" sz="1600" b="1">
            <a:solidFill>
              <a:srgbClr val="0B4E75"/>
            </a:solidFill>
            <a:latin typeface="+mn-lt"/>
            <a:ea typeface="+mn-ea"/>
            <a:cs typeface="+mn-cs"/>
          </a:endParaRPr>
        </a:p>
      </xdr:txBody>
    </xdr:sp>
    <xdr:clientData/>
  </xdr:twoCellAnchor>
  <xdr:twoCellAnchor>
    <xdr:from>
      <xdr:col>23</xdr:col>
      <xdr:colOff>308938</xdr:colOff>
      <xdr:row>0</xdr:row>
      <xdr:rowOff>0</xdr:rowOff>
    </xdr:from>
    <xdr:to>
      <xdr:col>24</xdr:col>
      <xdr:colOff>0</xdr:colOff>
      <xdr:row>37</xdr:row>
      <xdr:rowOff>0</xdr:rowOff>
    </xdr:to>
    <xdr:sp macro="" textlink="">
      <xdr:nvSpPr>
        <xdr:cNvPr id="24" name="Rectangle 23">
          <a:extLst>
            <a:ext uri="{FF2B5EF4-FFF2-40B4-BE49-F238E27FC236}">
              <a16:creationId xmlns:a16="http://schemas.microsoft.com/office/drawing/2014/main" id="{02161245-0246-481A-8220-0F42983AC865}"/>
            </a:ext>
          </a:extLst>
        </xdr:cNvPr>
        <xdr:cNvSpPr/>
      </xdr:nvSpPr>
      <xdr:spPr>
        <a:xfrm rot="5400000">
          <a:off x="1109678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0</xdr:colOff>
      <xdr:row>38</xdr:row>
      <xdr:rowOff>117782</xdr:rowOff>
    </xdr:to>
    <xdr:sp macro="" textlink="">
      <xdr:nvSpPr>
        <xdr:cNvPr id="25" name="Rectangle 24">
          <a:extLst>
            <a:ext uri="{FF2B5EF4-FFF2-40B4-BE49-F238E27FC236}">
              <a16:creationId xmlns:a16="http://schemas.microsoft.com/office/drawing/2014/main" id="{AC5A6D21-5391-42CB-9498-069A8DF842FC}"/>
            </a:ext>
          </a:extLst>
        </xdr:cNvPr>
        <xdr:cNvSpPr/>
      </xdr:nvSpPr>
      <xdr:spPr>
        <a:xfrm>
          <a:off x="7620" y="6766560"/>
          <a:ext cx="1462278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586740</xdr:colOff>
      <xdr:row>4</xdr:row>
      <xdr:rowOff>68580</xdr:rowOff>
    </xdr:from>
    <xdr:to>
      <xdr:col>5</xdr:col>
      <xdr:colOff>563880</xdr:colOff>
      <xdr:row>37</xdr:row>
      <xdr:rowOff>38100</xdr:rowOff>
    </xdr:to>
    <xdr:sp macro="" textlink="">
      <xdr:nvSpPr>
        <xdr:cNvPr id="44" name="Rectangle 43">
          <a:extLst>
            <a:ext uri="{FF2B5EF4-FFF2-40B4-BE49-F238E27FC236}">
              <a16:creationId xmlns:a16="http://schemas.microsoft.com/office/drawing/2014/main" id="{768BBDDC-1B41-DACC-EA75-51AD63F0E14C}"/>
            </a:ext>
          </a:extLst>
        </xdr:cNvPr>
        <xdr:cNvSpPr/>
      </xdr:nvSpPr>
      <xdr:spPr>
        <a:xfrm>
          <a:off x="1805940" y="800100"/>
          <a:ext cx="1805940" cy="6004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2</xdr:row>
      <xdr:rowOff>160020</xdr:rowOff>
    </xdr:from>
    <xdr:to>
      <xdr:col>6</xdr:col>
      <xdr:colOff>0</xdr:colOff>
      <xdr:row>6</xdr:row>
      <xdr:rowOff>7620</xdr:rowOff>
    </xdr:to>
    <xdr:sp macro="" textlink="">
      <xdr:nvSpPr>
        <xdr:cNvPr id="45" name="Rectangle 44">
          <a:extLst>
            <a:ext uri="{FF2B5EF4-FFF2-40B4-BE49-F238E27FC236}">
              <a16:creationId xmlns:a16="http://schemas.microsoft.com/office/drawing/2014/main" id="{0FB3BF89-699F-C7C0-7DED-845D368A205E}"/>
            </a:ext>
          </a:extLst>
        </xdr:cNvPr>
        <xdr:cNvSpPr/>
      </xdr:nvSpPr>
      <xdr:spPr>
        <a:xfrm>
          <a:off x="1691640" y="525780"/>
          <a:ext cx="1965960" cy="57912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137162</xdr:colOff>
      <xdr:row>11</xdr:row>
      <xdr:rowOff>76200</xdr:rowOff>
    </xdr:from>
    <xdr:to>
      <xdr:col>0</xdr:col>
      <xdr:colOff>434340</xdr:colOff>
      <xdr:row>12</xdr:row>
      <xdr:rowOff>162811</xdr:rowOff>
    </xdr:to>
    <xdr:pic>
      <xdr:nvPicPr>
        <xdr:cNvPr id="62" name="Picture 61">
          <a:extLst>
            <a:ext uri="{FF2B5EF4-FFF2-40B4-BE49-F238E27FC236}">
              <a16:creationId xmlns:a16="http://schemas.microsoft.com/office/drawing/2014/main" id="{C81501C6-865F-B96C-28D7-56D8A4D0BC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162" y="2087880"/>
          <a:ext cx="297178" cy="269491"/>
        </a:xfrm>
        <a:prstGeom prst="rect">
          <a:avLst/>
        </a:prstGeom>
        <a:noFill/>
        <a:ln>
          <a:noFill/>
        </a:ln>
      </xdr:spPr>
    </xdr:pic>
    <xdr:clientData/>
  </xdr:twoCellAnchor>
  <xdr:twoCellAnchor>
    <xdr:from>
      <xdr:col>0</xdr:col>
      <xdr:colOff>137160</xdr:colOff>
      <xdr:row>20</xdr:row>
      <xdr:rowOff>60961</xdr:rowOff>
    </xdr:from>
    <xdr:to>
      <xdr:col>2</xdr:col>
      <xdr:colOff>472441</xdr:colOff>
      <xdr:row>22</xdr:row>
      <xdr:rowOff>45720</xdr:rowOff>
    </xdr:to>
    <xdr:grpSp>
      <xdr:nvGrpSpPr>
        <xdr:cNvPr id="9" name="Group 8">
          <a:hlinkClick xmlns:r="http://schemas.openxmlformats.org/officeDocument/2006/relationships" r:id="rId3"/>
          <a:extLst>
            <a:ext uri="{FF2B5EF4-FFF2-40B4-BE49-F238E27FC236}">
              <a16:creationId xmlns:a16="http://schemas.microsoft.com/office/drawing/2014/main" id="{51CC2135-AE79-4CCE-70CA-B2A0627FA860}"/>
            </a:ext>
          </a:extLst>
        </xdr:cNvPr>
        <xdr:cNvGrpSpPr/>
      </xdr:nvGrpSpPr>
      <xdr:grpSpPr>
        <a:xfrm>
          <a:off x="137160" y="3718561"/>
          <a:ext cx="1554481" cy="350519"/>
          <a:chOff x="137160" y="3718561"/>
          <a:chExt cx="1554481" cy="350519"/>
        </a:xfrm>
      </xdr:grpSpPr>
      <xdr:sp macro="" textlink="">
        <xdr:nvSpPr>
          <xdr:cNvPr id="13" name="TextBox 12">
            <a:hlinkClick xmlns:r="http://schemas.openxmlformats.org/officeDocument/2006/relationships" r:id="rId3"/>
            <a:extLst>
              <a:ext uri="{FF2B5EF4-FFF2-40B4-BE49-F238E27FC236}">
                <a16:creationId xmlns:a16="http://schemas.microsoft.com/office/drawing/2014/main" id="{54D9E127-1C44-0157-FC4E-5A588CCC02A1}"/>
              </a:ext>
            </a:extLst>
          </xdr:cNvPr>
          <xdr:cNvSpPr txBox="1"/>
        </xdr:nvSpPr>
        <xdr:spPr>
          <a:xfrm>
            <a:off x="412723" y="3749040"/>
            <a:ext cx="127891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1600" b="1">
                <a:solidFill>
                  <a:schemeClr val="bg1"/>
                </a:solidFill>
              </a:rPr>
              <a:t>የመኖ አጠቃቀም </a:t>
            </a:r>
            <a:endParaRPr lang="en-US" sz="1600" b="1">
              <a:solidFill>
                <a:schemeClr val="bg1"/>
              </a:solidFill>
            </a:endParaRPr>
          </a:p>
          <a:p>
            <a:pPr algn="l"/>
            <a:endParaRPr lang="en-US" sz="400">
              <a:solidFill>
                <a:schemeClr val="bg1"/>
              </a:solidFill>
            </a:endParaRPr>
          </a:p>
        </xdr:txBody>
      </xdr:sp>
      <xdr:pic>
        <xdr:nvPicPr>
          <xdr:cNvPr id="5" name="Picture 4">
            <a:extLst>
              <a:ext uri="{FF2B5EF4-FFF2-40B4-BE49-F238E27FC236}">
                <a16:creationId xmlns:a16="http://schemas.microsoft.com/office/drawing/2014/main" id="{EF7AB433-F190-379E-EAAD-E42FFF680A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7160" y="3718561"/>
            <a:ext cx="305889" cy="310896"/>
          </a:xfrm>
          <a:prstGeom prst="rect">
            <a:avLst/>
          </a:prstGeom>
          <a:noFill/>
          <a:ln>
            <a:noFill/>
          </a:ln>
        </xdr:spPr>
      </xdr:pic>
    </xdr:grpSp>
    <xdr:clientData/>
  </xdr:twoCellAnchor>
  <xdr:twoCellAnchor>
    <xdr:from>
      <xdr:col>0</xdr:col>
      <xdr:colOff>91440</xdr:colOff>
      <xdr:row>15</xdr:row>
      <xdr:rowOff>83821</xdr:rowOff>
    </xdr:from>
    <xdr:to>
      <xdr:col>2</xdr:col>
      <xdr:colOff>472440</xdr:colOff>
      <xdr:row>17</xdr:row>
      <xdr:rowOff>101692</xdr:rowOff>
    </xdr:to>
    <xdr:grpSp>
      <xdr:nvGrpSpPr>
        <xdr:cNvPr id="12" name="Group 11">
          <a:hlinkClick xmlns:r="http://schemas.openxmlformats.org/officeDocument/2006/relationships" r:id="rId5"/>
          <a:extLst>
            <a:ext uri="{FF2B5EF4-FFF2-40B4-BE49-F238E27FC236}">
              <a16:creationId xmlns:a16="http://schemas.microsoft.com/office/drawing/2014/main" id="{C92DA1BF-2B79-0F4B-2D5E-26F2A149044B}"/>
            </a:ext>
          </a:extLst>
        </xdr:cNvPr>
        <xdr:cNvGrpSpPr/>
      </xdr:nvGrpSpPr>
      <xdr:grpSpPr>
        <a:xfrm>
          <a:off x="91440" y="2827021"/>
          <a:ext cx="1600200" cy="383631"/>
          <a:chOff x="91440" y="2827021"/>
          <a:chExt cx="1600200" cy="383631"/>
        </a:xfrm>
      </xdr:grpSpPr>
      <xdr:sp macro="" textlink="">
        <xdr:nvSpPr>
          <xdr:cNvPr id="19" name="TextBox 18">
            <a:hlinkClick xmlns:r="http://schemas.openxmlformats.org/officeDocument/2006/relationships" r:id="rId5"/>
            <a:extLst>
              <a:ext uri="{FF2B5EF4-FFF2-40B4-BE49-F238E27FC236}">
                <a16:creationId xmlns:a16="http://schemas.microsoft.com/office/drawing/2014/main" id="{47BED5E9-105D-EE32-844A-94CCAD32F27A}"/>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1600" b="1">
                <a:solidFill>
                  <a:schemeClr val="bg1"/>
                </a:solidFill>
              </a:rPr>
              <a:t>የምርት ሁኔታ </a:t>
            </a:r>
            <a:endParaRPr lang="en-US" sz="1600" b="1">
              <a:solidFill>
                <a:schemeClr val="bg1"/>
              </a:solidFill>
            </a:endParaRPr>
          </a:p>
          <a:p>
            <a:pPr algn="l"/>
            <a:endParaRPr lang="en-US" sz="1100">
              <a:solidFill>
                <a:schemeClr val="bg1"/>
              </a:solidFill>
            </a:endParaRPr>
          </a:p>
        </xdr:txBody>
      </xdr:sp>
      <xdr:pic>
        <xdr:nvPicPr>
          <xdr:cNvPr id="8" name="Picture 7">
            <a:extLst>
              <a:ext uri="{FF2B5EF4-FFF2-40B4-BE49-F238E27FC236}">
                <a16:creationId xmlns:a16="http://schemas.microsoft.com/office/drawing/2014/main" id="{CB54460E-9364-1AF0-A13A-08A663DFCD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440" y="2827021"/>
            <a:ext cx="362286" cy="365760"/>
          </a:xfrm>
          <a:prstGeom prst="rect">
            <a:avLst/>
          </a:prstGeom>
          <a:noFill/>
          <a:ln>
            <a:noFill/>
          </a:ln>
        </xdr:spPr>
      </xdr:pic>
    </xdr:grpSp>
    <xdr:clientData/>
  </xdr:twoCellAnchor>
  <xdr:twoCellAnchor>
    <xdr:from>
      <xdr:col>0</xdr:col>
      <xdr:colOff>106681</xdr:colOff>
      <xdr:row>25</xdr:row>
      <xdr:rowOff>33416</xdr:rowOff>
    </xdr:from>
    <xdr:to>
      <xdr:col>2</xdr:col>
      <xdr:colOff>541020</xdr:colOff>
      <xdr:row>27</xdr:row>
      <xdr:rowOff>37545</xdr:rowOff>
    </xdr:to>
    <xdr:grpSp>
      <xdr:nvGrpSpPr>
        <xdr:cNvPr id="6" name="Group 5">
          <a:hlinkClick xmlns:r="http://schemas.openxmlformats.org/officeDocument/2006/relationships" r:id="rId7"/>
          <a:extLst>
            <a:ext uri="{FF2B5EF4-FFF2-40B4-BE49-F238E27FC236}">
              <a16:creationId xmlns:a16="http://schemas.microsoft.com/office/drawing/2014/main" id="{A77F7259-6E45-7848-3A80-DD3BFEAD0526}"/>
            </a:ext>
          </a:extLst>
        </xdr:cNvPr>
        <xdr:cNvGrpSpPr/>
      </xdr:nvGrpSpPr>
      <xdr:grpSpPr>
        <a:xfrm>
          <a:off x="106681" y="4605416"/>
          <a:ext cx="1653539" cy="369889"/>
          <a:chOff x="106681" y="4605416"/>
          <a:chExt cx="1653539" cy="369889"/>
        </a:xfrm>
      </xdr:grpSpPr>
      <xdr:sp macro="" textlink="">
        <xdr:nvSpPr>
          <xdr:cNvPr id="16" name="TextBox 15">
            <a:hlinkClick xmlns:r="http://schemas.openxmlformats.org/officeDocument/2006/relationships" r:id="rId7"/>
            <a:extLst>
              <a:ext uri="{FF2B5EF4-FFF2-40B4-BE49-F238E27FC236}">
                <a16:creationId xmlns:a16="http://schemas.microsoft.com/office/drawing/2014/main" id="{449D8821-1313-4707-12B2-A98517A9FB2D}"/>
              </a:ext>
            </a:extLst>
          </xdr:cNvPr>
          <xdr:cNvSpPr txBox="1"/>
        </xdr:nvSpPr>
        <xdr:spPr>
          <a:xfrm>
            <a:off x="358140" y="4605416"/>
            <a:ext cx="1402080"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1600" b="1">
                <a:solidFill>
                  <a:schemeClr val="bg1"/>
                </a:solidFill>
              </a:rPr>
              <a:t>የገንዘብ አስተዳደር </a:t>
            </a:r>
            <a:endParaRPr lang="en-US" sz="1600">
              <a:solidFill>
                <a:schemeClr val="bg1"/>
              </a:solidFill>
            </a:endParaRPr>
          </a:p>
        </xdr:txBody>
      </xdr:sp>
      <xdr:pic>
        <xdr:nvPicPr>
          <xdr:cNvPr id="11" name="Picture 10">
            <a:extLst>
              <a:ext uri="{FF2B5EF4-FFF2-40B4-BE49-F238E27FC236}">
                <a16:creationId xmlns:a16="http://schemas.microsoft.com/office/drawing/2014/main" id="{4F2044EF-624C-0A7F-5104-AE88C0D2571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6681" y="4632961"/>
            <a:ext cx="310896" cy="310896"/>
          </a:xfrm>
          <a:prstGeom prst="rect">
            <a:avLst/>
          </a:prstGeom>
          <a:noFill/>
          <a:ln>
            <a:noFill/>
          </a:ln>
        </xdr:spPr>
      </xdr:pic>
    </xdr:grpSp>
    <xdr:clientData/>
  </xdr:twoCellAnchor>
  <xdr:twoCellAnchor>
    <xdr:from>
      <xdr:col>0</xdr:col>
      <xdr:colOff>60960</xdr:colOff>
      <xdr:row>29</xdr:row>
      <xdr:rowOff>121921</xdr:rowOff>
    </xdr:from>
    <xdr:to>
      <xdr:col>2</xdr:col>
      <xdr:colOff>518160</xdr:colOff>
      <xdr:row>31</xdr:row>
      <xdr:rowOff>76200</xdr:rowOff>
    </xdr:to>
    <xdr:grpSp>
      <xdr:nvGrpSpPr>
        <xdr:cNvPr id="4" name="Group 3">
          <a:hlinkClick xmlns:r="http://schemas.openxmlformats.org/officeDocument/2006/relationships" r:id="rId9"/>
          <a:extLst>
            <a:ext uri="{FF2B5EF4-FFF2-40B4-BE49-F238E27FC236}">
              <a16:creationId xmlns:a16="http://schemas.microsoft.com/office/drawing/2014/main" id="{07D820A8-53D4-C148-58A6-CDF76D8C904F}"/>
            </a:ext>
          </a:extLst>
        </xdr:cNvPr>
        <xdr:cNvGrpSpPr/>
      </xdr:nvGrpSpPr>
      <xdr:grpSpPr>
        <a:xfrm>
          <a:off x="60960" y="5425441"/>
          <a:ext cx="1676400" cy="320039"/>
          <a:chOff x="60960" y="5425441"/>
          <a:chExt cx="1676400" cy="320039"/>
        </a:xfrm>
      </xdr:grpSpPr>
      <xdr:sp macro="" textlink="">
        <xdr:nvSpPr>
          <xdr:cNvPr id="10" name="TextBox 9">
            <a:hlinkClick xmlns:r="http://schemas.openxmlformats.org/officeDocument/2006/relationships" r:id="rId9"/>
            <a:extLst>
              <a:ext uri="{FF2B5EF4-FFF2-40B4-BE49-F238E27FC236}">
                <a16:creationId xmlns:a16="http://schemas.microsoft.com/office/drawing/2014/main" id="{C028D984-6638-AD70-8394-5CA515AB44CA}"/>
              </a:ext>
            </a:extLst>
          </xdr:cNvPr>
          <xdr:cNvSpPr txBox="1"/>
        </xdr:nvSpPr>
        <xdr:spPr>
          <a:xfrm>
            <a:off x="365760" y="5436108"/>
            <a:ext cx="1371600" cy="309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am-ET" sz="1600" b="1">
                <a:solidFill>
                  <a:schemeClr val="bg1"/>
                </a:solidFill>
              </a:rPr>
              <a:t>የሰሌዳ አጠቃቀም</a:t>
            </a:r>
            <a:endParaRPr lang="en-US" sz="1600" b="1">
              <a:solidFill>
                <a:schemeClr val="bg1"/>
              </a:solidFill>
            </a:endParaRPr>
          </a:p>
        </xdr:txBody>
      </xdr:sp>
      <xdr:pic>
        <xdr:nvPicPr>
          <xdr:cNvPr id="15" name="Picture 14">
            <a:extLst>
              <a:ext uri="{FF2B5EF4-FFF2-40B4-BE49-F238E27FC236}">
                <a16:creationId xmlns:a16="http://schemas.microsoft.com/office/drawing/2014/main" id="{CCEDBB2B-3BD9-75F7-139C-542F7E35EB6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960" y="5425441"/>
            <a:ext cx="291953" cy="312419"/>
          </a:xfrm>
          <a:prstGeom prst="rect">
            <a:avLst/>
          </a:prstGeom>
          <a:noFill/>
          <a:ln>
            <a:noFill/>
          </a:ln>
        </xdr:spPr>
      </xdr:pic>
    </xdr:grpSp>
    <xdr:clientData/>
  </xdr:twoCellAnchor>
  <xdr:twoCellAnchor>
    <xdr:from>
      <xdr:col>6</xdr:col>
      <xdr:colOff>152400</xdr:colOff>
      <xdr:row>3</xdr:row>
      <xdr:rowOff>35188</xdr:rowOff>
    </xdr:from>
    <xdr:to>
      <xdr:col>9</xdr:col>
      <xdr:colOff>236220</xdr:colOff>
      <xdr:row>8</xdr:row>
      <xdr:rowOff>35188</xdr:rowOff>
    </xdr:to>
    <xdr:grpSp>
      <xdr:nvGrpSpPr>
        <xdr:cNvPr id="21" name="Group 20">
          <a:extLst>
            <a:ext uri="{FF2B5EF4-FFF2-40B4-BE49-F238E27FC236}">
              <a16:creationId xmlns:a16="http://schemas.microsoft.com/office/drawing/2014/main" id="{E5F7C17B-6AC0-D432-0A46-7674F64BC13C}"/>
            </a:ext>
          </a:extLst>
        </xdr:cNvPr>
        <xdr:cNvGrpSpPr/>
      </xdr:nvGrpSpPr>
      <xdr:grpSpPr>
        <a:xfrm>
          <a:off x="3810000" y="583828"/>
          <a:ext cx="1912620" cy="914400"/>
          <a:chOff x="3810000" y="583828"/>
          <a:chExt cx="1912620" cy="914400"/>
        </a:xfrm>
      </xdr:grpSpPr>
      <xdr:sp macro="" textlink="">
        <xdr:nvSpPr>
          <xdr:cNvPr id="22" name="Rectangle: Rounded Corners 21">
            <a:extLst>
              <a:ext uri="{FF2B5EF4-FFF2-40B4-BE49-F238E27FC236}">
                <a16:creationId xmlns:a16="http://schemas.microsoft.com/office/drawing/2014/main" id="{CAB1501C-B401-49E0-9397-97AC5894C0BF}"/>
              </a:ext>
            </a:extLst>
          </xdr:cNvPr>
          <xdr:cNvSpPr/>
        </xdr:nvSpPr>
        <xdr:spPr>
          <a:xfrm>
            <a:off x="3810000" y="583828"/>
            <a:ext cx="1912620" cy="914400"/>
          </a:xfrm>
          <a:prstGeom prst="roundRect">
            <a:avLst/>
          </a:prstGeom>
          <a:solidFill>
            <a:srgbClr val="2373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2" name="TextBox 31">
            <a:extLst>
              <a:ext uri="{FF2B5EF4-FFF2-40B4-BE49-F238E27FC236}">
                <a16:creationId xmlns:a16="http://schemas.microsoft.com/office/drawing/2014/main" id="{FF854119-9D92-4DD0-ABC4-408C52B8D153}"/>
              </a:ext>
            </a:extLst>
          </xdr:cNvPr>
          <xdr:cNvSpPr txBox="1"/>
        </xdr:nvSpPr>
        <xdr:spPr>
          <a:xfrm>
            <a:off x="3870960" y="59174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በሕይዎት ያሉ ዶሮዎች ብዛት</a:t>
            </a:r>
          </a:p>
        </xdr:txBody>
      </xdr:sp>
      <xdr:sp macro="" textlink="Analysis!C8">
        <xdr:nvSpPr>
          <xdr:cNvPr id="37" name="TextBox 36">
            <a:extLst>
              <a:ext uri="{FF2B5EF4-FFF2-40B4-BE49-F238E27FC236}">
                <a16:creationId xmlns:a16="http://schemas.microsoft.com/office/drawing/2014/main" id="{6E07B6C5-A134-44A4-A573-BD726EF8B566}"/>
              </a:ext>
            </a:extLst>
          </xdr:cNvPr>
          <xdr:cNvSpPr txBox="1"/>
        </xdr:nvSpPr>
        <xdr:spPr>
          <a:xfrm>
            <a:off x="4137660" y="911308"/>
            <a:ext cx="1517904" cy="49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93D875-63C1-4298-8A20-710FE96E2EE3}" type="TxLink">
              <a:rPr lang="en-US" sz="3200" b="1" i="0" u="none" strike="noStrike">
                <a:solidFill>
                  <a:schemeClr val="bg1"/>
                </a:solidFill>
                <a:latin typeface="Aptos Narrow"/>
              </a:rPr>
              <a:pPr algn="ctr"/>
              <a:t> </a:t>
            </a:fld>
            <a:endParaRPr lang="en-US" sz="4400" b="1">
              <a:solidFill>
                <a:schemeClr val="bg1"/>
              </a:solidFill>
            </a:endParaRPr>
          </a:p>
        </xdr:txBody>
      </xdr:sp>
      <xdr:pic>
        <xdr:nvPicPr>
          <xdr:cNvPr id="20" name="Picture 19">
            <a:extLst>
              <a:ext uri="{FF2B5EF4-FFF2-40B4-BE49-F238E27FC236}">
                <a16:creationId xmlns:a16="http://schemas.microsoft.com/office/drawing/2014/main" id="{0C0992E3-8A93-B951-D4C4-7C4FEC839A2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840480" y="996823"/>
            <a:ext cx="358140" cy="363371"/>
          </a:xfrm>
          <a:prstGeom prst="rect">
            <a:avLst/>
          </a:prstGeom>
          <a:noFill/>
          <a:ln>
            <a:noFill/>
          </a:ln>
        </xdr:spPr>
      </xdr:pic>
    </xdr:grpSp>
    <xdr:clientData/>
  </xdr:twoCellAnchor>
  <xdr:twoCellAnchor>
    <xdr:from>
      <xdr:col>2</xdr:col>
      <xdr:colOff>472440</xdr:colOff>
      <xdr:row>4</xdr:row>
      <xdr:rowOff>99961</xdr:rowOff>
    </xdr:from>
    <xdr:to>
      <xdr:col>2</xdr:col>
      <xdr:colOff>609054</xdr:colOff>
      <xdr:row>37</xdr:row>
      <xdr:rowOff>22860</xdr:rowOff>
    </xdr:to>
    <xdr:sp macro="" textlink="">
      <xdr:nvSpPr>
        <xdr:cNvPr id="2" name="Rectangle 1">
          <a:extLst>
            <a:ext uri="{FF2B5EF4-FFF2-40B4-BE49-F238E27FC236}">
              <a16:creationId xmlns:a16="http://schemas.microsoft.com/office/drawing/2014/main" id="{616C28B4-1B7E-4E96-98CE-2C57F9947A9A}"/>
            </a:ext>
          </a:extLst>
        </xdr:cNvPr>
        <xdr:cNvSpPr/>
      </xdr:nvSpPr>
      <xdr:spPr>
        <a:xfrm>
          <a:off x="1691640" y="831481"/>
          <a:ext cx="136614" cy="5957939"/>
        </a:xfrm>
        <a:prstGeom prst="rect">
          <a:avLst/>
        </a:prstGeom>
        <a:solidFill>
          <a:srgbClr val="D8F5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121920</xdr:colOff>
      <xdr:row>9</xdr:row>
      <xdr:rowOff>7620</xdr:rowOff>
    </xdr:from>
    <xdr:to>
      <xdr:col>23</xdr:col>
      <xdr:colOff>152400</xdr:colOff>
      <xdr:row>23</xdr:row>
      <xdr:rowOff>60960</xdr:rowOff>
    </xdr:to>
    <xdr:grpSp>
      <xdr:nvGrpSpPr>
        <xdr:cNvPr id="48" name="Group 47">
          <a:extLst>
            <a:ext uri="{FF2B5EF4-FFF2-40B4-BE49-F238E27FC236}">
              <a16:creationId xmlns:a16="http://schemas.microsoft.com/office/drawing/2014/main" id="{5308FF4F-B32F-90EA-CEC6-CD148DCDE88C}"/>
            </a:ext>
          </a:extLst>
        </xdr:cNvPr>
        <xdr:cNvGrpSpPr/>
      </xdr:nvGrpSpPr>
      <xdr:grpSpPr>
        <a:xfrm>
          <a:off x="9265920" y="1653540"/>
          <a:ext cx="4907280" cy="2613660"/>
          <a:chOff x="9372600" y="1661160"/>
          <a:chExt cx="4907280" cy="2613660"/>
        </a:xfrm>
      </xdr:grpSpPr>
      <xdr:sp macro="" textlink="">
        <xdr:nvSpPr>
          <xdr:cNvPr id="54" name="Rectangle: Rounded Corners 53">
            <a:extLst>
              <a:ext uri="{FF2B5EF4-FFF2-40B4-BE49-F238E27FC236}">
                <a16:creationId xmlns:a16="http://schemas.microsoft.com/office/drawing/2014/main" id="{A4811B72-9509-2F46-4EEC-E622B9573B6C}"/>
              </a:ext>
            </a:extLst>
          </xdr:cNvPr>
          <xdr:cNvSpPr/>
        </xdr:nvSpPr>
        <xdr:spPr>
          <a:xfrm>
            <a:off x="9372600" y="1661160"/>
            <a:ext cx="4907280" cy="2552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graphicFrame macro="">
        <xdr:nvGraphicFramePr>
          <xdr:cNvPr id="67" name="Chart 66">
            <a:extLst>
              <a:ext uri="{FF2B5EF4-FFF2-40B4-BE49-F238E27FC236}">
                <a16:creationId xmlns:a16="http://schemas.microsoft.com/office/drawing/2014/main" id="{03D1161B-7CE8-4E29-9B01-535F6D3DD8C4}"/>
              </a:ext>
            </a:extLst>
          </xdr:cNvPr>
          <xdr:cNvGraphicFramePr>
            <a:graphicFrameLocks/>
          </xdr:cNvGraphicFramePr>
        </xdr:nvGraphicFramePr>
        <xdr:xfrm>
          <a:off x="9448800" y="1760220"/>
          <a:ext cx="4686300" cy="25146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2</xdr:col>
      <xdr:colOff>30480</xdr:colOff>
      <xdr:row>0</xdr:row>
      <xdr:rowOff>0</xdr:rowOff>
    </xdr:from>
    <xdr:to>
      <xdr:col>19</xdr:col>
      <xdr:colOff>15240</xdr:colOff>
      <xdr:row>2</xdr:row>
      <xdr:rowOff>175260</xdr:rowOff>
    </xdr:to>
    <xdr:sp macro="" textlink="">
      <xdr:nvSpPr>
        <xdr:cNvPr id="59" name="TextBox 58">
          <a:extLst>
            <a:ext uri="{FF2B5EF4-FFF2-40B4-BE49-F238E27FC236}">
              <a16:creationId xmlns:a16="http://schemas.microsoft.com/office/drawing/2014/main" id="{179AD3BE-464B-4CFC-B932-80E95A1F2CB5}"/>
            </a:ext>
          </a:extLst>
        </xdr:cNvPr>
        <xdr:cNvSpPr txBox="1"/>
      </xdr:nvSpPr>
      <xdr:spPr>
        <a:xfrm>
          <a:off x="1249680" y="0"/>
          <a:ext cx="10347960" cy="541020"/>
        </a:xfrm>
        <a:prstGeom prst="rect">
          <a:avLst/>
        </a:prstGeom>
        <a:solidFill>
          <a:srgbClr val="071D39"/>
        </a:solidFill>
        <a:ln w="9525" cmpd="sng">
          <a:noFill/>
        </a:ln>
        <a:effectLst/>
      </xdr:spPr>
      <xdr:txBody>
        <a:bodyPr vertOverflow="clip" horzOverflow="clip" wrap="square" rtlCol="0" anchor="ctr"/>
        <a:lstStyle/>
        <a:p>
          <a:pPr marL="0" marR="0" lvl="0" indent="0" algn="ctr" defTabSz="914400" eaLnBrk="1" fontAlgn="auto" latinLnBrk="0" hangingPunct="1">
            <a:lnSpc>
              <a:spcPct val="115000"/>
            </a:lnSpc>
            <a:spcBef>
              <a:spcPts val="0"/>
            </a:spcBef>
            <a:spcAft>
              <a:spcPts val="800"/>
            </a:spcAft>
            <a:buClrTx/>
            <a:buSzTx/>
            <a:buFontTx/>
            <a:buNone/>
            <a:tabLst/>
            <a:defRPr/>
          </a:pP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መሰረት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ፈቃደ</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የተቀናጀ</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የዶሮ</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ኃብት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endParaRPr kumimoji="0" lang="en-US"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0</xdr:col>
      <xdr:colOff>0</xdr:colOff>
      <xdr:row>1</xdr:row>
      <xdr:rowOff>68580</xdr:rowOff>
    </xdr:from>
    <xdr:to>
      <xdr:col>5</xdr:col>
      <xdr:colOff>499706</xdr:colOff>
      <xdr:row>10</xdr:row>
      <xdr:rowOff>175260</xdr:rowOff>
    </xdr:to>
    <xdr:grpSp>
      <xdr:nvGrpSpPr>
        <xdr:cNvPr id="49" name="Group 48">
          <a:extLst>
            <a:ext uri="{FF2B5EF4-FFF2-40B4-BE49-F238E27FC236}">
              <a16:creationId xmlns:a16="http://schemas.microsoft.com/office/drawing/2014/main" id="{D167FFD5-C4ED-A1C8-5C93-B6E392D102DF}"/>
            </a:ext>
          </a:extLst>
        </xdr:cNvPr>
        <xdr:cNvGrpSpPr/>
      </xdr:nvGrpSpPr>
      <xdr:grpSpPr>
        <a:xfrm>
          <a:off x="0" y="251460"/>
          <a:ext cx="3547706" cy="1752600"/>
          <a:chOff x="-15240" y="259080"/>
          <a:chExt cx="3547706" cy="1752600"/>
        </a:xfrm>
      </xdr:grpSpPr>
      <xdr:pic>
        <xdr:nvPicPr>
          <xdr:cNvPr id="18" name="Picture 17">
            <a:extLst>
              <a:ext uri="{FF2B5EF4-FFF2-40B4-BE49-F238E27FC236}">
                <a16:creationId xmlns:a16="http://schemas.microsoft.com/office/drawing/2014/main" id="{57C00A50-103D-498D-BA65-B3D8A9A7DDE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240" y="259080"/>
            <a:ext cx="1676400" cy="1676400"/>
          </a:xfrm>
          <a:prstGeom prst="rect">
            <a:avLst/>
          </a:prstGeom>
          <a:noFill/>
          <a:ln>
            <a:noFill/>
          </a:ln>
        </xdr:spPr>
      </xdr:pic>
      <xdr:pic>
        <xdr:nvPicPr>
          <xdr:cNvPr id="17" name="Picture 16">
            <a:extLst>
              <a:ext uri="{FF2B5EF4-FFF2-40B4-BE49-F238E27FC236}">
                <a16:creationId xmlns:a16="http://schemas.microsoft.com/office/drawing/2014/main" id="{74403BB0-096A-3EE7-A3AC-34FFF4CB67F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837209" y="297180"/>
            <a:ext cx="1695257" cy="1714500"/>
          </a:xfrm>
          <a:prstGeom prst="rect">
            <a:avLst/>
          </a:prstGeom>
          <a:noFill/>
          <a:ln>
            <a:noFill/>
          </a:ln>
        </xdr:spPr>
      </xdr:pic>
    </xdr:grpSp>
    <xdr:clientData/>
  </xdr:twoCellAnchor>
  <xdr:twoCellAnchor editAs="absolute">
    <xdr:from>
      <xdr:col>3</xdr:col>
      <xdr:colOff>37941</xdr:colOff>
      <xdr:row>30</xdr:row>
      <xdr:rowOff>74588</xdr:rowOff>
    </xdr:from>
    <xdr:to>
      <xdr:col>5</xdr:col>
      <xdr:colOff>567402</xdr:colOff>
      <xdr:row>35</xdr:row>
      <xdr:rowOff>30964</xdr:rowOff>
    </xdr:to>
    <mc:AlternateContent xmlns:mc="http://schemas.openxmlformats.org/markup-compatibility/2006" xmlns:a14="http://schemas.microsoft.com/office/drawing/2010/main">
      <mc:Choice Requires="a14">
        <xdr:graphicFrame macro="">
          <xdr:nvGraphicFramePr>
            <xdr:cNvPr id="73" name="DayName">
              <a:extLst>
                <a:ext uri="{FF2B5EF4-FFF2-40B4-BE49-F238E27FC236}">
                  <a16:creationId xmlns:a16="http://schemas.microsoft.com/office/drawing/2014/main" id="{1F295DFE-5A8E-4F0B-A65A-02A5714856D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mlns="">
        <xdr:sp macro="" textlink="">
          <xdr:nvSpPr>
            <xdr:cNvPr id="0" name=""/>
            <xdr:cNvSpPr>
              <a:spLocks noTextEdit="1"/>
            </xdr:cNvSpPr>
          </xdr:nvSpPr>
          <xdr:spPr>
            <a:xfrm>
              <a:off x="1866741" y="5560988"/>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37941</xdr:colOff>
      <xdr:row>18</xdr:row>
      <xdr:rowOff>98949</xdr:rowOff>
    </xdr:from>
    <xdr:to>
      <xdr:col>5</xdr:col>
      <xdr:colOff>567402</xdr:colOff>
      <xdr:row>23</xdr:row>
      <xdr:rowOff>55325</xdr:rowOff>
    </xdr:to>
    <mc:AlternateContent xmlns:mc="http://schemas.openxmlformats.org/markup-compatibility/2006" xmlns:a14="http://schemas.microsoft.com/office/drawing/2010/main">
      <mc:Choice Requires="a14">
        <xdr:graphicFrame macro="">
          <xdr:nvGraphicFramePr>
            <xdr:cNvPr id="74" name="ሩብ ዓመት-ዓመት">
              <a:extLst>
                <a:ext uri="{FF2B5EF4-FFF2-40B4-BE49-F238E27FC236}">
                  <a16:creationId xmlns:a16="http://schemas.microsoft.com/office/drawing/2014/main" id="{C8967AE8-A893-4977-82D5-4D686EE4E71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ሩብ ዓመት-ዓመት"/>
            </a:graphicData>
          </a:graphic>
        </xdr:graphicFrame>
      </mc:Choice>
      <mc:Fallback xmlns="">
        <xdr:sp macro="" textlink="">
          <xdr:nvSpPr>
            <xdr:cNvPr id="0" name=""/>
            <xdr:cNvSpPr>
              <a:spLocks noTextEdit="1"/>
            </xdr:cNvSpPr>
          </xdr:nvSpPr>
          <xdr:spPr>
            <a:xfrm>
              <a:off x="1866741" y="33907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37941</xdr:colOff>
      <xdr:row>24</xdr:row>
      <xdr:rowOff>86769</xdr:rowOff>
    </xdr:from>
    <xdr:to>
      <xdr:col>5</xdr:col>
      <xdr:colOff>567402</xdr:colOff>
      <xdr:row>29</xdr:row>
      <xdr:rowOff>43145</xdr:rowOff>
    </xdr:to>
    <mc:AlternateContent xmlns:mc="http://schemas.openxmlformats.org/markup-compatibility/2006" xmlns:a14="http://schemas.microsoft.com/office/drawing/2010/main">
      <mc:Choice Requires="a14">
        <xdr:graphicFrame macro="">
          <xdr:nvGraphicFramePr>
            <xdr:cNvPr id="75" name="ወር">
              <a:extLst>
                <a:ext uri="{FF2B5EF4-FFF2-40B4-BE49-F238E27FC236}">
                  <a16:creationId xmlns:a16="http://schemas.microsoft.com/office/drawing/2014/main" id="{73879C88-0D0D-4AB4-BB9F-5E59421F543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ወር"/>
            </a:graphicData>
          </a:graphic>
        </xdr:graphicFrame>
      </mc:Choice>
      <mc:Fallback xmlns="">
        <xdr:sp macro="" textlink="">
          <xdr:nvSpPr>
            <xdr:cNvPr id="0" name=""/>
            <xdr:cNvSpPr>
              <a:spLocks noTextEdit="1"/>
            </xdr:cNvSpPr>
          </xdr:nvSpPr>
          <xdr:spPr>
            <a:xfrm>
              <a:off x="1866741" y="44758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37941</xdr:colOff>
      <xdr:row>12</xdr:row>
      <xdr:rowOff>111130</xdr:rowOff>
    </xdr:from>
    <xdr:to>
      <xdr:col>5</xdr:col>
      <xdr:colOff>567402</xdr:colOff>
      <xdr:row>17</xdr:row>
      <xdr:rowOff>67506</xdr:rowOff>
    </xdr:to>
    <mc:AlternateContent xmlns:mc="http://schemas.openxmlformats.org/markup-compatibility/2006" xmlns:a14="http://schemas.microsoft.com/office/drawing/2010/main">
      <mc:Choice Requires="a14">
        <xdr:graphicFrame macro="">
          <xdr:nvGraphicFramePr>
            <xdr:cNvPr id="76" name="EthiopianYear">
              <a:extLst>
                <a:ext uri="{FF2B5EF4-FFF2-40B4-BE49-F238E27FC236}">
                  <a16:creationId xmlns:a16="http://schemas.microsoft.com/office/drawing/2014/main" id="{F48758BE-66F1-4D98-B14B-4CD895C85A1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hiopianYear"/>
            </a:graphicData>
          </a:graphic>
        </xdr:graphicFrame>
      </mc:Choice>
      <mc:Fallback xmlns="">
        <xdr:sp macro="" textlink="">
          <xdr:nvSpPr>
            <xdr:cNvPr id="0" name=""/>
            <xdr:cNvSpPr>
              <a:spLocks noTextEdit="1"/>
            </xdr:cNvSpPr>
          </xdr:nvSpPr>
          <xdr:spPr>
            <a:xfrm>
              <a:off x="1866741" y="2305690"/>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167640</xdr:colOff>
      <xdr:row>9</xdr:row>
      <xdr:rowOff>22860</xdr:rowOff>
    </xdr:from>
    <xdr:to>
      <xdr:col>15</xdr:col>
      <xdr:colOff>68580</xdr:colOff>
      <xdr:row>23</xdr:row>
      <xdr:rowOff>45720</xdr:rowOff>
    </xdr:to>
    <xdr:grpSp>
      <xdr:nvGrpSpPr>
        <xdr:cNvPr id="46" name="Group 45">
          <a:extLst>
            <a:ext uri="{FF2B5EF4-FFF2-40B4-BE49-F238E27FC236}">
              <a16:creationId xmlns:a16="http://schemas.microsoft.com/office/drawing/2014/main" id="{A4306088-3211-19DC-F50D-F9B07031CFF4}"/>
            </a:ext>
          </a:extLst>
        </xdr:cNvPr>
        <xdr:cNvGrpSpPr/>
      </xdr:nvGrpSpPr>
      <xdr:grpSpPr>
        <a:xfrm>
          <a:off x="3825240" y="1668780"/>
          <a:ext cx="5387340" cy="2583180"/>
          <a:chOff x="3810000" y="1661160"/>
          <a:chExt cx="5387340" cy="2583180"/>
        </a:xfrm>
      </xdr:grpSpPr>
      <xdr:sp macro="" textlink="">
        <xdr:nvSpPr>
          <xdr:cNvPr id="57" name="Rectangle: Rounded Corners 56">
            <a:extLst>
              <a:ext uri="{FF2B5EF4-FFF2-40B4-BE49-F238E27FC236}">
                <a16:creationId xmlns:a16="http://schemas.microsoft.com/office/drawing/2014/main" id="{625C97CA-1BC2-E2BD-AB0D-57BEA0C8EA08}"/>
              </a:ext>
            </a:extLst>
          </xdr:cNvPr>
          <xdr:cNvSpPr/>
        </xdr:nvSpPr>
        <xdr:spPr>
          <a:xfrm>
            <a:off x="3810000" y="1661160"/>
            <a:ext cx="5349240" cy="2552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graphicFrame macro="">
        <xdr:nvGraphicFramePr>
          <xdr:cNvPr id="72" name="Chart 71">
            <a:extLst>
              <a:ext uri="{FF2B5EF4-FFF2-40B4-BE49-F238E27FC236}">
                <a16:creationId xmlns:a16="http://schemas.microsoft.com/office/drawing/2014/main" id="{D02C7970-9141-41C2-91D4-5E60A98A9E6C}"/>
              </a:ext>
            </a:extLst>
          </xdr:cNvPr>
          <xdr:cNvGraphicFramePr>
            <a:graphicFrameLocks/>
          </xdr:cNvGraphicFramePr>
        </xdr:nvGraphicFramePr>
        <xdr:xfrm>
          <a:off x="3863340" y="1767840"/>
          <a:ext cx="5334000" cy="247650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6</xdr:col>
      <xdr:colOff>137160</xdr:colOff>
      <xdr:row>23</xdr:row>
      <xdr:rowOff>106680</xdr:rowOff>
    </xdr:from>
    <xdr:to>
      <xdr:col>23</xdr:col>
      <xdr:colOff>220980</xdr:colOff>
      <xdr:row>35</xdr:row>
      <xdr:rowOff>53340</xdr:rowOff>
    </xdr:to>
    <xdr:grpSp>
      <xdr:nvGrpSpPr>
        <xdr:cNvPr id="50" name="Group 49">
          <a:extLst>
            <a:ext uri="{FF2B5EF4-FFF2-40B4-BE49-F238E27FC236}">
              <a16:creationId xmlns:a16="http://schemas.microsoft.com/office/drawing/2014/main" id="{38AD1EB0-75B5-6D3D-7CC0-8DC578A5AD0B}"/>
            </a:ext>
          </a:extLst>
        </xdr:cNvPr>
        <xdr:cNvGrpSpPr/>
      </xdr:nvGrpSpPr>
      <xdr:grpSpPr>
        <a:xfrm>
          <a:off x="3794760" y="4312920"/>
          <a:ext cx="10447020" cy="2141220"/>
          <a:chOff x="3771900" y="4450080"/>
          <a:chExt cx="10447020" cy="1920240"/>
        </a:xfrm>
      </xdr:grpSpPr>
      <xdr:sp macro="" textlink="">
        <xdr:nvSpPr>
          <xdr:cNvPr id="26" name="Rectangle: Rounded Corners 25">
            <a:extLst>
              <a:ext uri="{FF2B5EF4-FFF2-40B4-BE49-F238E27FC236}">
                <a16:creationId xmlns:a16="http://schemas.microsoft.com/office/drawing/2014/main" id="{96DA72A7-2FEE-459F-9C8B-FDD3E3D472B1}"/>
              </a:ext>
            </a:extLst>
          </xdr:cNvPr>
          <xdr:cNvSpPr/>
        </xdr:nvSpPr>
        <xdr:spPr>
          <a:xfrm>
            <a:off x="3771900" y="4450080"/>
            <a:ext cx="10447020" cy="18897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graphicFrame macro="">
        <xdr:nvGraphicFramePr>
          <xdr:cNvPr id="78" name="Chart 77">
            <a:extLst>
              <a:ext uri="{FF2B5EF4-FFF2-40B4-BE49-F238E27FC236}">
                <a16:creationId xmlns:a16="http://schemas.microsoft.com/office/drawing/2014/main" id="{B8888DC1-BD68-4668-B633-4199DFD3D1FC}"/>
              </a:ext>
            </a:extLst>
          </xdr:cNvPr>
          <xdr:cNvGraphicFramePr>
            <a:graphicFrameLocks/>
          </xdr:cNvGraphicFramePr>
        </xdr:nvGraphicFramePr>
        <xdr:xfrm>
          <a:off x="3909060" y="4556760"/>
          <a:ext cx="10149840" cy="1813560"/>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18</xdr:col>
      <xdr:colOff>30480</xdr:colOff>
      <xdr:row>0</xdr:row>
      <xdr:rowOff>0</xdr:rowOff>
    </xdr:from>
    <xdr:to>
      <xdr:col>23</xdr:col>
      <xdr:colOff>350520</xdr:colOff>
      <xdr:row>2</xdr:row>
      <xdr:rowOff>173736</xdr:rowOff>
    </xdr:to>
    <xdr:sp macro="" textlink="">
      <xdr:nvSpPr>
        <xdr:cNvPr id="51" name="TextBox 50">
          <a:extLst>
            <a:ext uri="{FF2B5EF4-FFF2-40B4-BE49-F238E27FC236}">
              <a16:creationId xmlns:a16="http://schemas.microsoft.com/office/drawing/2014/main" id="{95644A77-14AB-BF02-592D-2819D06AFF8B}"/>
            </a:ext>
          </a:extLst>
        </xdr:cNvPr>
        <xdr:cNvSpPr txBox="1"/>
      </xdr:nvSpPr>
      <xdr:spPr>
        <a:xfrm>
          <a:off x="11003280" y="0"/>
          <a:ext cx="3368040" cy="539496"/>
        </a:xfrm>
        <a:prstGeom prst="rect">
          <a:avLst/>
        </a:prstGeom>
        <a:solidFill>
          <a:srgbClr val="071D39"/>
        </a:solidFill>
        <a:ln w="9525" cmpd="sng">
          <a:noFill/>
        </a:ln>
        <a:effectLst/>
      </xdr:spPr>
      <xdr:txBody>
        <a:bodyPr vertOverflow="clip" horzOverflow="clip" wrap="square" rtlCol="0" anchor="ctr"/>
        <a:lstStyle/>
        <a:p>
          <a:pPr algn="ctr" eaLnBrk="1" fontAlgn="auto" latinLnBrk="0" hangingPunct="1"/>
          <a:r>
            <a:rPr lang="am-ET" sz="1600" b="0" i="0" baseline="0">
              <a:solidFill>
                <a:schemeClr val="bg1">
                  <a:lumMod val="85000"/>
                </a:schemeClr>
              </a:solidFill>
              <a:effectLst/>
              <a:latin typeface="+mn-lt"/>
              <a:ea typeface="+mn-ea"/>
              <a:cs typeface="+mn-cs"/>
            </a:rPr>
            <a:t>የጠቅላላ አፈፃፀም ሰሌዳ 2018 - 2019</a:t>
          </a:r>
          <a:endParaRPr lang="en-US" sz="4000">
            <a:solidFill>
              <a:schemeClr val="bg1">
                <a:lumMod val="85000"/>
              </a:schemeClr>
            </a:solidFill>
            <a:effectLst/>
          </a:endParaRPr>
        </a:p>
      </xdr:txBody>
    </xdr:sp>
    <xdr:clientData/>
  </xdr:twoCellAnchor>
  <xdr:twoCellAnchor>
    <xdr:from>
      <xdr:col>6</xdr:col>
      <xdr:colOff>182880</xdr:colOff>
      <xdr:row>3</xdr:row>
      <xdr:rowOff>42808</xdr:rowOff>
    </xdr:from>
    <xdr:to>
      <xdr:col>23</xdr:col>
      <xdr:colOff>259080</xdr:colOff>
      <xdr:row>8</xdr:row>
      <xdr:rowOff>65668</xdr:rowOff>
    </xdr:to>
    <xdr:grpSp>
      <xdr:nvGrpSpPr>
        <xdr:cNvPr id="70" name="Group 69">
          <a:extLst>
            <a:ext uri="{FF2B5EF4-FFF2-40B4-BE49-F238E27FC236}">
              <a16:creationId xmlns:a16="http://schemas.microsoft.com/office/drawing/2014/main" id="{C9637A85-626C-238D-A96B-5C8C0087EBD7}"/>
            </a:ext>
          </a:extLst>
        </xdr:cNvPr>
        <xdr:cNvGrpSpPr/>
      </xdr:nvGrpSpPr>
      <xdr:grpSpPr>
        <a:xfrm>
          <a:off x="3840480" y="591448"/>
          <a:ext cx="10439400" cy="937260"/>
          <a:chOff x="3840480" y="591448"/>
          <a:chExt cx="10439400" cy="937260"/>
        </a:xfrm>
      </xdr:grpSpPr>
      <xdr:grpSp>
        <xdr:nvGrpSpPr>
          <xdr:cNvPr id="42" name="Group 41">
            <a:extLst>
              <a:ext uri="{FF2B5EF4-FFF2-40B4-BE49-F238E27FC236}">
                <a16:creationId xmlns:a16="http://schemas.microsoft.com/office/drawing/2014/main" id="{1E773794-3B05-8308-5D86-55CDE2778EC0}"/>
              </a:ext>
            </a:extLst>
          </xdr:cNvPr>
          <xdr:cNvGrpSpPr/>
        </xdr:nvGrpSpPr>
        <xdr:grpSpPr>
          <a:xfrm>
            <a:off x="5956935" y="591448"/>
            <a:ext cx="1912620" cy="914400"/>
            <a:chOff x="5934075" y="591448"/>
            <a:chExt cx="1912620" cy="914400"/>
          </a:xfrm>
        </xdr:grpSpPr>
        <xdr:sp macro="" textlink="">
          <xdr:nvSpPr>
            <xdr:cNvPr id="28" name="Rectangle: Rounded Corners 27">
              <a:extLst>
                <a:ext uri="{FF2B5EF4-FFF2-40B4-BE49-F238E27FC236}">
                  <a16:creationId xmlns:a16="http://schemas.microsoft.com/office/drawing/2014/main" id="{2CC8D3F2-23CF-455B-A3A8-FEA5C56D2CF6}"/>
                </a:ext>
              </a:extLst>
            </xdr:cNvPr>
            <xdr:cNvSpPr/>
          </xdr:nvSpPr>
          <xdr:spPr>
            <a:xfrm>
              <a:off x="5934075" y="591448"/>
              <a:ext cx="1912620" cy="914400"/>
            </a:xfrm>
            <a:prstGeom prst="roundRect">
              <a:avLst/>
            </a:prstGeom>
            <a:solidFill>
              <a:srgbClr val="578EF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3" name="TextBox 32">
              <a:extLst>
                <a:ext uri="{FF2B5EF4-FFF2-40B4-BE49-F238E27FC236}">
                  <a16:creationId xmlns:a16="http://schemas.microsoft.com/office/drawing/2014/main" id="{A2B26EBE-8D21-47CF-B920-196D723D4159}"/>
                </a:ext>
              </a:extLst>
            </xdr:cNvPr>
            <xdr:cNvSpPr txBox="1"/>
          </xdr:nvSpPr>
          <xdr:spPr>
            <a:xfrm>
              <a:off x="5943600" y="59174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tx2"/>
                  </a:solidFill>
                </a:rPr>
                <a:t>ጠቅላላ የተሰበሰበ እንቁላል</a:t>
              </a:r>
            </a:p>
          </xdr:txBody>
        </xdr:sp>
        <xdr:sp macro="" textlink="Analysis!C11">
          <xdr:nvSpPr>
            <xdr:cNvPr id="38" name="TextBox 37">
              <a:extLst>
                <a:ext uri="{FF2B5EF4-FFF2-40B4-BE49-F238E27FC236}">
                  <a16:creationId xmlns:a16="http://schemas.microsoft.com/office/drawing/2014/main" id="{5E371929-5FA1-40C0-941B-2BDC25B8922F}"/>
                </a:ext>
              </a:extLst>
            </xdr:cNvPr>
            <xdr:cNvSpPr txBox="1"/>
          </xdr:nvSpPr>
          <xdr:spPr>
            <a:xfrm>
              <a:off x="6286500" y="1021772"/>
              <a:ext cx="151790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554B8B-F1F3-40E2-B27C-F5A5CE63F074}"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53" name="Picture 52">
              <a:extLst>
                <a:ext uri="{FF2B5EF4-FFF2-40B4-BE49-F238E27FC236}">
                  <a16:creationId xmlns:a16="http://schemas.microsoft.com/office/drawing/2014/main" id="{9A14BFC7-6905-912E-086C-95F244FD569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956935" y="1028001"/>
              <a:ext cx="329756" cy="320040"/>
            </a:xfrm>
            <a:prstGeom prst="rect">
              <a:avLst/>
            </a:prstGeom>
            <a:noFill/>
            <a:ln>
              <a:noFill/>
            </a:ln>
          </xdr:spPr>
        </xdr:pic>
      </xdr:grpSp>
      <xdr:grpSp>
        <xdr:nvGrpSpPr>
          <xdr:cNvPr id="52" name="Group 51">
            <a:extLst>
              <a:ext uri="{FF2B5EF4-FFF2-40B4-BE49-F238E27FC236}">
                <a16:creationId xmlns:a16="http://schemas.microsoft.com/office/drawing/2014/main" id="{5870F9A2-B388-11AF-4117-305D288FBE25}"/>
              </a:ext>
            </a:extLst>
          </xdr:cNvPr>
          <xdr:cNvGrpSpPr/>
        </xdr:nvGrpSpPr>
        <xdr:grpSpPr>
          <a:xfrm>
            <a:off x="12367260" y="591448"/>
            <a:ext cx="1912620" cy="914400"/>
            <a:chOff x="12344400" y="591448"/>
            <a:chExt cx="1912620" cy="914400"/>
          </a:xfrm>
        </xdr:grpSpPr>
        <xdr:sp macro="" textlink="">
          <xdr:nvSpPr>
            <xdr:cNvPr id="31" name="Rectangle: Rounded Corners 30">
              <a:extLst>
                <a:ext uri="{FF2B5EF4-FFF2-40B4-BE49-F238E27FC236}">
                  <a16:creationId xmlns:a16="http://schemas.microsoft.com/office/drawing/2014/main" id="{140B8256-2DC4-4AF3-996D-F410594A4595}"/>
                </a:ext>
              </a:extLst>
            </xdr:cNvPr>
            <xdr:cNvSpPr/>
          </xdr:nvSpPr>
          <xdr:spPr>
            <a:xfrm>
              <a:off x="12344400" y="591448"/>
              <a:ext cx="1912620" cy="914400"/>
            </a:xfrm>
            <a:prstGeom prst="roundRect">
              <a:avLst/>
            </a:prstGeom>
            <a:solidFill>
              <a:srgbClr val="3631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6" name="TextBox 35">
              <a:extLst>
                <a:ext uri="{FF2B5EF4-FFF2-40B4-BE49-F238E27FC236}">
                  <a16:creationId xmlns:a16="http://schemas.microsoft.com/office/drawing/2014/main" id="{D1146913-9EFE-490D-B20A-A2A8B506821C}"/>
                </a:ext>
              </a:extLst>
            </xdr:cNvPr>
            <xdr:cNvSpPr txBox="1"/>
          </xdr:nvSpPr>
          <xdr:spPr>
            <a:xfrm>
              <a:off x="12382500" y="59174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100" b="1">
                  <a:solidFill>
                    <a:schemeClr val="bg1"/>
                  </a:solidFill>
                </a:rPr>
                <a:t>የተበላ መኖ ከተገኘ እንቁላል አንጻር</a:t>
              </a:r>
            </a:p>
          </xdr:txBody>
        </xdr:sp>
        <xdr:sp macro="" textlink="Analysis!C23">
          <xdr:nvSpPr>
            <xdr:cNvPr id="41" name="TextBox 40">
              <a:extLst>
                <a:ext uri="{FF2B5EF4-FFF2-40B4-BE49-F238E27FC236}">
                  <a16:creationId xmlns:a16="http://schemas.microsoft.com/office/drawing/2014/main" id="{1143E4D1-3401-41D6-A5FB-842DA024A1F5}"/>
                </a:ext>
              </a:extLst>
            </xdr:cNvPr>
            <xdr:cNvSpPr txBox="1"/>
          </xdr:nvSpPr>
          <xdr:spPr>
            <a:xfrm>
              <a:off x="12443460" y="1021772"/>
              <a:ext cx="174650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BE1A27-70D7-4F09-815A-B00663738909}"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58" name="Picture 57">
              <a:extLst>
                <a:ext uri="{FF2B5EF4-FFF2-40B4-BE49-F238E27FC236}">
                  <a16:creationId xmlns:a16="http://schemas.microsoft.com/office/drawing/2014/main" id="{1431543E-3E7C-4A18-C787-478DA371C24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2382501" y="1028038"/>
              <a:ext cx="320040" cy="319967"/>
            </a:xfrm>
            <a:prstGeom prst="rect">
              <a:avLst/>
            </a:prstGeom>
            <a:noFill/>
            <a:ln>
              <a:noFill/>
            </a:ln>
          </xdr:spPr>
        </xdr:pic>
      </xdr:grpSp>
      <xdr:grpSp>
        <xdr:nvGrpSpPr>
          <xdr:cNvPr id="27" name="Group 26">
            <a:extLst>
              <a:ext uri="{FF2B5EF4-FFF2-40B4-BE49-F238E27FC236}">
                <a16:creationId xmlns:a16="http://schemas.microsoft.com/office/drawing/2014/main" id="{B9047AE4-A609-C486-BB5A-FD5DA7E469FA}"/>
              </a:ext>
            </a:extLst>
          </xdr:cNvPr>
          <xdr:cNvGrpSpPr/>
        </xdr:nvGrpSpPr>
        <xdr:grpSpPr>
          <a:xfrm>
            <a:off x="3840480" y="614308"/>
            <a:ext cx="1912620" cy="914400"/>
            <a:chOff x="3817620" y="614308"/>
            <a:chExt cx="1912620" cy="914400"/>
          </a:xfrm>
        </xdr:grpSpPr>
        <xdr:sp macro="" textlink="">
          <xdr:nvSpPr>
            <xdr:cNvPr id="63" name="Rectangle: Rounded Corners 62">
              <a:extLst>
                <a:ext uri="{FF2B5EF4-FFF2-40B4-BE49-F238E27FC236}">
                  <a16:creationId xmlns:a16="http://schemas.microsoft.com/office/drawing/2014/main" id="{0EEE2E21-091A-9DB9-2152-3324B3FDEAEE}"/>
                </a:ext>
              </a:extLst>
            </xdr:cNvPr>
            <xdr:cNvSpPr/>
          </xdr:nvSpPr>
          <xdr:spPr>
            <a:xfrm>
              <a:off x="3817620" y="614308"/>
              <a:ext cx="1912620" cy="914400"/>
            </a:xfrm>
            <a:prstGeom prst="roundRect">
              <a:avLst/>
            </a:prstGeom>
            <a:solidFill>
              <a:srgbClr val="2373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64" name="TextBox 63">
              <a:extLst>
                <a:ext uri="{FF2B5EF4-FFF2-40B4-BE49-F238E27FC236}">
                  <a16:creationId xmlns:a16="http://schemas.microsoft.com/office/drawing/2014/main" id="{1AA018C3-850A-FF3D-EF7A-293BCEDDC033}"/>
                </a:ext>
              </a:extLst>
            </xdr:cNvPr>
            <xdr:cNvSpPr txBox="1"/>
          </xdr:nvSpPr>
          <xdr:spPr>
            <a:xfrm>
              <a:off x="3878580" y="62222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tx2"/>
                  </a:solidFill>
                </a:rPr>
                <a:t>በሕይዎት ያሉ ዶሮዎች ብዛት</a:t>
              </a:r>
            </a:p>
          </xdr:txBody>
        </xdr:sp>
        <xdr:sp macro="" textlink="Analysis!C8">
          <xdr:nvSpPr>
            <xdr:cNvPr id="65" name="TextBox 64">
              <a:extLst>
                <a:ext uri="{FF2B5EF4-FFF2-40B4-BE49-F238E27FC236}">
                  <a16:creationId xmlns:a16="http://schemas.microsoft.com/office/drawing/2014/main" id="{6F73AF9C-E8AA-B0B2-FD72-37B871C5A4BD}"/>
                </a:ext>
              </a:extLst>
            </xdr:cNvPr>
            <xdr:cNvSpPr txBox="1"/>
          </xdr:nvSpPr>
          <xdr:spPr>
            <a:xfrm>
              <a:off x="4145280" y="1021772"/>
              <a:ext cx="151790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93D875-63C1-4298-8A20-710FE96E2EE3}"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66" name="Picture 65">
              <a:extLst>
                <a:ext uri="{FF2B5EF4-FFF2-40B4-BE49-F238E27FC236}">
                  <a16:creationId xmlns:a16="http://schemas.microsoft.com/office/drawing/2014/main" id="{0C0C83C5-4406-44F7-5448-FA3DDDADE5E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901441" y="1058481"/>
              <a:ext cx="315433" cy="320040"/>
            </a:xfrm>
            <a:prstGeom prst="rect">
              <a:avLst/>
            </a:prstGeom>
            <a:noFill/>
            <a:ln>
              <a:noFill/>
            </a:ln>
          </xdr:spPr>
        </xdr:pic>
      </xdr:grpSp>
      <xdr:grpSp>
        <xdr:nvGrpSpPr>
          <xdr:cNvPr id="68" name="Group 67">
            <a:extLst>
              <a:ext uri="{FF2B5EF4-FFF2-40B4-BE49-F238E27FC236}">
                <a16:creationId xmlns:a16="http://schemas.microsoft.com/office/drawing/2014/main" id="{59C0CDA6-7AD1-838C-F82E-5964DD2C9A21}"/>
              </a:ext>
            </a:extLst>
          </xdr:cNvPr>
          <xdr:cNvGrpSpPr/>
        </xdr:nvGrpSpPr>
        <xdr:grpSpPr>
          <a:xfrm>
            <a:off x="8081010" y="591448"/>
            <a:ext cx="1912620" cy="914400"/>
            <a:chOff x="8081010" y="591448"/>
            <a:chExt cx="1912620" cy="914400"/>
          </a:xfrm>
        </xdr:grpSpPr>
        <xdr:sp macro="" textlink="">
          <xdr:nvSpPr>
            <xdr:cNvPr id="29" name="Rectangle: Rounded Corners 28">
              <a:extLst>
                <a:ext uri="{FF2B5EF4-FFF2-40B4-BE49-F238E27FC236}">
                  <a16:creationId xmlns:a16="http://schemas.microsoft.com/office/drawing/2014/main" id="{74FA70E0-7838-4A58-B971-BB04102ECEFF}"/>
                </a:ext>
              </a:extLst>
            </xdr:cNvPr>
            <xdr:cNvSpPr/>
          </xdr:nvSpPr>
          <xdr:spPr>
            <a:xfrm>
              <a:off x="8081010" y="591448"/>
              <a:ext cx="1912620" cy="914400"/>
            </a:xfrm>
            <a:prstGeom prst="roundRect">
              <a:avLst/>
            </a:prstGeom>
            <a:solidFill>
              <a:srgbClr val="65D0F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4" name="TextBox 33">
              <a:extLst>
                <a:ext uri="{FF2B5EF4-FFF2-40B4-BE49-F238E27FC236}">
                  <a16:creationId xmlns:a16="http://schemas.microsoft.com/office/drawing/2014/main" id="{06630ECE-4F08-4474-99F1-A8D491925934}"/>
                </a:ext>
              </a:extLst>
            </xdr:cNvPr>
            <xdr:cNvSpPr txBox="1"/>
          </xdr:nvSpPr>
          <xdr:spPr>
            <a:xfrm>
              <a:off x="8138160" y="59174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ጠቅላላ ሽያጭ</a:t>
              </a:r>
            </a:p>
          </xdr:txBody>
        </xdr:sp>
        <xdr:sp macro="" textlink="Analysis!E27">
          <xdr:nvSpPr>
            <xdr:cNvPr id="39" name="TextBox 38">
              <a:extLst>
                <a:ext uri="{FF2B5EF4-FFF2-40B4-BE49-F238E27FC236}">
                  <a16:creationId xmlns:a16="http://schemas.microsoft.com/office/drawing/2014/main" id="{A8FCACD7-E393-4B9E-9A67-2AAC82CB8EC7}"/>
                </a:ext>
              </a:extLst>
            </xdr:cNvPr>
            <xdr:cNvSpPr txBox="1"/>
          </xdr:nvSpPr>
          <xdr:spPr>
            <a:xfrm>
              <a:off x="8229600" y="906780"/>
              <a:ext cx="1752600" cy="506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11F82B8-6310-41B5-B4B2-3F0CE9E2CC82}" type="TxLink">
                <a:rPr lang="am-ET" sz="2800" b="1" i="0" u="none" strike="noStrike">
                  <a:solidFill>
                    <a:schemeClr val="bg1"/>
                  </a:solidFill>
                  <a:latin typeface="Aptos Narrow"/>
                </a:rPr>
                <a:pPr algn="r"/>
                <a:t> </a:t>
              </a:fld>
              <a:endParaRPr lang="en-US" sz="19900" b="1">
                <a:solidFill>
                  <a:schemeClr val="bg1"/>
                </a:solidFill>
              </a:endParaRPr>
            </a:p>
          </xdr:txBody>
        </xdr:sp>
        <xdr:sp macro="" textlink="Analysis!D27">
          <xdr:nvSpPr>
            <xdr:cNvPr id="14" name="TextBox 13">
              <a:extLst>
                <a:ext uri="{FF2B5EF4-FFF2-40B4-BE49-F238E27FC236}">
                  <a16:creationId xmlns:a16="http://schemas.microsoft.com/office/drawing/2014/main" id="{C5498014-DE2B-A892-7056-4B198CD0B166}"/>
                </a:ext>
              </a:extLst>
            </xdr:cNvPr>
            <xdr:cNvSpPr txBox="1"/>
          </xdr:nvSpPr>
          <xdr:spPr>
            <a:xfrm>
              <a:off x="8153400" y="914400"/>
              <a:ext cx="320040" cy="54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4F302E-6A52-4695-A949-A1AB35D13866}" type="TxLink">
                <a:rPr lang="en-US" sz="2400" b="0" i="0" u="none" strike="noStrike">
                  <a:solidFill>
                    <a:srgbClr val="00B050"/>
                  </a:solidFill>
                  <a:latin typeface="Aptos Narrow"/>
                </a:rPr>
                <a:pPr algn="ctr"/>
                <a:t> </a:t>
              </a:fld>
              <a:endParaRPr lang="en-US" sz="7200" b="1">
                <a:solidFill>
                  <a:srgbClr val="00B050"/>
                </a:solidFill>
              </a:endParaRPr>
            </a:p>
          </xdr:txBody>
        </xdr:sp>
      </xdr:grpSp>
      <xdr:grpSp>
        <xdr:nvGrpSpPr>
          <xdr:cNvPr id="69" name="Group 68">
            <a:extLst>
              <a:ext uri="{FF2B5EF4-FFF2-40B4-BE49-F238E27FC236}">
                <a16:creationId xmlns:a16="http://schemas.microsoft.com/office/drawing/2014/main" id="{48C2ECE5-9A35-D2D0-7F75-B990205A6E55}"/>
              </a:ext>
            </a:extLst>
          </xdr:cNvPr>
          <xdr:cNvGrpSpPr/>
        </xdr:nvGrpSpPr>
        <xdr:grpSpPr>
          <a:xfrm>
            <a:off x="10205085" y="591448"/>
            <a:ext cx="1912620" cy="914400"/>
            <a:chOff x="10205085" y="591448"/>
            <a:chExt cx="1912620" cy="914400"/>
          </a:xfrm>
        </xdr:grpSpPr>
        <xdr:sp macro="" textlink="">
          <xdr:nvSpPr>
            <xdr:cNvPr id="30" name="Rectangle: Rounded Corners 29">
              <a:extLst>
                <a:ext uri="{FF2B5EF4-FFF2-40B4-BE49-F238E27FC236}">
                  <a16:creationId xmlns:a16="http://schemas.microsoft.com/office/drawing/2014/main" id="{A2EE2EFE-29BA-48B4-81AF-E1F68937F127}"/>
                </a:ext>
              </a:extLst>
            </xdr:cNvPr>
            <xdr:cNvSpPr/>
          </xdr:nvSpPr>
          <xdr:spPr>
            <a:xfrm>
              <a:off x="10205085" y="591448"/>
              <a:ext cx="1912620" cy="914400"/>
            </a:xfrm>
            <a:prstGeom prst="roundRect">
              <a:avLst/>
            </a:prstGeom>
            <a:solidFill>
              <a:srgbClr val="5003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5" name="TextBox 34">
              <a:extLst>
                <a:ext uri="{FF2B5EF4-FFF2-40B4-BE49-F238E27FC236}">
                  <a16:creationId xmlns:a16="http://schemas.microsoft.com/office/drawing/2014/main" id="{0801B874-23BE-43FD-B893-F2C52AADA91A}"/>
                </a:ext>
              </a:extLst>
            </xdr:cNvPr>
            <xdr:cNvSpPr txBox="1"/>
          </xdr:nvSpPr>
          <xdr:spPr>
            <a:xfrm>
              <a:off x="10248900" y="59174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የተጣራ ትርፍ</a:t>
              </a:r>
            </a:p>
          </xdr:txBody>
        </xdr:sp>
        <xdr:sp macro="" textlink="Analysis!E31">
          <xdr:nvSpPr>
            <xdr:cNvPr id="40" name="TextBox 39">
              <a:extLst>
                <a:ext uri="{FF2B5EF4-FFF2-40B4-BE49-F238E27FC236}">
                  <a16:creationId xmlns:a16="http://schemas.microsoft.com/office/drawing/2014/main" id="{4EBEAA76-5148-4DC1-8526-C6E3CDA96BFA}"/>
                </a:ext>
              </a:extLst>
            </xdr:cNvPr>
            <xdr:cNvSpPr txBox="1"/>
          </xdr:nvSpPr>
          <xdr:spPr>
            <a:xfrm>
              <a:off x="10530840" y="1017616"/>
              <a:ext cx="153924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8DC40BF-2B2A-47D8-B88E-AC96ED6EB9E6}" type="TxLink">
                <a:rPr lang="am-ET" sz="2800" b="1" i="0" u="none" strike="noStrike">
                  <a:solidFill>
                    <a:schemeClr val="bg1"/>
                  </a:solidFill>
                  <a:latin typeface="Aptos Narrow"/>
                </a:rPr>
                <a:pPr algn="r"/>
                <a:t> </a:t>
              </a:fld>
              <a:endParaRPr lang="en-US" sz="8000" b="1">
                <a:solidFill>
                  <a:schemeClr val="bg1"/>
                </a:solidFill>
              </a:endParaRPr>
            </a:p>
          </xdr:txBody>
        </xdr:sp>
        <xdr:sp macro="" textlink="Analysis!D31">
          <xdr:nvSpPr>
            <xdr:cNvPr id="23" name="TextBox 22">
              <a:extLst>
                <a:ext uri="{FF2B5EF4-FFF2-40B4-BE49-F238E27FC236}">
                  <a16:creationId xmlns:a16="http://schemas.microsoft.com/office/drawing/2014/main" id="{AB96AA7B-95F7-2005-4403-0FE6E52106A0}"/>
                </a:ext>
              </a:extLst>
            </xdr:cNvPr>
            <xdr:cNvSpPr txBox="1"/>
          </xdr:nvSpPr>
          <xdr:spPr>
            <a:xfrm>
              <a:off x="10271760" y="1014152"/>
              <a:ext cx="21336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64E7B-AD8D-47DF-9F67-5AFA66B07448}" type="TxLink">
                <a:rPr lang="en-US" sz="2400" b="0" i="0" u="none" strike="noStrike">
                  <a:solidFill>
                    <a:srgbClr val="00B050"/>
                  </a:solidFill>
                  <a:latin typeface="Aptos Narrow"/>
                </a:rPr>
                <a:pPr algn="ctr"/>
                <a:t> </a:t>
              </a:fld>
              <a:endParaRPr lang="en-US" sz="7200" b="1">
                <a:solidFill>
                  <a:srgbClr val="00B050"/>
                </a:solidFill>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7620</xdr:colOff>
      <xdr:row>0</xdr:row>
      <xdr:rowOff>0</xdr:rowOff>
    </xdr:from>
    <xdr:to>
      <xdr:col>18</xdr:col>
      <xdr:colOff>601980</xdr:colOff>
      <xdr:row>2</xdr:row>
      <xdr:rowOff>175260</xdr:rowOff>
    </xdr:to>
    <xdr:sp macro="" textlink="">
      <xdr:nvSpPr>
        <xdr:cNvPr id="97" name="TextBox 96">
          <a:extLst>
            <a:ext uri="{FF2B5EF4-FFF2-40B4-BE49-F238E27FC236}">
              <a16:creationId xmlns:a16="http://schemas.microsoft.com/office/drawing/2014/main" id="{7F9DCDB8-E07D-4522-B4F2-3D54DB4E381B}"/>
            </a:ext>
          </a:extLst>
        </xdr:cNvPr>
        <xdr:cNvSpPr txBox="1"/>
      </xdr:nvSpPr>
      <xdr:spPr>
        <a:xfrm>
          <a:off x="1226820" y="0"/>
          <a:ext cx="10347960" cy="541020"/>
        </a:xfrm>
        <a:prstGeom prst="rect">
          <a:avLst/>
        </a:prstGeom>
        <a:solidFill>
          <a:srgbClr val="071D39"/>
        </a:solidFill>
        <a:ln w="9525" cmpd="sng">
          <a:noFill/>
        </a:ln>
        <a:effectLst/>
      </xdr:spPr>
      <xdr:txBody>
        <a:bodyPr vertOverflow="clip" horzOverflow="clip" wrap="square" rtlCol="0" anchor="ctr"/>
        <a:lstStyle/>
        <a:p>
          <a:pPr marL="0" marR="0" lvl="0" indent="0" algn="ctr" defTabSz="914400" eaLnBrk="1" fontAlgn="auto" latinLnBrk="0" hangingPunct="1">
            <a:lnSpc>
              <a:spcPct val="115000"/>
            </a:lnSpc>
            <a:spcBef>
              <a:spcPts val="0"/>
            </a:spcBef>
            <a:spcAft>
              <a:spcPts val="800"/>
            </a:spcAft>
            <a:buClrTx/>
            <a:buSzTx/>
            <a:buFontTx/>
            <a:buNone/>
            <a:tabLst/>
            <a:defRPr/>
          </a:pP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መሰረት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ፈቃደ</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የተቀናጀ</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የዶሮ</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ኃብት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endParaRPr kumimoji="0" lang="en-US"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editAs="absolute">
    <xdr:from>
      <xdr:col>0</xdr:col>
      <xdr:colOff>0</xdr:colOff>
      <xdr:row>0</xdr:row>
      <xdr:rowOff>0</xdr:rowOff>
    </xdr:from>
    <xdr:to>
      <xdr:col>2</xdr:col>
      <xdr:colOff>472441</xdr:colOff>
      <xdr:row>37</xdr:row>
      <xdr:rowOff>106680</xdr:rowOff>
    </xdr:to>
    <xdr:sp macro="" textlink="">
      <xdr:nvSpPr>
        <xdr:cNvPr id="3" name="Rectangle 2">
          <a:extLst>
            <a:ext uri="{FF2B5EF4-FFF2-40B4-BE49-F238E27FC236}">
              <a16:creationId xmlns:a16="http://schemas.microsoft.com/office/drawing/2014/main" id="{425125B8-B029-4078-B922-4D11C9D35C89}"/>
            </a:ext>
          </a:extLst>
        </xdr:cNvPr>
        <xdr:cNvSpPr/>
      </xdr:nvSpPr>
      <xdr:spPr>
        <a:xfrm>
          <a:off x="0" y="0"/>
          <a:ext cx="1691641" cy="687324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308938</xdr:colOff>
      <xdr:row>0</xdr:row>
      <xdr:rowOff>0</xdr:rowOff>
    </xdr:from>
    <xdr:to>
      <xdr:col>24</xdr:col>
      <xdr:colOff>0</xdr:colOff>
      <xdr:row>37</xdr:row>
      <xdr:rowOff>0</xdr:rowOff>
    </xdr:to>
    <xdr:sp macro="" textlink="">
      <xdr:nvSpPr>
        <xdr:cNvPr id="25" name="Rectangle 24">
          <a:extLst>
            <a:ext uri="{FF2B5EF4-FFF2-40B4-BE49-F238E27FC236}">
              <a16:creationId xmlns:a16="http://schemas.microsoft.com/office/drawing/2014/main" id="{0DCB7C55-A3C8-4295-9284-0DAF1B6CC5E4}"/>
            </a:ext>
          </a:extLst>
        </xdr:cNvPr>
        <xdr:cNvSpPr/>
      </xdr:nvSpPr>
      <xdr:spPr>
        <a:xfrm rot="5400000">
          <a:off x="1109678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0</xdr:colOff>
      <xdr:row>38</xdr:row>
      <xdr:rowOff>117782</xdr:rowOff>
    </xdr:to>
    <xdr:sp macro="" textlink="">
      <xdr:nvSpPr>
        <xdr:cNvPr id="26" name="Rectangle 25">
          <a:extLst>
            <a:ext uri="{FF2B5EF4-FFF2-40B4-BE49-F238E27FC236}">
              <a16:creationId xmlns:a16="http://schemas.microsoft.com/office/drawing/2014/main" id="{421A577E-D58F-4E7D-BC18-F09F6A5C822B}"/>
            </a:ext>
          </a:extLst>
        </xdr:cNvPr>
        <xdr:cNvSpPr/>
      </xdr:nvSpPr>
      <xdr:spPr>
        <a:xfrm>
          <a:off x="7620" y="6766560"/>
          <a:ext cx="1462278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213360</xdr:colOff>
      <xdr:row>5</xdr:row>
      <xdr:rowOff>1028</xdr:rowOff>
    </xdr:from>
    <xdr:to>
      <xdr:col>12</xdr:col>
      <xdr:colOff>512064</xdr:colOff>
      <xdr:row>7</xdr:row>
      <xdr:rowOff>129044</xdr:rowOff>
    </xdr:to>
    <xdr:sp macro="" textlink="Analysis!C49">
      <xdr:nvSpPr>
        <xdr:cNvPr id="39" name="TextBox 38">
          <a:extLst>
            <a:ext uri="{FF2B5EF4-FFF2-40B4-BE49-F238E27FC236}">
              <a16:creationId xmlns:a16="http://schemas.microsoft.com/office/drawing/2014/main" id="{4F34C449-610F-4AD4-BB07-DC29B5D7CEC2}"/>
            </a:ext>
          </a:extLst>
        </xdr:cNvPr>
        <xdr:cNvSpPr txBox="1"/>
      </xdr:nvSpPr>
      <xdr:spPr>
        <a:xfrm>
          <a:off x="6309360" y="915428"/>
          <a:ext cx="1517904" cy="493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30659B-46F0-4BFB-9390-D7EE436C86BB}" type="TxLink">
            <a:rPr lang="en-US" sz="3200" b="1" i="0" u="none" strike="noStrike">
              <a:solidFill>
                <a:schemeClr val="bg1"/>
              </a:solidFill>
              <a:latin typeface="Aptos Narrow"/>
            </a:rPr>
            <a:pPr algn="ctr"/>
            <a:t> </a:t>
          </a:fld>
          <a:endParaRPr lang="en-US" sz="4400" b="1">
            <a:solidFill>
              <a:schemeClr val="bg1"/>
            </a:solidFill>
          </a:endParaRPr>
        </a:p>
      </xdr:txBody>
    </xdr:sp>
    <xdr:clientData/>
  </xdr:twoCellAnchor>
  <xdr:twoCellAnchor editAs="absolute">
    <xdr:from>
      <xdr:col>3</xdr:col>
      <xdr:colOff>0</xdr:colOff>
      <xdr:row>4</xdr:row>
      <xdr:rowOff>68580</xdr:rowOff>
    </xdr:from>
    <xdr:to>
      <xdr:col>5</xdr:col>
      <xdr:colOff>586740</xdr:colOff>
      <xdr:row>37</xdr:row>
      <xdr:rowOff>38100</xdr:rowOff>
    </xdr:to>
    <xdr:sp macro="" textlink="">
      <xdr:nvSpPr>
        <xdr:cNvPr id="50" name="Rectangle 49">
          <a:extLst>
            <a:ext uri="{FF2B5EF4-FFF2-40B4-BE49-F238E27FC236}">
              <a16:creationId xmlns:a16="http://schemas.microsoft.com/office/drawing/2014/main" id="{D460C7A9-34A4-EE65-540C-4CAEB08D3D87}"/>
            </a:ext>
          </a:extLst>
        </xdr:cNvPr>
        <xdr:cNvSpPr/>
      </xdr:nvSpPr>
      <xdr:spPr>
        <a:xfrm>
          <a:off x="1828800" y="800100"/>
          <a:ext cx="1805940" cy="6004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2</xdr:row>
      <xdr:rowOff>160020</xdr:rowOff>
    </xdr:from>
    <xdr:to>
      <xdr:col>6</xdr:col>
      <xdr:colOff>0</xdr:colOff>
      <xdr:row>6</xdr:row>
      <xdr:rowOff>7620</xdr:rowOff>
    </xdr:to>
    <xdr:sp macro="" textlink="">
      <xdr:nvSpPr>
        <xdr:cNvPr id="52" name="Rectangle 51">
          <a:extLst>
            <a:ext uri="{FF2B5EF4-FFF2-40B4-BE49-F238E27FC236}">
              <a16:creationId xmlns:a16="http://schemas.microsoft.com/office/drawing/2014/main" id="{25D12302-BFBD-B3F7-7451-7786DDF72108}"/>
            </a:ext>
          </a:extLst>
        </xdr:cNvPr>
        <xdr:cNvSpPr/>
      </xdr:nvSpPr>
      <xdr:spPr>
        <a:xfrm>
          <a:off x="1691640" y="525780"/>
          <a:ext cx="1965960" cy="57912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60960</xdr:colOff>
      <xdr:row>15</xdr:row>
      <xdr:rowOff>30480</xdr:rowOff>
    </xdr:from>
    <xdr:to>
      <xdr:col>2</xdr:col>
      <xdr:colOff>542544</xdr:colOff>
      <xdr:row>18</xdr:row>
      <xdr:rowOff>94488</xdr:rowOff>
    </xdr:to>
    <xdr:sp macro="" textlink="">
      <xdr:nvSpPr>
        <xdr:cNvPr id="44" name="Rectangle: Rounded Corners 43">
          <a:hlinkClick xmlns:r="http://schemas.openxmlformats.org/officeDocument/2006/relationships" r:id="rId1"/>
          <a:extLst>
            <a:ext uri="{FF2B5EF4-FFF2-40B4-BE49-F238E27FC236}">
              <a16:creationId xmlns:a16="http://schemas.microsoft.com/office/drawing/2014/main" id="{94F8E518-A910-E31C-4D23-6A7BAD9D4E94}"/>
            </a:ext>
          </a:extLst>
        </xdr:cNvPr>
        <xdr:cNvSpPr/>
      </xdr:nvSpPr>
      <xdr:spPr>
        <a:xfrm>
          <a:off x="60960" y="2773680"/>
          <a:ext cx="1700784" cy="612648"/>
        </a:xfrm>
        <a:prstGeom prst="roundRect">
          <a:avLst/>
        </a:prstGeom>
        <a:solidFill>
          <a:srgbClr val="D8F5E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412722</xdr:colOff>
      <xdr:row>15</xdr:row>
      <xdr:rowOff>133124</xdr:rowOff>
    </xdr:from>
    <xdr:to>
      <xdr:col>2</xdr:col>
      <xdr:colOff>472440</xdr:colOff>
      <xdr:row>17</xdr:row>
      <xdr:rowOff>101692</xdr:rowOff>
    </xdr:to>
    <xdr:sp macro="" textlink="">
      <xdr:nvSpPr>
        <xdr:cNvPr id="20" name="TextBox 19">
          <a:extLst>
            <a:ext uri="{FF2B5EF4-FFF2-40B4-BE49-F238E27FC236}">
              <a16:creationId xmlns:a16="http://schemas.microsoft.com/office/drawing/2014/main" id="{A1379A67-DD29-AC40-1286-71500E5EE4CF}"/>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600" b="1" i="0" u="none" strike="noStrike" kern="0" cap="none" spc="0" normalizeH="0" baseline="0" noProof="0">
              <a:ln>
                <a:noFill/>
              </a:ln>
              <a:solidFill>
                <a:srgbClr val="0B4E75"/>
              </a:solidFill>
              <a:effectLst/>
              <a:uLnTx/>
              <a:uFillTx/>
              <a:latin typeface="+mn-lt"/>
              <a:ea typeface="+mn-ea"/>
              <a:cs typeface="+mn-cs"/>
            </a:rPr>
            <a:t>የምርት ሁኔታ </a:t>
          </a:r>
          <a:endParaRPr kumimoji="0" lang="en-US" sz="1600" b="1" i="0" u="none" strike="noStrike" kern="0" cap="none" spc="0" normalizeH="0" baseline="0" noProof="0">
            <a:ln>
              <a:noFill/>
            </a:ln>
            <a:solidFill>
              <a:srgbClr val="0B4E75"/>
            </a:solidFill>
            <a:effectLst/>
            <a:uLnTx/>
            <a:uFillTx/>
            <a:latin typeface="+mn-lt"/>
            <a:ea typeface="+mn-ea"/>
            <a:cs typeface="+mn-cs"/>
          </a:endParaRPr>
        </a:p>
        <a:p>
          <a:pPr algn="l"/>
          <a:endParaRPr lang="en-US" sz="2000" b="1">
            <a:solidFill>
              <a:schemeClr val="bg1"/>
            </a:solidFill>
          </a:endParaRPr>
        </a:p>
        <a:p>
          <a:pPr algn="l"/>
          <a:endParaRPr lang="en-US" sz="1100">
            <a:solidFill>
              <a:schemeClr val="bg1"/>
            </a:solidFill>
          </a:endParaRPr>
        </a:p>
      </xdr:txBody>
    </xdr:sp>
    <xdr:clientData/>
  </xdr:twoCellAnchor>
  <xdr:twoCellAnchor>
    <xdr:from>
      <xdr:col>0</xdr:col>
      <xdr:colOff>146935</xdr:colOff>
      <xdr:row>15</xdr:row>
      <xdr:rowOff>106680</xdr:rowOff>
    </xdr:from>
    <xdr:to>
      <xdr:col>0</xdr:col>
      <xdr:colOff>441018</xdr:colOff>
      <xdr:row>17</xdr:row>
      <xdr:rowOff>68580</xdr:rowOff>
    </xdr:to>
    <xdr:pic>
      <xdr:nvPicPr>
        <xdr:cNvPr id="46" name="Picture 45">
          <a:extLst>
            <a:ext uri="{FF2B5EF4-FFF2-40B4-BE49-F238E27FC236}">
              <a16:creationId xmlns:a16="http://schemas.microsoft.com/office/drawing/2014/main" id="{A721FBD0-AE11-BF28-6190-875B4223B5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6935" y="2849880"/>
          <a:ext cx="294083" cy="327660"/>
        </a:xfrm>
        <a:prstGeom prst="rect">
          <a:avLst/>
        </a:prstGeom>
        <a:noFill/>
        <a:ln>
          <a:noFill/>
        </a:ln>
      </xdr:spPr>
    </xdr:pic>
    <xdr:clientData/>
  </xdr:twoCellAnchor>
  <xdr:twoCellAnchor>
    <xdr:from>
      <xdr:col>0</xdr:col>
      <xdr:colOff>121920</xdr:colOff>
      <xdr:row>11</xdr:row>
      <xdr:rowOff>45720</xdr:rowOff>
    </xdr:from>
    <xdr:to>
      <xdr:col>2</xdr:col>
      <xdr:colOff>551586</xdr:colOff>
      <xdr:row>13</xdr:row>
      <xdr:rowOff>38665</xdr:rowOff>
    </xdr:to>
    <xdr:grpSp>
      <xdr:nvGrpSpPr>
        <xdr:cNvPr id="9" name="Group 8">
          <a:hlinkClick xmlns:r="http://schemas.openxmlformats.org/officeDocument/2006/relationships" r:id="rId3"/>
          <a:extLst>
            <a:ext uri="{FF2B5EF4-FFF2-40B4-BE49-F238E27FC236}">
              <a16:creationId xmlns:a16="http://schemas.microsoft.com/office/drawing/2014/main" id="{1BDE235F-F8B0-D94E-916F-746EA3B3CDF6}"/>
            </a:ext>
          </a:extLst>
        </xdr:cNvPr>
        <xdr:cNvGrpSpPr/>
      </xdr:nvGrpSpPr>
      <xdr:grpSpPr>
        <a:xfrm>
          <a:off x="121920" y="2057400"/>
          <a:ext cx="1648866" cy="358705"/>
          <a:chOff x="121920" y="2057400"/>
          <a:chExt cx="1648866" cy="358705"/>
        </a:xfrm>
      </xdr:grpSpPr>
      <xdr:sp macro="" textlink="">
        <xdr:nvSpPr>
          <xdr:cNvPr id="8" name="TextBox 7">
            <a:extLst>
              <a:ext uri="{FF2B5EF4-FFF2-40B4-BE49-F238E27FC236}">
                <a16:creationId xmlns:a16="http://schemas.microsoft.com/office/drawing/2014/main" id="{BB96E2E4-3C1E-B369-6BF5-9A31D41602C3}"/>
              </a:ext>
            </a:extLst>
          </xdr:cNvPr>
          <xdr:cNvSpPr txBox="1"/>
        </xdr:nvSpPr>
        <xdr:spPr>
          <a:xfrm>
            <a:off x="408048" y="2079695"/>
            <a:ext cx="1362738"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ጠቅላላ አፈፃፀም </a:t>
            </a:r>
            <a:endParaRPr kumimoji="0" lang="en-US" sz="1400" b="1" i="0" u="none" strike="noStrike" kern="0" cap="none" spc="0" normalizeH="0" baseline="0" noProof="0">
              <a:ln>
                <a:noFill/>
              </a:ln>
              <a:solidFill>
                <a:prstClr val="white"/>
              </a:solidFill>
              <a:effectLst/>
              <a:uLnTx/>
              <a:uFillTx/>
              <a:latin typeface="+mn-lt"/>
              <a:ea typeface="+mn-ea"/>
              <a:cs typeface="+mn-cs"/>
            </a:endParaRPr>
          </a:p>
        </xdr:txBody>
      </xdr:sp>
      <xdr:pic>
        <xdr:nvPicPr>
          <xdr:cNvPr id="5" name="Picture 4">
            <a:extLst>
              <a:ext uri="{FF2B5EF4-FFF2-40B4-BE49-F238E27FC236}">
                <a16:creationId xmlns:a16="http://schemas.microsoft.com/office/drawing/2014/main" id="{DFDEC560-A1C9-5F88-CD9B-071D997BEB4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1920" y="2057400"/>
            <a:ext cx="297180" cy="308678"/>
          </a:xfrm>
          <a:prstGeom prst="rect">
            <a:avLst/>
          </a:prstGeom>
          <a:noFill/>
          <a:ln>
            <a:noFill/>
          </a:ln>
        </xdr:spPr>
      </xdr:pic>
    </xdr:grpSp>
    <xdr:clientData/>
  </xdr:twoCellAnchor>
  <xdr:twoCellAnchor>
    <xdr:from>
      <xdr:col>0</xdr:col>
      <xdr:colOff>114301</xdr:colOff>
      <xdr:row>20</xdr:row>
      <xdr:rowOff>83821</xdr:rowOff>
    </xdr:from>
    <xdr:to>
      <xdr:col>2</xdr:col>
      <xdr:colOff>472441</xdr:colOff>
      <xdr:row>22</xdr:row>
      <xdr:rowOff>30480</xdr:rowOff>
    </xdr:to>
    <xdr:grpSp>
      <xdr:nvGrpSpPr>
        <xdr:cNvPr id="4" name="Group 3">
          <a:hlinkClick xmlns:r="http://schemas.openxmlformats.org/officeDocument/2006/relationships" r:id="rId5"/>
          <a:extLst>
            <a:ext uri="{FF2B5EF4-FFF2-40B4-BE49-F238E27FC236}">
              <a16:creationId xmlns:a16="http://schemas.microsoft.com/office/drawing/2014/main" id="{BD405F03-D8C9-4BE9-BD14-6DF3450DE946}"/>
            </a:ext>
          </a:extLst>
        </xdr:cNvPr>
        <xdr:cNvGrpSpPr/>
      </xdr:nvGrpSpPr>
      <xdr:grpSpPr>
        <a:xfrm>
          <a:off x="114301" y="3741421"/>
          <a:ext cx="1577340" cy="312419"/>
          <a:chOff x="114301" y="3741421"/>
          <a:chExt cx="1577340" cy="312419"/>
        </a:xfrm>
      </xdr:grpSpPr>
      <xdr:sp macro="" textlink="">
        <xdr:nvSpPr>
          <xdr:cNvPr id="14" name="TextBox 13">
            <a:hlinkClick xmlns:r="http://schemas.openxmlformats.org/officeDocument/2006/relationships" r:id="rId5"/>
            <a:extLst>
              <a:ext uri="{FF2B5EF4-FFF2-40B4-BE49-F238E27FC236}">
                <a16:creationId xmlns:a16="http://schemas.microsoft.com/office/drawing/2014/main" id="{1A1C1582-4D36-FB2A-B1AD-1CD7C933743B}"/>
              </a:ext>
            </a:extLst>
          </xdr:cNvPr>
          <xdr:cNvSpPr txBox="1"/>
        </xdr:nvSpPr>
        <xdr:spPr>
          <a:xfrm>
            <a:off x="412723" y="3749040"/>
            <a:ext cx="127891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የመኖ አጠቃቀም </a:t>
            </a:r>
            <a:endParaRPr lang="en-US" sz="900" b="1">
              <a:solidFill>
                <a:schemeClr val="bg1"/>
              </a:solidFill>
            </a:endParaRPr>
          </a:p>
          <a:p>
            <a:pPr algn="l"/>
            <a:endParaRPr lang="en-US" sz="400">
              <a:solidFill>
                <a:schemeClr val="bg1"/>
              </a:solidFill>
            </a:endParaRPr>
          </a:p>
        </xdr:txBody>
      </xdr:sp>
      <xdr:pic>
        <xdr:nvPicPr>
          <xdr:cNvPr id="10" name="Picture 9">
            <a:extLst>
              <a:ext uri="{FF2B5EF4-FFF2-40B4-BE49-F238E27FC236}">
                <a16:creationId xmlns:a16="http://schemas.microsoft.com/office/drawing/2014/main" id="{72C96B48-5818-2E05-9DDD-4B75E1349E8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4301" y="3741421"/>
            <a:ext cx="305889" cy="310896"/>
          </a:xfrm>
          <a:prstGeom prst="rect">
            <a:avLst/>
          </a:prstGeom>
          <a:noFill/>
          <a:ln>
            <a:noFill/>
          </a:ln>
        </xdr:spPr>
      </xdr:pic>
    </xdr:grpSp>
    <xdr:clientData/>
  </xdr:twoCellAnchor>
  <xdr:twoCellAnchor>
    <xdr:from>
      <xdr:col>0</xdr:col>
      <xdr:colOff>137160</xdr:colOff>
      <xdr:row>25</xdr:row>
      <xdr:rowOff>30480</xdr:rowOff>
    </xdr:from>
    <xdr:to>
      <xdr:col>2</xdr:col>
      <xdr:colOff>472441</xdr:colOff>
      <xdr:row>27</xdr:row>
      <xdr:rowOff>37545</xdr:rowOff>
    </xdr:to>
    <xdr:grpSp>
      <xdr:nvGrpSpPr>
        <xdr:cNvPr id="6" name="Group 5">
          <a:hlinkClick xmlns:r="http://schemas.openxmlformats.org/officeDocument/2006/relationships" r:id="rId7"/>
          <a:extLst>
            <a:ext uri="{FF2B5EF4-FFF2-40B4-BE49-F238E27FC236}">
              <a16:creationId xmlns:a16="http://schemas.microsoft.com/office/drawing/2014/main" id="{91B0F189-2DA4-3EDF-BD61-F0008F060D49}"/>
            </a:ext>
          </a:extLst>
        </xdr:cNvPr>
        <xdr:cNvGrpSpPr/>
      </xdr:nvGrpSpPr>
      <xdr:grpSpPr>
        <a:xfrm>
          <a:off x="137160" y="4602480"/>
          <a:ext cx="1554481" cy="372825"/>
          <a:chOff x="137160" y="4602480"/>
          <a:chExt cx="1554481" cy="372825"/>
        </a:xfrm>
      </xdr:grpSpPr>
      <xdr:sp macro="" textlink="">
        <xdr:nvSpPr>
          <xdr:cNvPr id="17" name="TextBox 16">
            <a:extLst>
              <a:ext uri="{FF2B5EF4-FFF2-40B4-BE49-F238E27FC236}">
                <a16:creationId xmlns:a16="http://schemas.microsoft.com/office/drawing/2014/main" id="{107B40C3-6870-21C7-71B4-963D2388EC13}"/>
              </a:ext>
            </a:extLst>
          </xdr:cNvPr>
          <xdr:cNvSpPr txBox="1"/>
        </xdr:nvSpPr>
        <xdr:spPr>
          <a:xfrm>
            <a:off x="411480" y="4605416"/>
            <a:ext cx="1280161"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የገንዘብ አስተዳደር </a:t>
            </a:r>
            <a:endParaRPr kumimoji="0" lang="en-US" sz="1400" b="0" i="0" u="none" strike="noStrike" kern="0" cap="none" spc="0" normalizeH="0" baseline="0" noProof="0">
              <a:ln>
                <a:noFill/>
              </a:ln>
              <a:solidFill>
                <a:prstClr val="white"/>
              </a:solidFill>
              <a:effectLst/>
              <a:uLnTx/>
              <a:uFillTx/>
              <a:latin typeface="+mn-lt"/>
              <a:ea typeface="+mn-ea"/>
              <a:cs typeface="+mn-cs"/>
            </a:endParaRPr>
          </a:p>
          <a:p>
            <a:pPr algn="l"/>
            <a:endParaRPr lang="en-US" sz="800">
              <a:solidFill>
                <a:schemeClr val="bg1"/>
              </a:solidFill>
            </a:endParaRPr>
          </a:p>
        </xdr:txBody>
      </xdr:sp>
      <xdr:pic>
        <xdr:nvPicPr>
          <xdr:cNvPr id="19" name="Picture 18">
            <a:extLst>
              <a:ext uri="{FF2B5EF4-FFF2-40B4-BE49-F238E27FC236}">
                <a16:creationId xmlns:a16="http://schemas.microsoft.com/office/drawing/2014/main" id="{09B145C6-0A25-D276-3A4E-F02CE3D473B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37160" y="4602480"/>
            <a:ext cx="310896" cy="310896"/>
          </a:xfrm>
          <a:prstGeom prst="rect">
            <a:avLst/>
          </a:prstGeom>
          <a:noFill/>
          <a:ln>
            <a:noFill/>
          </a:ln>
        </xdr:spPr>
      </xdr:pic>
    </xdr:grpSp>
    <xdr:clientData/>
  </xdr:twoCellAnchor>
  <xdr:twoCellAnchor>
    <xdr:from>
      <xdr:col>0</xdr:col>
      <xdr:colOff>121921</xdr:colOff>
      <xdr:row>29</xdr:row>
      <xdr:rowOff>132588</xdr:rowOff>
    </xdr:from>
    <xdr:to>
      <xdr:col>2</xdr:col>
      <xdr:colOff>480060</xdr:colOff>
      <xdr:row>31</xdr:row>
      <xdr:rowOff>55279</xdr:rowOff>
    </xdr:to>
    <xdr:grpSp>
      <xdr:nvGrpSpPr>
        <xdr:cNvPr id="7" name="Group 6">
          <a:hlinkClick xmlns:r="http://schemas.openxmlformats.org/officeDocument/2006/relationships" r:id="rId9"/>
          <a:extLst>
            <a:ext uri="{FF2B5EF4-FFF2-40B4-BE49-F238E27FC236}">
              <a16:creationId xmlns:a16="http://schemas.microsoft.com/office/drawing/2014/main" id="{031918A3-58ED-AE11-9069-4A8AE0ECC2FF}"/>
            </a:ext>
          </a:extLst>
        </xdr:cNvPr>
        <xdr:cNvGrpSpPr/>
      </xdr:nvGrpSpPr>
      <xdr:grpSpPr>
        <a:xfrm>
          <a:off x="121921" y="5436108"/>
          <a:ext cx="1577339" cy="288451"/>
          <a:chOff x="121921" y="5436108"/>
          <a:chExt cx="1577339" cy="288451"/>
        </a:xfrm>
      </xdr:grpSpPr>
      <xdr:sp macro="" textlink="">
        <xdr:nvSpPr>
          <xdr:cNvPr id="11" name="TextBox 10">
            <a:extLst>
              <a:ext uri="{FF2B5EF4-FFF2-40B4-BE49-F238E27FC236}">
                <a16:creationId xmlns:a16="http://schemas.microsoft.com/office/drawing/2014/main" id="{7DF8DC87-5D75-882B-35C5-D5554C13F18C}"/>
              </a:ext>
            </a:extLst>
          </xdr:cNvPr>
          <xdr:cNvSpPr txBox="1"/>
        </xdr:nvSpPr>
        <xdr:spPr>
          <a:xfrm>
            <a:off x="327660" y="5436108"/>
            <a:ext cx="1371600" cy="248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1600" b="1">
                <a:solidFill>
                  <a:schemeClr val="bg1"/>
                </a:solidFill>
                <a:effectLst/>
                <a:latin typeface="+mn-lt"/>
                <a:ea typeface="+mn-ea"/>
                <a:cs typeface="+mn-cs"/>
              </a:rPr>
              <a:t>የሰሌዳ አጠቃቀም</a:t>
            </a:r>
          </a:p>
          <a:p>
            <a:pPr algn="l"/>
            <a:endParaRPr lang="en-US" sz="1100">
              <a:solidFill>
                <a:schemeClr val="bg1"/>
              </a:solidFill>
            </a:endParaRPr>
          </a:p>
        </xdr:txBody>
      </xdr:sp>
      <xdr:pic>
        <xdr:nvPicPr>
          <xdr:cNvPr id="27" name="Picture 26">
            <a:extLst>
              <a:ext uri="{FF2B5EF4-FFF2-40B4-BE49-F238E27FC236}">
                <a16:creationId xmlns:a16="http://schemas.microsoft.com/office/drawing/2014/main" id="{EA391D08-DE58-AA8F-3A3A-77A9013FD31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1921" y="5463541"/>
            <a:ext cx="243840" cy="261018"/>
          </a:xfrm>
          <a:prstGeom prst="rect">
            <a:avLst/>
          </a:prstGeom>
          <a:noFill/>
          <a:ln>
            <a:noFill/>
          </a:ln>
        </xdr:spPr>
      </xdr:pic>
    </xdr:grpSp>
    <xdr:clientData/>
  </xdr:twoCellAnchor>
  <xdr:twoCellAnchor editAs="absolute">
    <xdr:from>
      <xdr:col>6</xdr:col>
      <xdr:colOff>152400</xdr:colOff>
      <xdr:row>3</xdr:row>
      <xdr:rowOff>42808</xdr:rowOff>
    </xdr:from>
    <xdr:to>
      <xdr:col>23</xdr:col>
      <xdr:colOff>207264</xdr:colOff>
      <xdr:row>8</xdr:row>
      <xdr:rowOff>58048</xdr:rowOff>
    </xdr:to>
    <xdr:grpSp>
      <xdr:nvGrpSpPr>
        <xdr:cNvPr id="22" name="Group 21">
          <a:extLst>
            <a:ext uri="{FF2B5EF4-FFF2-40B4-BE49-F238E27FC236}">
              <a16:creationId xmlns:a16="http://schemas.microsoft.com/office/drawing/2014/main" id="{C8C5E48E-3E4E-5AE6-C619-26CECB09F179}"/>
            </a:ext>
          </a:extLst>
        </xdr:cNvPr>
        <xdr:cNvGrpSpPr/>
      </xdr:nvGrpSpPr>
      <xdr:grpSpPr>
        <a:xfrm>
          <a:off x="3810000" y="591448"/>
          <a:ext cx="10418064" cy="929640"/>
          <a:chOff x="3810000" y="591448"/>
          <a:chExt cx="10418064" cy="929640"/>
        </a:xfrm>
      </xdr:grpSpPr>
      <xdr:grpSp>
        <xdr:nvGrpSpPr>
          <xdr:cNvPr id="18" name="Group 17">
            <a:extLst>
              <a:ext uri="{FF2B5EF4-FFF2-40B4-BE49-F238E27FC236}">
                <a16:creationId xmlns:a16="http://schemas.microsoft.com/office/drawing/2014/main" id="{624BCAB0-5EB1-B119-2D48-AAC009DB775C}"/>
              </a:ext>
            </a:extLst>
          </xdr:cNvPr>
          <xdr:cNvGrpSpPr/>
        </xdr:nvGrpSpPr>
        <xdr:grpSpPr>
          <a:xfrm>
            <a:off x="10176510" y="591448"/>
            <a:ext cx="1912620" cy="914400"/>
            <a:chOff x="10176510" y="591448"/>
            <a:chExt cx="1912620" cy="914400"/>
          </a:xfrm>
        </xdr:grpSpPr>
        <xdr:sp macro="" textlink="">
          <xdr:nvSpPr>
            <xdr:cNvPr id="31" name="Rectangle: Rounded Corners 30">
              <a:extLst>
                <a:ext uri="{FF2B5EF4-FFF2-40B4-BE49-F238E27FC236}">
                  <a16:creationId xmlns:a16="http://schemas.microsoft.com/office/drawing/2014/main" id="{1957EA12-A9D6-4A14-879C-4F7760BDF8F2}"/>
                </a:ext>
              </a:extLst>
            </xdr:cNvPr>
            <xdr:cNvSpPr/>
          </xdr:nvSpPr>
          <xdr:spPr>
            <a:xfrm>
              <a:off x="10176510" y="591448"/>
              <a:ext cx="1912620" cy="914400"/>
            </a:xfrm>
            <a:prstGeom prst="roundRect">
              <a:avLst/>
            </a:prstGeom>
            <a:solidFill>
              <a:srgbClr val="DC26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6" name="TextBox 35">
              <a:extLst>
                <a:ext uri="{FF2B5EF4-FFF2-40B4-BE49-F238E27FC236}">
                  <a16:creationId xmlns:a16="http://schemas.microsoft.com/office/drawing/2014/main" id="{CC8E0981-0429-454F-A644-29DF81D61B82}"/>
                </a:ext>
              </a:extLst>
            </xdr:cNvPr>
            <xdr:cNvSpPr txBox="1"/>
          </xdr:nvSpPr>
          <xdr:spPr>
            <a:xfrm>
              <a:off x="10241280" y="593518"/>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የዶሮ ሞት መጣኔ</a:t>
              </a:r>
              <a:endParaRPr lang="en-US" sz="1200" b="1">
                <a:solidFill>
                  <a:srgbClr val="071D39"/>
                </a:solidFill>
              </a:endParaRPr>
            </a:p>
          </xdr:txBody>
        </xdr:sp>
        <xdr:sp macro="" textlink="Analysis!C15">
          <xdr:nvSpPr>
            <xdr:cNvPr id="41" name="TextBox 40">
              <a:extLst>
                <a:ext uri="{FF2B5EF4-FFF2-40B4-BE49-F238E27FC236}">
                  <a16:creationId xmlns:a16="http://schemas.microsoft.com/office/drawing/2014/main" id="{C102D328-5C62-4564-8021-EA2E57ED9854}"/>
                </a:ext>
              </a:extLst>
            </xdr:cNvPr>
            <xdr:cNvSpPr txBox="1"/>
          </xdr:nvSpPr>
          <xdr:spPr>
            <a:xfrm>
              <a:off x="10332720" y="1067828"/>
              <a:ext cx="173888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4087CE-A394-4E47-9C7B-4EA5F5C6E62B}"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54" name="Picture 53">
              <a:extLst>
                <a:ext uri="{FF2B5EF4-FFF2-40B4-BE49-F238E27FC236}">
                  <a16:creationId xmlns:a16="http://schemas.microsoft.com/office/drawing/2014/main" id="{DEAB5855-6CBD-439A-BA62-7D535C29E92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206990" y="1054235"/>
              <a:ext cx="323850" cy="320040"/>
            </a:xfrm>
            <a:prstGeom prst="rect">
              <a:avLst/>
            </a:prstGeom>
            <a:noFill/>
            <a:ln>
              <a:noFill/>
            </a:ln>
          </xdr:spPr>
        </xdr:pic>
      </xdr:grpSp>
      <xdr:grpSp>
        <xdr:nvGrpSpPr>
          <xdr:cNvPr id="12" name="Group 11">
            <a:extLst>
              <a:ext uri="{FF2B5EF4-FFF2-40B4-BE49-F238E27FC236}">
                <a16:creationId xmlns:a16="http://schemas.microsoft.com/office/drawing/2014/main" id="{7F2B7414-BF37-AED6-9161-0D47731DA030}"/>
              </a:ext>
            </a:extLst>
          </xdr:cNvPr>
          <xdr:cNvGrpSpPr/>
        </xdr:nvGrpSpPr>
        <xdr:grpSpPr>
          <a:xfrm>
            <a:off x="3810000" y="593518"/>
            <a:ext cx="1912620" cy="927570"/>
            <a:chOff x="3810000" y="593518"/>
            <a:chExt cx="1912620" cy="927570"/>
          </a:xfrm>
        </xdr:grpSpPr>
        <xdr:sp macro="" textlink="">
          <xdr:nvSpPr>
            <xdr:cNvPr id="23" name="Rectangle: Rounded Corners 22">
              <a:extLst>
                <a:ext uri="{FF2B5EF4-FFF2-40B4-BE49-F238E27FC236}">
                  <a16:creationId xmlns:a16="http://schemas.microsoft.com/office/drawing/2014/main" id="{DFD37B54-C53A-4446-97D2-AAD790D38E82}"/>
                </a:ext>
              </a:extLst>
            </xdr:cNvPr>
            <xdr:cNvSpPr/>
          </xdr:nvSpPr>
          <xdr:spPr>
            <a:xfrm>
              <a:off x="3810000" y="606688"/>
              <a:ext cx="1912620" cy="914400"/>
            </a:xfrm>
            <a:prstGeom prst="roundRect">
              <a:avLst/>
            </a:prstGeom>
            <a:solidFill>
              <a:srgbClr val="4C236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3" name="TextBox 32">
              <a:extLst>
                <a:ext uri="{FF2B5EF4-FFF2-40B4-BE49-F238E27FC236}">
                  <a16:creationId xmlns:a16="http://schemas.microsoft.com/office/drawing/2014/main" id="{7148D72D-9505-4958-A422-3BD139EBC716}"/>
                </a:ext>
              </a:extLst>
            </xdr:cNvPr>
            <xdr:cNvSpPr txBox="1"/>
          </xdr:nvSpPr>
          <xdr:spPr>
            <a:xfrm>
              <a:off x="3840480" y="593518"/>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ዕለታዊ የእንቁላል ትሪዎች</a:t>
              </a:r>
              <a:endParaRPr lang="en-US" sz="1200" b="1">
                <a:solidFill>
                  <a:schemeClr val="bg1"/>
                </a:solidFill>
              </a:endParaRPr>
            </a:p>
          </xdr:txBody>
        </xdr:sp>
        <xdr:sp macro="" textlink="Analysis!C56">
          <xdr:nvSpPr>
            <xdr:cNvPr id="38" name="TextBox 37">
              <a:extLst>
                <a:ext uri="{FF2B5EF4-FFF2-40B4-BE49-F238E27FC236}">
                  <a16:creationId xmlns:a16="http://schemas.microsoft.com/office/drawing/2014/main" id="{71A4B9E0-7CBE-4F27-BBB1-D963D6734F00}"/>
                </a:ext>
              </a:extLst>
            </xdr:cNvPr>
            <xdr:cNvSpPr txBox="1"/>
          </xdr:nvSpPr>
          <xdr:spPr>
            <a:xfrm>
              <a:off x="3924300" y="1067828"/>
              <a:ext cx="175412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C97703-8042-4372-BF93-E2178C57FCFA}"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58" name="Picture 57">
              <a:extLst>
                <a:ext uri="{FF2B5EF4-FFF2-40B4-BE49-F238E27FC236}">
                  <a16:creationId xmlns:a16="http://schemas.microsoft.com/office/drawing/2014/main" id="{CCF8C394-7B68-779D-815D-79D6571F5B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810001" y="1054235"/>
              <a:ext cx="274320" cy="320040"/>
            </a:xfrm>
            <a:prstGeom prst="rect">
              <a:avLst/>
            </a:prstGeom>
            <a:noFill/>
            <a:ln>
              <a:noFill/>
            </a:ln>
          </xdr:spPr>
        </xdr:pic>
      </xdr:grpSp>
      <xdr:grpSp>
        <xdr:nvGrpSpPr>
          <xdr:cNvPr id="16" name="Group 15">
            <a:extLst>
              <a:ext uri="{FF2B5EF4-FFF2-40B4-BE49-F238E27FC236}">
                <a16:creationId xmlns:a16="http://schemas.microsoft.com/office/drawing/2014/main" id="{5174D99D-E4E2-0A47-2768-8185952DF509}"/>
              </a:ext>
            </a:extLst>
          </xdr:cNvPr>
          <xdr:cNvGrpSpPr/>
        </xdr:nvGrpSpPr>
        <xdr:grpSpPr>
          <a:xfrm>
            <a:off x="8054340" y="591448"/>
            <a:ext cx="1921764" cy="914400"/>
            <a:chOff x="8054340" y="591448"/>
            <a:chExt cx="1921764" cy="914400"/>
          </a:xfrm>
        </xdr:grpSpPr>
        <xdr:sp macro="" textlink="">
          <xdr:nvSpPr>
            <xdr:cNvPr id="30" name="Rectangle: Rounded Corners 29">
              <a:extLst>
                <a:ext uri="{FF2B5EF4-FFF2-40B4-BE49-F238E27FC236}">
                  <a16:creationId xmlns:a16="http://schemas.microsoft.com/office/drawing/2014/main" id="{3EE03F7C-F97A-4DC3-B97E-F406A4F85754}"/>
                </a:ext>
              </a:extLst>
            </xdr:cNvPr>
            <xdr:cNvSpPr/>
          </xdr:nvSpPr>
          <xdr:spPr>
            <a:xfrm>
              <a:off x="8054340" y="591448"/>
              <a:ext cx="1912620" cy="914400"/>
            </a:xfrm>
            <a:prstGeom prst="roundRect">
              <a:avLst/>
            </a:prstGeom>
            <a:solidFill>
              <a:srgbClr val="9E7EB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5" name="TextBox 34">
              <a:extLst>
                <a:ext uri="{FF2B5EF4-FFF2-40B4-BE49-F238E27FC236}">
                  <a16:creationId xmlns:a16="http://schemas.microsoft.com/office/drawing/2014/main" id="{8D02964F-7B97-4241-8755-ED2D2C9CD5B5}"/>
                </a:ext>
              </a:extLst>
            </xdr:cNvPr>
            <xdr:cNvSpPr txBox="1"/>
          </xdr:nvSpPr>
          <xdr:spPr>
            <a:xfrm>
              <a:off x="8107680" y="593518"/>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የዶሮዎች ዕለታዊ ምርት</a:t>
              </a:r>
              <a:endParaRPr lang="en-US" sz="1200" b="1">
                <a:solidFill>
                  <a:schemeClr val="bg1"/>
                </a:solidFill>
              </a:endParaRPr>
            </a:p>
          </xdr:txBody>
        </xdr:sp>
        <xdr:sp macro="" textlink="Analysis!C59">
          <xdr:nvSpPr>
            <xdr:cNvPr id="40" name="TextBox 39">
              <a:extLst>
                <a:ext uri="{FF2B5EF4-FFF2-40B4-BE49-F238E27FC236}">
                  <a16:creationId xmlns:a16="http://schemas.microsoft.com/office/drawing/2014/main" id="{A5290C50-065D-485B-AF2A-0F13D1FF956B}"/>
                </a:ext>
              </a:extLst>
            </xdr:cNvPr>
            <xdr:cNvSpPr txBox="1"/>
          </xdr:nvSpPr>
          <xdr:spPr>
            <a:xfrm>
              <a:off x="8267700" y="1067828"/>
              <a:ext cx="170840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D0BBD3-CD21-4F85-9C08-94D1A5FD2581}"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59" name="Picture 58">
              <a:extLst>
                <a:ext uri="{FF2B5EF4-FFF2-40B4-BE49-F238E27FC236}">
                  <a16:creationId xmlns:a16="http://schemas.microsoft.com/office/drawing/2014/main" id="{74348B07-0147-60E6-2402-90EEC38B091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054340" y="1054235"/>
              <a:ext cx="320040" cy="320040"/>
            </a:xfrm>
            <a:prstGeom prst="rect">
              <a:avLst/>
            </a:prstGeom>
            <a:noFill/>
            <a:ln>
              <a:noFill/>
            </a:ln>
          </xdr:spPr>
        </xdr:pic>
      </xdr:grpSp>
      <xdr:grpSp>
        <xdr:nvGrpSpPr>
          <xdr:cNvPr id="21" name="Group 20">
            <a:extLst>
              <a:ext uri="{FF2B5EF4-FFF2-40B4-BE49-F238E27FC236}">
                <a16:creationId xmlns:a16="http://schemas.microsoft.com/office/drawing/2014/main" id="{85B8F836-F73F-04BE-A606-9F2B1E37601E}"/>
              </a:ext>
            </a:extLst>
          </xdr:cNvPr>
          <xdr:cNvGrpSpPr/>
        </xdr:nvGrpSpPr>
        <xdr:grpSpPr>
          <a:xfrm>
            <a:off x="12298680" y="591448"/>
            <a:ext cx="1929384" cy="914400"/>
            <a:chOff x="12298680" y="591448"/>
            <a:chExt cx="1929384" cy="914400"/>
          </a:xfrm>
        </xdr:grpSpPr>
        <xdr:sp macro="" textlink="">
          <xdr:nvSpPr>
            <xdr:cNvPr id="32" name="Rectangle: Rounded Corners 31">
              <a:extLst>
                <a:ext uri="{FF2B5EF4-FFF2-40B4-BE49-F238E27FC236}">
                  <a16:creationId xmlns:a16="http://schemas.microsoft.com/office/drawing/2014/main" id="{7B70A2BF-2453-48C4-AB5F-8401F2405FD3}"/>
                </a:ext>
              </a:extLst>
            </xdr:cNvPr>
            <xdr:cNvSpPr/>
          </xdr:nvSpPr>
          <xdr:spPr>
            <a:xfrm>
              <a:off x="12298680" y="591448"/>
              <a:ext cx="1912620" cy="914400"/>
            </a:xfrm>
            <a:prstGeom prst="roundRect">
              <a:avLst/>
            </a:prstGeom>
            <a:solidFill>
              <a:srgbClr val="C4A4D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7" name="TextBox 36">
              <a:extLst>
                <a:ext uri="{FF2B5EF4-FFF2-40B4-BE49-F238E27FC236}">
                  <a16:creationId xmlns:a16="http://schemas.microsoft.com/office/drawing/2014/main" id="{BB996082-E264-4C4F-B3A7-A86DE396075F}"/>
                </a:ext>
              </a:extLst>
            </xdr:cNvPr>
            <xdr:cNvSpPr txBox="1"/>
          </xdr:nvSpPr>
          <xdr:spPr>
            <a:xfrm>
              <a:off x="12336780" y="593518"/>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የምርታማነት ግብ ልኬት</a:t>
              </a:r>
              <a:endParaRPr lang="en-US" sz="1200" b="1">
                <a:solidFill>
                  <a:schemeClr val="bg1"/>
                </a:solidFill>
              </a:endParaRPr>
            </a:p>
          </xdr:txBody>
        </xdr:sp>
        <xdr:sp macro="" textlink="Analysis!C53">
          <xdr:nvSpPr>
            <xdr:cNvPr id="42" name="TextBox 41">
              <a:extLst>
                <a:ext uri="{FF2B5EF4-FFF2-40B4-BE49-F238E27FC236}">
                  <a16:creationId xmlns:a16="http://schemas.microsoft.com/office/drawing/2014/main" id="{12C04EF7-6753-4DCD-909B-37E1A43A95B1}"/>
                </a:ext>
              </a:extLst>
            </xdr:cNvPr>
            <xdr:cNvSpPr txBox="1"/>
          </xdr:nvSpPr>
          <xdr:spPr>
            <a:xfrm>
              <a:off x="12534900" y="1067828"/>
              <a:ext cx="169316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9BFBFF-4CEC-4C54-9BF7-732244AA9583}"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61" name="Picture 60">
              <a:extLst>
                <a:ext uri="{FF2B5EF4-FFF2-40B4-BE49-F238E27FC236}">
                  <a16:creationId xmlns:a16="http://schemas.microsoft.com/office/drawing/2014/main" id="{9972BD54-7F07-7A05-0668-6D68304EE87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321541" y="1054235"/>
              <a:ext cx="320039" cy="320040"/>
            </a:xfrm>
            <a:prstGeom prst="rect">
              <a:avLst/>
            </a:prstGeom>
            <a:noFill/>
            <a:ln>
              <a:noFill/>
            </a:ln>
          </xdr:spPr>
        </xdr:pic>
      </xdr:grpSp>
      <xdr:grpSp>
        <xdr:nvGrpSpPr>
          <xdr:cNvPr id="15" name="Group 14">
            <a:extLst>
              <a:ext uri="{FF2B5EF4-FFF2-40B4-BE49-F238E27FC236}">
                <a16:creationId xmlns:a16="http://schemas.microsoft.com/office/drawing/2014/main" id="{07D46590-5D7D-A148-9544-A6E6B6BF1A2F}"/>
              </a:ext>
            </a:extLst>
          </xdr:cNvPr>
          <xdr:cNvGrpSpPr/>
        </xdr:nvGrpSpPr>
        <xdr:grpSpPr>
          <a:xfrm>
            <a:off x="5932170" y="591448"/>
            <a:ext cx="1912620" cy="914400"/>
            <a:chOff x="5932170" y="591448"/>
            <a:chExt cx="1912620" cy="914400"/>
          </a:xfrm>
        </xdr:grpSpPr>
        <xdr:sp macro="" textlink="">
          <xdr:nvSpPr>
            <xdr:cNvPr id="29" name="Rectangle: Rounded Corners 28">
              <a:extLst>
                <a:ext uri="{FF2B5EF4-FFF2-40B4-BE49-F238E27FC236}">
                  <a16:creationId xmlns:a16="http://schemas.microsoft.com/office/drawing/2014/main" id="{FB9E8E88-E8CE-4FB8-9496-7C2D187E65B8}"/>
                </a:ext>
              </a:extLst>
            </xdr:cNvPr>
            <xdr:cNvSpPr/>
          </xdr:nvSpPr>
          <xdr:spPr>
            <a:xfrm>
              <a:off x="5932170" y="591448"/>
              <a:ext cx="1912620" cy="914400"/>
            </a:xfrm>
            <a:prstGeom prst="roundRect">
              <a:avLst/>
            </a:prstGeom>
            <a:solidFill>
              <a:srgbClr val="7F5D9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34" name="TextBox 33">
              <a:extLst>
                <a:ext uri="{FF2B5EF4-FFF2-40B4-BE49-F238E27FC236}">
                  <a16:creationId xmlns:a16="http://schemas.microsoft.com/office/drawing/2014/main" id="{DCD5C8A7-ECD2-4DA3-B7B9-88486795D9F1}"/>
                </a:ext>
              </a:extLst>
            </xdr:cNvPr>
            <xdr:cNvSpPr txBox="1"/>
          </xdr:nvSpPr>
          <xdr:spPr>
            <a:xfrm>
              <a:off x="5966460" y="593518"/>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እንቁላል የመጣል ምጣኔ %</a:t>
              </a:r>
              <a:endParaRPr lang="en-US" sz="1200" b="1">
                <a:solidFill>
                  <a:schemeClr val="bg1"/>
                </a:solidFill>
              </a:endParaRPr>
            </a:p>
          </xdr:txBody>
        </xdr:sp>
        <xdr:pic>
          <xdr:nvPicPr>
            <xdr:cNvPr id="56" name="Picture 55">
              <a:extLst>
                <a:ext uri="{FF2B5EF4-FFF2-40B4-BE49-F238E27FC236}">
                  <a16:creationId xmlns:a16="http://schemas.microsoft.com/office/drawing/2014/main" id="{1A2F370D-5659-D2D6-64F8-C6720C96028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932171" y="1054235"/>
              <a:ext cx="323849" cy="320040"/>
            </a:xfrm>
            <a:prstGeom prst="rect">
              <a:avLst/>
            </a:prstGeom>
            <a:noFill/>
            <a:ln>
              <a:noFill/>
            </a:ln>
          </xdr:spPr>
        </xdr:pic>
        <xdr:sp macro="" textlink="Analysis!C49">
          <xdr:nvSpPr>
            <xdr:cNvPr id="28" name="TextBox 27">
              <a:extLst>
                <a:ext uri="{FF2B5EF4-FFF2-40B4-BE49-F238E27FC236}">
                  <a16:creationId xmlns:a16="http://schemas.microsoft.com/office/drawing/2014/main" id="{133A7F5C-04A0-E7A1-9503-61A5B6061358}"/>
                </a:ext>
              </a:extLst>
            </xdr:cNvPr>
            <xdr:cNvSpPr txBox="1"/>
          </xdr:nvSpPr>
          <xdr:spPr>
            <a:xfrm>
              <a:off x="6126480" y="1067828"/>
              <a:ext cx="1650492"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24C0B-2C5F-4C24-B70C-4ED33A516B11}" type="TxLink">
                <a:rPr lang="en-US" sz="2800" b="1" i="0" u="none" strike="noStrike">
                  <a:solidFill>
                    <a:schemeClr val="bg1"/>
                  </a:solidFill>
                  <a:latin typeface="Aptos Narrow"/>
                </a:rPr>
                <a:pPr algn="ctr"/>
                <a:t> </a:t>
              </a:fld>
              <a:endParaRPr lang="en-US" sz="3200" b="1">
                <a:solidFill>
                  <a:schemeClr val="bg1"/>
                </a:solidFill>
              </a:endParaRPr>
            </a:p>
          </xdr:txBody>
        </xdr:sp>
      </xdr:grpSp>
    </xdr:grpSp>
    <xdr:clientData/>
  </xdr:twoCellAnchor>
  <xdr:twoCellAnchor editAs="absolute">
    <xdr:from>
      <xdr:col>2</xdr:col>
      <xdr:colOff>472440</xdr:colOff>
      <xdr:row>4</xdr:row>
      <xdr:rowOff>99961</xdr:rowOff>
    </xdr:from>
    <xdr:to>
      <xdr:col>2</xdr:col>
      <xdr:colOff>609054</xdr:colOff>
      <xdr:row>37</xdr:row>
      <xdr:rowOff>22860</xdr:rowOff>
    </xdr:to>
    <xdr:sp macro="" textlink="">
      <xdr:nvSpPr>
        <xdr:cNvPr id="81" name="Rectangle 80">
          <a:extLst>
            <a:ext uri="{FF2B5EF4-FFF2-40B4-BE49-F238E27FC236}">
              <a16:creationId xmlns:a16="http://schemas.microsoft.com/office/drawing/2014/main" id="{EB2A6325-4579-ED0E-92EB-44553CDB74CA}"/>
            </a:ext>
          </a:extLst>
        </xdr:cNvPr>
        <xdr:cNvSpPr/>
      </xdr:nvSpPr>
      <xdr:spPr>
        <a:xfrm>
          <a:off x="1691640" y="831481"/>
          <a:ext cx="136614" cy="5957939"/>
        </a:xfrm>
        <a:prstGeom prst="rect">
          <a:avLst/>
        </a:prstGeom>
        <a:solidFill>
          <a:srgbClr val="D8F5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0</xdr:colOff>
      <xdr:row>1</xdr:row>
      <xdr:rowOff>68580</xdr:rowOff>
    </xdr:from>
    <xdr:to>
      <xdr:col>5</xdr:col>
      <xdr:colOff>499706</xdr:colOff>
      <xdr:row>10</xdr:row>
      <xdr:rowOff>175260</xdr:rowOff>
    </xdr:to>
    <xdr:grpSp>
      <xdr:nvGrpSpPr>
        <xdr:cNvPr id="82" name="Group 81">
          <a:extLst>
            <a:ext uri="{FF2B5EF4-FFF2-40B4-BE49-F238E27FC236}">
              <a16:creationId xmlns:a16="http://schemas.microsoft.com/office/drawing/2014/main" id="{B58244F6-56EC-4965-BEF3-2C78F0E93BDD}"/>
            </a:ext>
          </a:extLst>
        </xdr:cNvPr>
        <xdr:cNvGrpSpPr/>
      </xdr:nvGrpSpPr>
      <xdr:grpSpPr>
        <a:xfrm>
          <a:off x="0" y="251460"/>
          <a:ext cx="3547706" cy="1752600"/>
          <a:chOff x="7620" y="259080"/>
          <a:chExt cx="3547706" cy="1752600"/>
        </a:xfrm>
      </xdr:grpSpPr>
      <xdr:pic>
        <xdr:nvPicPr>
          <xdr:cNvPr id="87" name="Picture 86">
            <a:extLst>
              <a:ext uri="{FF2B5EF4-FFF2-40B4-BE49-F238E27FC236}">
                <a16:creationId xmlns:a16="http://schemas.microsoft.com/office/drawing/2014/main" id="{4CF794F2-7C30-1D43-38C3-E593FA8F6D5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620" y="259080"/>
            <a:ext cx="1676400" cy="1676400"/>
          </a:xfrm>
          <a:prstGeom prst="rect">
            <a:avLst/>
          </a:prstGeom>
          <a:noFill/>
          <a:ln>
            <a:noFill/>
          </a:ln>
        </xdr:spPr>
      </xdr:pic>
      <xdr:pic>
        <xdr:nvPicPr>
          <xdr:cNvPr id="88" name="Picture 87">
            <a:extLst>
              <a:ext uri="{FF2B5EF4-FFF2-40B4-BE49-F238E27FC236}">
                <a16:creationId xmlns:a16="http://schemas.microsoft.com/office/drawing/2014/main" id="{C75BEA46-E156-7F87-0289-9D1B59B77E9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860069" y="297180"/>
            <a:ext cx="1695257" cy="1714500"/>
          </a:xfrm>
          <a:prstGeom prst="rect">
            <a:avLst/>
          </a:prstGeom>
          <a:noFill/>
          <a:ln>
            <a:noFill/>
          </a:ln>
        </xdr:spPr>
      </xdr:pic>
    </xdr:grpSp>
    <xdr:clientData/>
  </xdr:twoCellAnchor>
  <xdr:twoCellAnchor editAs="absolute">
    <xdr:from>
      <xdr:col>3</xdr:col>
      <xdr:colOff>15081</xdr:colOff>
      <xdr:row>30</xdr:row>
      <xdr:rowOff>74588</xdr:rowOff>
    </xdr:from>
    <xdr:to>
      <xdr:col>5</xdr:col>
      <xdr:colOff>544542</xdr:colOff>
      <xdr:row>35</xdr:row>
      <xdr:rowOff>30964</xdr:rowOff>
    </xdr:to>
    <mc:AlternateContent xmlns:mc="http://schemas.openxmlformats.org/markup-compatibility/2006" xmlns:a14="http://schemas.microsoft.com/office/drawing/2010/main">
      <mc:Choice Requires="a14">
        <xdr:graphicFrame macro="">
          <xdr:nvGraphicFramePr>
            <xdr:cNvPr id="83" name="DayName 2">
              <a:extLst>
                <a:ext uri="{FF2B5EF4-FFF2-40B4-BE49-F238E27FC236}">
                  <a16:creationId xmlns:a16="http://schemas.microsoft.com/office/drawing/2014/main" id="{661DBB7D-3918-6559-5042-6B68A89F96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Name 2"/>
            </a:graphicData>
          </a:graphic>
        </xdr:graphicFrame>
      </mc:Choice>
      <mc:Fallback xmlns="">
        <xdr:sp macro="" textlink="">
          <xdr:nvSpPr>
            <xdr:cNvPr id="0" name=""/>
            <xdr:cNvSpPr>
              <a:spLocks noTextEdit="1"/>
            </xdr:cNvSpPr>
          </xdr:nvSpPr>
          <xdr:spPr>
            <a:xfrm>
              <a:off x="1843881" y="5560988"/>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18</xdr:row>
      <xdr:rowOff>98949</xdr:rowOff>
    </xdr:from>
    <xdr:to>
      <xdr:col>5</xdr:col>
      <xdr:colOff>544542</xdr:colOff>
      <xdr:row>23</xdr:row>
      <xdr:rowOff>55325</xdr:rowOff>
    </xdr:to>
    <mc:AlternateContent xmlns:mc="http://schemas.openxmlformats.org/markup-compatibility/2006" xmlns:a14="http://schemas.microsoft.com/office/drawing/2010/main">
      <mc:Choice Requires="a14">
        <xdr:graphicFrame macro="">
          <xdr:nvGraphicFramePr>
            <xdr:cNvPr id="84" name="ሩብ ዓመት-ዓመት 2">
              <a:extLst>
                <a:ext uri="{FF2B5EF4-FFF2-40B4-BE49-F238E27FC236}">
                  <a16:creationId xmlns:a16="http://schemas.microsoft.com/office/drawing/2014/main" id="{F8333FA6-2E54-B39E-6113-BCF463F5209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ሩብ ዓመት-ዓመት 2"/>
            </a:graphicData>
          </a:graphic>
        </xdr:graphicFrame>
      </mc:Choice>
      <mc:Fallback xmlns="">
        <xdr:sp macro="" textlink="">
          <xdr:nvSpPr>
            <xdr:cNvPr id="0" name=""/>
            <xdr:cNvSpPr>
              <a:spLocks noTextEdit="1"/>
            </xdr:cNvSpPr>
          </xdr:nvSpPr>
          <xdr:spPr>
            <a:xfrm>
              <a:off x="1843881" y="33907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24</xdr:row>
      <xdr:rowOff>86769</xdr:rowOff>
    </xdr:from>
    <xdr:to>
      <xdr:col>5</xdr:col>
      <xdr:colOff>544542</xdr:colOff>
      <xdr:row>29</xdr:row>
      <xdr:rowOff>43145</xdr:rowOff>
    </xdr:to>
    <mc:AlternateContent xmlns:mc="http://schemas.openxmlformats.org/markup-compatibility/2006" xmlns:a14="http://schemas.microsoft.com/office/drawing/2010/main">
      <mc:Choice Requires="a14">
        <xdr:graphicFrame macro="">
          <xdr:nvGraphicFramePr>
            <xdr:cNvPr id="85" name="ወር 2">
              <a:extLst>
                <a:ext uri="{FF2B5EF4-FFF2-40B4-BE49-F238E27FC236}">
                  <a16:creationId xmlns:a16="http://schemas.microsoft.com/office/drawing/2014/main" id="{5092C0FA-4B8C-EB8A-7E29-E09663C45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ወር 2"/>
            </a:graphicData>
          </a:graphic>
        </xdr:graphicFrame>
      </mc:Choice>
      <mc:Fallback xmlns="">
        <xdr:sp macro="" textlink="">
          <xdr:nvSpPr>
            <xdr:cNvPr id="0" name=""/>
            <xdr:cNvSpPr>
              <a:spLocks noTextEdit="1"/>
            </xdr:cNvSpPr>
          </xdr:nvSpPr>
          <xdr:spPr>
            <a:xfrm>
              <a:off x="1843881" y="44758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12</xdr:row>
      <xdr:rowOff>111130</xdr:rowOff>
    </xdr:from>
    <xdr:to>
      <xdr:col>5</xdr:col>
      <xdr:colOff>544542</xdr:colOff>
      <xdr:row>17</xdr:row>
      <xdr:rowOff>67506</xdr:rowOff>
    </xdr:to>
    <mc:AlternateContent xmlns:mc="http://schemas.openxmlformats.org/markup-compatibility/2006" xmlns:a14="http://schemas.microsoft.com/office/drawing/2010/main">
      <mc:Choice Requires="a14">
        <xdr:graphicFrame macro="">
          <xdr:nvGraphicFramePr>
            <xdr:cNvPr id="86" name="EthiopianYear 2">
              <a:extLst>
                <a:ext uri="{FF2B5EF4-FFF2-40B4-BE49-F238E27FC236}">
                  <a16:creationId xmlns:a16="http://schemas.microsoft.com/office/drawing/2014/main" id="{8D02E04F-28CA-180F-4F7D-E0938624363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hiopianYear 2"/>
            </a:graphicData>
          </a:graphic>
        </xdr:graphicFrame>
      </mc:Choice>
      <mc:Fallback xmlns="">
        <xdr:sp macro="" textlink="">
          <xdr:nvSpPr>
            <xdr:cNvPr id="0" name=""/>
            <xdr:cNvSpPr>
              <a:spLocks noTextEdit="1"/>
            </xdr:cNvSpPr>
          </xdr:nvSpPr>
          <xdr:spPr>
            <a:xfrm>
              <a:off x="1843881" y="2305690"/>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15240</xdr:colOff>
      <xdr:row>9</xdr:row>
      <xdr:rowOff>76200</xdr:rowOff>
    </xdr:from>
    <xdr:to>
      <xdr:col>23</xdr:col>
      <xdr:colOff>83820</xdr:colOff>
      <xdr:row>34</xdr:row>
      <xdr:rowOff>76200</xdr:rowOff>
    </xdr:to>
    <xdr:grpSp>
      <xdr:nvGrpSpPr>
        <xdr:cNvPr id="51" name="Group 50">
          <a:extLst>
            <a:ext uri="{FF2B5EF4-FFF2-40B4-BE49-F238E27FC236}">
              <a16:creationId xmlns:a16="http://schemas.microsoft.com/office/drawing/2014/main" id="{85A13D77-40AD-EBC2-11A6-89FE112CA0D0}"/>
            </a:ext>
          </a:extLst>
        </xdr:cNvPr>
        <xdr:cNvGrpSpPr/>
      </xdr:nvGrpSpPr>
      <xdr:grpSpPr>
        <a:xfrm>
          <a:off x="9159240" y="1722120"/>
          <a:ext cx="4945380" cy="4572000"/>
          <a:chOff x="9159240" y="1722120"/>
          <a:chExt cx="4945380" cy="4572000"/>
        </a:xfrm>
      </xdr:grpSpPr>
      <xdr:sp macro="" textlink="">
        <xdr:nvSpPr>
          <xdr:cNvPr id="2" name="Rectangle: Rounded Corners 1">
            <a:extLst>
              <a:ext uri="{FF2B5EF4-FFF2-40B4-BE49-F238E27FC236}">
                <a16:creationId xmlns:a16="http://schemas.microsoft.com/office/drawing/2014/main" id="{552C1BA1-D029-C82D-BFAB-AEE7F70B0CF2}"/>
              </a:ext>
            </a:extLst>
          </xdr:cNvPr>
          <xdr:cNvSpPr/>
        </xdr:nvSpPr>
        <xdr:spPr>
          <a:xfrm>
            <a:off x="9159240" y="1722120"/>
            <a:ext cx="4945380" cy="457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graphicFrame macro="">
        <xdr:nvGraphicFramePr>
          <xdr:cNvPr id="96" name="Chart 95">
            <a:extLst>
              <a:ext uri="{FF2B5EF4-FFF2-40B4-BE49-F238E27FC236}">
                <a16:creationId xmlns:a16="http://schemas.microsoft.com/office/drawing/2014/main" id="{7A9F7ADB-B54B-4D20-959C-9A0E2AEEC648}"/>
              </a:ext>
            </a:extLst>
          </xdr:cNvPr>
          <xdr:cNvGraphicFramePr>
            <a:graphicFrameLocks/>
          </xdr:cNvGraphicFramePr>
        </xdr:nvGraphicFramePr>
        <xdr:xfrm>
          <a:off x="9311640" y="1783080"/>
          <a:ext cx="4648200" cy="4236720"/>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editAs="absolute">
    <xdr:from>
      <xdr:col>6</xdr:col>
      <xdr:colOff>205740</xdr:colOff>
      <xdr:row>9</xdr:row>
      <xdr:rowOff>76200</xdr:rowOff>
    </xdr:from>
    <xdr:to>
      <xdr:col>14</xdr:col>
      <xdr:colOff>467868</xdr:colOff>
      <xdr:row>34</xdr:row>
      <xdr:rowOff>76200</xdr:rowOff>
    </xdr:to>
    <xdr:sp macro="" textlink="">
      <xdr:nvSpPr>
        <xdr:cNvPr id="24" name="Rectangle: Rounded Corners 23">
          <a:extLst>
            <a:ext uri="{FF2B5EF4-FFF2-40B4-BE49-F238E27FC236}">
              <a16:creationId xmlns:a16="http://schemas.microsoft.com/office/drawing/2014/main" id="{F56A0BB6-DB13-4B68-B49D-72C288539C72}"/>
            </a:ext>
          </a:extLst>
        </xdr:cNvPr>
        <xdr:cNvSpPr/>
      </xdr:nvSpPr>
      <xdr:spPr>
        <a:xfrm>
          <a:off x="3863340" y="1722120"/>
          <a:ext cx="5138928" cy="457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editAs="absolute">
    <xdr:from>
      <xdr:col>6</xdr:col>
      <xdr:colOff>487680</xdr:colOff>
      <xdr:row>10</xdr:row>
      <xdr:rowOff>76200</xdr:rowOff>
    </xdr:from>
    <xdr:to>
      <xdr:col>14</xdr:col>
      <xdr:colOff>160020</xdr:colOff>
      <xdr:row>33</xdr:row>
      <xdr:rowOff>68580</xdr:rowOff>
    </xdr:to>
    <xdr:graphicFrame macro="">
      <xdr:nvGraphicFramePr>
        <xdr:cNvPr id="13" name="Chart 12">
          <a:extLst>
            <a:ext uri="{FF2B5EF4-FFF2-40B4-BE49-F238E27FC236}">
              <a16:creationId xmlns:a16="http://schemas.microsoft.com/office/drawing/2014/main" id="{D2DF3A10-FFD2-4303-8DB9-C642B24BF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7620</xdr:colOff>
      <xdr:row>0</xdr:row>
      <xdr:rowOff>0</xdr:rowOff>
    </xdr:from>
    <xdr:to>
      <xdr:col>23</xdr:col>
      <xdr:colOff>327660</xdr:colOff>
      <xdr:row>2</xdr:row>
      <xdr:rowOff>173736</xdr:rowOff>
    </xdr:to>
    <xdr:sp macro="" textlink="">
      <xdr:nvSpPr>
        <xdr:cNvPr id="102" name="TextBox 101">
          <a:extLst>
            <a:ext uri="{FF2B5EF4-FFF2-40B4-BE49-F238E27FC236}">
              <a16:creationId xmlns:a16="http://schemas.microsoft.com/office/drawing/2014/main" id="{D0DEA923-B470-443D-82AC-B049C7019F6D}"/>
            </a:ext>
          </a:extLst>
        </xdr:cNvPr>
        <xdr:cNvSpPr txBox="1"/>
      </xdr:nvSpPr>
      <xdr:spPr>
        <a:xfrm>
          <a:off x="10980420" y="0"/>
          <a:ext cx="3368040" cy="539496"/>
        </a:xfrm>
        <a:prstGeom prst="rect">
          <a:avLst/>
        </a:prstGeom>
        <a:solidFill>
          <a:srgbClr val="071D39"/>
        </a:solidFill>
        <a:ln w="9525" cmpd="sng">
          <a:noFill/>
        </a:ln>
        <a:effectLst/>
      </xdr:spPr>
      <xdr:txBody>
        <a:bodyPr vertOverflow="clip" horzOverflow="clip" wrap="square" rtlCol="0" anchor="ctr"/>
        <a:lstStyle/>
        <a:p>
          <a:pPr algn="ctr" eaLnBrk="1" fontAlgn="auto" latinLnBrk="0" hangingPunct="1"/>
          <a:r>
            <a:rPr lang="am-ET" sz="1600" b="0" i="0" baseline="0">
              <a:solidFill>
                <a:schemeClr val="bg1">
                  <a:lumMod val="85000"/>
                </a:schemeClr>
              </a:solidFill>
              <a:effectLst/>
              <a:latin typeface="+mn-lt"/>
              <a:ea typeface="+mn-ea"/>
              <a:cs typeface="+mn-cs"/>
            </a:rPr>
            <a:t>የምርት ሁኔታ ሰሌዳ 2018 - 2019</a:t>
          </a:r>
          <a:endParaRPr lang="en-US" sz="4000">
            <a:solidFill>
              <a:schemeClr val="bg1">
                <a:lumMod val="85000"/>
              </a:schemeClr>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472441</xdr:colOff>
      <xdr:row>37</xdr:row>
      <xdr:rowOff>0</xdr:rowOff>
    </xdr:to>
    <xdr:sp macro="" textlink="">
      <xdr:nvSpPr>
        <xdr:cNvPr id="3" name="Rectangle 2">
          <a:extLst>
            <a:ext uri="{FF2B5EF4-FFF2-40B4-BE49-F238E27FC236}">
              <a16:creationId xmlns:a16="http://schemas.microsoft.com/office/drawing/2014/main" id="{94E68463-39AC-440B-BF19-392F153FD0AB}"/>
            </a:ext>
          </a:extLst>
        </xdr:cNvPr>
        <xdr:cNvSpPr/>
      </xdr:nvSpPr>
      <xdr:spPr>
        <a:xfrm>
          <a:off x="0" y="0"/>
          <a:ext cx="1691641" cy="6766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308938</xdr:colOff>
      <xdr:row>0</xdr:row>
      <xdr:rowOff>0</xdr:rowOff>
    </xdr:from>
    <xdr:to>
      <xdr:col>24</xdr:col>
      <xdr:colOff>0</xdr:colOff>
      <xdr:row>37</xdr:row>
      <xdr:rowOff>0</xdr:rowOff>
    </xdr:to>
    <xdr:sp macro="" textlink="">
      <xdr:nvSpPr>
        <xdr:cNvPr id="30" name="Rectangle 29">
          <a:extLst>
            <a:ext uri="{FF2B5EF4-FFF2-40B4-BE49-F238E27FC236}">
              <a16:creationId xmlns:a16="http://schemas.microsoft.com/office/drawing/2014/main" id="{0A1984C5-8728-428C-A15D-B1D2309A6A10}"/>
            </a:ext>
          </a:extLst>
        </xdr:cNvPr>
        <xdr:cNvSpPr/>
      </xdr:nvSpPr>
      <xdr:spPr>
        <a:xfrm rot="5400000">
          <a:off x="1109678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0</xdr:colOff>
      <xdr:row>38</xdr:row>
      <xdr:rowOff>117782</xdr:rowOff>
    </xdr:to>
    <xdr:sp macro="" textlink="">
      <xdr:nvSpPr>
        <xdr:cNvPr id="31" name="Rectangle 30">
          <a:extLst>
            <a:ext uri="{FF2B5EF4-FFF2-40B4-BE49-F238E27FC236}">
              <a16:creationId xmlns:a16="http://schemas.microsoft.com/office/drawing/2014/main" id="{B64739F6-8656-4C0C-B6B0-29E68FEFEA18}"/>
            </a:ext>
          </a:extLst>
        </xdr:cNvPr>
        <xdr:cNvSpPr/>
      </xdr:nvSpPr>
      <xdr:spPr>
        <a:xfrm>
          <a:off x="7620" y="6766560"/>
          <a:ext cx="1462278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160020</xdr:colOff>
      <xdr:row>9</xdr:row>
      <xdr:rowOff>121920</xdr:rowOff>
    </xdr:from>
    <xdr:to>
      <xdr:col>14</xdr:col>
      <xdr:colOff>396240</xdr:colOff>
      <xdr:row>23</xdr:row>
      <xdr:rowOff>76200</xdr:rowOff>
    </xdr:to>
    <xdr:sp macro="" textlink="">
      <xdr:nvSpPr>
        <xdr:cNvPr id="24" name="Rectangle: Rounded Corners 23">
          <a:extLst>
            <a:ext uri="{FF2B5EF4-FFF2-40B4-BE49-F238E27FC236}">
              <a16:creationId xmlns:a16="http://schemas.microsoft.com/office/drawing/2014/main" id="{B48D255F-5047-4F0E-B16D-F1D2771BF58A}"/>
            </a:ext>
          </a:extLst>
        </xdr:cNvPr>
        <xdr:cNvSpPr/>
      </xdr:nvSpPr>
      <xdr:spPr>
        <a:xfrm>
          <a:off x="3817620" y="1767840"/>
          <a:ext cx="5113020" cy="2514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editAs="absolute">
    <xdr:from>
      <xdr:col>6</xdr:col>
      <xdr:colOff>144780</xdr:colOff>
      <xdr:row>23</xdr:row>
      <xdr:rowOff>167640</xdr:rowOff>
    </xdr:from>
    <xdr:to>
      <xdr:col>23</xdr:col>
      <xdr:colOff>137160</xdr:colOff>
      <xdr:row>35</xdr:row>
      <xdr:rowOff>7620</xdr:rowOff>
    </xdr:to>
    <xdr:sp macro="" textlink="">
      <xdr:nvSpPr>
        <xdr:cNvPr id="32" name="Rectangle: Rounded Corners 31">
          <a:extLst>
            <a:ext uri="{FF2B5EF4-FFF2-40B4-BE49-F238E27FC236}">
              <a16:creationId xmlns:a16="http://schemas.microsoft.com/office/drawing/2014/main" id="{D7CFD52D-2117-4CAA-B999-94C8840EA95C}"/>
            </a:ext>
          </a:extLst>
        </xdr:cNvPr>
        <xdr:cNvSpPr/>
      </xdr:nvSpPr>
      <xdr:spPr>
        <a:xfrm>
          <a:off x="3802380" y="4373880"/>
          <a:ext cx="10355580" cy="20345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3</xdr:col>
      <xdr:colOff>0</xdr:colOff>
      <xdr:row>4</xdr:row>
      <xdr:rowOff>68580</xdr:rowOff>
    </xdr:from>
    <xdr:to>
      <xdr:col>5</xdr:col>
      <xdr:colOff>586740</xdr:colOff>
      <xdr:row>37</xdr:row>
      <xdr:rowOff>38100</xdr:rowOff>
    </xdr:to>
    <xdr:sp macro="" textlink="">
      <xdr:nvSpPr>
        <xdr:cNvPr id="40" name="Rectangle 39">
          <a:extLst>
            <a:ext uri="{FF2B5EF4-FFF2-40B4-BE49-F238E27FC236}">
              <a16:creationId xmlns:a16="http://schemas.microsoft.com/office/drawing/2014/main" id="{E1C244CA-EE9C-47E2-1754-E5FB24B72398}"/>
            </a:ext>
          </a:extLst>
        </xdr:cNvPr>
        <xdr:cNvSpPr/>
      </xdr:nvSpPr>
      <xdr:spPr>
        <a:xfrm>
          <a:off x="1828800" y="800100"/>
          <a:ext cx="1805940" cy="6004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2</xdr:row>
      <xdr:rowOff>160020</xdr:rowOff>
    </xdr:from>
    <xdr:to>
      <xdr:col>6</xdr:col>
      <xdr:colOff>0</xdr:colOff>
      <xdr:row>6</xdr:row>
      <xdr:rowOff>7620</xdr:rowOff>
    </xdr:to>
    <xdr:sp macro="" textlink="">
      <xdr:nvSpPr>
        <xdr:cNvPr id="41" name="Rectangle 40">
          <a:extLst>
            <a:ext uri="{FF2B5EF4-FFF2-40B4-BE49-F238E27FC236}">
              <a16:creationId xmlns:a16="http://schemas.microsoft.com/office/drawing/2014/main" id="{51148EE8-1E89-018B-32CE-15BF0CE01792}"/>
            </a:ext>
          </a:extLst>
        </xdr:cNvPr>
        <xdr:cNvSpPr/>
      </xdr:nvSpPr>
      <xdr:spPr>
        <a:xfrm>
          <a:off x="1691640" y="525780"/>
          <a:ext cx="1965960" cy="57912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487680</xdr:colOff>
      <xdr:row>9</xdr:row>
      <xdr:rowOff>129540</xdr:rowOff>
    </xdr:from>
    <xdr:to>
      <xdr:col>23</xdr:col>
      <xdr:colOff>121920</xdr:colOff>
      <xdr:row>23</xdr:row>
      <xdr:rowOff>60960</xdr:rowOff>
    </xdr:to>
    <xdr:sp macro="" textlink="">
      <xdr:nvSpPr>
        <xdr:cNvPr id="25" name="Rectangle: Rounded Corners 24">
          <a:extLst>
            <a:ext uri="{FF2B5EF4-FFF2-40B4-BE49-F238E27FC236}">
              <a16:creationId xmlns:a16="http://schemas.microsoft.com/office/drawing/2014/main" id="{FB882261-1703-D2FF-62E2-39A658CADDA9}"/>
            </a:ext>
          </a:extLst>
        </xdr:cNvPr>
        <xdr:cNvSpPr/>
      </xdr:nvSpPr>
      <xdr:spPr>
        <a:xfrm>
          <a:off x="9022080" y="1775460"/>
          <a:ext cx="5120640" cy="24917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editAs="absolute">
    <xdr:from>
      <xdr:col>0</xdr:col>
      <xdr:colOff>68580</xdr:colOff>
      <xdr:row>19</xdr:row>
      <xdr:rowOff>68580</xdr:rowOff>
    </xdr:from>
    <xdr:to>
      <xdr:col>2</xdr:col>
      <xdr:colOff>550164</xdr:colOff>
      <xdr:row>22</xdr:row>
      <xdr:rowOff>132588</xdr:rowOff>
    </xdr:to>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92059225-C99C-1DBD-F40F-65E583CE0C28}"/>
            </a:ext>
          </a:extLst>
        </xdr:cNvPr>
        <xdr:cNvSpPr/>
      </xdr:nvSpPr>
      <xdr:spPr>
        <a:xfrm>
          <a:off x="68580" y="3543300"/>
          <a:ext cx="1700784" cy="612648"/>
        </a:xfrm>
        <a:prstGeom prst="roundRect">
          <a:avLst/>
        </a:prstGeom>
        <a:solidFill>
          <a:srgbClr val="D8F5E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412723</xdr:colOff>
      <xdr:row>20</xdr:row>
      <xdr:rowOff>7620</xdr:rowOff>
    </xdr:from>
    <xdr:to>
      <xdr:col>2</xdr:col>
      <xdr:colOff>472441</xdr:colOff>
      <xdr:row>21</xdr:row>
      <xdr:rowOff>144780</xdr:rowOff>
    </xdr:to>
    <xdr:sp macro="" textlink="">
      <xdr:nvSpPr>
        <xdr:cNvPr id="14" name="TextBox 13">
          <a:extLst>
            <a:ext uri="{FF2B5EF4-FFF2-40B4-BE49-F238E27FC236}">
              <a16:creationId xmlns:a16="http://schemas.microsoft.com/office/drawing/2014/main" id="{B8C49785-C049-10A8-8467-25B81D53B4D5}"/>
            </a:ext>
          </a:extLst>
        </xdr:cNvPr>
        <xdr:cNvSpPr txBox="1"/>
      </xdr:nvSpPr>
      <xdr:spPr>
        <a:xfrm>
          <a:off x="412723" y="3665220"/>
          <a:ext cx="127891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600" b="1" i="0" u="none" strike="noStrike" kern="0" cap="none" spc="0" normalizeH="0" baseline="0" noProof="0">
              <a:ln>
                <a:noFill/>
              </a:ln>
              <a:solidFill>
                <a:srgbClr val="0B4E75"/>
              </a:solidFill>
              <a:effectLst/>
              <a:uLnTx/>
              <a:uFillTx/>
              <a:latin typeface="+mn-lt"/>
              <a:ea typeface="+mn-ea"/>
              <a:cs typeface="+mn-cs"/>
            </a:rPr>
            <a:t>የመኖ አጠቃቀም </a:t>
          </a:r>
          <a:endParaRPr lang="en-US" sz="1000" b="1">
            <a:solidFill>
              <a:srgbClr val="0B4E75"/>
            </a:solidFill>
          </a:endParaRPr>
        </a:p>
        <a:p>
          <a:pPr algn="l"/>
          <a:endParaRPr lang="en-US" sz="400">
            <a:solidFill>
              <a:schemeClr val="bg1"/>
            </a:solidFill>
          </a:endParaRPr>
        </a:p>
      </xdr:txBody>
    </xdr:sp>
    <xdr:clientData/>
  </xdr:twoCellAnchor>
  <xdr:twoCellAnchor>
    <xdr:from>
      <xdr:col>0</xdr:col>
      <xdr:colOff>152401</xdr:colOff>
      <xdr:row>20</xdr:row>
      <xdr:rowOff>22861</xdr:rowOff>
    </xdr:from>
    <xdr:to>
      <xdr:col>0</xdr:col>
      <xdr:colOff>434340</xdr:colOff>
      <xdr:row>21</xdr:row>
      <xdr:rowOff>141070</xdr:rowOff>
    </xdr:to>
    <xdr:pic>
      <xdr:nvPicPr>
        <xdr:cNvPr id="28" name="Picture 27">
          <a:extLst>
            <a:ext uri="{FF2B5EF4-FFF2-40B4-BE49-F238E27FC236}">
              <a16:creationId xmlns:a16="http://schemas.microsoft.com/office/drawing/2014/main" id="{D61DC971-C0F8-725A-AA34-38CA7C9FE9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1" y="3680461"/>
          <a:ext cx="281939" cy="301089"/>
        </a:xfrm>
        <a:prstGeom prst="rect">
          <a:avLst/>
        </a:prstGeom>
        <a:noFill/>
        <a:ln>
          <a:noFill/>
        </a:ln>
      </xdr:spPr>
    </xdr:pic>
    <xdr:clientData/>
  </xdr:twoCellAnchor>
  <xdr:twoCellAnchor>
    <xdr:from>
      <xdr:col>0</xdr:col>
      <xdr:colOff>114300</xdr:colOff>
      <xdr:row>11</xdr:row>
      <xdr:rowOff>68015</xdr:rowOff>
    </xdr:from>
    <xdr:to>
      <xdr:col>2</xdr:col>
      <xdr:colOff>551586</xdr:colOff>
      <xdr:row>13</xdr:row>
      <xdr:rowOff>38665</xdr:rowOff>
    </xdr:to>
    <xdr:grpSp>
      <xdr:nvGrpSpPr>
        <xdr:cNvPr id="7" name="Group 6">
          <a:hlinkClick xmlns:r="http://schemas.openxmlformats.org/officeDocument/2006/relationships" r:id="rId3"/>
          <a:extLst>
            <a:ext uri="{FF2B5EF4-FFF2-40B4-BE49-F238E27FC236}">
              <a16:creationId xmlns:a16="http://schemas.microsoft.com/office/drawing/2014/main" id="{30D9B335-2CD4-C408-23E0-B6F3259F695B}"/>
            </a:ext>
          </a:extLst>
        </xdr:cNvPr>
        <xdr:cNvGrpSpPr/>
      </xdr:nvGrpSpPr>
      <xdr:grpSpPr>
        <a:xfrm>
          <a:off x="114300" y="2079695"/>
          <a:ext cx="1656486" cy="336410"/>
          <a:chOff x="114300" y="2079695"/>
          <a:chExt cx="1656486" cy="336410"/>
        </a:xfrm>
      </xdr:grpSpPr>
      <xdr:sp macro="" textlink="">
        <xdr:nvSpPr>
          <xdr:cNvPr id="8" name="TextBox 7">
            <a:extLst>
              <a:ext uri="{FF2B5EF4-FFF2-40B4-BE49-F238E27FC236}">
                <a16:creationId xmlns:a16="http://schemas.microsoft.com/office/drawing/2014/main" id="{84E7AAB4-E9DB-08B2-774F-EF3AD6CD0828}"/>
              </a:ext>
            </a:extLst>
          </xdr:cNvPr>
          <xdr:cNvSpPr txBox="1"/>
        </xdr:nvSpPr>
        <xdr:spPr>
          <a:xfrm>
            <a:off x="408048" y="2079695"/>
            <a:ext cx="1362738"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ጠቅላላ አፈፃፀም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1200" b="1">
              <a:solidFill>
                <a:schemeClr val="bg1"/>
              </a:solidFill>
              <a:latin typeface="+mn-lt"/>
              <a:ea typeface="+mn-ea"/>
              <a:cs typeface="+mn-cs"/>
            </a:endParaRPr>
          </a:p>
        </xdr:txBody>
      </xdr:sp>
      <xdr:pic>
        <xdr:nvPicPr>
          <xdr:cNvPr id="4" name="Picture 3">
            <a:extLst>
              <a:ext uri="{FF2B5EF4-FFF2-40B4-BE49-F238E27FC236}">
                <a16:creationId xmlns:a16="http://schemas.microsoft.com/office/drawing/2014/main" id="{70D26100-FDA6-38C1-7D6C-FC7A87C0903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4300" y="2103119"/>
            <a:ext cx="299316" cy="310896"/>
          </a:xfrm>
          <a:prstGeom prst="rect">
            <a:avLst/>
          </a:prstGeom>
          <a:noFill/>
          <a:ln>
            <a:noFill/>
          </a:ln>
        </xdr:spPr>
      </xdr:pic>
    </xdr:grpSp>
    <xdr:clientData/>
  </xdr:twoCellAnchor>
  <xdr:twoCellAnchor>
    <xdr:from>
      <xdr:col>0</xdr:col>
      <xdr:colOff>76200</xdr:colOff>
      <xdr:row>15</xdr:row>
      <xdr:rowOff>53341</xdr:rowOff>
    </xdr:from>
    <xdr:to>
      <xdr:col>2</xdr:col>
      <xdr:colOff>472440</xdr:colOff>
      <xdr:row>17</xdr:row>
      <xdr:rowOff>101692</xdr:rowOff>
    </xdr:to>
    <xdr:grpSp>
      <xdr:nvGrpSpPr>
        <xdr:cNvPr id="6" name="Group 5">
          <a:hlinkClick xmlns:r="http://schemas.openxmlformats.org/officeDocument/2006/relationships" r:id="rId5"/>
          <a:extLst>
            <a:ext uri="{FF2B5EF4-FFF2-40B4-BE49-F238E27FC236}">
              <a16:creationId xmlns:a16="http://schemas.microsoft.com/office/drawing/2014/main" id="{99D2E329-5A49-417D-69C8-C9ED45C31F4E}"/>
            </a:ext>
          </a:extLst>
        </xdr:cNvPr>
        <xdr:cNvGrpSpPr/>
      </xdr:nvGrpSpPr>
      <xdr:grpSpPr>
        <a:xfrm>
          <a:off x="76200" y="2796541"/>
          <a:ext cx="1615440" cy="414111"/>
          <a:chOff x="76200" y="2796541"/>
          <a:chExt cx="1615440" cy="414111"/>
        </a:xfrm>
      </xdr:grpSpPr>
      <xdr:sp macro="" textlink="">
        <xdr:nvSpPr>
          <xdr:cNvPr id="20" name="TextBox 19">
            <a:extLst>
              <a:ext uri="{FF2B5EF4-FFF2-40B4-BE49-F238E27FC236}">
                <a16:creationId xmlns:a16="http://schemas.microsoft.com/office/drawing/2014/main" id="{F3324B78-74FA-FE2B-9079-0F0F23AC440D}"/>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የምርት ሁኔታ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2000" b="1">
              <a:solidFill>
                <a:schemeClr val="bg1"/>
              </a:solidFill>
            </a:endParaRPr>
          </a:p>
          <a:p>
            <a:pPr algn="l"/>
            <a:endParaRPr lang="en-US" sz="1100">
              <a:solidFill>
                <a:schemeClr val="bg1"/>
              </a:solidFill>
            </a:endParaRPr>
          </a:p>
        </xdr:txBody>
      </xdr:sp>
      <xdr:pic>
        <xdr:nvPicPr>
          <xdr:cNvPr id="10" name="Picture 9">
            <a:extLst>
              <a:ext uri="{FF2B5EF4-FFF2-40B4-BE49-F238E27FC236}">
                <a16:creationId xmlns:a16="http://schemas.microsoft.com/office/drawing/2014/main" id="{48B13C12-3EEC-9577-131D-FDCC24CA4B0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6200" y="2796541"/>
            <a:ext cx="362286" cy="365760"/>
          </a:xfrm>
          <a:prstGeom prst="rect">
            <a:avLst/>
          </a:prstGeom>
          <a:noFill/>
          <a:ln>
            <a:noFill/>
          </a:ln>
        </xdr:spPr>
      </xdr:pic>
    </xdr:grpSp>
    <xdr:clientData/>
  </xdr:twoCellAnchor>
  <xdr:twoCellAnchor>
    <xdr:from>
      <xdr:col>0</xdr:col>
      <xdr:colOff>91440</xdr:colOff>
      <xdr:row>25</xdr:row>
      <xdr:rowOff>30480</xdr:rowOff>
    </xdr:from>
    <xdr:to>
      <xdr:col>2</xdr:col>
      <xdr:colOff>472441</xdr:colOff>
      <xdr:row>27</xdr:row>
      <xdr:rowOff>37545</xdr:rowOff>
    </xdr:to>
    <xdr:grpSp>
      <xdr:nvGrpSpPr>
        <xdr:cNvPr id="5" name="Group 4">
          <a:hlinkClick xmlns:r="http://schemas.openxmlformats.org/officeDocument/2006/relationships" r:id="rId7"/>
          <a:extLst>
            <a:ext uri="{FF2B5EF4-FFF2-40B4-BE49-F238E27FC236}">
              <a16:creationId xmlns:a16="http://schemas.microsoft.com/office/drawing/2014/main" id="{CC2C069B-940B-402E-0AD1-ED992D3422DA}"/>
            </a:ext>
          </a:extLst>
        </xdr:cNvPr>
        <xdr:cNvGrpSpPr/>
      </xdr:nvGrpSpPr>
      <xdr:grpSpPr>
        <a:xfrm>
          <a:off x="91440" y="4602480"/>
          <a:ext cx="1600201" cy="372825"/>
          <a:chOff x="91440" y="4602480"/>
          <a:chExt cx="1600201" cy="372825"/>
        </a:xfrm>
      </xdr:grpSpPr>
      <xdr:sp macro="" textlink="">
        <xdr:nvSpPr>
          <xdr:cNvPr id="17" name="TextBox 16">
            <a:extLst>
              <a:ext uri="{FF2B5EF4-FFF2-40B4-BE49-F238E27FC236}">
                <a16:creationId xmlns:a16="http://schemas.microsoft.com/office/drawing/2014/main" id="{DE5DA373-9AEE-8A3E-4600-FF083E1549C2}"/>
              </a:ext>
            </a:extLst>
          </xdr:cNvPr>
          <xdr:cNvSpPr txBox="1"/>
        </xdr:nvSpPr>
        <xdr:spPr>
          <a:xfrm>
            <a:off x="350520" y="4605416"/>
            <a:ext cx="1341121"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የገንዘብ አስተዳደር </a:t>
            </a:r>
            <a:endParaRPr kumimoji="0" lang="en-US" sz="1400" b="0" i="0" u="none" strike="noStrike" kern="0" cap="none" spc="0" normalizeH="0" baseline="0" noProof="0">
              <a:ln>
                <a:noFill/>
              </a:ln>
              <a:solidFill>
                <a:prstClr val="white"/>
              </a:solidFill>
              <a:effectLst/>
              <a:uLnTx/>
              <a:uFillTx/>
              <a:latin typeface="+mn-lt"/>
              <a:ea typeface="+mn-ea"/>
              <a:cs typeface="+mn-cs"/>
            </a:endParaRPr>
          </a:p>
          <a:p>
            <a:pPr algn="l"/>
            <a:endParaRPr lang="en-US" sz="800">
              <a:solidFill>
                <a:schemeClr val="bg1"/>
              </a:solidFill>
            </a:endParaRPr>
          </a:p>
        </xdr:txBody>
      </xdr:sp>
      <xdr:pic>
        <xdr:nvPicPr>
          <xdr:cNvPr id="13" name="Picture 12">
            <a:extLst>
              <a:ext uri="{FF2B5EF4-FFF2-40B4-BE49-F238E27FC236}">
                <a16:creationId xmlns:a16="http://schemas.microsoft.com/office/drawing/2014/main" id="{E4DF9D0A-ABBA-86A8-9430-08F5B731639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440" y="4602480"/>
            <a:ext cx="310896" cy="310896"/>
          </a:xfrm>
          <a:prstGeom prst="rect">
            <a:avLst/>
          </a:prstGeom>
          <a:noFill/>
          <a:ln>
            <a:noFill/>
          </a:ln>
        </xdr:spPr>
      </xdr:pic>
    </xdr:grpSp>
    <xdr:clientData/>
  </xdr:twoCellAnchor>
  <xdr:twoCellAnchor>
    <xdr:from>
      <xdr:col>0</xdr:col>
      <xdr:colOff>83820</xdr:colOff>
      <xdr:row>29</xdr:row>
      <xdr:rowOff>83821</xdr:rowOff>
    </xdr:from>
    <xdr:to>
      <xdr:col>2</xdr:col>
      <xdr:colOff>495300</xdr:colOff>
      <xdr:row>31</xdr:row>
      <xdr:rowOff>45721</xdr:rowOff>
    </xdr:to>
    <xdr:grpSp>
      <xdr:nvGrpSpPr>
        <xdr:cNvPr id="2" name="Group 1">
          <a:hlinkClick xmlns:r="http://schemas.openxmlformats.org/officeDocument/2006/relationships" r:id="rId9"/>
          <a:extLst>
            <a:ext uri="{FF2B5EF4-FFF2-40B4-BE49-F238E27FC236}">
              <a16:creationId xmlns:a16="http://schemas.microsoft.com/office/drawing/2014/main" id="{BDA1F770-CCD9-90A5-6129-0D5B5244D8D8}"/>
            </a:ext>
          </a:extLst>
        </xdr:cNvPr>
        <xdr:cNvGrpSpPr/>
      </xdr:nvGrpSpPr>
      <xdr:grpSpPr>
        <a:xfrm>
          <a:off x="83820" y="5387341"/>
          <a:ext cx="1630680" cy="327660"/>
          <a:chOff x="83820" y="5387341"/>
          <a:chExt cx="1630680" cy="327660"/>
        </a:xfrm>
      </xdr:grpSpPr>
      <xdr:sp macro="" textlink="">
        <xdr:nvSpPr>
          <xdr:cNvPr id="11" name="TextBox 10">
            <a:extLst>
              <a:ext uri="{FF2B5EF4-FFF2-40B4-BE49-F238E27FC236}">
                <a16:creationId xmlns:a16="http://schemas.microsoft.com/office/drawing/2014/main" id="{ACB2EF32-9C9F-B59C-10A0-0555F22CCA32}"/>
              </a:ext>
            </a:extLst>
          </xdr:cNvPr>
          <xdr:cNvSpPr txBox="1"/>
        </xdr:nvSpPr>
        <xdr:spPr>
          <a:xfrm>
            <a:off x="373380" y="5398008"/>
            <a:ext cx="1341120" cy="248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m-ET" sz="1600" b="1" i="0" u="none" strike="noStrike" kern="0" cap="none" spc="0" normalizeH="0" baseline="0" noProof="0">
                <a:ln>
                  <a:noFill/>
                </a:ln>
                <a:solidFill>
                  <a:prstClr val="white"/>
                </a:solidFill>
                <a:effectLst/>
                <a:uLnTx/>
                <a:uFillTx/>
                <a:latin typeface="+mn-lt"/>
                <a:ea typeface="+mn-ea"/>
                <a:cs typeface="+mn-cs"/>
              </a:rPr>
              <a:t>የሰሌዳ አጠቃቀም</a:t>
            </a:r>
            <a:endParaRPr kumimoji="0" lang="en-US" sz="1600" b="1" i="0" u="none" strike="noStrike" kern="0" cap="none" spc="0" normalizeH="0" baseline="0" noProof="0">
              <a:ln>
                <a:noFill/>
              </a:ln>
              <a:solidFill>
                <a:prstClr val="white"/>
              </a:solidFill>
              <a:effectLst/>
              <a:uLnTx/>
              <a:uFillTx/>
              <a:latin typeface="+mn-lt"/>
              <a:ea typeface="+mn-ea"/>
              <a:cs typeface="+mn-cs"/>
            </a:endParaRPr>
          </a:p>
          <a:p>
            <a:pPr algn="ctr"/>
            <a:endParaRPr lang="en-US" sz="2000">
              <a:solidFill>
                <a:schemeClr val="bg1"/>
              </a:solidFill>
              <a:effectLst/>
            </a:endParaRPr>
          </a:p>
          <a:p>
            <a:pPr algn="l"/>
            <a:endParaRPr lang="en-US" sz="1100">
              <a:solidFill>
                <a:schemeClr val="bg1"/>
              </a:solidFill>
            </a:endParaRPr>
          </a:p>
        </xdr:txBody>
      </xdr:sp>
      <xdr:pic>
        <xdr:nvPicPr>
          <xdr:cNvPr id="26" name="Picture 25">
            <a:extLst>
              <a:ext uri="{FF2B5EF4-FFF2-40B4-BE49-F238E27FC236}">
                <a16:creationId xmlns:a16="http://schemas.microsoft.com/office/drawing/2014/main" id="{55BDB7A9-A462-7E1F-185D-9AE3328864A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3820" y="5387341"/>
            <a:ext cx="306097" cy="327660"/>
          </a:xfrm>
          <a:prstGeom prst="rect">
            <a:avLst/>
          </a:prstGeom>
          <a:noFill/>
          <a:ln>
            <a:noFill/>
          </a:ln>
        </xdr:spPr>
      </xdr:pic>
    </xdr:grpSp>
    <xdr:clientData/>
  </xdr:twoCellAnchor>
  <xdr:twoCellAnchor>
    <xdr:from>
      <xdr:col>6</xdr:col>
      <xdr:colOff>213360</xdr:colOff>
      <xdr:row>9</xdr:row>
      <xdr:rowOff>167640</xdr:rowOff>
    </xdr:from>
    <xdr:to>
      <xdr:col>14</xdr:col>
      <xdr:colOff>144780</xdr:colOff>
      <xdr:row>23</xdr:row>
      <xdr:rowOff>22860</xdr:rowOff>
    </xdr:to>
    <xdr:graphicFrame macro="">
      <xdr:nvGraphicFramePr>
        <xdr:cNvPr id="29" name="Chart 28">
          <a:extLst>
            <a:ext uri="{FF2B5EF4-FFF2-40B4-BE49-F238E27FC236}">
              <a16:creationId xmlns:a16="http://schemas.microsoft.com/office/drawing/2014/main" id="{DCEAADA1-BBF7-4B09-91A2-A6669357A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281940</xdr:colOff>
      <xdr:row>24</xdr:row>
      <xdr:rowOff>22860</xdr:rowOff>
    </xdr:from>
    <xdr:to>
      <xdr:col>22</xdr:col>
      <xdr:colOff>571500</xdr:colOff>
      <xdr:row>34</xdr:row>
      <xdr:rowOff>167640</xdr:rowOff>
    </xdr:to>
    <xdr:graphicFrame macro="">
      <xdr:nvGraphicFramePr>
        <xdr:cNvPr id="35" name="Chart 34">
          <a:extLst>
            <a:ext uri="{FF2B5EF4-FFF2-40B4-BE49-F238E27FC236}">
              <a16:creationId xmlns:a16="http://schemas.microsoft.com/office/drawing/2014/main" id="{F9B315C7-3DB9-432D-860B-F872D7D1B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0</xdr:row>
      <xdr:rowOff>0</xdr:rowOff>
    </xdr:from>
    <xdr:to>
      <xdr:col>18</xdr:col>
      <xdr:colOff>601980</xdr:colOff>
      <xdr:row>2</xdr:row>
      <xdr:rowOff>175260</xdr:rowOff>
    </xdr:to>
    <xdr:sp macro="" textlink="">
      <xdr:nvSpPr>
        <xdr:cNvPr id="27" name="TextBox 26">
          <a:extLst>
            <a:ext uri="{FF2B5EF4-FFF2-40B4-BE49-F238E27FC236}">
              <a16:creationId xmlns:a16="http://schemas.microsoft.com/office/drawing/2014/main" id="{ABB2DAE1-90C3-44FA-A2E7-906CA320F8C8}"/>
            </a:ext>
          </a:extLst>
        </xdr:cNvPr>
        <xdr:cNvSpPr txBox="1"/>
      </xdr:nvSpPr>
      <xdr:spPr>
        <a:xfrm>
          <a:off x="1226820" y="0"/>
          <a:ext cx="10347960" cy="541020"/>
        </a:xfrm>
        <a:prstGeom prst="rect">
          <a:avLst/>
        </a:prstGeom>
        <a:solidFill>
          <a:srgbClr val="071D39"/>
        </a:solidFill>
        <a:ln w="9525" cmpd="sng">
          <a:noFill/>
        </a:ln>
        <a:effectLst/>
      </xdr:spPr>
      <xdr:txBody>
        <a:bodyPr vertOverflow="clip" horzOverflow="clip" wrap="square" rtlCol="0" anchor="ctr"/>
        <a:lstStyle/>
        <a:p>
          <a:pPr marL="0" marR="0" lvl="0" indent="0" algn="ctr" defTabSz="914400" eaLnBrk="1" fontAlgn="auto" latinLnBrk="0" hangingPunct="1">
            <a:lnSpc>
              <a:spcPct val="115000"/>
            </a:lnSpc>
            <a:spcBef>
              <a:spcPts val="0"/>
            </a:spcBef>
            <a:spcAft>
              <a:spcPts val="800"/>
            </a:spcAft>
            <a:buClrTx/>
            <a:buSzTx/>
            <a:buFontTx/>
            <a:buNone/>
            <a:tabLst/>
            <a:defRPr/>
          </a:pP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መሰረት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ፈቃደ</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የተቀናጀ</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የዶሮ</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ኃብት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endParaRPr kumimoji="0" lang="en-US"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6</xdr:col>
      <xdr:colOff>129540</xdr:colOff>
      <xdr:row>3</xdr:row>
      <xdr:rowOff>42809</xdr:rowOff>
    </xdr:from>
    <xdr:to>
      <xdr:col>23</xdr:col>
      <xdr:colOff>137160</xdr:colOff>
      <xdr:row>8</xdr:row>
      <xdr:rowOff>45062</xdr:rowOff>
    </xdr:to>
    <xdr:grpSp>
      <xdr:nvGrpSpPr>
        <xdr:cNvPr id="18" name="Group 17">
          <a:extLst>
            <a:ext uri="{FF2B5EF4-FFF2-40B4-BE49-F238E27FC236}">
              <a16:creationId xmlns:a16="http://schemas.microsoft.com/office/drawing/2014/main" id="{6AD67974-D8A3-E7DA-4E33-18AC193ADC24}"/>
            </a:ext>
          </a:extLst>
        </xdr:cNvPr>
        <xdr:cNvGrpSpPr/>
      </xdr:nvGrpSpPr>
      <xdr:grpSpPr>
        <a:xfrm>
          <a:off x="3787140" y="591449"/>
          <a:ext cx="10370820" cy="916653"/>
          <a:chOff x="3787140" y="591449"/>
          <a:chExt cx="10370820" cy="916653"/>
        </a:xfrm>
      </xdr:grpSpPr>
      <xdr:grpSp>
        <xdr:nvGrpSpPr>
          <xdr:cNvPr id="9" name="Group 8">
            <a:extLst>
              <a:ext uri="{FF2B5EF4-FFF2-40B4-BE49-F238E27FC236}">
                <a16:creationId xmlns:a16="http://schemas.microsoft.com/office/drawing/2014/main" id="{6DB377C1-F543-7DBD-CE96-4E6D4EBD9A63}"/>
              </a:ext>
            </a:extLst>
          </xdr:cNvPr>
          <xdr:cNvGrpSpPr/>
        </xdr:nvGrpSpPr>
        <xdr:grpSpPr>
          <a:xfrm>
            <a:off x="3787140" y="599069"/>
            <a:ext cx="2438400" cy="909033"/>
            <a:chOff x="3787140" y="599069"/>
            <a:chExt cx="2438400" cy="909033"/>
          </a:xfrm>
        </xdr:grpSpPr>
        <xdr:sp macro="" textlink="">
          <xdr:nvSpPr>
            <xdr:cNvPr id="60" name="Rectangle: Rounded Corners 59">
              <a:extLst>
                <a:ext uri="{FF2B5EF4-FFF2-40B4-BE49-F238E27FC236}">
                  <a16:creationId xmlns:a16="http://schemas.microsoft.com/office/drawing/2014/main" id="{6896628A-9BBC-7447-379A-8D9D30928962}"/>
                </a:ext>
              </a:extLst>
            </xdr:cNvPr>
            <xdr:cNvSpPr/>
          </xdr:nvSpPr>
          <xdr:spPr>
            <a:xfrm>
              <a:off x="3787140" y="599069"/>
              <a:ext cx="2438400" cy="909033"/>
            </a:xfrm>
            <a:prstGeom prst="roundRect">
              <a:avLst/>
            </a:prstGeom>
            <a:solidFill>
              <a:srgbClr val="D0700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122" name="TextBox 121">
              <a:extLst>
                <a:ext uri="{FF2B5EF4-FFF2-40B4-BE49-F238E27FC236}">
                  <a16:creationId xmlns:a16="http://schemas.microsoft.com/office/drawing/2014/main" id="{DD2201EA-D0EB-8817-1B8B-3E5EB0989DBF}"/>
                </a:ext>
              </a:extLst>
            </xdr:cNvPr>
            <xdr:cNvSpPr txBox="1"/>
          </xdr:nvSpPr>
          <xdr:spPr>
            <a:xfrm>
              <a:off x="3840480" y="615826"/>
              <a:ext cx="235000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የተበላ መኖ (ኪ.ግ)</a:t>
              </a:r>
              <a:endParaRPr lang="en-US" sz="1200" b="1">
                <a:solidFill>
                  <a:schemeClr val="bg1"/>
                </a:solidFill>
              </a:endParaRPr>
            </a:p>
          </xdr:txBody>
        </xdr:sp>
        <xdr:sp macro="" textlink="Analysis!C62">
          <xdr:nvSpPr>
            <xdr:cNvPr id="127" name="TextBox 126">
              <a:extLst>
                <a:ext uri="{FF2B5EF4-FFF2-40B4-BE49-F238E27FC236}">
                  <a16:creationId xmlns:a16="http://schemas.microsoft.com/office/drawing/2014/main" id="{43AFF826-12EC-6D8E-9DF6-92A5B442F66E}"/>
                </a:ext>
              </a:extLst>
            </xdr:cNvPr>
            <xdr:cNvSpPr txBox="1"/>
          </xdr:nvSpPr>
          <xdr:spPr>
            <a:xfrm>
              <a:off x="4137660" y="1043766"/>
              <a:ext cx="206654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08FFD8-A29F-4B2D-A9EF-C3C51D3CF7F5}"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131" name="Picture 130">
              <a:extLst>
                <a:ext uri="{FF2B5EF4-FFF2-40B4-BE49-F238E27FC236}">
                  <a16:creationId xmlns:a16="http://schemas.microsoft.com/office/drawing/2014/main" id="{1D93766E-33A1-80A6-2103-73CA1AEDC7B7}"/>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825242" y="1084470"/>
              <a:ext cx="320038" cy="320040"/>
            </a:xfrm>
            <a:prstGeom prst="rect">
              <a:avLst/>
            </a:prstGeom>
            <a:noFill/>
            <a:ln>
              <a:noFill/>
            </a:ln>
          </xdr:spPr>
        </xdr:pic>
      </xdr:grpSp>
      <xdr:grpSp>
        <xdr:nvGrpSpPr>
          <xdr:cNvPr id="15" name="Group 14">
            <a:extLst>
              <a:ext uri="{FF2B5EF4-FFF2-40B4-BE49-F238E27FC236}">
                <a16:creationId xmlns:a16="http://schemas.microsoft.com/office/drawing/2014/main" id="{2BB4CBB2-24F7-7632-6733-F0BC09164289}"/>
              </a:ext>
            </a:extLst>
          </xdr:cNvPr>
          <xdr:cNvGrpSpPr/>
        </xdr:nvGrpSpPr>
        <xdr:grpSpPr>
          <a:xfrm>
            <a:off x="9019540" y="591449"/>
            <a:ext cx="2438400" cy="909033"/>
            <a:chOff x="9019540" y="591449"/>
            <a:chExt cx="2438400" cy="909033"/>
          </a:xfrm>
        </xdr:grpSpPr>
        <xdr:sp macro="" textlink="">
          <xdr:nvSpPr>
            <xdr:cNvPr id="64" name="Rectangle: Rounded Corners 63">
              <a:extLst>
                <a:ext uri="{FF2B5EF4-FFF2-40B4-BE49-F238E27FC236}">
                  <a16:creationId xmlns:a16="http://schemas.microsoft.com/office/drawing/2014/main" id="{CEE08980-4108-5B83-6C64-D229DAD30C87}"/>
                </a:ext>
              </a:extLst>
            </xdr:cNvPr>
            <xdr:cNvSpPr/>
          </xdr:nvSpPr>
          <xdr:spPr>
            <a:xfrm>
              <a:off x="9019540" y="591449"/>
              <a:ext cx="2438400" cy="909033"/>
            </a:xfrm>
            <a:prstGeom prst="roundRect">
              <a:avLst/>
            </a:prstGeom>
            <a:solidFill>
              <a:srgbClr val="F59E0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1">
                  <a:solidFill>
                    <a:srgbClr val="0D1C42"/>
                  </a:solidFill>
                </a:rPr>
                <a:t>-</a:t>
              </a:r>
            </a:p>
          </xdr:txBody>
        </xdr:sp>
        <xdr:sp macro="" textlink="">
          <xdr:nvSpPr>
            <xdr:cNvPr id="125" name="TextBox 124">
              <a:extLst>
                <a:ext uri="{FF2B5EF4-FFF2-40B4-BE49-F238E27FC236}">
                  <a16:creationId xmlns:a16="http://schemas.microsoft.com/office/drawing/2014/main" id="{60C3C405-582C-0590-2A7E-E41946DE26C1}"/>
                </a:ext>
              </a:extLst>
            </xdr:cNvPr>
            <xdr:cNvSpPr txBox="1"/>
          </xdr:nvSpPr>
          <xdr:spPr>
            <a:xfrm>
              <a:off x="9067800" y="615826"/>
              <a:ext cx="235000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tx2"/>
                  </a:solidFill>
                </a:rPr>
                <a:t>በአንድ ዶሮ የተበላ መኖ</a:t>
              </a:r>
              <a:endParaRPr lang="en-US" sz="1200" b="1">
                <a:solidFill>
                  <a:schemeClr val="tx2"/>
                </a:solidFill>
              </a:endParaRPr>
            </a:p>
          </xdr:txBody>
        </xdr:sp>
        <xdr:sp macro="" textlink="Analysis!C69">
          <xdr:nvSpPr>
            <xdr:cNvPr id="129" name="TextBox 128">
              <a:extLst>
                <a:ext uri="{FF2B5EF4-FFF2-40B4-BE49-F238E27FC236}">
                  <a16:creationId xmlns:a16="http://schemas.microsoft.com/office/drawing/2014/main" id="{BD195E71-E40C-C49E-8EA7-FBEA341EFD15}"/>
                </a:ext>
              </a:extLst>
            </xdr:cNvPr>
            <xdr:cNvSpPr txBox="1"/>
          </xdr:nvSpPr>
          <xdr:spPr>
            <a:xfrm>
              <a:off x="9197340" y="1043766"/>
              <a:ext cx="225704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978992-3C88-4162-9098-B796C3DED8A4}"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137" name="Picture 136">
              <a:extLst>
                <a:ext uri="{FF2B5EF4-FFF2-40B4-BE49-F238E27FC236}">
                  <a16:creationId xmlns:a16="http://schemas.microsoft.com/office/drawing/2014/main" id="{5E78A5F2-9EE8-2321-23A6-EDC08D51AF6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065260" y="1084470"/>
              <a:ext cx="322580" cy="320040"/>
            </a:xfrm>
            <a:prstGeom prst="rect">
              <a:avLst/>
            </a:prstGeom>
            <a:noFill/>
            <a:ln>
              <a:noFill/>
            </a:ln>
          </xdr:spPr>
        </xdr:pic>
      </xdr:grpSp>
      <xdr:grpSp>
        <xdr:nvGrpSpPr>
          <xdr:cNvPr id="16" name="Group 15">
            <a:extLst>
              <a:ext uri="{FF2B5EF4-FFF2-40B4-BE49-F238E27FC236}">
                <a16:creationId xmlns:a16="http://schemas.microsoft.com/office/drawing/2014/main" id="{43B22B82-A0B0-E2FC-FD2D-45D5AF1774A1}"/>
              </a:ext>
            </a:extLst>
          </xdr:cNvPr>
          <xdr:cNvGrpSpPr/>
        </xdr:nvGrpSpPr>
        <xdr:grpSpPr>
          <a:xfrm>
            <a:off x="11719560" y="591449"/>
            <a:ext cx="2438400" cy="909033"/>
            <a:chOff x="11719560" y="591449"/>
            <a:chExt cx="2438400" cy="909033"/>
          </a:xfrm>
        </xdr:grpSpPr>
        <xdr:sp macro="" textlink="">
          <xdr:nvSpPr>
            <xdr:cNvPr id="66" name="Rectangle: Rounded Corners 65">
              <a:extLst>
                <a:ext uri="{FF2B5EF4-FFF2-40B4-BE49-F238E27FC236}">
                  <a16:creationId xmlns:a16="http://schemas.microsoft.com/office/drawing/2014/main" id="{87057AE5-4033-E37C-57CD-62C4324D4598}"/>
                </a:ext>
              </a:extLst>
            </xdr:cNvPr>
            <xdr:cNvSpPr/>
          </xdr:nvSpPr>
          <xdr:spPr>
            <a:xfrm>
              <a:off x="11719560" y="591449"/>
              <a:ext cx="2438400" cy="909033"/>
            </a:xfrm>
            <a:prstGeom prst="roundRect">
              <a:avLst/>
            </a:prstGeom>
            <a:solidFill>
              <a:srgbClr val="1976D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126" name="TextBox 125">
              <a:extLst>
                <a:ext uri="{FF2B5EF4-FFF2-40B4-BE49-F238E27FC236}">
                  <a16:creationId xmlns:a16="http://schemas.microsoft.com/office/drawing/2014/main" id="{BC770FD3-F418-EAFA-23F9-4EF316DCC070}"/>
                </a:ext>
              </a:extLst>
            </xdr:cNvPr>
            <xdr:cNvSpPr txBox="1"/>
          </xdr:nvSpPr>
          <xdr:spPr>
            <a:xfrm>
              <a:off x="11750040" y="615826"/>
              <a:ext cx="235000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የተበላ መኖ ከተገኘ እንቁላል አንጻር</a:t>
              </a:r>
              <a:endParaRPr lang="en-US" sz="1200" b="1">
                <a:solidFill>
                  <a:schemeClr val="bg1"/>
                </a:solidFill>
              </a:endParaRPr>
            </a:p>
          </xdr:txBody>
        </xdr:sp>
        <xdr:sp macro="" textlink="Analysis!C23">
          <xdr:nvSpPr>
            <xdr:cNvPr id="130" name="TextBox 129">
              <a:extLst>
                <a:ext uri="{FF2B5EF4-FFF2-40B4-BE49-F238E27FC236}">
                  <a16:creationId xmlns:a16="http://schemas.microsoft.com/office/drawing/2014/main" id="{A1C752A4-C4E7-BB73-BF03-1DD11CEF9DC4}"/>
                </a:ext>
              </a:extLst>
            </xdr:cNvPr>
            <xdr:cNvSpPr txBox="1"/>
          </xdr:nvSpPr>
          <xdr:spPr>
            <a:xfrm>
              <a:off x="11765280" y="1043766"/>
              <a:ext cx="231038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282CF-B6AD-4A0C-93B7-20E86776E412}"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140" name="Picture 139">
              <a:extLst>
                <a:ext uri="{FF2B5EF4-FFF2-40B4-BE49-F238E27FC236}">
                  <a16:creationId xmlns:a16="http://schemas.microsoft.com/office/drawing/2014/main" id="{F56CB7EB-1AE8-7B5B-39A9-32E142A90144}"/>
                </a:ext>
              </a:extLst>
            </xdr:cNvPr>
            <xdr:cNvPicPr>
              <a:picLocks noChangeAspect="1"/>
            </xdr:cNvPicPr>
          </xdr:nvPicPr>
          <xdr:blipFill>
            <a:blip xmlns:r="http://schemas.openxmlformats.org/officeDocument/2006/relationships" r:embed="rId15"/>
            <a:stretch>
              <a:fillRect/>
            </a:stretch>
          </xdr:blipFill>
          <xdr:spPr>
            <a:xfrm>
              <a:off x="11772901" y="1084470"/>
              <a:ext cx="320039" cy="320040"/>
            </a:xfrm>
            <a:prstGeom prst="rect">
              <a:avLst/>
            </a:prstGeom>
          </xdr:spPr>
        </xdr:pic>
      </xdr:grpSp>
      <xdr:grpSp>
        <xdr:nvGrpSpPr>
          <xdr:cNvPr id="12" name="Group 11">
            <a:extLst>
              <a:ext uri="{FF2B5EF4-FFF2-40B4-BE49-F238E27FC236}">
                <a16:creationId xmlns:a16="http://schemas.microsoft.com/office/drawing/2014/main" id="{E1F500B1-B8F1-6AAD-44BC-200A8FD82743}"/>
              </a:ext>
            </a:extLst>
          </xdr:cNvPr>
          <xdr:cNvGrpSpPr/>
        </xdr:nvGrpSpPr>
        <xdr:grpSpPr>
          <a:xfrm>
            <a:off x="6403340" y="596816"/>
            <a:ext cx="2438400" cy="909033"/>
            <a:chOff x="6403340" y="596816"/>
            <a:chExt cx="2438400" cy="909033"/>
          </a:xfrm>
        </xdr:grpSpPr>
        <xdr:sp macro="" textlink="">
          <xdr:nvSpPr>
            <xdr:cNvPr id="65" name="Rectangle: Rounded Corners 64">
              <a:extLst>
                <a:ext uri="{FF2B5EF4-FFF2-40B4-BE49-F238E27FC236}">
                  <a16:creationId xmlns:a16="http://schemas.microsoft.com/office/drawing/2014/main" id="{B8D95875-67DC-4AA5-5534-71CE26E42BD7}"/>
                </a:ext>
              </a:extLst>
            </xdr:cNvPr>
            <xdr:cNvSpPr/>
          </xdr:nvSpPr>
          <xdr:spPr>
            <a:xfrm>
              <a:off x="6403340" y="596816"/>
              <a:ext cx="2438400" cy="909033"/>
            </a:xfrm>
            <a:prstGeom prst="roundRect">
              <a:avLst/>
            </a:prstGeom>
            <a:solidFill>
              <a:srgbClr val="D9361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124" name="TextBox 123">
              <a:extLst>
                <a:ext uri="{FF2B5EF4-FFF2-40B4-BE49-F238E27FC236}">
                  <a16:creationId xmlns:a16="http://schemas.microsoft.com/office/drawing/2014/main" id="{7A70B09F-B154-9E7E-A9FE-B816C606F3DC}"/>
                </a:ext>
              </a:extLst>
            </xdr:cNvPr>
            <xdr:cNvSpPr txBox="1"/>
          </xdr:nvSpPr>
          <xdr:spPr>
            <a:xfrm>
              <a:off x="6446520" y="615826"/>
              <a:ext cx="2350008"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ጠቅላላ የመኖ ወጪ</a:t>
              </a:r>
              <a:endParaRPr lang="en-US" sz="1200" b="1">
                <a:solidFill>
                  <a:srgbClr val="071D39"/>
                </a:solidFill>
              </a:endParaRPr>
            </a:p>
          </xdr:txBody>
        </xdr:sp>
        <xdr:sp macro="" textlink="Analysis!C66">
          <xdr:nvSpPr>
            <xdr:cNvPr id="128" name="TextBox 127">
              <a:extLst>
                <a:ext uri="{FF2B5EF4-FFF2-40B4-BE49-F238E27FC236}">
                  <a16:creationId xmlns:a16="http://schemas.microsoft.com/office/drawing/2014/main" id="{20922E92-E8DE-08AE-B8D0-42AC10BDA16E}"/>
                </a:ext>
              </a:extLst>
            </xdr:cNvPr>
            <xdr:cNvSpPr txBox="1"/>
          </xdr:nvSpPr>
          <xdr:spPr>
            <a:xfrm>
              <a:off x="6675120" y="1043766"/>
              <a:ext cx="209702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3BA819-06A6-400F-A882-124C2D795780}"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23" name="Picture 22">
              <a:extLst>
                <a:ext uri="{FF2B5EF4-FFF2-40B4-BE49-F238E27FC236}">
                  <a16:creationId xmlns:a16="http://schemas.microsoft.com/office/drawing/2014/main" id="{87980685-AB2A-182B-3C9E-43E8F5A5C3D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433819" y="1084470"/>
              <a:ext cx="317501" cy="320040"/>
            </a:xfrm>
            <a:prstGeom prst="rect">
              <a:avLst/>
            </a:prstGeom>
            <a:noFill/>
            <a:ln>
              <a:noFill/>
            </a:ln>
          </xdr:spPr>
        </xdr:pic>
      </xdr:grpSp>
    </xdr:grpSp>
    <xdr:clientData/>
  </xdr:twoCellAnchor>
  <xdr:twoCellAnchor>
    <xdr:from>
      <xdr:col>2</xdr:col>
      <xdr:colOff>472440</xdr:colOff>
      <xdr:row>4</xdr:row>
      <xdr:rowOff>99961</xdr:rowOff>
    </xdr:from>
    <xdr:to>
      <xdr:col>2</xdr:col>
      <xdr:colOff>609054</xdr:colOff>
      <xdr:row>37</xdr:row>
      <xdr:rowOff>22860</xdr:rowOff>
    </xdr:to>
    <xdr:sp macro="" textlink="">
      <xdr:nvSpPr>
        <xdr:cNvPr id="115" name="Rectangle 114">
          <a:extLst>
            <a:ext uri="{FF2B5EF4-FFF2-40B4-BE49-F238E27FC236}">
              <a16:creationId xmlns:a16="http://schemas.microsoft.com/office/drawing/2014/main" id="{5DBB0ED4-35CC-326F-BD4B-A0CBFD7EDACC}"/>
            </a:ext>
          </a:extLst>
        </xdr:cNvPr>
        <xdr:cNvSpPr/>
      </xdr:nvSpPr>
      <xdr:spPr>
        <a:xfrm>
          <a:off x="1691640" y="831481"/>
          <a:ext cx="136614" cy="5957939"/>
        </a:xfrm>
        <a:prstGeom prst="rect">
          <a:avLst/>
        </a:prstGeom>
        <a:solidFill>
          <a:srgbClr val="D8F5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68580</xdr:rowOff>
    </xdr:from>
    <xdr:to>
      <xdr:col>5</xdr:col>
      <xdr:colOff>499706</xdr:colOff>
      <xdr:row>10</xdr:row>
      <xdr:rowOff>175260</xdr:rowOff>
    </xdr:to>
    <xdr:grpSp>
      <xdr:nvGrpSpPr>
        <xdr:cNvPr id="116" name="Group 115">
          <a:extLst>
            <a:ext uri="{FF2B5EF4-FFF2-40B4-BE49-F238E27FC236}">
              <a16:creationId xmlns:a16="http://schemas.microsoft.com/office/drawing/2014/main" id="{F9794BFA-98B4-7022-D3E1-068A9689EC10}"/>
            </a:ext>
          </a:extLst>
        </xdr:cNvPr>
        <xdr:cNvGrpSpPr/>
      </xdr:nvGrpSpPr>
      <xdr:grpSpPr>
        <a:xfrm>
          <a:off x="0" y="251460"/>
          <a:ext cx="3547706" cy="1752600"/>
          <a:chOff x="7620" y="259080"/>
          <a:chExt cx="3547706" cy="1752600"/>
        </a:xfrm>
      </xdr:grpSpPr>
      <xdr:pic>
        <xdr:nvPicPr>
          <xdr:cNvPr id="121" name="Picture 120">
            <a:extLst>
              <a:ext uri="{FF2B5EF4-FFF2-40B4-BE49-F238E27FC236}">
                <a16:creationId xmlns:a16="http://schemas.microsoft.com/office/drawing/2014/main" id="{898D75FC-EA3B-A10D-376A-E42EC1B4F2B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620" y="259080"/>
            <a:ext cx="1676400" cy="1676400"/>
          </a:xfrm>
          <a:prstGeom prst="rect">
            <a:avLst/>
          </a:prstGeom>
          <a:noFill/>
          <a:ln>
            <a:noFill/>
          </a:ln>
        </xdr:spPr>
      </xdr:pic>
      <xdr:pic>
        <xdr:nvPicPr>
          <xdr:cNvPr id="123" name="Picture 122">
            <a:extLst>
              <a:ext uri="{FF2B5EF4-FFF2-40B4-BE49-F238E27FC236}">
                <a16:creationId xmlns:a16="http://schemas.microsoft.com/office/drawing/2014/main" id="{093B078A-35FD-344C-1498-965301474A4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860069" y="297180"/>
            <a:ext cx="1695257" cy="1714500"/>
          </a:xfrm>
          <a:prstGeom prst="rect">
            <a:avLst/>
          </a:prstGeom>
          <a:noFill/>
          <a:ln>
            <a:noFill/>
          </a:ln>
        </xdr:spPr>
      </xdr:pic>
    </xdr:grpSp>
    <xdr:clientData/>
  </xdr:twoCellAnchor>
  <xdr:twoCellAnchor editAs="absolute">
    <xdr:from>
      <xdr:col>3</xdr:col>
      <xdr:colOff>15081</xdr:colOff>
      <xdr:row>30</xdr:row>
      <xdr:rowOff>74588</xdr:rowOff>
    </xdr:from>
    <xdr:to>
      <xdr:col>5</xdr:col>
      <xdr:colOff>544542</xdr:colOff>
      <xdr:row>35</xdr:row>
      <xdr:rowOff>30964</xdr:rowOff>
    </xdr:to>
    <mc:AlternateContent xmlns:mc="http://schemas.openxmlformats.org/markup-compatibility/2006" xmlns:a14="http://schemas.microsoft.com/office/drawing/2010/main">
      <mc:Choice Requires="a14">
        <xdr:graphicFrame macro="">
          <xdr:nvGraphicFramePr>
            <xdr:cNvPr id="117" name="DayName 1">
              <a:extLst>
                <a:ext uri="{FF2B5EF4-FFF2-40B4-BE49-F238E27FC236}">
                  <a16:creationId xmlns:a16="http://schemas.microsoft.com/office/drawing/2014/main" id="{E4CBE5E3-6AE2-C36F-4B6E-3E8C5E9BDAD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yName 1"/>
            </a:graphicData>
          </a:graphic>
        </xdr:graphicFrame>
      </mc:Choice>
      <mc:Fallback xmlns="">
        <xdr:sp macro="" textlink="">
          <xdr:nvSpPr>
            <xdr:cNvPr id="0" name=""/>
            <xdr:cNvSpPr>
              <a:spLocks noTextEdit="1"/>
            </xdr:cNvSpPr>
          </xdr:nvSpPr>
          <xdr:spPr>
            <a:xfrm>
              <a:off x="1843881" y="5560988"/>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18</xdr:row>
      <xdr:rowOff>98949</xdr:rowOff>
    </xdr:from>
    <xdr:to>
      <xdr:col>5</xdr:col>
      <xdr:colOff>544542</xdr:colOff>
      <xdr:row>23</xdr:row>
      <xdr:rowOff>55325</xdr:rowOff>
    </xdr:to>
    <mc:AlternateContent xmlns:mc="http://schemas.openxmlformats.org/markup-compatibility/2006" xmlns:a14="http://schemas.microsoft.com/office/drawing/2010/main">
      <mc:Choice Requires="a14">
        <xdr:graphicFrame macro="">
          <xdr:nvGraphicFramePr>
            <xdr:cNvPr id="118" name="ሩብ ዓመት-ዓመት 1">
              <a:extLst>
                <a:ext uri="{FF2B5EF4-FFF2-40B4-BE49-F238E27FC236}">
                  <a16:creationId xmlns:a16="http://schemas.microsoft.com/office/drawing/2014/main" id="{F3B805DD-60D6-9B5D-07B9-40DE1775427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ሩብ ዓመት-ዓመት 1"/>
            </a:graphicData>
          </a:graphic>
        </xdr:graphicFrame>
      </mc:Choice>
      <mc:Fallback xmlns="">
        <xdr:sp macro="" textlink="">
          <xdr:nvSpPr>
            <xdr:cNvPr id="0" name=""/>
            <xdr:cNvSpPr>
              <a:spLocks noTextEdit="1"/>
            </xdr:cNvSpPr>
          </xdr:nvSpPr>
          <xdr:spPr>
            <a:xfrm>
              <a:off x="1843881" y="33907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24</xdr:row>
      <xdr:rowOff>86769</xdr:rowOff>
    </xdr:from>
    <xdr:to>
      <xdr:col>5</xdr:col>
      <xdr:colOff>544542</xdr:colOff>
      <xdr:row>29</xdr:row>
      <xdr:rowOff>43145</xdr:rowOff>
    </xdr:to>
    <mc:AlternateContent xmlns:mc="http://schemas.openxmlformats.org/markup-compatibility/2006" xmlns:a14="http://schemas.microsoft.com/office/drawing/2010/main">
      <mc:Choice Requires="a14">
        <xdr:graphicFrame macro="">
          <xdr:nvGraphicFramePr>
            <xdr:cNvPr id="119" name="ወር 1">
              <a:extLst>
                <a:ext uri="{FF2B5EF4-FFF2-40B4-BE49-F238E27FC236}">
                  <a16:creationId xmlns:a16="http://schemas.microsoft.com/office/drawing/2014/main" id="{14BBF04F-4560-E7A2-EC2A-B506C3A4306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ወር 1"/>
            </a:graphicData>
          </a:graphic>
        </xdr:graphicFrame>
      </mc:Choice>
      <mc:Fallback xmlns="">
        <xdr:sp macro="" textlink="">
          <xdr:nvSpPr>
            <xdr:cNvPr id="0" name=""/>
            <xdr:cNvSpPr>
              <a:spLocks noTextEdit="1"/>
            </xdr:cNvSpPr>
          </xdr:nvSpPr>
          <xdr:spPr>
            <a:xfrm>
              <a:off x="1843881" y="44758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12</xdr:row>
      <xdr:rowOff>111130</xdr:rowOff>
    </xdr:from>
    <xdr:to>
      <xdr:col>5</xdr:col>
      <xdr:colOff>544542</xdr:colOff>
      <xdr:row>17</xdr:row>
      <xdr:rowOff>67506</xdr:rowOff>
    </xdr:to>
    <mc:AlternateContent xmlns:mc="http://schemas.openxmlformats.org/markup-compatibility/2006" xmlns:a14="http://schemas.microsoft.com/office/drawing/2010/main">
      <mc:Choice Requires="a14">
        <xdr:graphicFrame macro="">
          <xdr:nvGraphicFramePr>
            <xdr:cNvPr id="120" name="EthiopianYear 1">
              <a:extLst>
                <a:ext uri="{FF2B5EF4-FFF2-40B4-BE49-F238E27FC236}">
                  <a16:creationId xmlns:a16="http://schemas.microsoft.com/office/drawing/2014/main" id="{DCF8082E-6FF9-CD83-1E92-B8F569021E3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hiopianYear 1"/>
            </a:graphicData>
          </a:graphic>
        </xdr:graphicFrame>
      </mc:Choice>
      <mc:Fallback xmlns="">
        <xdr:sp macro="" textlink="">
          <xdr:nvSpPr>
            <xdr:cNvPr id="0" name=""/>
            <xdr:cNvSpPr>
              <a:spLocks noTextEdit="1"/>
            </xdr:cNvSpPr>
          </xdr:nvSpPr>
          <xdr:spPr>
            <a:xfrm>
              <a:off x="1843881" y="2305690"/>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7620</xdr:colOff>
      <xdr:row>0</xdr:row>
      <xdr:rowOff>0</xdr:rowOff>
    </xdr:from>
    <xdr:to>
      <xdr:col>23</xdr:col>
      <xdr:colOff>327660</xdr:colOff>
      <xdr:row>2</xdr:row>
      <xdr:rowOff>173736</xdr:rowOff>
    </xdr:to>
    <xdr:sp macro="" textlink="">
      <xdr:nvSpPr>
        <xdr:cNvPr id="38" name="TextBox 37">
          <a:extLst>
            <a:ext uri="{FF2B5EF4-FFF2-40B4-BE49-F238E27FC236}">
              <a16:creationId xmlns:a16="http://schemas.microsoft.com/office/drawing/2014/main" id="{EB2B6D1F-3914-48C6-B416-9E5785CDF2E8}"/>
            </a:ext>
          </a:extLst>
        </xdr:cNvPr>
        <xdr:cNvSpPr txBox="1"/>
      </xdr:nvSpPr>
      <xdr:spPr>
        <a:xfrm>
          <a:off x="10980420" y="0"/>
          <a:ext cx="3368040" cy="539496"/>
        </a:xfrm>
        <a:prstGeom prst="rect">
          <a:avLst/>
        </a:prstGeom>
        <a:solidFill>
          <a:srgbClr val="071D39"/>
        </a:solidFill>
        <a:ln w="9525" cmpd="sng">
          <a:noFill/>
        </a:ln>
        <a:effectLst/>
      </xdr:spPr>
      <xdr:txBody>
        <a:bodyPr vertOverflow="clip" horzOverflow="clip" wrap="square" rtlCol="0" anchor="ctr"/>
        <a:lstStyle/>
        <a:p>
          <a:pPr algn="ctr" eaLnBrk="1" fontAlgn="auto" latinLnBrk="0" hangingPunct="1"/>
          <a:r>
            <a:rPr lang="am-ET" sz="1600" b="0" i="0" baseline="0">
              <a:solidFill>
                <a:schemeClr val="bg1">
                  <a:lumMod val="85000"/>
                </a:schemeClr>
              </a:solidFill>
              <a:effectLst/>
              <a:latin typeface="+mn-lt"/>
              <a:ea typeface="+mn-ea"/>
              <a:cs typeface="+mn-cs"/>
            </a:rPr>
            <a:t>የመኖ አጠቃቀም ሰሌዳ 2018 - 2019</a:t>
          </a:r>
          <a:endParaRPr lang="en-US" sz="4000">
            <a:solidFill>
              <a:schemeClr val="bg1">
                <a:lumMod val="85000"/>
              </a:schemeClr>
            </a:solidFill>
            <a:effectLst/>
          </a:endParaRPr>
        </a:p>
      </xdr:txBody>
    </xdr:sp>
    <xdr:clientData/>
  </xdr:twoCellAnchor>
  <xdr:twoCellAnchor>
    <xdr:from>
      <xdr:col>14</xdr:col>
      <xdr:colOff>510540</xdr:colOff>
      <xdr:row>9</xdr:row>
      <xdr:rowOff>137160</xdr:rowOff>
    </xdr:from>
    <xdr:to>
      <xdr:col>23</xdr:col>
      <xdr:colOff>106680</xdr:colOff>
      <xdr:row>23</xdr:row>
      <xdr:rowOff>68580</xdr:rowOff>
    </xdr:to>
    <xdr:graphicFrame macro="">
      <xdr:nvGraphicFramePr>
        <xdr:cNvPr id="42" name="Chart 41">
          <a:extLst>
            <a:ext uri="{FF2B5EF4-FFF2-40B4-BE49-F238E27FC236}">
              <a16:creationId xmlns:a16="http://schemas.microsoft.com/office/drawing/2014/main" id="{11AEC6F1-A604-46CE-9F56-F168C00C6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472441</xdr:colOff>
      <xdr:row>37</xdr:row>
      <xdr:rowOff>0</xdr:rowOff>
    </xdr:to>
    <xdr:sp macro="" textlink="">
      <xdr:nvSpPr>
        <xdr:cNvPr id="3" name="Rectangle 2">
          <a:extLst>
            <a:ext uri="{FF2B5EF4-FFF2-40B4-BE49-F238E27FC236}">
              <a16:creationId xmlns:a16="http://schemas.microsoft.com/office/drawing/2014/main" id="{27D04F59-748B-4F48-AE97-AD1903249716}"/>
            </a:ext>
          </a:extLst>
        </xdr:cNvPr>
        <xdr:cNvSpPr/>
      </xdr:nvSpPr>
      <xdr:spPr>
        <a:xfrm>
          <a:off x="0" y="0"/>
          <a:ext cx="1691641" cy="6766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308938</xdr:colOff>
      <xdr:row>0</xdr:row>
      <xdr:rowOff>0</xdr:rowOff>
    </xdr:from>
    <xdr:to>
      <xdr:col>24</xdr:col>
      <xdr:colOff>0</xdr:colOff>
      <xdr:row>37</xdr:row>
      <xdr:rowOff>0</xdr:rowOff>
    </xdr:to>
    <xdr:sp macro="" textlink="">
      <xdr:nvSpPr>
        <xdr:cNvPr id="30" name="Rectangle 29">
          <a:extLst>
            <a:ext uri="{FF2B5EF4-FFF2-40B4-BE49-F238E27FC236}">
              <a16:creationId xmlns:a16="http://schemas.microsoft.com/office/drawing/2014/main" id="{CC6E8163-1A41-44DC-89EC-66B5BC97D05C}"/>
            </a:ext>
          </a:extLst>
        </xdr:cNvPr>
        <xdr:cNvSpPr/>
      </xdr:nvSpPr>
      <xdr:spPr>
        <a:xfrm rot="5400000">
          <a:off x="1109678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0</xdr:colOff>
      <xdr:row>38</xdr:row>
      <xdr:rowOff>117782</xdr:rowOff>
    </xdr:to>
    <xdr:sp macro="" textlink="">
      <xdr:nvSpPr>
        <xdr:cNvPr id="31" name="Rectangle 30">
          <a:extLst>
            <a:ext uri="{FF2B5EF4-FFF2-40B4-BE49-F238E27FC236}">
              <a16:creationId xmlns:a16="http://schemas.microsoft.com/office/drawing/2014/main" id="{16E18225-FF17-4FFF-9BB7-484A9C71DB92}"/>
            </a:ext>
          </a:extLst>
        </xdr:cNvPr>
        <xdr:cNvSpPr/>
      </xdr:nvSpPr>
      <xdr:spPr>
        <a:xfrm>
          <a:off x="7620" y="6766560"/>
          <a:ext cx="1462278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121920</xdr:colOff>
      <xdr:row>5</xdr:row>
      <xdr:rowOff>127433</xdr:rowOff>
    </xdr:from>
    <xdr:to>
      <xdr:col>6</xdr:col>
      <xdr:colOff>441960</xdr:colOff>
      <xdr:row>7</xdr:row>
      <xdr:rowOff>81713</xdr:rowOff>
    </xdr:to>
    <xdr:pic>
      <xdr:nvPicPr>
        <xdr:cNvPr id="90" name="Picture 89">
          <a:extLst>
            <a:ext uri="{FF2B5EF4-FFF2-40B4-BE49-F238E27FC236}">
              <a16:creationId xmlns:a16="http://schemas.microsoft.com/office/drawing/2014/main" id="{F21FE29F-6C85-C71D-B8A3-03638C324C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9520" y="1041833"/>
          <a:ext cx="320040" cy="320040"/>
        </a:xfrm>
        <a:prstGeom prst="rect">
          <a:avLst/>
        </a:prstGeom>
        <a:noFill/>
        <a:ln>
          <a:noFill/>
        </a:ln>
      </xdr:spPr>
    </xdr:pic>
    <xdr:clientData/>
  </xdr:twoCellAnchor>
  <xdr:twoCellAnchor>
    <xdr:from>
      <xdr:col>2</xdr:col>
      <xdr:colOff>472440</xdr:colOff>
      <xdr:row>2</xdr:row>
      <xdr:rowOff>30480</xdr:rowOff>
    </xdr:from>
    <xdr:to>
      <xdr:col>6</xdr:col>
      <xdr:colOff>0</xdr:colOff>
      <xdr:row>5</xdr:row>
      <xdr:rowOff>60960</xdr:rowOff>
    </xdr:to>
    <xdr:sp macro="" textlink="">
      <xdr:nvSpPr>
        <xdr:cNvPr id="38" name="Rectangle 37">
          <a:extLst>
            <a:ext uri="{FF2B5EF4-FFF2-40B4-BE49-F238E27FC236}">
              <a16:creationId xmlns:a16="http://schemas.microsoft.com/office/drawing/2014/main" id="{7F391F7A-F274-4D58-90F1-F72C722C6108}"/>
            </a:ext>
          </a:extLst>
        </xdr:cNvPr>
        <xdr:cNvSpPr/>
      </xdr:nvSpPr>
      <xdr:spPr>
        <a:xfrm>
          <a:off x="1691640" y="396240"/>
          <a:ext cx="1965960" cy="579120"/>
        </a:xfrm>
        <a:prstGeom prst="rect">
          <a:avLst/>
        </a:prstGeom>
        <a:solidFill>
          <a:srgbClr val="010736"/>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editAs="absolute">
    <xdr:from>
      <xdr:col>0</xdr:col>
      <xdr:colOff>76200</xdr:colOff>
      <xdr:row>24</xdr:row>
      <xdr:rowOff>68580</xdr:rowOff>
    </xdr:from>
    <xdr:to>
      <xdr:col>2</xdr:col>
      <xdr:colOff>557784</xdr:colOff>
      <xdr:row>27</xdr:row>
      <xdr:rowOff>132588</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9F719677-CBE5-7ED5-605B-0FCC82D22D04}"/>
            </a:ext>
          </a:extLst>
        </xdr:cNvPr>
        <xdr:cNvSpPr/>
      </xdr:nvSpPr>
      <xdr:spPr>
        <a:xfrm>
          <a:off x="76200" y="4457700"/>
          <a:ext cx="1700784" cy="612648"/>
        </a:xfrm>
        <a:prstGeom prst="roundRect">
          <a:avLst/>
        </a:prstGeom>
        <a:solidFill>
          <a:srgbClr val="D8F5E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396240</xdr:colOff>
      <xdr:row>25</xdr:row>
      <xdr:rowOff>33416</xdr:rowOff>
    </xdr:from>
    <xdr:to>
      <xdr:col>2</xdr:col>
      <xdr:colOff>472441</xdr:colOff>
      <xdr:row>27</xdr:row>
      <xdr:rowOff>37545</xdr:rowOff>
    </xdr:to>
    <xdr:sp macro="" textlink="">
      <xdr:nvSpPr>
        <xdr:cNvPr id="17" name="TextBox 16">
          <a:extLst>
            <a:ext uri="{FF2B5EF4-FFF2-40B4-BE49-F238E27FC236}">
              <a16:creationId xmlns:a16="http://schemas.microsoft.com/office/drawing/2014/main" id="{EF3D7575-CCA3-C651-7682-DCDB3861AD5D}"/>
            </a:ext>
          </a:extLst>
        </xdr:cNvPr>
        <xdr:cNvSpPr txBox="1"/>
      </xdr:nvSpPr>
      <xdr:spPr>
        <a:xfrm>
          <a:off x="396240" y="4605416"/>
          <a:ext cx="1295401"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srgbClr val="0B4E75"/>
              </a:solidFill>
              <a:effectLst/>
              <a:uLnTx/>
              <a:uFillTx/>
              <a:latin typeface="+mn-lt"/>
              <a:ea typeface="+mn-ea"/>
              <a:cs typeface="+mn-cs"/>
            </a:rPr>
            <a:t>የገንዘብ አስተዳደር </a:t>
          </a:r>
          <a:endParaRPr kumimoji="0" lang="en-US" sz="1400" b="0" i="0" u="none" strike="noStrike" kern="0" cap="none" spc="0" normalizeH="0" baseline="0" noProof="0">
            <a:ln>
              <a:noFill/>
            </a:ln>
            <a:solidFill>
              <a:srgbClr val="0B4E75"/>
            </a:solidFill>
            <a:effectLst/>
            <a:uLnTx/>
            <a:uFillTx/>
            <a:latin typeface="+mn-lt"/>
            <a:ea typeface="+mn-ea"/>
            <a:cs typeface="+mn-cs"/>
          </a:endParaRPr>
        </a:p>
        <a:p>
          <a:pPr algn="l"/>
          <a:endParaRPr lang="en-US" sz="800">
            <a:solidFill>
              <a:schemeClr val="bg1"/>
            </a:solidFill>
          </a:endParaRPr>
        </a:p>
      </xdr:txBody>
    </xdr:sp>
    <xdr:clientData/>
  </xdr:twoCellAnchor>
  <xdr:twoCellAnchor editAs="absolute">
    <xdr:from>
      <xdr:col>2</xdr:col>
      <xdr:colOff>472440</xdr:colOff>
      <xdr:row>2</xdr:row>
      <xdr:rowOff>160020</xdr:rowOff>
    </xdr:from>
    <xdr:to>
      <xdr:col>6</xdr:col>
      <xdr:colOff>0</xdr:colOff>
      <xdr:row>37</xdr:row>
      <xdr:rowOff>38100</xdr:rowOff>
    </xdr:to>
    <xdr:grpSp>
      <xdr:nvGrpSpPr>
        <xdr:cNvPr id="33" name="Group 32">
          <a:extLst>
            <a:ext uri="{FF2B5EF4-FFF2-40B4-BE49-F238E27FC236}">
              <a16:creationId xmlns:a16="http://schemas.microsoft.com/office/drawing/2014/main" id="{6D8F64C3-CCF6-EE4A-9839-A834663DA8DA}"/>
            </a:ext>
          </a:extLst>
        </xdr:cNvPr>
        <xdr:cNvGrpSpPr/>
      </xdr:nvGrpSpPr>
      <xdr:grpSpPr>
        <a:xfrm>
          <a:off x="1691640" y="525780"/>
          <a:ext cx="1965960" cy="6278880"/>
          <a:chOff x="1691640" y="525780"/>
          <a:chExt cx="1965960" cy="6278880"/>
        </a:xfrm>
      </xdr:grpSpPr>
      <xdr:sp macro="" textlink="">
        <xdr:nvSpPr>
          <xdr:cNvPr id="48" name="Rectangle 47">
            <a:extLst>
              <a:ext uri="{FF2B5EF4-FFF2-40B4-BE49-F238E27FC236}">
                <a16:creationId xmlns:a16="http://schemas.microsoft.com/office/drawing/2014/main" id="{47B64F48-B479-5D8D-E04F-56E4F2BAB720}"/>
              </a:ext>
            </a:extLst>
          </xdr:cNvPr>
          <xdr:cNvSpPr/>
        </xdr:nvSpPr>
        <xdr:spPr>
          <a:xfrm>
            <a:off x="1828800" y="800100"/>
            <a:ext cx="1805940" cy="6004560"/>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49" name="Rectangle 48">
            <a:extLst>
              <a:ext uri="{FF2B5EF4-FFF2-40B4-BE49-F238E27FC236}">
                <a16:creationId xmlns:a16="http://schemas.microsoft.com/office/drawing/2014/main" id="{4F9FC8E2-BC72-85B8-1647-A51BF94BF0E5}"/>
              </a:ext>
            </a:extLst>
          </xdr:cNvPr>
          <xdr:cNvSpPr/>
        </xdr:nvSpPr>
        <xdr:spPr>
          <a:xfrm>
            <a:off x="1691640" y="525780"/>
            <a:ext cx="1965960" cy="579120"/>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grpSp>
    <xdr:clientData/>
  </xdr:twoCellAnchor>
  <xdr:twoCellAnchor editAs="absolute">
    <xdr:from>
      <xdr:col>0</xdr:col>
      <xdr:colOff>190502</xdr:colOff>
      <xdr:row>25</xdr:row>
      <xdr:rowOff>38100</xdr:rowOff>
    </xdr:from>
    <xdr:to>
      <xdr:col>0</xdr:col>
      <xdr:colOff>464820</xdr:colOff>
      <xdr:row>26</xdr:row>
      <xdr:rowOff>128202</xdr:rowOff>
    </xdr:to>
    <xdr:pic>
      <xdr:nvPicPr>
        <xdr:cNvPr id="28" name="Picture 27">
          <a:extLst>
            <a:ext uri="{FF2B5EF4-FFF2-40B4-BE49-F238E27FC236}">
              <a16:creationId xmlns:a16="http://schemas.microsoft.com/office/drawing/2014/main" id="{C326F7E6-E2EC-F1A2-8051-10F87E289A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0502" y="4610100"/>
          <a:ext cx="274318" cy="272982"/>
        </a:xfrm>
        <a:prstGeom prst="rect">
          <a:avLst/>
        </a:prstGeom>
        <a:noFill/>
        <a:ln>
          <a:noFill/>
        </a:ln>
      </xdr:spPr>
    </xdr:pic>
    <xdr:clientData/>
  </xdr:twoCellAnchor>
  <xdr:twoCellAnchor>
    <xdr:from>
      <xdr:col>0</xdr:col>
      <xdr:colOff>167640</xdr:colOff>
      <xdr:row>11</xdr:row>
      <xdr:rowOff>53339</xdr:rowOff>
    </xdr:from>
    <xdr:to>
      <xdr:col>2</xdr:col>
      <xdr:colOff>551586</xdr:colOff>
      <xdr:row>13</xdr:row>
      <xdr:rowOff>38665</xdr:rowOff>
    </xdr:to>
    <xdr:grpSp>
      <xdr:nvGrpSpPr>
        <xdr:cNvPr id="6" name="Group 5">
          <a:hlinkClick xmlns:r="http://schemas.openxmlformats.org/officeDocument/2006/relationships" r:id="rId4"/>
          <a:extLst>
            <a:ext uri="{FF2B5EF4-FFF2-40B4-BE49-F238E27FC236}">
              <a16:creationId xmlns:a16="http://schemas.microsoft.com/office/drawing/2014/main" id="{68C56583-D376-0EBB-FC9E-D7EFC055A2D3}"/>
            </a:ext>
          </a:extLst>
        </xdr:cNvPr>
        <xdr:cNvGrpSpPr/>
      </xdr:nvGrpSpPr>
      <xdr:grpSpPr>
        <a:xfrm>
          <a:off x="167640" y="2065019"/>
          <a:ext cx="1603146" cy="351086"/>
          <a:chOff x="167640" y="2065019"/>
          <a:chExt cx="1603146" cy="351086"/>
        </a:xfrm>
      </xdr:grpSpPr>
      <xdr:sp macro="" textlink="">
        <xdr:nvSpPr>
          <xdr:cNvPr id="8" name="TextBox 7">
            <a:extLst>
              <a:ext uri="{FF2B5EF4-FFF2-40B4-BE49-F238E27FC236}">
                <a16:creationId xmlns:a16="http://schemas.microsoft.com/office/drawing/2014/main" id="{07F8DF65-0046-C489-C555-5CC3BD242785}"/>
              </a:ext>
            </a:extLst>
          </xdr:cNvPr>
          <xdr:cNvSpPr txBox="1"/>
        </xdr:nvSpPr>
        <xdr:spPr>
          <a:xfrm>
            <a:off x="408048" y="2079695"/>
            <a:ext cx="1362738"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ጠቅላላ አፈፃፀም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1200" b="1">
              <a:solidFill>
                <a:schemeClr val="bg1"/>
              </a:solidFill>
              <a:latin typeface="+mn-lt"/>
              <a:ea typeface="+mn-ea"/>
              <a:cs typeface="+mn-cs"/>
            </a:endParaRPr>
          </a:p>
        </xdr:txBody>
      </xdr:sp>
      <xdr:pic>
        <xdr:nvPicPr>
          <xdr:cNvPr id="7" name="Picture 6">
            <a:extLst>
              <a:ext uri="{FF2B5EF4-FFF2-40B4-BE49-F238E27FC236}">
                <a16:creationId xmlns:a16="http://schemas.microsoft.com/office/drawing/2014/main" id="{1CDF5A4C-FDB4-45D4-ADA6-F511B4A4E4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67640" y="2065019"/>
            <a:ext cx="299316" cy="310896"/>
          </a:xfrm>
          <a:prstGeom prst="rect">
            <a:avLst/>
          </a:prstGeom>
          <a:noFill/>
          <a:ln>
            <a:noFill/>
          </a:ln>
        </xdr:spPr>
      </xdr:pic>
    </xdr:grpSp>
    <xdr:clientData/>
  </xdr:twoCellAnchor>
  <xdr:twoCellAnchor>
    <xdr:from>
      <xdr:col>0</xdr:col>
      <xdr:colOff>106681</xdr:colOff>
      <xdr:row>15</xdr:row>
      <xdr:rowOff>60960</xdr:rowOff>
    </xdr:from>
    <xdr:to>
      <xdr:col>2</xdr:col>
      <xdr:colOff>472440</xdr:colOff>
      <xdr:row>17</xdr:row>
      <xdr:rowOff>101692</xdr:rowOff>
    </xdr:to>
    <xdr:grpSp>
      <xdr:nvGrpSpPr>
        <xdr:cNvPr id="5" name="Group 4">
          <a:hlinkClick xmlns:r="http://schemas.openxmlformats.org/officeDocument/2006/relationships" r:id="rId6"/>
          <a:extLst>
            <a:ext uri="{FF2B5EF4-FFF2-40B4-BE49-F238E27FC236}">
              <a16:creationId xmlns:a16="http://schemas.microsoft.com/office/drawing/2014/main" id="{DE811726-45AD-B97A-C82F-60F8330043A5}"/>
            </a:ext>
          </a:extLst>
        </xdr:cNvPr>
        <xdr:cNvGrpSpPr/>
      </xdr:nvGrpSpPr>
      <xdr:grpSpPr>
        <a:xfrm>
          <a:off x="106681" y="2804160"/>
          <a:ext cx="1584959" cy="406492"/>
          <a:chOff x="106681" y="2804160"/>
          <a:chExt cx="1584959" cy="406492"/>
        </a:xfrm>
      </xdr:grpSpPr>
      <xdr:sp macro="" textlink="">
        <xdr:nvSpPr>
          <xdr:cNvPr id="20" name="TextBox 19">
            <a:extLst>
              <a:ext uri="{FF2B5EF4-FFF2-40B4-BE49-F238E27FC236}">
                <a16:creationId xmlns:a16="http://schemas.microsoft.com/office/drawing/2014/main" id="{7CF467A3-0264-6540-160C-5BE09134477A}"/>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የምርት ሁኔታ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2000" b="1">
              <a:solidFill>
                <a:schemeClr val="bg1"/>
              </a:solidFill>
            </a:endParaRPr>
          </a:p>
          <a:p>
            <a:pPr algn="l"/>
            <a:endParaRPr lang="en-US" sz="1100">
              <a:solidFill>
                <a:schemeClr val="bg1"/>
              </a:solidFill>
            </a:endParaRPr>
          </a:p>
        </xdr:txBody>
      </xdr:sp>
      <xdr:pic>
        <xdr:nvPicPr>
          <xdr:cNvPr id="12" name="Picture 11">
            <a:extLst>
              <a:ext uri="{FF2B5EF4-FFF2-40B4-BE49-F238E27FC236}">
                <a16:creationId xmlns:a16="http://schemas.microsoft.com/office/drawing/2014/main" id="{E9EFBD68-38EC-4478-9D84-51B7A7149E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6681" y="2804160"/>
            <a:ext cx="362286" cy="365760"/>
          </a:xfrm>
          <a:prstGeom prst="rect">
            <a:avLst/>
          </a:prstGeom>
          <a:noFill/>
          <a:ln>
            <a:noFill/>
          </a:ln>
        </xdr:spPr>
      </xdr:pic>
    </xdr:grpSp>
    <xdr:clientData/>
  </xdr:twoCellAnchor>
  <xdr:twoCellAnchor>
    <xdr:from>
      <xdr:col>0</xdr:col>
      <xdr:colOff>106680</xdr:colOff>
      <xdr:row>20</xdr:row>
      <xdr:rowOff>76200</xdr:rowOff>
    </xdr:from>
    <xdr:to>
      <xdr:col>2</xdr:col>
      <xdr:colOff>472441</xdr:colOff>
      <xdr:row>22</xdr:row>
      <xdr:rowOff>68580</xdr:rowOff>
    </xdr:to>
    <xdr:grpSp>
      <xdr:nvGrpSpPr>
        <xdr:cNvPr id="4" name="Group 3">
          <a:hlinkClick xmlns:r="http://schemas.openxmlformats.org/officeDocument/2006/relationships" r:id="rId8"/>
          <a:extLst>
            <a:ext uri="{FF2B5EF4-FFF2-40B4-BE49-F238E27FC236}">
              <a16:creationId xmlns:a16="http://schemas.microsoft.com/office/drawing/2014/main" id="{A502F027-32F1-A148-0FC0-C3C4C4AE8E80}"/>
            </a:ext>
          </a:extLst>
        </xdr:cNvPr>
        <xdr:cNvGrpSpPr/>
      </xdr:nvGrpSpPr>
      <xdr:grpSpPr>
        <a:xfrm>
          <a:off x="106680" y="3733800"/>
          <a:ext cx="1584961" cy="358140"/>
          <a:chOff x="106680" y="3733800"/>
          <a:chExt cx="1584961" cy="358140"/>
        </a:xfrm>
      </xdr:grpSpPr>
      <xdr:sp macro="" textlink="">
        <xdr:nvSpPr>
          <xdr:cNvPr id="14" name="TextBox 13">
            <a:extLst>
              <a:ext uri="{FF2B5EF4-FFF2-40B4-BE49-F238E27FC236}">
                <a16:creationId xmlns:a16="http://schemas.microsoft.com/office/drawing/2014/main" id="{D855B222-3BAE-4034-A398-F82AEC03DF21}"/>
              </a:ext>
            </a:extLst>
          </xdr:cNvPr>
          <xdr:cNvSpPr txBox="1"/>
        </xdr:nvSpPr>
        <xdr:spPr>
          <a:xfrm>
            <a:off x="412723" y="3741420"/>
            <a:ext cx="1278918"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የመኖ አጠቃቀም </a:t>
            </a:r>
            <a:endParaRPr kumimoji="0" lang="en-US" sz="900" b="1" i="0" u="none" strike="noStrike" kern="0" cap="none" spc="0" normalizeH="0" baseline="0" noProof="0">
              <a:ln>
                <a:noFill/>
              </a:ln>
              <a:solidFill>
                <a:prstClr val="white"/>
              </a:solidFill>
              <a:effectLst/>
              <a:uLnTx/>
              <a:uFillTx/>
              <a:latin typeface="+mn-lt"/>
              <a:ea typeface="+mn-ea"/>
              <a:cs typeface="+mn-cs"/>
            </a:endParaRPr>
          </a:p>
          <a:p>
            <a:pPr algn="l"/>
            <a:endParaRPr lang="en-US" sz="900" b="1">
              <a:solidFill>
                <a:schemeClr val="bg1"/>
              </a:solidFill>
            </a:endParaRPr>
          </a:p>
          <a:p>
            <a:pPr algn="l"/>
            <a:endParaRPr lang="en-US" sz="400">
              <a:solidFill>
                <a:schemeClr val="bg1"/>
              </a:solidFill>
            </a:endParaRPr>
          </a:p>
        </xdr:txBody>
      </xdr:sp>
      <xdr:pic>
        <xdr:nvPicPr>
          <xdr:cNvPr id="16" name="Picture 15">
            <a:extLst>
              <a:ext uri="{FF2B5EF4-FFF2-40B4-BE49-F238E27FC236}">
                <a16:creationId xmlns:a16="http://schemas.microsoft.com/office/drawing/2014/main" id="{E88B46B4-D305-4266-ACB9-61029E04CCD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6680" y="3733800"/>
            <a:ext cx="305889" cy="310896"/>
          </a:xfrm>
          <a:prstGeom prst="rect">
            <a:avLst/>
          </a:prstGeom>
          <a:noFill/>
          <a:ln>
            <a:noFill/>
          </a:ln>
        </xdr:spPr>
      </xdr:pic>
    </xdr:grpSp>
    <xdr:clientData/>
  </xdr:twoCellAnchor>
  <xdr:twoCellAnchor>
    <xdr:from>
      <xdr:col>0</xdr:col>
      <xdr:colOff>76200</xdr:colOff>
      <xdr:row>29</xdr:row>
      <xdr:rowOff>160020</xdr:rowOff>
    </xdr:from>
    <xdr:to>
      <xdr:col>2</xdr:col>
      <xdr:colOff>548640</xdr:colOff>
      <xdr:row>31</xdr:row>
      <xdr:rowOff>121920</xdr:rowOff>
    </xdr:to>
    <xdr:grpSp>
      <xdr:nvGrpSpPr>
        <xdr:cNvPr id="2" name="Group 1">
          <a:hlinkClick xmlns:r="http://schemas.openxmlformats.org/officeDocument/2006/relationships" r:id="rId10"/>
          <a:extLst>
            <a:ext uri="{FF2B5EF4-FFF2-40B4-BE49-F238E27FC236}">
              <a16:creationId xmlns:a16="http://schemas.microsoft.com/office/drawing/2014/main" id="{963B471F-458E-B87B-7989-A0149B84AE5C}"/>
            </a:ext>
          </a:extLst>
        </xdr:cNvPr>
        <xdr:cNvGrpSpPr/>
      </xdr:nvGrpSpPr>
      <xdr:grpSpPr>
        <a:xfrm>
          <a:off x="76200" y="5463540"/>
          <a:ext cx="1691640" cy="327660"/>
          <a:chOff x="76200" y="5463540"/>
          <a:chExt cx="1691640" cy="327660"/>
        </a:xfrm>
      </xdr:grpSpPr>
      <xdr:sp macro="" textlink="">
        <xdr:nvSpPr>
          <xdr:cNvPr id="11" name="TextBox 10">
            <a:extLst>
              <a:ext uri="{FF2B5EF4-FFF2-40B4-BE49-F238E27FC236}">
                <a16:creationId xmlns:a16="http://schemas.microsoft.com/office/drawing/2014/main" id="{5BF65F9C-3FEE-EEBD-6985-0F9B5A0C3782}"/>
              </a:ext>
            </a:extLst>
          </xdr:cNvPr>
          <xdr:cNvSpPr txBox="1"/>
        </xdr:nvSpPr>
        <xdr:spPr>
          <a:xfrm>
            <a:off x="396240" y="5471160"/>
            <a:ext cx="1371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m-ET" sz="1600" b="1" i="0" u="none" strike="noStrike" kern="0" cap="none" spc="0" normalizeH="0" baseline="0" noProof="0">
                <a:ln>
                  <a:noFill/>
                </a:ln>
                <a:solidFill>
                  <a:prstClr val="white"/>
                </a:solidFill>
                <a:effectLst/>
                <a:uLnTx/>
                <a:uFillTx/>
                <a:latin typeface="+mn-lt"/>
                <a:ea typeface="+mn-ea"/>
                <a:cs typeface="+mn-cs"/>
              </a:rPr>
              <a:t>የሰሌዳ አጠቃቀም</a:t>
            </a:r>
            <a:endParaRPr kumimoji="0" lang="en-US" sz="1600" b="1" i="0" u="none" strike="noStrike" kern="0" cap="none" spc="0" normalizeH="0" baseline="0" noProof="0">
              <a:ln>
                <a:noFill/>
              </a:ln>
              <a:solidFill>
                <a:prstClr val="white"/>
              </a:solidFill>
              <a:effectLst/>
              <a:uLnTx/>
              <a:uFillTx/>
              <a:latin typeface="+mn-lt"/>
              <a:ea typeface="+mn-ea"/>
              <a:cs typeface="+mn-cs"/>
            </a:endParaRPr>
          </a:p>
          <a:p>
            <a:pPr algn="ctr"/>
            <a:endParaRPr lang="en-US" sz="2000">
              <a:solidFill>
                <a:schemeClr val="bg1"/>
              </a:solidFill>
              <a:effectLst/>
            </a:endParaRPr>
          </a:p>
          <a:p>
            <a:pPr algn="l"/>
            <a:endParaRPr lang="en-US" sz="1100">
              <a:solidFill>
                <a:schemeClr val="bg1"/>
              </a:solidFill>
            </a:endParaRPr>
          </a:p>
        </xdr:txBody>
      </xdr:sp>
      <xdr:pic>
        <xdr:nvPicPr>
          <xdr:cNvPr id="27" name="Picture 26">
            <a:extLst>
              <a:ext uri="{FF2B5EF4-FFF2-40B4-BE49-F238E27FC236}">
                <a16:creationId xmlns:a16="http://schemas.microsoft.com/office/drawing/2014/main" id="{780A4B39-947E-40C1-86EF-93BA378143A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 y="5463540"/>
            <a:ext cx="306097" cy="327660"/>
          </a:xfrm>
          <a:prstGeom prst="rect">
            <a:avLst/>
          </a:prstGeom>
          <a:noFill/>
          <a:ln>
            <a:noFill/>
          </a:ln>
        </xdr:spPr>
      </xdr:pic>
    </xdr:grpSp>
    <xdr:clientData/>
  </xdr:twoCellAnchor>
  <xdr:twoCellAnchor editAs="absolute">
    <xdr:from>
      <xdr:col>3</xdr:col>
      <xdr:colOff>15081</xdr:colOff>
      <xdr:row>30</xdr:row>
      <xdr:rowOff>74588</xdr:rowOff>
    </xdr:from>
    <xdr:to>
      <xdr:col>5</xdr:col>
      <xdr:colOff>544542</xdr:colOff>
      <xdr:row>35</xdr:row>
      <xdr:rowOff>30964</xdr:rowOff>
    </xdr:to>
    <mc:AlternateContent xmlns:mc="http://schemas.openxmlformats.org/markup-compatibility/2006" xmlns:a14="http://schemas.microsoft.com/office/drawing/2010/main">
      <mc:Choice Requires="a14">
        <xdr:graphicFrame macro="">
          <xdr:nvGraphicFramePr>
            <xdr:cNvPr id="87" name="DayName 3">
              <a:extLst>
                <a:ext uri="{FF2B5EF4-FFF2-40B4-BE49-F238E27FC236}">
                  <a16:creationId xmlns:a16="http://schemas.microsoft.com/office/drawing/2014/main" id="{034CFB1D-DB28-B01B-5309-FB469E9BBD01}"/>
                </a:ext>
              </a:extLst>
            </xdr:cNvPr>
            <xdr:cNvGraphicFramePr/>
          </xdr:nvGraphicFramePr>
          <xdr:xfrm>
            <a:off x="0" y="0"/>
            <a:ext cx="0" cy="0"/>
          </xdr:xfrm>
          <a:graphic>
            <a:graphicData uri="http://schemas.microsoft.com/office/drawing/2010/slicer">
              <sle:slicer xmlns:sle="http://schemas.microsoft.com/office/drawing/2010/slicer" name="DayName 3"/>
            </a:graphicData>
          </a:graphic>
        </xdr:graphicFrame>
      </mc:Choice>
      <mc:Fallback xmlns="">
        <xdr:sp macro="" textlink="">
          <xdr:nvSpPr>
            <xdr:cNvPr id="0" name=""/>
            <xdr:cNvSpPr>
              <a:spLocks noTextEdit="1"/>
            </xdr:cNvSpPr>
          </xdr:nvSpPr>
          <xdr:spPr>
            <a:xfrm>
              <a:off x="1843881" y="5560988"/>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18</xdr:row>
      <xdr:rowOff>98949</xdr:rowOff>
    </xdr:from>
    <xdr:to>
      <xdr:col>5</xdr:col>
      <xdr:colOff>544542</xdr:colOff>
      <xdr:row>23</xdr:row>
      <xdr:rowOff>55325</xdr:rowOff>
    </xdr:to>
    <mc:AlternateContent xmlns:mc="http://schemas.openxmlformats.org/markup-compatibility/2006" xmlns:a14="http://schemas.microsoft.com/office/drawing/2010/main">
      <mc:Choice Requires="a14">
        <xdr:graphicFrame macro="">
          <xdr:nvGraphicFramePr>
            <xdr:cNvPr id="88" name="ሩብ ዓመት-ዓመት 3">
              <a:extLst>
                <a:ext uri="{FF2B5EF4-FFF2-40B4-BE49-F238E27FC236}">
                  <a16:creationId xmlns:a16="http://schemas.microsoft.com/office/drawing/2014/main" id="{2F0A530A-D23B-7C9C-DC5D-B9A2294469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ሩብ ዓመት-ዓመት 3"/>
            </a:graphicData>
          </a:graphic>
        </xdr:graphicFrame>
      </mc:Choice>
      <mc:Fallback xmlns="">
        <xdr:sp macro="" textlink="">
          <xdr:nvSpPr>
            <xdr:cNvPr id="0" name=""/>
            <xdr:cNvSpPr>
              <a:spLocks noTextEdit="1"/>
            </xdr:cNvSpPr>
          </xdr:nvSpPr>
          <xdr:spPr>
            <a:xfrm>
              <a:off x="1843881" y="339078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22701</xdr:colOff>
      <xdr:row>24</xdr:row>
      <xdr:rowOff>109629</xdr:rowOff>
    </xdr:from>
    <xdr:to>
      <xdr:col>5</xdr:col>
      <xdr:colOff>552162</xdr:colOff>
      <xdr:row>29</xdr:row>
      <xdr:rowOff>66005</xdr:rowOff>
    </xdr:to>
    <mc:AlternateContent xmlns:mc="http://schemas.openxmlformats.org/markup-compatibility/2006" xmlns:a14="http://schemas.microsoft.com/office/drawing/2010/main">
      <mc:Choice Requires="a14">
        <xdr:graphicFrame macro="">
          <xdr:nvGraphicFramePr>
            <xdr:cNvPr id="89" name="ወር 3">
              <a:extLst>
                <a:ext uri="{FF2B5EF4-FFF2-40B4-BE49-F238E27FC236}">
                  <a16:creationId xmlns:a16="http://schemas.microsoft.com/office/drawing/2014/main" id="{1DA14FBF-53B8-759E-B4D2-68AACB336B9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ወር 3"/>
            </a:graphicData>
          </a:graphic>
        </xdr:graphicFrame>
      </mc:Choice>
      <mc:Fallback xmlns="">
        <xdr:sp macro="" textlink="">
          <xdr:nvSpPr>
            <xdr:cNvPr id="0" name=""/>
            <xdr:cNvSpPr>
              <a:spLocks noTextEdit="1"/>
            </xdr:cNvSpPr>
          </xdr:nvSpPr>
          <xdr:spPr>
            <a:xfrm>
              <a:off x="1851501" y="4498749"/>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15081</xdr:colOff>
      <xdr:row>12</xdr:row>
      <xdr:rowOff>111130</xdr:rowOff>
    </xdr:from>
    <xdr:to>
      <xdr:col>5</xdr:col>
      <xdr:colOff>544542</xdr:colOff>
      <xdr:row>17</xdr:row>
      <xdr:rowOff>67506</xdr:rowOff>
    </xdr:to>
    <mc:AlternateContent xmlns:mc="http://schemas.openxmlformats.org/markup-compatibility/2006" xmlns:a14="http://schemas.microsoft.com/office/drawing/2010/main">
      <mc:Choice Requires="a14">
        <xdr:graphicFrame macro="">
          <xdr:nvGraphicFramePr>
            <xdr:cNvPr id="91" name="EthiopianYear 3">
              <a:extLst>
                <a:ext uri="{FF2B5EF4-FFF2-40B4-BE49-F238E27FC236}">
                  <a16:creationId xmlns:a16="http://schemas.microsoft.com/office/drawing/2014/main" id="{E3809825-6E7A-6A37-CA54-DE0D2564DC9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thiopianYear 3"/>
            </a:graphicData>
          </a:graphic>
        </xdr:graphicFrame>
      </mc:Choice>
      <mc:Fallback xmlns="">
        <xdr:sp macro="" textlink="">
          <xdr:nvSpPr>
            <xdr:cNvPr id="0" name=""/>
            <xdr:cNvSpPr>
              <a:spLocks noTextEdit="1"/>
            </xdr:cNvSpPr>
          </xdr:nvSpPr>
          <xdr:spPr>
            <a:xfrm>
              <a:off x="1843881" y="2305690"/>
              <a:ext cx="1748661" cy="870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99060</xdr:colOff>
      <xdr:row>9</xdr:row>
      <xdr:rowOff>144780</xdr:rowOff>
    </xdr:from>
    <xdr:to>
      <xdr:col>14</xdr:col>
      <xdr:colOff>358140</xdr:colOff>
      <xdr:row>34</xdr:row>
      <xdr:rowOff>144780</xdr:rowOff>
    </xdr:to>
    <xdr:sp macro="" textlink="">
      <xdr:nvSpPr>
        <xdr:cNvPr id="24" name="Rectangle: Rounded Corners 23">
          <a:extLst>
            <a:ext uri="{FF2B5EF4-FFF2-40B4-BE49-F238E27FC236}">
              <a16:creationId xmlns:a16="http://schemas.microsoft.com/office/drawing/2014/main" id="{8EDB3C5B-AA9C-42FC-BB3D-AAE5AD275C36}"/>
            </a:ext>
          </a:extLst>
        </xdr:cNvPr>
        <xdr:cNvSpPr/>
      </xdr:nvSpPr>
      <xdr:spPr>
        <a:xfrm>
          <a:off x="3756660" y="1790700"/>
          <a:ext cx="5135880" cy="457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editAs="absolute">
    <xdr:from>
      <xdr:col>6</xdr:col>
      <xdr:colOff>312420</xdr:colOff>
      <xdr:row>9</xdr:row>
      <xdr:rowOff>167640</xdr:rowOff>
    </xdr:from>
    <xdr:to>
      <xdr:col>14</xdr:col>
      <xdr:colOff>327660</xdr:colOff>
      <xdr:row>33</xdr:row>
      <xdr:rowOff>15240</xdr:rowOff>
    </xdr:to>
    <xdr:graphicFrame macro="">
      <xdr:nvGraphicFramePr>
        <xdr:cNvPr id="97" name="Chart 96">
          <a:extLst>
            <a:ext uri="{FF2B5EF4-FFF2-40B4-BE49-F238E27FC236}">
              <a16:creationId xmlns:a16="http://schemas.microsoft.com/office/drawing/2014/main" id="{E11117D7-4156-49F1-960B-917276354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14</xdr:col>
      <xdr:colOff>563880</xdr:colOff>
      <xdr:row>9</xdr:row>
      <xdr:rowOff>121920</xdr:rowOff>
    </xdr:from>
    <xdr:to>
      <xdr:col>23</xdr:col>
      <xdr:colOff>144780</xdr:colOff>
      <xdr:row>34</xdr:row>
      <xdr:rowOff>121920</xdr:rowOff>
    </xdr:to>
    <xdr:grpSp>
      <xdr:nvGrpSpPr>
        <xdr:cNvPr id="36" name="Group 35">
          <a:extLst>
            <a:ext uri="{FF2B5EF4-FFF2-40B4-BE49-F238E27FC236}">
              <a16:creationId xmlns:a16="http://schemas.microsoft.com/office/drawing/2014/main" id="{22F30E10-D63D-653F-0D74-2C5B7BAEE955}"/>
            </a:ext>
          </a:extLst>
        </xdr:cNvPr>
        <xdr:cNvGrpSpPr/>
      </xdr:nvGrpSpPr>
      <xdr:grpSpPr>
        <a:xfrm>
          <a:off x="9098280" y="1767840"/>
          <a:ext cx="5067300" cy="4572000"/>
          <a:chOff x="9105900" y="1790700"/>
          <a:chExt cx="5067300" cy="4572000"/>
        </a:xfrm>
      </xdr:grpSpPr>
      <xdr:sp macro="" textlink="">
        <xdr:nvSpPr>
          <xdr:cNvPr id="25" name="Rectangle: Rounded Corners 24">
            <a:extLst>
              <a:ext uri="{FF2B5EF4-FFF2-40B4-BE49-F238E27FC236}">
                <a16:creationId xmlns:a16="http://schemas.microsoft.com/office/drawing/2014/main" id="{BC8F94F8-70BA-D621-67DD-62004BC2B9A9}"/>
              </a:ext>
            </a:extLst>
          </xdr:cNvPr>
          <xdr:cNvSpPr/>
        </xdr:nvSpPr>
        <xdr:spPr>
          <a:xfrm>
            <a:off x="9105900" y="1790700"/>
            <a:ext cx="5067300" cy="457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mc:AlternateContent xmlns:mc="http://schemas.openxmlformats.org/markup-compatibility/2006">
        <mc:Choice xmlns:cx1="http://schemas.microsoft.com/office/drawing/2015/9/8/chartex" Requires="cx1">
          <xdr:graphicFrame macro="">
            <xdr:nvGraphicFramePr>
              <xdr:cNvPr id="99" name="Chart 98">
                <a:extLst>
                  <a:ext uri="{FF2B5EF4-FFF2-40B4-BE49-F238E27FC236}">
                    <a16:creationId xmlns:a16="http://schemas.microsoft.com/office/drawing/2014/main" id="{755990B8-761F-4181-A0B9-2FFAE8E84219}"/>
                  </a:ext>
                </a:extLst>
              </xdr:cNvPr>
              <xdr:cNvGraphicFramePr/>
            </xdr:nvGraphicFramePr>
            <xdr:xfrm>
              <a:off x="9334500" y="2118360"/>
              <a:ext cx="4762500" cy="399288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334500" y="2118360"/>
                <a:ext cx="4762500" cy="3992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7620</xdr:colOff>
      <xdr:row>0</xdr:row>
      <xdr:rowOff>0</xdr:rowOff>
    </xdr:from>
    <xdr:to>
      <xdr:col>18</xdr:col>
      <xdr:colOff>601980</xdr:colOff>
      <xdr:row>2</xdr:row>
      <xdr:rowOff>175260</xdr:rowOff>
    </xdr:to>
    <xdr:sp macro="" textlink="">
      <xdr:nvSpPr>
        <xdr:cNvPr id="32" name="TextBox 31">
          <a:extLst>
            <a:ext uri="{FF2B5EF4-FFF2-40B4-BE49-F238E27FC236}">
              <a16:creationId xmlns:a16="http://schemas.microsoft.com/office/drawing/2014/main" id="{7D21ACAE-3C72-4D9D-93D6-55CAA6E63919}"/>
            </a:ext>
          </a:extLst>
        </xdr:cNvPr>
        <xdr:cNvSpPr txBox="1"/>
      </xdr:nvSpPr>
      <xdr:spPr>
        <a:xfrm>
          <a:off x="1226820" y="0"/>
          <a:ext cx="10347960" cy="541020"/>
        </a:xfrm>
        <a:prstGeom prst="rect">
          <a:avLst/>
        </a:prstGeom>
        <a:solidFill>
          <a:srgbClr val="071D39"/>
        </a:solidFill>
        <a:ln w="9525" cmpd="sng">
          <a:noFill/>
        </a:ln>
        <a:effectLst/>
      </xdr:spPr>
      <xdr:txBody>
        <a:bodyPr vertOverflow="clip" horzOverflow="clip" wrap="square" rtlCol="0" anchor="ctr"/>
        <a:lstStyle/>
        <a:p>
          <a:pPr marL="0" marR="0" lvl="0" indent="0" algn="ctr" defTabSz="914400" eaLnBrk="1" fontAlgn="auto" latinLnBrk="0" hangingPunct="1">
            <a:lnSpc>
              <a:spcPct val="115000"/>
            </a:lnSpc>
            <a:spcBef>
              <a:spcPts val="0"/>
            </a:spcBef>
            <a:spcAft>
              <a:spcPts val="800"/>
            </a:spcAft>
            <a:buClrTx/>
            <a:buSzTx/>
            <a:buFontTx/>
            <a:buNone/>
            <a:tabLst/>
            <a:defRPr/>
          </a:pP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መሰረት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ፈቃደ</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የተቀናጀ</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የዶሮ</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ኃብት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endParaRPr kumimoji="0" lang="en-US"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clientData/>
  </xdr:twoCellAnchor>
  <xdr:twoCellAnchor>
    <xdr:from>
      <xdr:col>6</xdr:col>
      <xdr:colOff>114300</xdr:colOff>
      <xdr:row>3</xdr:row>
      <xdr:rowOff>42808</xdr:rowOff>
    </xdr:from>
    <xdr:to>
      <xdr:col>23</xdr:col>
      <xdr:colOff>251460</xdr:colOff>
      <xdr:row>8</xdr:row>
      <xdr:rowOff>42808</xdr:rowOff>
    </xdr:to>
    <xdr:grpSp>
      <xdr:nvGrpSpPr>
        <xdr:cNvPr id="29" name="Group 28">
          <a:extLst>
            <a:ext uri="{FF2B5EF4-FFF2-40B4-BE49-F238E27FC236}">
              <a16:creationId xmlns:a16="http://schemas.microsoft.com/office/drawing/2014/main" id="{44A47B82-D67C-1C3E-40DB-DBF3186C6B12}"/>
            </a:ext>
          </a:extLst>
        </xdr:cNvPr>
        <xdr:cNvGrpSpPr/>
      </xdr:nvGrpSpPr>
      <xdr:grpSpPr>
        <a:xfrm>
          <a:off x="3771900" y="591448"/>
          <a:ext cx="10500360" cy="914400"/>
          <a:chOff x="3771900" y="591448"/>
          <a:chExt cx="10500360" cy="914400"/>
        </a:xfrm>
      </xdr:grpSpPr>
      <xdr:grpSp>
        <xdr:nvGrpSpPr>
          <xdr:cNvPr id="15" name="Group 14">
            <a:extLst>
              <a:ext uri="{FF2B5EF4-FFF2-40B4-BE49-F238E27FC236}">
                <a16:creationId xmlns:a16="http://schemas.microsoft.com/office/drawing/2014/main" id="{8C6A0D51-BC27-0DAE-BB62-EC2F9EB8A502}"/>
              </a:ext>
            </a:extLst>
          </xdr:cNvPr>
          <xdr:cNvGrpSpPr/>
        </xdr:nvGrpSpPr>
        <xdr:grpSpPr>
          <a:xfrm>
            <a:off x="5905500" y="591448"/>
            <a:ext cx="1912620" cy="914400"/>
            <a:chOff x="5905500" y="591448"/>
            <a:chExt cx="1912620" cy="914400"/>
          </a:xfrm>
        </xdr:grpSpPr>
        <xdr:sp macro="" textlink="">
          <xdr:nvSpPr>
            <xdr:cNvPr id="64" name="Rectangle: Rounded Corners 63">
              <a:extLst>
                <a:ext uri="{FF2B5EF4-FFF2-40B4-BE49-F238E27FC236}">
                  <a16:creationId xmlns:a16="http://schemas.microsoft.com/office/drawing/2014/main" id="{82677419-0548-4404-A8EA-4DBFED4F2B72}"/>
                </a:ext>
              </a:extLst>
            </xdr:cNvPr>
            <xdr:cNvSpPr/>
          </xdr:nvSpPr>
          <xdr:spPr>
            <a:xfrm>
              <a:off x="5905500" y="591448"/>
              <a:ext cx="1912620" cy="914400"/>
            </a:xfrm>
            <a:prstGeom prst="roundRect">
              <a:avLst/>
            </a:prstGeom>
            <a:solidFill>
              <a:srgbClr val="C0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69" name="TextBox 68">
              <a:extLst>
                <a:ext uri="{FF2B5EF4-FFF2-40B4-BE49-F238E27FC236}">
                  <a16:creationId xmlns:a16="http://schemas.microsoft.com/office/drawing/2014/main" id="{2CE0613A-642E-445A-CC63-59A7E1C716EF}"/>
                </a:ext>
              </a:extLst>
            </xdr:cNvPr>
            <xdr:cNvSpPr txBox="1"/>
          </xdr:nvSpPr>
          <xdr:spPr>
            <a:xfrm>
              <a:off x="5951220" y="62783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ጠቅላላ ወጪ</a:t>
              </a:r>
              <a:endParaRPr lang="en-US" sz="1200" b="1">
                <a:solidFill>
                  <a:schemeClr val="bg1"/>
                </a:solidFill>
              </a:endParaRPr>
            </a:p>
          </xdr:txBody>
        </xdr:sp>
        <xdr:sp macro="" textlink="Analysis!E42">
          <xdr:nvSpPr>
            <xdr:cNvPr id="78" name="TextBox 77">
              <a:extLst>
                <a:ext uri="{FF2B5EF4-FFF2-40B4-BE49-F238E27FC236}">
                  <a16:creationId xmlns:a16="http://schemas.microsoft.com/office/drawing/2014/main" id="{D5C5FF95-3B05-A368-E15D-6B6C40138251}"/>
                </a:ext>
              </a:extLst>
            </xdr:cNvPr>
            <xdr:cNvSpPr txBox="1"/>
          </xdr:nvSpPr>
          <xdr:spPr>
            <a:xfrm>
              <a:off x="6256020" y="1028954"/>
              <a:ext cx="153924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49865-4484-48AE-A095-CE52BD66BB97}" type="TxLink">
                <a:rPr lang="am-ET" sz="2400" b="1" i="0" u="none" strike="noStrike">
                  <a:solidFill>
                    <a:schemeClr val="bg1"/>
                  </a:solidFill>
                  <a:latin typeface="Aptos Narrow"/>
                </a:rPr>
                <a:pPr algn="ctr"/>
                <a:t> </a:t>
              </a:fld>
              <a:endParaRPr lang="en-US" sz="19900" b="1">
                <a:solidFill>
                  <a:schemeClr val="bg1"/>
                </a:solidFill>
              </a:endParaRPr>
            </a:p>
          </xdr:txBody>
        </xdr:sp>
        <xdr:sp macro="" textlink="Analysis!D42">
          <xdr:nvSpPr>
            <xdr:cNvPr id="21" name="TextBox 20">
              <a:extLst>
                <a:ext uri="{FF2B5EF4-FFF2-40B4-BE49-F238E27FC236}">
                  <a16:creationId xmlns:a16="http://schemas.microsoft.com/office/drawing/2014/main" id="{64E7E2E1-40C9-2D57-6B55-31EEC698F36A}"/>
                </a:ext>
              </a:extLst>
            </xdr:cNvPr>
            <xdr:cNvSpPr txBox="1"/>
          </xdr:nvSpPr>
          <xdr:spPr>
            <a:xfrm>
              <a:off x="5951220" y="1044194"/>
              <a:ext cx="38100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C0BDDC-A433-4A1F-9136-DB675E24697A}" type="TxLink">
                <a:rPr lang="en-US" sz="2400" b="0" i="0" u="none" strike="noStrike">
                  <a:solidFill>
                    <a:srgbClr val="FF0000"/>
                  </a:solidFill>
                  <a:latin typeface="Aptos Narrow"/>
                </a:rPr>
                <a:pPr algn="ctr"/>
                <a:t> </a:t>
              </a:fld>
              <a:endParaRPr lang="en-US" sz="19900" b="1">
                <a:solidFill>
                  <a:srgbClr val="FF0000"/>
                </a:solidFill>
              </a:endParaRPr>
            </a:p>
          </xdr:txBody>
        </xdr:sp>
      </xdr:grpSp>
      <xdr:grpSp>
        <xdr:nvGrpSpPr>
          <xdr:cNvPr id="18" name="Group 17">
            <a:extLst>
              <a:ext uri="{FF2B5EF4-FFF2-40B4-BE49-F238E27FC236}">
                <a16:creationId xmlns:a16="http://schemas.microsoft.com/office/drawing/2014/main" id="{D4AE82F9-EA0C-A249-201A-FEA725C23FE1}"/>
              </a:ext>
            </a:extLst>
          </xdr:cNvPr>
          <xdr:cNvGrpSpPr/>
        </xdr:nvGrpSpPr>
        <xdr:grpSpPr>
          <a:xfrm>
            <a:off x="8039100" y="591448"/>
            <a:ext cx="1914144" cy="914400"/>
            <a:chOff x="8039100" y="591448"/>
            <a:chExt cx="1914144" cy="914400"/>
          </a:xfrm>
        </xdr:grpSpPr>
        <xdr:sp macro="" textlink="">
          <xdr:nvSpPr>
            <xdr:cNvPr id="65" name="Rectangle: Rounded Corners 64">
              <a:extLst>
                <a:ext uri="{FF2B5EF4-FFF2-40B4-BE49-F238E27FC236}">
                  <a16:creationId xmlns:a16="http://schemas.microsoft.com/office/drawing/2014/main" id="{88F04FEF-03DF-8C04-ED73-1F647A366CFD}"/>
                </a:ext>
              </a:extLst>
            </xdr:cNvPr>
            <xdr:cNvSpPr/>
          </xdr:nvSpPr>
          <xdr:spPr>
            <a:xfrm>
              <a:off x="8039100" y="591448"/>
              <a:ext cx="1912620" cy="914400"/>
            </a:xfrm>
            <a:prstGeom prst="roundRect">
              <a:avLst/>
            </a:prstGeom>
            <a:solidFill>
              <a:srgbClr val="00B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70" name="TextBox 69">
              <a:extLst>
                <a:ext uri="{FF2B5EF4-FFF2-40B4-BE49-F238E27FC236}">
                  <a16:creationId xmlns:a16="http://schemas.microsoft.com/office/drawing/2014/main" id="{6442FD0B-8614-E4BE-59FC-D7012FDC725A}"/>
                </a:ext>
              </a:extLst>
            </xdr:cNvPr>
            <xdr:cNvSpPr txBox="1"/>
          </xdr:nvSpPr>
          <xdr:spPr>
            <a:xfrm>
              <a:off x="8084820" y="62783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የተጣራ ትርፍ</a:t>
              </a:r>
              <a:endParaRPr lang="en-US" sz="1200" b="1">
                <a:solidFill>
                  <a:schemeClr val="bg1"/>
                </a:solidFill>
              </a:endParaRPr>
            </a:p>
          </xdr:txBody>
        </xdr:sp>
        <xdr:sp macro="" textlink="Analysis!C31">
          <xdr:nvSpPr>
            <xdr:cNvPr id="79" name="TextBox 78">
              <a:extLst>
                <a:ext uri="{FF2B5EF4-FFF2-40B4-BE49-F238E27FC236}">
                  <a16:creationId xmlns:a16="http://schemas.microsoft.com/office/drawing/2014/main" id="{100D2DD5-3FF5-9C4A-771B-143DF9FF6690}"/>
                </a:ext>
              </a:extLst>
            </xdr:cNvPr>
            <xdr:cNvSpPr txBox="1"/>
          </xdr:nvSpPr>
          <xdr:spPr>
            <a:xfrm>
              <a:off x="8077200" y="1036574"/>
              <a:ext cx="187604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0EF0C3B-8795-4801-A3F7-6CB43C86AC02}" type="TxLink">
                <a:rPr lang="am-ET" sz="2800" b="1" i="0" u="none" strike="noStrike">
                  <a:solidFill>
                    <a:schemeClr val="bg1"/>
                  </a:solidFill>
                  <a:latin typeface="Aptos Narrow"/>
                </a:rPr>
                <a:pPr algn="r"/>
                <a:t> </a:t>
              </a:fld>
              <a:endParaRPr lang="en-US" sz="6600" b="1">
                <a:solidFill>
                  <a:schemeClr val="bg1"/>
                </a:solidFill>
              </a:endParaRPr>
            </a:p>
          </xdr:txBody>
        </xdr:sp>
        <xdr:pic>
          <xdr:nvPicPr>
            <xdr:cNvPr id="86" name="Picture 85">
              <a:extLst>
                <a:ext uri="{FF2B5EF4-FFF2-40B4-BE49-F238E27FC236}">
                  <a16:creationId xmlns:a16="http://schemas.microsoft.com/office/drawing/2014/main" id="{54AB822F-0636-8539-0262-A155739F467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077200" y="1041833"/>
              <a:ext cx="320040" cy="320040"/>
            </a:xfrm>
            <a:prstGeom prst="rect">
              <a:avLst/>
            </a:prstGeom>
            <a:noFill/>
            <a:ln>
              <a:noFill/>
            </a:ln>
          </xdr:spPr>
        </xdr:pic>
      </xdr:grpSp>
      <xdr:grpSp>
        <xdr:nvGrpSpPr>
          <xdr:cNvPr id="13" name="Group 12">
            <a:extLst>
              <a:ext uri="{FF2B5EF4-FFF2-40B4-BE49-F238E27FC236}">
                <a16:creationId xmlns:a16="http://schemas.microsoft.com/office/drawing/2014/main" id="{491D6B54-D4B4-0C0A-A993-33DAA47C9CB2}"/>
              </a:ext>
            </a:extLst>
          </xdr:cNvPr>
          <xdr:cNvGrpSpPr/>
        </xdr:nvGrpSpPr>
        <xdr:grpSpPr>
          <a:xfrm>
            <a:off x="3771900" y="591448"/>
            <a:ext cx="1912620" cy="914400"/>
            <a:chOff x="3771900" y="591448"/>
            <a:chExt cx="1912620" cy="914400"/>
          </a:xfrm>
        </xdr:grpSpPr>
        <xdr:sp macro="" textlink="">
          <xdr:nvSpPr>
            <xdr:cNvPr id="23" name="Rectangle: Rounded Corners 22">
              <a:extLst>
                <a:ext uri="{FF2B5EF4-FFF2-40B4-BE49-F238E27FC236}">
                  <a16:creationId xmlns:a16="http://schemas.microsoft.com/office/drawing/2014/main" id="{D3F67E4D-4FD9-46B0-BD8D-0C7E0F701185}"/>
                </a:ext>
              </a:extLst>
            </xdr:cNvPr>
            <xdr:cNvSpPr/>
          </xdr:nvSpPr>
          <xdr:spPr>
            <a:xfrm>
              <a:off x="3771900" y="591448"/>
              <a:ext cx="1912620" cy="914400"/>
            </a:xfrm>
            <a:prstGeom prst="roundRect">
              <a:avLst/>
            </a:prstGeom>
            <a:solidFill>
              <a:srgbClr val="0A803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68" name="TextBox 67">
              <a:extLst>
                <a:ext uri="{FF2B5EF4-FFF2-40B4-BE49-F238E27FC236}">
                  <a16:creationId xmlns:a16="http://schemas.microsoft.com/office/drawing/2014/main" id="{C1C3970F-FF16-DC49-A487-88667AE78315}"/>
                </a:ext>
              </a:extLst>
            </xdr:cNvPr>
            <xdr:cNvSpPr txBox="1"/>
          </xdr:nvSpPr>
          <xdr:spPr>
            <a:xfrm>
              <a:off x="3810000" y="62783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chemeClr val="bg1"/>
                  </a:solidFill>
                </a:rPr>
                <a:t>ጠቅላላ ሽያጭ</a:t>
              </a:r>
              <a:endParaRPr lang="en-US" sz="1200" b="1">
                <a:solidFill>
                  <a:schemeClr val="bg1"/>
                </a:solidFill>
              </a:endParaRPr>
            </a:p>
          </xdr:txBody>
        </xdr:sp>
        <xdr:sp macro="" textlink="Analysis!E27">
          <xdr:nvSpPr>
            <xdr:cNvPr id="75" name="TextBox 74">
              <a:extLst>
                <a:ext uri="{FF2B5EF4-FFF2-40B4-BE49-F238E27FC236}">
                  <a16:creationId xmlns:a16="http://schemas.microsoft.com/office/drawing/2014/main" id="{11B4452C-A023-4EFB-3E84-9E1BB042F91F}"/>
                </a:ext>
              </a:extLst>
            </xdr:cNvPr>
            <xdr:cNvSpPr txBox="1"/>
          </xdr:nvSpPr>
          <xdr:spPr>
            <a:xfrm>
              <a:off x="4076700" y="1013714"/>
              <a:ext cx="146304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A77152C-5CF7-4CFA-B51A-9C9847BA60F3}" type="TxLink">
                <a:rPr lang="am-ET" sz="2400" b="1" i="0" u="none" strike="noStrike">
                  <a:solidFill>
                    <a:schemeClr val="bg1"/>
                  </a:solidFill>
                  <a:latin typeface="Aptos Narrow"/>
                </a:rPr>
                <a:pPr algn="r"/>
                <a:t> </a:t>
              </a:fld>
              <a:endParaRPr lang="en-US" sz="7200" b="1">
                <a:solidFill>
                  <a:schemeClr val="bg1"/>
                </a:solidFill>
              </a:endParaRPr>
            </a:p>
          </xdr:txBody>
        </xdr:sp>
        <xdr:sp macro="" textlink="Analysis!D27">
          <xdr:nvSpPr>
            <xdr:cNvPr id="9" name="TextBox 8">
              <a:extLst>
                <a:ext uri="{FF2B5EF4-FFF2-40B4-BE49-F238E27FC236}">
                  <a16:creationId xmlns:a16="http://schemas.microsoft.com/office/drawing/2014/main" id="{25B828B4-F09C-B1BD-D493-2CD5CE27E8C0}"/>
                </a:ext>
              </a:extLst>
            </xdr:cNvPr>
            <xdr:cNvSpPr txBox="1"/>
          </xdr:nvSpPr>
          <xdr:spPr>
            <a:xfrm>
              <a:off x="3825240" y="1028954"/>
              <a:ext cx="403860" cy="338328"/>
            </a:xfrm>
            <a:prstGeom prst="rect">
              <a:avLst/>
            </a:prstGeom>
            <a:solidFill>
              <a:srgbClr val="2E7D3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4FA33-659C-4B0A-B208-65D85AD98572}" type="TxLink">
                <a:rPr lang="en-US" sz="2400" b="0" i="0" u="none" strike="noStrike">
                  <a:solidFill>
                    <a:srgbClr val="92D050"/>
                  </a:solidFill>
                  <a:latin typeface="Aptos Narrow"/>
                </a:rPr>
                <a:pPr algn="ctr"/>
                <a:t> </a:t>
              </a:fld>
              <a:endParaRPr lang="en-US" sz="7200" b="1">
                <a:solidFill>
                  <a:srgbClr val="92D050"/>
                </a:solidFill>
              </a:endParaRPr>
            </a:p>
          </xdr:txBody>
        </xdr:sp>
      </xdr:grpSp>
      <xdr:grpSp>
        <xdr:nvGrpSpPr>
          <xdr:cNvPr id="26" name="Group 25">
            <a:extLst>
              <a:ext uri="{FF2B5EF4-FFF2-40B4-BE49-F238E27FC236}">
                <a16:creationId xmlns:a16="http://schemas.microsoft.com/office/drawing/2014/main" id="{89B64E94-0285-F2BD-0F24-537FFC0F4B92}"/>
              </a:ext>
            </a:extLst>
          </xdr:cNvPr>
          <xdr:cNvGrpSpPr/>
        </xdr:nvGrpSpPr>
        <xdr:grpSpPr>
          <a:xfrm>
            <a:off x="12306300" y="591448"/>
            <a:ext cx="1965960" cy="914400"/>
            <a:chOff x="12306300" y="591448"/>
            <a:chExt cx="1965960" cy="914400"/>
          </a:xfrm>
        </xdr:grpSpPr>
        <xdr:sp macro="" textlink="">
          <xdr:nvSpPr>
            <xdr:cNvPr id="67" name="Rectangle: Rounded Corners 66">
              <a:extLst>
                <a:ext uri="{FF2B5EF4-FFF2-40B4-BE49-F238E27FC236}">
                  <a16:creationId xmlns:a16="http://schemas.microsoft.com/office/drawing/2014/main" id="{7ECD72A2-0AD1-EE47-CCAE-FD3A10DC0A21}"/>
                </a:ext>
              </a:extLst>
            </xdr:cNvPr>
            <xdr:cNvSpPr/>
          </xdr:nvSpPr>
          <xdr:spPr>
            <a:xfrm>
              <a:off x="12306300" y="591448"/>
              <a:ext cx="1912620" cy="914400"/>
            </a:xfrm>
            <a:prstGeom prst="roundRect">
              <a:avLst/>
            </a:prstGeom>
            <a:solidFill>
              <a:srgbClr val="B9363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74" name="TextBox 73">
              <a:extLst>
                <a:ext uri="{FF2B5EF4-FFF2-40B4-BE49-F238E27FC236}">
                  <a16:creationId xmlns:a16="http://schemas.microsoft.com/office/drawing/2014/main" id="{C1BF312A-5A5B-CB77-9465-1E5D12F18AAE}"/>
                </a:ext>
              </a:extLst>
            </xdr:cNvPr>
            <xdr:cNvSpPr txBox="1"/>
          </xdr:nvSpPr>
          <xdr:spPr>
            <a:xfrm>
              <a:off x="12352020" y="62783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የአንድ ትሪ እንቁላል ወጪ</a:t>
              </a:r>
              <a:endParaRPr lang="en-US" sz="1200" b="1">
                <a:solidFill>
                  <a:srgbClr val="071D39"/>
                </a:solidFill>
              </a:endParaRPr>
            </a:p>
          </xdr:txBody>
        </xdr:sp>
        <xdr:sp macro="" textlink="Analysis!C73">
          <xdr:nvSpPr>
            <xdr:cNvPr id="81" name="TextBox 80">
              <a:extLst>
                <a:ext uri="{FF2B5EF4-FFF2-40B4-BE49-F238E27FC236}">
                  <a16:creationId xmlns:a16="http://schemas.microsoft.com/office/drawing/2014/main" id="{8189D932-D854-D5E9-957F-52A890B720D6}"/>
                </a:ext>
              </a:extLst>
            </xdr:cNvPr>
            <xdr:cNvSpPr txBox="1"/>
          </xdr:nvSpPr>
          <xdr:spPr>
            <a:xfrm>
              <a:off x="12397740" y="1036574"/>
              <a:ext cx="1874520"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A2207FB-9300-412A-B2EA-32C79733406A}" type="TxLink">
                <a:rPr lang="en-US" sz="2800" b="1" i="0" u="none" strike="noStrike">
                  <a:solidFill>
                    <a:schemeClr val="bg1"/>
                  </a:solidFill>
                  <a:latin typeface="Aptos Narrow"/>
                </a:rPr>
                <a:pPr algn="r"/>
                <a:t> </a:t>
              </a:fld>
              <a:endParaRPr lang="en-US" sz="4000" b="1">
                <a:solidFill>
                  <a:schemeClr val="bg1"/>
                </a:solidFill>
              </a:endParaRPr>
            </a:p>
          </xdr:txBody>
        </xdr:sp>
        <xdr:pic>
          <xdr:nvPicPr>
            <xdr:cNvPr id="35" name="Picture 34">
              <a:extLst>
                <a:ext uri="{FF2B5EF4-FFF2-40B4-BE49-F238E27FC236}">
                  <a16:creationId xmlns:a16="http://schemas.microsoft.com/office/drawing/2014/main" id="{A7C76974-9A61-5065-223E-4AD2C91600F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2321540" y="1041833"/>
              <a:ext cx="320040" cy="320040"/>
            </a:xfrm>
            <a:prstGeom prst="rect">
              <a:avLst/>
            </a:prstGeom>
            <a:noFill/>
            <a:ln>
              <a:noFill/>
            </a:ln>
          </xdr:spPr>
        </xdr:pic>
      </xdr:grpSp>
      <xdr:grpSp>
        <xdr:nvGrpSpPr>
          <xdr:cNvPr id="19" name="Group 18">
            <a:extLst>
              <a:ext uri="{FF2B5EF4-FFF2-40B4-BE49-F238E27FC236}">
                <a16:creationId xmlns:a16="http://schemas.microsoft.com/office/drawing/2014/main" id="{006677B3-316A-356A-C10D-8E614A9AAF35}"/>
              </a:ext>
            </a:extLst>
          </xdr:cNvPr>
          <xdr:cNvGrpSpPr/>
        </xdr:nvGrpSpPr>
        <xdr:grpSpPr>
          <a:xfrm>
            <a:off x="10172700" y="591448"/>
            <a:ext cx="1914144" cy="914400"/>
            <a:chOff x="10172700" y="591448"/>
            <a:chExt cx="1914144" cy="914400"/>
          </a:xfrm>
        </xdr:grpSpPr>
        <xdr:sp macro="" textlink="">
          <xdr:nvSpPr>
            <xdr:cNvPr id="66" name="Rectangle: Rounded Corners 65">
              <a:extLst>
                <a:ext uri="{FF2B5EF4-FFF2-40B4-BE49-F238E27FC236}">
                  <a16:creationId xmlns:a16="http://schemas.microsoft.com/office/drawing/2014/main" id="{9782865E-0F3C-EA3F-6309-CE371372AF29}"/>
                </a:ext>
              </a:extLst>
            </xdr:cNvPr>
            <xdr:cNvSpPr/>
          </xdr:nvSpPr>
          <xdr:spPr>
            <a:xfrm>
              <a:off x="10172700" y="591448"/>
              <a:ext cx="1912620" cy="914400"/>
            </a:xfrm>
            <a:prstGeom prst="roundRect">
              <a:avLst/>
            </a:prstGeom>
            <a:solidFill>
              <a:srgbClr val="4A943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sp macro="" textlink="">
          <xdr:nvSpPr>
            <xdr:cNvPr id="72" name="TextBox 71">
              <a:extLst>
                <a:ext uri="{FF2B5EF4-FFF2-40B4-BE49-F238E27FC236}">
                  <a16:creationId xmlns:a16="http://schemas.microsoft.com/office/drawing/2014/main" id="{760CE40F-9E94-006C-0227-4B7588CC66EC}"/>
                </a:ext>
              </a:extLst>
            </xdr:cNvPr>
            <xdr:cNvSpPr txBox="1"/>
          </xdr:nvSpPr>
          <xdr:spPr>
            <a:xfrm>
              <a:off x="10218420" y="627835"/>
              <a:ext cx="1810512"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1200" b="1">
                  <a:solidFill>
                    <a:srgbClr val="071D39"/>
                  </a:solidFill>
                </a:rPr>
                <a:t>የትርፍ ህዳግ</a:t>
              </a:r>
              <a:endParaRPr lang="en-US" sz="1200" b="1">
                <a:solidFill>
                  <a:srgbClr val="071D39"/>
                </a:solidFill>
              </a:endParaRPr>
            </a:p>
          </xdr:txBody>
        </xdr:sp>
        <xdr:sp macro="" textlink="Analysis!C46">
          <xdr:nvSpPr>
            <xdr:cNvPr id="80" name="TextBox 79">
              <a:extLst>
                <a:ext uri="{FF2B5EF4-FFF2-40B4-BE49-F238E27FC236}">
                  <a16:creationId xmlns:a16="http://schemas.microsoft.com/office/drawing/2014/main" id="{5DB9692C-964D-BFC0-4E15-2B6DC9ABC1B3}"/>
                </a:ext>
              </a:extLst>
            </xdr:cNvPr>
            <xdr:cNvSpPr txBox="1"/>
          </xdr:nvSpPr>
          <xdr:spPr>
            <a:xfrm>
              <a:off x="10302240" y="1036574"/>
              <a:ext cx="1784604" cy="33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1154FE-CDF4-4573-9836-B960F47EDD9D}" type="TxLink">
                <a:rPr lang="en-US" sz="2800" b="1" i="0" u="none" strike="noStrike">
                  <a:solidFill>
                    <a:schemeClr val="bg1"/>
                  </a:solidFill>
                  <a:latin typeface="Aptos Narrow"/>
                </a:rPr>
                <a:pPr algn="ctr"/>
                <a:t> </a:t>
              </a:fld>
              <a:endParaRPr lang="en-US" sz="4000" b="1">
                <a:solidFill>
                  <a:schemeClr val="bg1"/>
                </a:solidFill>
              </a:endParaRPr>
            </a:p>
          </xdr:txBody>
        </xdr:sp>
        <xdr:pic>
          <xdr:nvPicPr>
            <xdr:cNvPr id="37" name="Picture 36">
              <a:extLst>
                <a:ext uri="{FF2B5EF4-FFF2-40B4-BE49-F238E27FC236}">
                  <a16:creationId xmlns:a16="http://schemas.microsoft.com/office/drawing/2014/main" id="{EACA0039-BD42-7393-DA65-7F891FFB23F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0226041" y="1041833"/>
              <a:ext cx="320039" cy="320040"/>
            </a:xfrm>
            <a:prstGeom prst="rect">
              <a:avLst/>
            </a:prstGeom>
            <a:noFill/>
            <a:ln>
              <a:noFill/>
            </a:ln>
          </xdr:spPr>
        </xdr:pic>
      </xdr:grpSp>
    </xdr:grpSp>
    <xdr:clientData/>
  </xdr:twoCellAnchor>
  <xdr:twoCellAnchor>
    <xdr:from>
      <xdr:col>0</xdr:col>
      <xdr:colOff>0</xdr:colOff>
      <xdr:row>1</xdr:row>
      <xdr:rowOff>68580</xdr:rowOff>
    </xdr:from>
    <xdr:to>
      <xdr:col>5</xdr:col>
      <xdr:colOff>499706</xdr:colOff>
      <xdr:row>37</xdr:row>
      <xdr:rowOff>22860</xdr:rowOff>
    </xdr:to>
    <xdr:grpSp>
      <xdr:nvGrpSpPr>
        <xdr:cNvPr id="100" name="Group 99">
          <a:extLst>
            <a:ext uri="{FF2B5EF4-FFF2-40B4-BE49-F238E27FC236}">
              <a16:creationId xmlns:a16="http://schemas.microsoft.com/office/drawing/2014/main" id="{DC9AB4D6-8008-A011-4087-F257C5232E59}"/>
            </a:ext>
          </a:extLst>
        </xdr:cNvPr>
        <xdr:cNvGrpSpPr/>
      </xdr:nvGrpSpPr>
      <xdr:grpSpPr>
        <a:xfrm>
          <a:off x="0" y="251460"/>
          <a:ext cx="3547706" cy="6537960"/>
          <a:chOff x="0" y="251460"/>
          <a:chExt cx="3547706" cy="6537960"/>
        </a:xfrm>
      </xdr:grpSpPr>
      <xdr:sp macro="" textlink="">
        <xdr:nvSpPr>
          <xdr:cNvPr id="83" name="Rectangle 82">
            <a:extLst>
              <a:ext uri="{FF2B5EF4-FFF2-40B4-BE49-F238E27FC236}">
                <a16:creationId xmlns:a16="http://schemas.microsoft.com/office/drawing/2014/main" id="{F66F6FD8-8462-164C-ED48-3C201055C11E}"/>
              </a:ext>
            </a:extLst>
          </xdr:cNvPr>
          <xdr:cNvSpPr/>
        </xdr:nvSpPr>
        <xdr:spPr>
          <a:xfrm>
            <a:off x="1691640" y="831481"/>
            <a:ext cx="136614" cy="5957939"/>
          </a:xfrm>
          <a:prstGeom prst="rect">
            <a:avLst/>
          </a:prstGeom>
          <a:solidFill>
            <a:srgbClr val="D8F5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4" name="Group 83">
            <a:extLst>
              <a:ext uri="{FF2B5EF4-FFF2-40B4-BE49-F238E27FC236}">
                <a16:creationId xmlns:a16="http://schemas.microsoft.com/office/drawing/2014/main" id="{1C5A7EA1-5847-632C-F9A4-24B78B760184}"/>
              </a:ext>
            </a:extLst>
          </xdr:cNvPr>
          <xdr:cNvGrpSpPr/>
        </xdr:nvGrpSpPr>
        <xdr:grpSpPr>
          <a:xfrm>
            <a:off x="0" y="251460"/>
            <a:ext cx="3547706" cy="1752600"/>
            <a:chOff x="7620" y="259080"/>
            <a:chExt cx="3547706" cy="1752600"/>
          </a:xfrm>
        </xdr:grpSpPr>
        <xdr:pic>
          <xdr:nvPicPr>
            <xdr:cNvPr id="92" name="Picture 91">
              <a:extLst>
                <a:ext uri="{FF2B5EF4-FFF2-40B4-BE49-F238E27FC236}">
                  <a16:creationId xmlns:a16="http://schemas.microsoft.com/office/drawing/2014/main" id="{3E87A5E9-65EA-3A7F-9309-1B6F602E9C8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620" y="259080"/>
              <a:ext cx="1676400" cy="1676400"/>
            </a:xfrm>
            <a:prstGeom prst="rect">
              <a:avLst/>
            </a:prstGeom>
            <a:noFill/>
            <a:ln>
              <a:noFill/>
            </a:ln>
          </xdr:spPr>
        </xdr:pic>
        <xdr:pic>
          <xdr:nvPicPr>
            <xdr:cNvPr id="93" name="Picture 92">
              <a:extLst>
                <a:ext uri="{FF2B5EF4-FFF2-40B4-BE49-F238E27FC236}">
                  <a16:creationId xmlns:a16="http://schemas.microsoft.com/office/drawing/2014/main" id="{40D39387-6D8A-9958-5F38-1CE900CF30A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860069" y="297180"/>
              <a:ext cx="1695257" cy="1714500"/>
            </a:xfrm>
            <a:prstGeom prst="rect">
              <a:avLst/>
            </a:prstGeom>
            <a:noFill/>
            <a:ln>
              <a:noFill/>
            </a:ln>
          </xdr:spPr>
        </xdr:pic>
      </xdr:grpSp>
    </xdr:grpSp>
    <xdr:clientData/>
  </xdr:twoCellAnchor>
  <xdr:twoCellAnchor>
    <xdr:from>
      <xdr:col>18</xdr:col>
      <xdr:colOff>7620</xdr:colOff>
      <xdr:row>0</xdr:row>
      <xdr:rowOff>0</xdr:rowOff>
    </xdr:from>
    <xdr:to>
      <xdr:col>23</xdr:col>
      <xdr:colOff>327660</xdr:colOff>
      <xdr:row>2</xdr:row>
      <xdr:rowOff>173736</xdr:rowOff>
    </xdr:to>
    <xdr:sp macro="" textlink="">
      <xdr:nvSpPr>
        <xdr:cNvPr id="40" name="TextBox 39">
          <a:extLst>
            <a:ext uri="{FF2B5EF4-FFF2-40B4-BE49-F238E27FC236}">
              <a16:creationId xmlns:a16="http://schemas.microsoft.com/office/drawing/2014/main" id="{14AA3FB2-EEE0-4E98-BC33-E86E784846CE}"/>
            </a:ext>
          </a:extLst>
        </xdr:cNvPr>
        <xdr:cNvSpPr txBox="1"/>
      </xdr:nvSpPr>
      <xdr:spPr>
        <a:xfrm>
          <a:off x="10980420" y="0"/>
          <a:ext cx="3368040" cy="539496"/>
        </a:xfrm>
        <a:prstGeom prst="rect">
          <a:avLst/>
        </a:prstGeom>
        <a:solidFill>
          <a:srgbClr val="071D39"/>
        </a:solidFill>
        <a:ln w="9525" cmpd="sng">
          <a:noFill/>
        </a:ln>
        <a:effectLst/>
      </xdr:spPr>
      <xdr:txBody>
        <a:bodyPr vertOverflow="clip" horzOverflow="clip" wrap="square" rtlCol="0" anchor="ctr"/>
        <a:lstStyle/>
        <a:p>
          <a:pPr algn="ctr" eaLnBrk="1" fontAlgn="auto" latinLnBrk="0" hangingPunct="1"/>
          <a:r>
            <a:rPr lang="am-ET" sz="1600" b="0" i="0" baseline="0">
              <a:solidFill>
                <a:schemeClr val="bg1">
                  <a:lumMod val="85000"/>
                </a:schemeClr>
              </a:solidFill>
              <a:effectLst/>
              <a:latin typeface="+mn-lt"/>
              <a:ea typeface="+mn-ea"/>
              <a:cs typeface="+mn-cs"/>
            </a:rPr>
            <a:t>የገንዘብ አስተዳደር ሰሌዳ 2018 - 2019</a:t>
          </a:r>
          <a:endParaRPr lang="en-US" sz="4000">
            <a:solidFill>
              <a:schemeClr val="bg1">
                <a:lumMod val="85000"/>
              </a:schemeClr>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472441</xdr:colOff>
      <xdr:row>37</xdr:row>
      <xdr:rowOff>0</xdr:rowOff>
    </xdr:to>
    <xdr:sp macro="" textlink="">
      <xdr:nvSpPr>
        <xdr:cNvPr id="2" name="Rectangle 1">
          <a:extLst>
            <a:ext uri="{FF2B5EF4-FFF2-40B4-BE49-F238E27FC236}">
              <a16:creationId xmlns:a16="http://schemas.microsoft.com/office/drawing/2014/main" id="{648F20C2-48FE-402A-B417-47605947B8DD}"/>
            </a:ext>
          </a:extLst>
        </xdr:cNvPr>
        <xdr:cNvSpPr/>
      </xdr:nvSpPr>
      <xdr:spPr>
        <a:xfrm>
          <a:off x="0" y="0"/>
          <a:ext cx="1691641" cy="6766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164158</xdr:colOff>
      <xdr:row>0</xdr:row>
      <xdr:rowOff>0</xdr:rowOff>
    </xdr:from>
    <xdr:to>
      <xdr:col>24</xdr:col>
      <xdr:colOff>464820</xdr:colOff>
      <xdr:row>37</xdr:row>
      <xdr:rowOff>0</xdr:rowOff>
    </xdr:to>
    <xdr:sp macro="" textlink="">
      <xdr:nvSpPr>
        <xdr:cNvPr id="13" name="Rectangle 12">
          <a:extLst>
            <a:ext uri="{FF2B5EF4-FFF2-40B4-BE49-F238E27FC236}">
              <a16:creationId xmlns:a16="http://schemas.microsoft.com/office/drawing/2014/main" id="{2230D7AD-9086-40C2-B4E0-43F59A8C0694}"/>
            </a:ext>
          </a:extLst>
        </xdr:cNvPr>
        <xdr:cNvSpPr/>
      </xdr:nvSpPr>
      <xdr:spPr>
        <a:xfrm rot="5400000">
          <a:off x="1156160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472440</xdr:colOff>
      <xdr:row>38</xdr:row>
      <xdr:rowOff>117782</xdr:rowOff>
    </xdr:to>
    <xdr:sp macro="" textlink="">
      <xdr:nvSpPr>
        <xdr:cNvPr id="14" name="Rectangle 13">
          <a:extLst>
            <a:ext uri="{FF2B5EF4-FFF2-40B4-BE49-F238E27FC236}">
              <a16:creationId xmlns:a16="http://schemas.microsoft.com/office/drawing/2014/main" id="{2870A9FA-EAF1-4B97-B075-2D2F193409DD}"/>
            </a:ext>
          </a:extLst>
        </xdr:cNvPr>
        <xdr:cNvSpPr/>
      </xdr:nvSpPr>
      <xdr:spPr>
        <a:xfrm>
          <a:off x="7620" y="6766560"/>
          <a:ext cx="1509522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472440</xdr:colOff>
      <xdr:row>2</xdr:row>
      <xdr:rowOff>30480</xdr:rowOff>
    </xdr:from>
    <xdr:to>
      <xdr:col>3</xdr:col>
      <xdr:colOff>0</xdr:colOff>
      <xdr:row>5</xdr:row>
      <xdr:rowOff>60960</xdr:rowOff>
    </xdr:to>
    <xdr:sp macro="" textlink="">
      <xdr:nvSpPr>
        <xdr:cNvPr id="38" name="Rectangle 37">
          <a:extLst>
            <a:ext uri="{FF2B5EF4-FFF2-40B4-BE49-F238E27FC236}">
              <a16:creationId xmlns:a16="http://schemas.microsoft.com/office/drawing/2014/main" id="{8FB3BD10-38B5-44E3-A64D-A59BAB82B25A}"/>
            </a:ext>
          </a:extLst>
        </xdr:cNvPr>
        <xdr:cNvSpPr/>
      </xdr:nvSpPr>
      <xdr:spPr>
        <a:xfrm>
          <a:off x="1691640" y="396240"/>
          <a:ext cx="1965960" cy="579120"/>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xdr:col>
      <xdr:colOff>584914</xdr:colOff>
      <xdr:row>1</xdr:row>
      <xdr:rowOff>114411</xdr:rowOff>
    </xdr:from>
    <xdr:to>
      <xdr:col>3</xdr:col>
      <xdr:colOff>191357</xdr:colOff>
      <xdr:row>37</xdr:row>
      <xdr:rowOff>38100</xdr:rowOff>
    </xdr:to>
    <xdr:sp macro="" textlink="">
      <xdr:nvSpPr>
        <xdr:cNvPr id="41" name="Rectangle 40">
          <a:extLst>
            <a:ext uri="{FF2B5EF4-FFF2-40B4-BE49-F238E27FC236}">
              <a16:creationId xmlns:a16="http://schemas.microsoft.com/office/drawing/2014/main" id="{4A1FBCD9-8A7E-FA5F-CEDB-BBA91FE1B9B8}"/>
            </a:ext>
          </a:extLst>
        </xdr:cNvPr>
        <xdr:cNvSpPr/>
      </xdr:nvSpPr>
      <xdr:spPr>
        <a:xfrm>
          <a:off x="1804114" y="297291"/>
          <a:ext cx="216043" cy="6507369"/>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xdr:col>
      <xdr:colOff>467072</xdr:colOff>
      <xdr:row>0</xdr:row>
      <xdr:rowOff>0</xdr:rowOff>
    </xdr:from>
    <xdr:to>
      <xdr:col>3</xdr:col>
      <xdr:colOff>175260</xdr:colOff>
      <xdr:row>3</xdr:row>
      <xdr:rowOff>83820</xdr:rowOff>
    </xdr:to>
    <xdr:sp macro="" textlink="">
      <xdr:nvSpPr>
        <xdr:cNvPr id="42" name="Rectangle 41">
          <a:extLst>
            <a:ext uri="{FF2B5EF4-FFF2-40B4-BE49-F238E27FC236}">
              <a16:creationId xmlns:a16="http://schemas.microsoft.com/office/drawing/2014/main" id="{9BAEDDB1-8094-44C4-519E-66DE33A2119D}"/>
            </a:ext>
          </a:extLst>
        </xdr:cNvPr>
        <xdr:cNvSpPr/>
      </xdr:nvSpPr>
      <xdr:spPr>
        <a:xfrm>
          <a:off x="1686272" y="0"/>
          <a:ext cx="317788" cy="632460"/>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0</xdr:col>
      <xdr:colOff>106680</xdr:colOff>
      <xdr:row>11</xdr:row>
      <xdr:rowOff>68015</xdr:rowOff>
    </xdr:from>
    <xdr:to>
      <xdr:col>2</xdr:col>
      <xdr:colOff>551586</xdr:colOff>
      <xdr:row>13</xdr:row>
      <xdr:rowOff>38665</xdr:rowOff>
    </xdr:to>
    <xdr:grpSp>
      <xdr:nvGrpSpPr>
        <xdr:cNvPr id="12" name="Group 11">
          <a:hlinkClick xmlns:r="http://schemas.openxmlformats.org/officeDocument/2006/relationships" r:id="rId1"/>
          <a:extLst>
            <a:ext uri="{FF2B5EF4-FFF2-40B4-BE49-F238E27FC236}">
              <a16:creationId xmlns:a16="http://schemas.microsoft.com/office/drawing/2014/main" id="{7C5F28F4-F36C-1EA2-69F6-2F78B372298B}"/>
            </a:ext>
          </a:extLst>
        </xdr:cNvPr>
        <xdr:cNvGrpSpPr/>
      </xdr:nvGrpSpPr>
      <xdr:grpSpPr>
        <a:xfrm>
          <a:off x="106680" y="2079695"/>
          <a:ext cx="1664106" cy="336410"/>
          <a:chOff x="106680" y="2079695"/>
          <a:chExt cx="1664106" cy="336410"/>
        </a:xfrm>
      </xdr:grpSpPr>
      <xdr:sp macro="" textlink="">
        <xdr:nvSpPr>
          <xdr:cNvPr id="4" name="TextBox 3">
            <a:extLst>
              <a:ext uri="{FF2B5EF4-FFF2-40B4-BE49-F238E27FC236}">
                <a16:creationId xmlns:a16="http://schemas.microsoft.com/office/drawing/2014/main" id="{BF65422E-D8A3-4A97-819C-E0A04C500C72}"/>
              </a:ext>
            </a:extLst>
          </xdr:cNvPr>
          <xdr:cNvSpPr txBox="1"/>
        </xdr:nvSpPr>
        <xdr:spPr>
          <a:xfrm>
            <a:off x="408048" y="2079695"/>
            <a:ext cx="1362738"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ጠቅላላ አፈፃፀም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1200" b="1">
              <a:solidFill>
                <a:schemeClr val="bg1"/>
              </a:solidFill>
              <a:latin typeface="+mn-lt"/>
              <a:ea typeface="+mn-ea"/>
              <a:cs typeface="+mn-cs"/>
            </a:endParaRPr>
          </a:p>
        </xdr:txBody>
      </xdr:sp>
      <xdr:pic>
        <xdr:nvPicPr>
          <xdr:cNvPr id="17" name="Picture 16">
            <a:extLst>
              <a:ext uri="{FF2B5EF4-FFF2-40B4-BE49-F238E27FC236}">
                <a16:creationId xmlns:a16="http://schemas.microsoft.com/office/drawing/2014/main" id="{6A8A04B5-B1BA-475E-ACB6-63D037FC64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6680" y="2095499"/>
            <a:ext cx="299316" cy="310896"/>
          </a:xfrm>
          <a:prstGeom prst="rect">
            <a:avLst/>
          </a:prstGeom>
          <a:noFill/>
          <a:ln>
            <a:noFill/>
          </a:ln>
        </xdr:spPr>
      </xdr:pic>
    </xdr:grpSp>
    <xdr:clientData/>
  </xdr:twoCellAnchor>
  <xdr:twoCellAnchor>
    <xdr:from>
      <xdr:col>0</xdr:col>
      <xdr:colOff>91440</xdr:colOff>
      <xdr:row>15</xdr:row>
      <xdr:rowOff>83820</xdr:rowOff>
    </xdr:from>
    <xdr:to>
      <xdr:col>2</xdr:col>
      <xdr:colOff>472440</xdr:colOff>
      <xdr:row>17</xdr:row>
      <xdr:rowOff>101692</xdr:rowOff>
    </xdr:to>
    <xdr:grpSp>
      <xdr:nvGrpSpPr>
        <xdr:cNvPr id="10" name="Group 9">
          <a:hlinkClick xmlns:r="http://schemas.openxmlformats.org/officeDocument/2006/relationships" r:id="rId3"/>
          <a:extLst>
            <a:ext uri="{FF2B5EF4-FFF2-40B4-BE49-F238E27FC236}">
              <a16:creationId xmlns:a16="http://schemas.microsoft.com/office/drawing/2014/main" id="{F0DC2748-D7D5-9567-A6FD-20D986D5F892}"/>
            </a:ext>
          </a:extLst>
        </xdr:cNvPr>
        <xdr:cNvGrpSpPr/>
      </xdr:nvGrpSpPr>
      <xdr:grpSpPr>
        <a:xfrm>
          <a:off x="91440" y="2827020"/>
          <a:ext cx="1600200" cy="383632"/>
          <a:chOff x="91440" y="2827020"/>
          <a:chExt cx="1600200" cy="383632"/>
        </a:xfrm>
      </xdr:grpSpPr>
      <xdr:sp macro="" textlink="">
        <xdr:nvSpPr>
          <xdr:cNvPr id="11" name="TextBox 10">
            <a:extLst>
              <a:ext uri="{FF2B5EF4-FFF2-40B4-BE49-F238E27FC236}">
                <a16:creationId xmlns:a16="http://schemas.microsoft.com/office/drawing/2014/main" id="{615758D6-7B78-1AD5-856F-5F8534665555}"/>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የምርት ሁኔታ </a:t>
            </a:r>
            <a:endParaRPr kumimoji="0" lang="en-US" sz="1400" b="1" i="0" u="none" strike="noStrike" kern="0" cap="none" spc="0" normalizeH="0" baseline="0" noProof="0">
              <a:ln>
                <a:noFill/>
              </a:ln>
              <a:solidFill>
                <a:prstClr val="white"/>
              </a:solidFill>
              <a:effectLst/>
              <a:uLnTx/>
              <a:uFillTx/>
              <a:latin typeface="+mn-lt"/>
              <a:ea typeface="+mn-ea"/>
              <a:cs typeface="+mn-cs"/>
            </a:endParaRPr>
          </a:p>
          <a:p>
            <a:pPr algn="l"/>
            <a:endParaRPr lang="en-US" sz="2000" b="1">
              <a:solidFill>
                <a:schemeClr val="bg1"/>
              </a:solidFill>
            </a:endParaRPr>
          </a:p>
          <a:p>
            <a:pPr algn="l"/>
            <a:endParaRPr lang="en-US" sz="1100">
              <a:solidFill>
                <a:schemeClr val="bg1"/>
              </a:solidFill>
            </a:endParaRPr>
          </a:p>
        </xdr:txBody>
      </xdr:sp>
      <xdr:pic>
        <xdr:nvPicPr>
          <xdr:cNvPr id="18" name="Picture 17">
            <a:extLst>
              <a:ext uri="{FF2B5EF4-FFF2-40B4-BE49-F238E27FC236}">
                <a16:creationId xmlns:a16="http://schemas.microsoft.com/office/drawing/2014/main" id="{3B6FAF11-8E0B-44AD-A490-6CED7C6397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 y="2827020"/>
            <a:ext cx="362286" cy="365760"/>
          </a:xfrm>
          <a:prstGeom prst="rect">
            <a:avLst/>
          </a:prstGeom>
          <a:noFill/>
          <a:ln>
            <a:noFill/>
          </a:ln>
        </xdr:spPr>
      </xdr:pic>
    </xdr:grpSp>
    <xdr:clientData/>
  </xdr:twoCellAnchor>
  <xdr:twoCellAnchor>
    <xdr:from>
      <xdr:col>0</xdr:col>
      <xdr:colOff>121920</xdr:colOff>
      <xdr:row>20</xdr:row>
      <xdr:rowOff>83820</xdr:rowOff>
    </xdr:from>
    <xdr:to>
      <xdr:col>2</xdr:col>
      <xdr:colOff>472441</xdr:colOff>
      <xdr:row>22</xdr:row>
      <xdr:rowOff>68580</xdr:rowOff>
    </xdr:to>
    <xdr:grpSp>
      <xdr:nvGrpSpPr>
        <xdr:cNvPr id="8" name="Group 7">
          <a:hlinkClick xmlns:r="http://schemas.openxmlformats.org/officeDocument/2006/relationships" r:id="rId5"/>
          <a:extLst>
            <a:ext uri="{FF2B5EF4-FFF2-40B4-BE49-F238E27FC236}">
              <a16:creationId xmlns:a16="http://schemas.microsoft.com/office/drawing/2014/main" id="{6792490B-8E19-FCCC-79AA-1D0BFB29D07A}"/>
            </a:ext>
          </a:extLst>
        </xdr:cNvPr>
        <xdr:cNvGrpSpPr/>
      </xdr:nvGrpSpPr>
      <xdr:grpSpPr>
        <a:xfrm>
          <a:off x="121920" y="3741420"/>
          <a:ext cx="1569721" cy="350520"/>
          <a:chOff x="121920" y="3741420"/>
          <a:chExt cx="1569721" cy="350520"/>
        </a:xfrm>
      </xdr:grpSpPr>
      <xdr:sp macro="" textlink="">
        <xdr:nvSpPr>
          <xdr:cNvPr id="7" name="TextBox 6">
            <a:extLst>
              <a:ext uri="{FF2B5EF4-FFF2-40B4-BE49-F238E27FC236}">
                <a16:creationId xmlns:a16="http://schemas.microsoft.com/office/drawing/2014/main" id="{717A488E-3F02-4FFA-A8D4-053BEB8BE7FA}"/>
              </a:ext>
            </a:extLst>
          </xdr:cNvPr>
          <xdr:cNvSpPr txBox="1"/>
        </xdr:nvSpPr>
        <xdr:spPr>
          <a:xfrm>
            <a:off x="412723" y="3741420"/>
            <a:ext cx="1278918"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prstClr val="white"/>
                </a:solidFill>
                <a:effectLst/>
                <a:uLnTx/>
                <a:uFillTx/>
                <a:latin typeface="+mn-lt"/>
                <a:ea typeface="+mn-ea"/>
                <a:cs typeface="+mn-cs"/>
              </a:rPr>
              <a:t>የመኖ አጠቃቀም </a:t>
            </a:r>
            <a:endParaRPr kumimoji="0" lang="en-US" sz="900" b="1" i="0" u="none" strike="noStrike" kern="0" cap="none" spc="0" normalizeH="0" baseline="0" noProof="0">
              <a:ln>
                <a:noFill/>
              </a:ln>
              <a:solidFill>
                <a:prstClr val="white"/>
              </a:solidFill>
              <a:effectLst/>
              <a:uLnTx/>
              <a:uFillTx/>
              <a:latin typeface="+mn-lt"/>
              <a:ea typeface="+mn-ea"/>
              <a:cs typeface="+mn-cs"/>
            </a:endParaRPr>
          </a:p>
          <a:p>
            <a:pPr algn="l"/>
            <a:endParaRPr lang="en-US" sz="900" b="1">
              <a:solidFill>
                <a:schemeClr val="bg1"/>
              </a:solidFill>
            </a:endParaRPr>
          </a:p>
          <a:p>
            <a:pPr algn="l"/>
            <a:endParaRPr lang="en-US" sz="400">
              <a:solidFill>
                <a:schemeClr val="bg1"/>
              </a:solidFill>
            </a:endParaRPr>
          </a:p>
        </xdr:txBody>
      </xdr:sp>
      <xdr:pic>
        <xdr:nvPicPr>
          <xdr:cNvPr id="20" name="Picture 19">
            <a:extLst>
              <a:ext uri="{FF2B5EF4-FFF2-40B4-BE49-F238E27FC236}">
                <a16:creationId xmlns:a16="http://schemas.microsoft.com/office/drawing/2014/main" id="{4DA85E21-2F86-4D05-B31B-049CC7415E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1920" y="3749040"/>
            <a:ext cx="305889" cy="310896"/>
          </a:xfrm>
          <a:prstGeom prst="rect">
            <a:avLst/>
          </a:prstGeom>
          <a:noFill/>
          <a:ln>
            <a:noFill/>
          </a:ln>
        </xdr:spPr>
      </xdr:pic>
    </xdr:grpSp>
    <xdr:clientData/>
  </xdr:twoCellAnchor>
  <xdr:twoCellAnchor>
    <xdr:from>
      <xdr:col>0</xdr:col>
      <xdr:colOff>160019</xdr:colOff>
      <xdr:row>25</xdr:row>
      <xdr:rowOff>33416</xdr:rowOff>
    </xdr:from>
    <xdr:to>
      <xdr:col>2</xdr:col>
      <xdr:colOff>472441</xdr:colOff>
      <xdr:row>27</xdr:row>
      <xdr:rowOff>37545</xdr:rowOff>
    </xdr:to>
    <xdr:grpSp>
      <xdr:nvGrpSpPr>
        <xdr:cNvPr id="3" name="Group 2">
          <a:hlinkClick xmlns:r="http://schemas.openxmlformats.org/officeDocument/2006/relationships" r:id="rId7"/>
          <a:extLst>
            <a:ext uri="{FF2B5EF4-FFF2-40B4-BE49-F238E27FC236}">
              <a16:creationId xmlns:a16="http://schemas.microsoft.com/office/drawing/2014/main" id="{2F69C00B-9BCC-0A72-81B9-FDB9E5F10E66}"/>
            </a:ext>
          </a:extLst>
        </xdr:cNvPr>
        <xdr:cNvGrpSpPr/>
      </xdr:nvGrpSpPr>
      <xdr:grpSpPr>
        <a:xfrm>
          <a:off x="160019" y="4605416"/>
          <a:ext cx="1531622" cy="369889"/>
          <a:chOff x="160019" y="4605416"/>
          <a:chExt cx="1531622" cy="369889"/>
        </a:xfrm>
      </xdr:grpSpPr>
      <xdr:sp macro="" textlink="">
        <xdr:nvSpPr>
          <xdr:cNvPr id="9" name="TextBox 8">
            <a:extLst>
              <a:ext uri="{FF2B5EF4-FFF2-40B4-BE49-F238E27FC236}">
                <a16:creationId xmlns:a16="http://schemas.microsoft.com/office/drawing/2014/main" id="{F1750EFE-ED95-47F8-AB07-B0804BDB87FA}"/>
              </a:ext>
            </a:extLst>
          </xdr:cNvPr>
          <xdr:cNvSpPr txBox="1"/>
        </xdr:nvSpPr>
        <xdr:spPr>
          <a:xfrm>
            <a:off x="396240" y="4605416"/>
            <a:ext cx="1295401"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am-ET" sz="1400" b="1" i="0" u="none" strike="noStrike" kern="0" cap="none" spc="0" normalizeH="0" baseline="0" noProof="0">
                <a:ln>
                  <a:noFill/>
                </a:ln>
                <a:solidFill>
                  <a:schemeClr val="bg1"/>
                </a:solidFill>
                <a:effectLst/>
                <a:uLnTx/>
                <a:uFillTx/>
                <a:latin typeface="+mn-lt"/>
                <a:ea typeface="+mn-ea"/>
                <a:cs typeface="+mn-cs"/>
              </a:rPr>
              <a:t>የገንዘብ አስተዳደር </a:t>
            </a:r>
            <a:endParaRPr kumimoji="0" lang="en-US" sz="1400" b="0" i="0" u="none" strike="noStrike" kern="0" cap="none" spc="0" normalizeH="0" baseline="0" noProof="0">
              <a:ln>
                <a:noFill/>
              </a:ln>
              <a:solidFill>
                <a:schemeClr val="bg1"/>
              </a:solidFill>
              <a:effectLst/>
              <a:uLnTx/>
              <a:uFillTx/>
              <a:latin typeface="+mn-lt"/>
              <a:ea typeface="+mn-ea"/>
              <a:cs typeface="+mn-cs"/>
            </a:endParaRPr>
          </a:p>
          <a:p>
            <a:pPr algn="l"/>
            <a:endParaRPr lang="en-US" sz="800">
              <a:solidFill>
                <a:schemeClr val="bg1"/>
              </a:solidFill>
            </a:endParaRPr>
          </a:p>
        </xdr:txBody>
      </xdr:sp>
      <xdr:pic>
        <xdr:nvPicPr>
          <xdr:cNvPr id="22" name="Picture 21">
            <a:extLst>
              <a:ext uri="{FF2B5EF4-FFF2-40B4-BE49-F238E27FC236}">
                <a16:creationId xmlns:a16="http://schemas.microsoft.com/office/drawing/2014/main" id="{502E4329-1114-43CB-BC13-CC3BAF5898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60019" y="4610099"/>
            <a:ext cx="310896" cy="310896"/>
          </a:xfrm>
          <a:prstGeom prst="rect">
            <a:avLst/>
          </a:prstGeom>
          <a:noFill/>
          <a:ln>
            <a:noFill/>
          </a:ln>
        </xdr:spPr>
      </xdr:pic>
    </xdr:grpSp>
    <xdr:clientData/>
  </xdr:twoCellAnchor>
  <xdr:twoCellAnchor editAs="absolute">
    <xdr:from>
      <xdr:col>0</xdr:col>
      <xdr:colOff>76200</xdr:colOff>
      <xdr:row>29</xdr:row>
      <xdr:rowOff>38100</xdr:rowOff>
    </xdr:from>
    <xdr:to>
      <xdr:col>2</xdr:col>
      <xdr:colOff>557784</xdr:colOff>
      <xdr:row>32</xdr:row>
      <xdr:rowOff>102108</xdr:rowOff>
    </xdr:to>
    <xdr:sp macro="" textlink="">
      <xdr:nvSpPr>
        <xdr:cNvPr id="59" name="Rectangle: Rounded Corners 58">
          <a:hlinkClick xmlns:r="http://schemas.openxmlformats.org/officeDocument/2006/relationships" r:id="rId9"/>
          <a:extLst>
            <a:ext uri="{FF2B5EF4-FFF2-40B4-BE49-F238E27FC236}">
              <a16:creationId xmlns:a16="http://schemas.microsoft.com/office/drawing/2014/main" id="{E64B9274-1BA6-89C4-6113-A07A37682DF5}"/>
            </a:ext>
          </a:extLst>
        </xdr:cNvPr>
        <xdr:cNvSpPr/>
      </xdr:nvSpPr>
      <xdr:spPr>
        <a:xfrm>
          <a:off x="76200" y="5341620"/>
          <a:ext cx="1700784" cy="612648"/>
        </a:xfrm>
        <a:prstGeom prst="roundRect">
          <a:avLst/>
        </a:prstGeom>
        <a:solidFill>
          <a:srgbClr val="D8F5E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396240</xdr:colOff>
      <xdr:row>29</xdr:row>
      <xdr:rowOff>167640</xdr:rowOff>
    </xdr:from>
    <xdr:to>
      <xdr:col>2</xdr:col>
      <xdr:colOff>548640</xdr:colOff>
      <xdr:row>31</xdr:row>
      <xdr:rowOff>76200</xdr:rowOff>
    </xdr:to>
    <xdr:sp macro="" textlink="">
      <xdr:nvSpPr>
        <xdr:cNvPr id="6" name="TextBox 5">
          <a:extLst>
            <a:ext uri="{FF2B5EF4-FFF2-40B4-BE49-F238E27FC236}">
              <a16:creationId xmlns:a16="http://schemas.microsoft.com/office/drawing/2014/main" id="{E0F2DEF1-69FF-416D-BABE-C5C465A5F569}"/>
            </a:ext>
          </a:extLst>
        </xdr:cNvPr>
        <xdr:cNvSpPr txBox="1"/>
      </xdr:nvSpPr>
      <xdr:spPr>
        <a:xfrm>
          <a:off x="396240" y="5471160"/>
          <a:ext cx="1371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am-ET" sz="1600" b="1" i="0" u="none" strike="noStrike" kern="0" cap="none" spc="0" normalizeH="0" baseline="0" noProof="0">
              <a:ln>
                <a:noFill/>
              </a:ln>
              <a:solidFill>
                <a:srgbClr val="0B4E75"/>
              </a:solidFill>
              <a:effectLst/>
              <a:uLnTx/>
              <a:uFillTx/>
              <a:latin typeface="+mn-lt"/>
              <a:ea typeface="+mn-ea"/>
              <a:cs typeface="+mn-cs"/>
            </a:rPr>
            <a:t>የሰሌዳ አጠቃቀም</a:t>
          </a:r>
          <a:endParaRPr kumimoji="0" lang="en-US" sz="1600" b="1" i="0" u="none" strike="noStrike" kern="0" cap="none" spc="0" normalizeH="0" baseline="0" noProof="0">
            <a:ln>
              <a:noFill/>
            </a:ln>
            <a:solidFill>
              <a:srgbClr val="0B4E75"/>
            </a:solidFill>
            <a:effectLst/>
            <a:uLnTx/>
            <a:uFillTx/>
            <a:latin typeface="+mn-lt"/>
            <a:ea typeface="+mn-ea"/>
            <a:cs typeface="+mn-cs"/>
          </a:endParaRPr>
        </a:p>
        <a:p>
          <a:pPr algn="ctr"/>
          <a:endParaRPr lang="en-US" sz="2000">
            <a:solidFill>
              <a:schemeClr val="bg1"/>
            </a:solidFill>
            <a:effectLst/>
          </a:endParaRPr>
        </a:p>
        <a:p>
          <a:pPr algn="l"/>
          <a:endParaRPr lang="en-US" sz="1100">
            <a:solidFill>
              <a:schemeClr val="bg1"/>
            </a:solidFill>
          </a:endParaRPr>
        </a:p>
      </xdr:txBody>
    </xdr:sp>
    <xdr:clientData/>
  </xdr:twoCellAnchor>
  <xdr:twoCellAnchor>
    <xdr:from>
      <xdr:col>0</xdr:col>
      <xdr:colOff>91440</xdr:colOff>
      <xdr:row>29</xdr:row>
      <xdr:rowOff>138079</xdr:rowOff>
    </xdr:from>
    <xdr:to>
      <xdr:col>0</xdr:col>
      <xdr:colOff>411479</xdr:colOff>
      <xdr:row>31</xdr:row>
      <xdr:rowOff>121920</xdr:rowOff>
    </xdr:to>
    <xdr:pic>
      <xdr:nvPicPr>
        <xdr:cNvPr id="61" name="Picture 60">
          <a:extLst>
            <a:ext uri="{FF2B5EF4-FFF2-40B4-BE49-F238E27FC236}">
              <a16:creationId xmlns:a16="http://schemas.microsoft.com/office/drawing/2014/main" id="{96420D52-A359-BDD6-1E43-4B758DD4B55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1440" y="5441599"/>
          <a:ext cx="320039" cy="349601"/>
        </a:xfrm>
        <a:prstGeom prst="rect">
          <a:avLst/>
        </a:prstGeom>
        <a:noFill/>
        <a:ln>
          <a:noFill/>
        </a:ln>
      </xdr:spPr>
    </xdr:pic>
    <xdr:clientData/>
  </xdr:twoCellAnchor>
  <xdr:twoCellAnchor>
    <xdr:from>
      <xdr:col>18</xdr:col>
      <xdr:colOff>7620</xdr:colOff>
      <xdr:row>0</xdr:row>
      <xdr:rowOff>0</xdr:rowOff>
    </xdr:from>
    <xdr:to>
      <xdr:col>24</xdr:col>
      <xdr:colOff>182880</xdr:colOff>
      <xdr:row>2</xdr:row>
      <xdr:rowOff>173736</xdr:rowOff>
    </xdr:to>
    <xdr:sp macro="" textlink="">
      <xdr:nvSpPr>
        <xdr:cNvPr id="24" name="TextBox 23">
          <a:extLst>
            <a:ext uri="{FF2B5EF4-FFF2-40B4-BE49-F238E27FC236}">
              <a16:creationId xmlns:a16="http://schemas.microsoft.com/office/drawing/2014/main" id="{742F2A7A-0EDC-4D20-9415-BA38030419A0}"/>
            </a:ext>
          </a:extLst>
        </xdr:cNvPr>
        <xdr:cNvSpPr txBox="1"/>
      </xdr:nvSpPr>
      <xdr:spPr>
        <a:xfrm>
          <a:off x="10980420" y="0"/>
          <a:ext cx="3832860" cy="539496"/>
        </a:xfrm>
        <a:prstGeom prst="rect">
          <a:avLst/>
        </a:prstGeom>
        <a:solidFill>
          <a:srgbClr val="071D39"/>
        </a:solidFill>
        <a:ln w="9525" cmpd="sng">
          <a:noFill/>
        </a:ln>
        <a:effectLst/>
      </xdr:spPr>
      <xdr:txBody>
        <a:bodyPr vertOverflow="clip" horzOverflow="clip" wrap="square" rtlCol="0" anchor="ctr"/>
        <a:lstStyle/>
        <a:p>
          <a:pPr algn="ctr" eaLnBrk="1" fontAlgn="auto" latinLnBrk="0" hangingPunct="1"/>
          <a:r>
            <a:rPr lang="am-ET" sz="1600" b="0" i="0" baseline="0">
              <a:solidFill>
                <a:schemeClr val="bg1">
                  <a:lumMod val="85000"/>
                </a:schemeClr>
              </a:solidFill>
              <a:effectLst/>
              <a:latin typeface="+mn-lt"/>
              <a:ea typeface="+mn-ea"/>
              <a:cs typeface="+mn-cs"/>
            </a:rPr>
            <a:t>የሰሌዳ አጠቃቀም መመሪያ 2018 - 2019</a:t>
          </a:r>
          <a:endParaRPr lang="en-US" sz="4000">
            <a:solidFill>
              <a:schemeClr val="bg1">
                <a:lumMod val="85000"/>
              </a:schemeClr>
            </a:solidFill>
            <a:effectLst/>
          </a:endParaRPr>
        </a:p>
      </xdr:txBody>
    </xdr:sp>
    <xdr:clientData/>
  </xdr:twoCellAnchor>
  <xdr:twoCellAnchor>
    <xdr:from>
      <xdr:col>6</xdr:col>
      <xdr:colOff>480060</xdr:colOff>
      <xdr:row>2</xdr:row>
      <xdr:rowOff>152400</xdr:rowOff>
    </xdr:from>
    <xdr:to>
      <xdr:col>20</xdr:col>
      <xdr:colOff>297180</xdr:colOff>
      <xdr:row>6</xdr:row>
      <xdr:rowOff>38100</xdr:rowOff>
    </xdr:to>
    <xdr:sp macro="" textlink="">
      <xdr:nvSpPr>
        <xdr:cNvPr id="15" name="Rectangle: Rounded Corners 14">
          <a:extLst>
            <a:ext uri="{FF2B5EF4-FFF2-40B4-BE49-F238E27FC236}">
              <a16:creationId xmlns:a16="http://schemas.microsoft.com/office/drawing/2014/main" id="{E4F3F36A-E3D8-FF7A-7ECD-1F8578B7624B}"/>
            </a:ext>
          </a:extLst>
        </xdr:cNvPr>
        <xdr:cNvSpPr/>
      </xdr:nvSpPr>
      <xdr:spPr>
        <a:xfrm>
          <a:off x="4137660" y="518160"/>
          <a:ext cx="8351520" cy="617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24</xdr:col>
      <xdr:colOff>182882</xdr:colOff>
      <xdr:row>37</xdr:row>
      <xdr:rowOff>30480</xdr:rowOff>
    </xdr:to>
    <xdr:grpSp>
      <xdr:nvGrpSpPr>
        <xdr:cNvPr id="30" name="Group 29">
          <a:extLst>
            <a:ext uri="{FF2B5EF4-FFF2-40B4-BE49-F238E27FC236}">
              <a16:creationId xmlns:a16="http://schemas.microsoft.com/office/drawing/2014/main" id="{F1573320-B03B-8C06-F339-4F0BD17D6D61}"/>
            </a:ext>
          </a:extLst>
        </xdr:cNvPr>
        <xdr:cNvGrpSpPr/>
      </xdr:nvGrpSpPr>
      <xdr:grpSpPr>
        <a:xfrm>
          <a:off x="0" y="0"/>
          <a:ext cx="14813282" cy="6797040"/>
          <a:chOff x="0" y="0"/>
          <a:chExt cx="14813282" cy="6797040"/>
        </a:xfrm>
      </xdr:grpSpPr>
      <xdr:sp macro="" textlink="">
        <xdr:nvSpPr>
          <xdr:cNvPr id="21" name="TextBox 20">
            <a:extLst>
              <a:ext uri="{FF2B5EF4-FFF2-40B4-BE49-F238E27FC236}">
                <a16:creationId xmlns:a16="http://schemas.microsoft.com/office/drawing/2014/main" id="{D6E43DCB-6AC7-4826-BA4B-A68C9730AA67}"/>
              </a:ext>
            </a:extLst>
          </xdr:cNvPr>
          <xdr:cNvSpPr txBox="1"/>
        </xdr:nvSpPr>
        <xdr:spPr>
          <a:xfrm>
            <a:off x="1226820" y="0"/>
            <a:ext cx="10347960" cy="541020"/>
          </a:xfrm>
          <a:prstGeom prst="rect">
            <a:avLst/>
          </a:prstGeom>
          <a:solidFill>
            <a:srgbClr val="071D39"/>
          </a:solidFill>
          <a:ln w="9525" cmpd="sng">
            <a:noFill/>
          </a:ln>
          <a:effectLst/>
        </xdr:spPr>
        <xdr:txBody>
          <a:bodyPr vertOverflow="clip" horzOverflow="clip" wrap="square" rtlCol="0" anchor="ctr"/>
          <a:lstStyle/>
          <a:p>
            <a:pPr marL="0" marR="0" lvl="0" indent="0" algn="ctr" defTabSz="914400" eaLnBrk="1" fontAlgn="auto" latinLnBrk="0" hangingPunct="1">
              <a:lnSpc>
                <a:spcPct val="115000"/>
              </a:lnSpc>
              <a:spcBef>
                <a:spcPts val="0"/>
              </a:spcBef>
              <a:spcAft>
                <a:spcPts val="800"/>
              </a:spcAft>
              <a:buClrTx/>
              <a:buSzTx/>
              <a:buFontTx/>
              <a:buNone/>
              <a:tabLst/>
              <a:defRPr/>
            </a:pP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en-US" sz="2800" b="1" i="0" u="none" strike="noStrike" kern="100" cap="none" spc="0" normalizeH="0" baseline="0" noProof="0">
                <a:ln>
                  <a:noFill/>
                </a:ln>
                <a:solidFill>
                  <a:sysClr val="window" lastClr="FFFFFF"/>
                </a:solidFill>
                <a:effectLst/>
                <a:uLnTx/>
                <a:uFillTx/>
                <a:latin typeface="Aptos Narrow" panose="02110004020202020204"/>
                <a:ea typeface="Aptos" panose="020B0004020202020204" pitchFamily="34" charset="0"/>
                <a:cs typeface="Nyala" panose="02000504070300020003" pitchFamily="2"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መሰረት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ፈቃደ</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የተቀናጀ</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የዶሮ</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r>
              <a:rPr kumimoji="0" lang="am-ET" sz="2800" b="1" i="0" u="none" strike="noStrike" kern="100" cap="none" spc="0" normalizeH="0" baseline="0" noProof="0">
                <a:ln>
                  <a:noFill/>
                </a:ln>
                <a:solidFill>
                  <a:sysClr val="window" lastClr="FFFFFF"/>
                </a:solidFill>
                <a:effectLst/>
                <a:uLnTx/>
                <a:uFillTx/>
                <a:latin typeface="Nyala" panose="02000504070300020003" pitchFamily="2" charset="0"/>
                <a:ea typeface="Aptos" panose="020B0004020202020204" pitchFamily="34" charset="0"/>
                <a:cs typeface="Nyala" panose="02000504070300020003" pitchFamily="2" charset="0"/>
              </a:rPr>
              <a:t>ኃብት</a:t>
            </a:r>
            <a:r>
              <a:rPr kumimoji="0" lang="am-ET" sz="2800" b="1" i="0" u="none" strike="noStrike" kern="100" cap="none" spc="0" normalizeH="0" baseline="0" noProof="0">
                <a:ln>
                  <a:noFill/>
                </a:ln>
                <a:solidFill>
                  <a:sysClr val="window" lastClr="FFFFFF"/>
                </a:solidFill>
                <a:effectLst/>
                <a:uLnTx/>
                <a:uFillTx/>
                <a:latin typeface="Aptos" panose="020B0004020202020204" pitchFamily="34" charset="0"/>
                <a:ea typeface="Aptos" panose="020B0004020202020204" pitchFamily="34" charset="0"/>
                <a:cs typeface="Times New Roman" panose="02020603050405020304" pitchFamily="18" charset="0"/>
              </a:rPr>
              <a:t> </a:t>
            </a:r>
            <a:endParaRPr kumimoji="0" lang="en-US"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xdr:txBody>
      </xdr:sp>
      <xdr:grpSp>
        <xdr:nvGrpSpPr>
          <xdr:cNvPr id="35" name="Group 34">
            <a:extLst>
              <a:ext uri="{FF2B5EF4-FFF2-40B4-BE49-F238E27FC236}">
                <a16:creationId xmlns:a16="http://schemas.microsoft.com/office/drawing/2014/main" id="{B5A70490-AEC6-E6D6-8D39-B7B2122F1A48}"/>
              </a:ext>
            </a:extLst>
          </xdr:cNvPr>
          <xdr:cNvGrpSpPr/>
        </xdr:nvGrpSpPr>
        <xdr:grpSpPr>
          <a:xfrm>
            <a:off x="0" y="259080"/>
            <a:ext cx="1828254" cy="6537960"/>
            <a:chOff x="0" y="0"/>
            <a:chExt cx="1828254" cy="6537960"/>
          </a:xfrm>
        </xdr:grpSpPr>
        <xdr:sp macro="" textlink="">
          <xdr:nvSpPr>
            <xdr:cNvPr id="33" name="Rectangle 32">
              <a:extLst>
                <a:ext uri="{FF2B5EF4-FFF2-40B4-BE49-F238E27FC236}">
                  <a16:creationId xmlns:a16="http://schemas.microsoft.com/office/drawing/2014/main" id="{3243B14A-C0AE-4BCD-80A4-7ECBA3D0FE67}"/>
                </a:ext>
              </a:extLst>
            </xdr:cNvPr>
            <xdr:cNvSpPr/>
          </xdr:nvSpPr>
          <xdr:spPr>
            <a:xfrm>
              <a:off x="1691640" y="580021"/>
              <a:ext cx="136614" cy="5957939"/>
            </a:xfrm>
            <a:prstGeom prst="rect">
              <a:avLst/>
            </a:prstGeom>
            <a:solidFill>
              <a:srgbClr val="D8F5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4" name="Picture 33">
              <a:extLst>
                <a:ext uri="{FF2B5EF4-FFF2-40B4-BE49-F238E27FC236}">
                  <a16:creationId xmlns:a16="http://schemas.microsoft.com/office/drawing/2014/main" id="{EE12DF2E-B23B-4495-B28D-0B8DDCE411D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0" y="0"/>
              <a:ext cx="1676400" cy="1676400"/>
            </a:xfrm>
            <a:prstGeom prst="rect">
              <a:avLst/>
            </a:prstGeom>
            <a:noFill/>
            <a:ln>
              <a:noFill/>
            </a:ln>
          </xdr:spPr>
        </xdr:pic>
      </xdr:grpSp>
      <xdr:sp macro="" textlink="">
        <xdr:nvSpPr>
          <xdr:cNvPr id="5" name="TextBox 4">
            <a:extLst>
              <a:ext uri="{FF2B5EF4-FFF2-40B4-BE49-F238E27FC236}">
                <a16:creationId xmlns:a16="http://schemas.microsoft.com/office/drawing/2014/main" id="{DF1AEC50-E624-9B68-2FA7-819514650322}"/>
              </a:ext>
            </a:extLst>
          </xdr:cNvPr>
          <xdr:cNvSpPr txBox="1"/>
        </xdr:nvSpPr>
        <xdr:spPr>
          <a:xfrm>
            <a:off x="2179320" y="1226820"/>
            <a:ext cx="12633960" cy="534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 🗂️ የሲስተሙ መዋቅር (System Structure) </a:t>
            </a:r>
          </a:p>
          <a:p>
            <a:r>
              <a:rPr lang="en-US"/>
              <a:t>የዳሽቦርድ ሲስተሙ በዋናው ፎልደር MFIPF_Dashboard_System ሥር የሚገኙ 3 ዋና ዋና አካላትን ይዟል፡ </a:t>
            </a:r>
          </a:p>
          <a:p>
            <a:r>
              <a:rPr lang="en-US"/>
              <a:t>MFIPF_Data_Table_2026 (Tables ፎልደር ውስጥ): የዕለት ተዕለት እርሻ መረጃዎች (ምርት፣ መጋቢ፣ ፋይናንስ ወዘተ) የሚመዘገቡበት ዋና የዳታ መዝገብ። </a:t>
            </a:r>
          </a:p>
          <a:p>
            <a:r>
              <a:rPr lang="en-US"/>
              <a:t>MFIPF_CalendarTable_2026 (Tables ፎልደር ውስጥ): ለቀን/ወቅት ትንተናዎች የሚያገለግል የዘመን አቆጣጠር ሠንጠረዥ። </a:t>
            </a:r>
          </a:p>
          <a:p>
            <a:r>
              <a:rPr lang="en-US"/>
              <a:t>MFIPF_Dashboard (ዋናው ፋይል): መረጃዎችን በምስል እና በቁጥር አጠቃሎ የሚያሳይ ዋናው ዳሽቦርድ። </a:t>
            </a:r>
          </a:p>
          <a:p>
            <a:endParaRPr lang="en-US"/>
          </a:p>
          <a:p>
            <a:r>
              <a:rPr lang="en-US" sz="1400" b="1"/>
              <a:t>2. 📅 </a:t>
            </a:r>
            <a:r>
              <a:rPr lang="am-ET" sz="1400" b="1"/>
              <a:t>የ</a:t>
            </a:r>
            <a:r>
              <a:rPr lang="en-US" sz="1400" b="1"/>
              <a:t>ዳሽቦርዱ ገጾች (Worksheets) </a:t>
            </a:r>
          </a:p>
          <a:p>
            <a:r>
              <a:rPr lang="en-US" sz="1200"/>
              <a:t>ዋናው ዳሽቦርድ 5 ገጾች (Worksheets) አሉት፡-</a:t>
            </a:r>
          </a:p>
          <a:p>
            <a:pPr marL="228600" indent="-228600">
              <a:buFont typeface="+mj-lt"/>
              <a:buAutoNum type="arabicPeriod"/>
            </a:pPr>
            <a:r>
              <a:rPr lang="en-US"/>
              <a:t>ጠቅላላ አፈፃፀም: የአጠቃላይ እርሻውን አፈፃፀም፣ ገቢ፣ ወጪ እና የተጣራ ትርፍ የሚያሳይ ገጽ። </a:t>
            </a:r>
          </a:p>
          <a:p>
            <a:pPr marL="228600" indent="-228600">
              <a:buFont typeface="+mj-lt"/>
              <a:buAutoNum type="arabicPeriod"/>
            </a:pPr>
            <a:r>
              <a:rPr lang="en-US"/>
              <a:t>የምርት ሁኔታ: የእንቁላል ምርት መጠን፣ የጣይ ዶሮዎች ሁኔታ እና የብቃት መለኪያዎችን የሚያሳይ። </a:t>
            </a:r>
          </a:p>
          <a:p>
            <a:pPr marL="228600" indent="-228600">
              <a:buFont typeface="+mj-lt"/>
              <a:buAutoNum type="arabicPeriod"/>
            </a:pPr>
            <a:r>
              <a:rPr lang="en-US"/>
              <a:t>የመጋቢ አጠቃቀም: የዶሮ መኖ አጠቃቀም፣ ወጪ እና የምግብ ልወጣ ratio የሚያሳይ። </a:t>
            </a:r>
          </a:p>
          <a:p>
            <a:pPr marL="228600" indent="-228600">
              <a:buFont typeface="+mj-lt"/>
              <a:buAutoNum type="arabicPeriod"/>
            </a:pPr>
            <a:r>
              <a:rPr lang="en-US"/>
              <a:t>የገንዘብ አስተዳደር: የገቢ እና የወጪ ዝርዝር ትንተናዎችን የሚያቀርብ። </a:t>
            </a:r>
          </a:p>
          <a:p>
            <a:pPr marL="228600" indent="-228600">
              <a:buFont typeface="+mj-lt"/>
              <a:buAutoNum type="arabicPeriod"/>
            </a:pPr>
            <a:r>
              <a:rPr lang="en-US"/>
              <a:t>የመመሪያ ገጽ: የሲስተሙ አጠቃቀም መመሪያ (ይህ ገጽ)። </a:t>
            </a:r>
          </a:p>
          <a:p>
            <a:r>
              <a:rPr lang="en-US" sz="1200" b="1"/>
              <a:t>(ማስታወሻ፡ የዳታ ሞዴሊንግ እና ስሌት የተሰራበት Analysis ገጽ ለደህንነት ሲባል ተደብቋል (Hidden) እና ተቆልፏል (Protected))።</a:t>
            </a:r>
          </a:p>
          <a:p>
            <a:endParaRPr lang="en-US"/>
          </a:p>
          <a:p>
            <a:r>
              <a:rPr lang="en-US" sz="1400" b="1"/>
              <a:t> 3.🧩 የዳሽቦርዱ ዋና ዋና ክፍሎች እና አጠቃቀም </a:t>
            </a:r>
          </a:p>
          <a:p>
            <a:r>
              <a:rPr lang="en-US" sz="1200" b="1"/>
              <a:t> 🟢 ሀ. የዳሰሳ አሞሌ (Navigation Bar - በስተግራ) </a:t>
            </a:r>
          </a:p>
          <a:p>
            <a:pPr marL="171450" indent="-171450">
              <a:buFont typeface="Arial" panose="020B0604020202020204" pitchFamily="34" charset="0"/>
              <a:buChar char="•"/>
            </a:pPr>
            <a:r>
              <a:rPr lang="en-US"/>
              <a:t>በስተግራ በኩል ያሉትን ምስላዊ አዝራሮች (Icons/Buttons) በመጫን በዳሽቦርዶቹ ገጾች መካከል በቀላሉ መዘዋወር ይችላሉ። </a:t>
            </a:r>
          </a:p>
          <a:p>
            <a:r>
              <a:rPr lang="en-US"/>
              <a:t> 🔄 ለ. መረጃዎችን ማደስ (Refresh Data) </a:t>
            </a:r>
          </a:p>
          <a:p>
            <a:pPr marL="171450" indent="-171450">
              <a:buFont typeface="Arial" panose="020B0604020202020204" pitchFamily="34" charset="0"/>
              <a:buChar char="•"/>
            </a:pPr>
            <a:r>
              <a:rPr lang="en-US"/>
              <a:t>በMFIPF_Data_Table_2026 ላይ አዲስ መረጃ ከተመዘገበ በኋላ፣ ዳሽቦርዱ ላይ እንዲታይ Press Ctrl + Alt + F5 to Refresh All የሚለውን ክብ አዝራር ይጫኑ ወይም በኪቦርድዎ Ctrl + Alt + F5 ይጫኑ።</a:t>
            </a:r>
          </a:p>
          <a:p>
            <a:r>
              <a:rPr lang="en-US" sz="1200" b="1"/>
              <a:t> 🔠 ሐ. መረጃ ማጣሪያዎች (Slicers - በስተግራ) </a:t>
            </a:r>
          </a:p>
          <a:p>
            <a:pPr marL="171450" indent="-171450">
              <a:buFont typeface="Arial" panose="020B0604020202020204" pitchFamily="34" charset="0"/>
              <a:buChar char="•"/>
            </a:pPr>
            <a:r>
              <a:rPr lang="en-US"/>
              <a:t>ገጾቹ የተቆለፉ ቢሆኑም ማጣሪያዎቹ (Slicers) ክፍት ስለሆኑ የሚከተሉትን በመምረጥ መረጃውን ማጣራት ይችላሉ፦ </a:t>
            </a:r>
          </a:p>
          <a:p>
            <a:pPr marL="171450" indent="-171450">
              <a:buFont typeface="Arial" panose="020B0604020202020204" pitchFamily="34" charset="0"/>
              <a:buChar char="•"/>
            </a:pPr>
            <a:r>
              <a:rPr lang="en-US"/>
              <a:t>EthiopianYear: በኢትዮጵያ ዘመን አቆጣጠር ዓመቱን ለመምረጥ። </a:t>
            </a:r>
          </a:p>
          <a:p>
            <a:pPr marL="171450" indent="-171450">
              <a:buFont typeface="Arial" panose="020B0604020202020204" pitchFamily="34" charset="0"/>
              <a:buChar char="•"/>
            </a:pPr>
            <a:r>
              <a:rPr lang="en-US"/>
              <a:t>ሩብ ዓመት: በሩብ ዓመታት (Q1, Q2, Q3, Q4) ለመለየት። ወር: ወራትን ለመምረጥ። </a:t>
            </a:r>
          </a:p>
          <a:p>
            <a:pPr marL="171450" indent="-171450">
              <a:buFont typeface="Arial" panose="020B0604020202020204" pitchFamily="34" charset="0"/>
              <a:buChar char="•"/>
            </a:pPr>
            <a:r>
              <a:rPr lang="en-US"/>
              <a:t>DayName: በሳምንቱ ቀናት ለመለየት። </a:t>
            </a:r>
          </a:p>
          <a:p>
            <a:r>
              <a:rPr lang="en-US" sz="1400" b="1"/>
              <a:t>📊 መረጃዎችን የማንበብ ዘዴ </a:t>
            </a:r>
          </a:p>
          <a:p>
            <a:pPr marL="171450" indent="-171450">
              <a:buFont typeface="Arial" panose="020B0604020202020204" pitchFamily="34" charset="0"/>
              <a:buChar char="•"/>
            </a:pPr>
            <a:r>
              <a:rPr lang="en-US"/>
              <a:t>የበላይ ካርዶች (KPI Cards): በህይወት ያሉ ዶሮዎች ብዛት፣ የተሰበሰበ እንቁላል፣ ጠቅላላ ገቢ፣ የተጣራ ትርፍ እና የመኖ መለኪያዎችን በዋና ቁጥር ያሳያሉ። </a:t>
            </a:r>
          </a:p>
          <a:p>
            <a:pPr marL="171450" indent="-171450">
              <a:buFont typeface="Arial" panose="020B0604020202020204" pitchFamily="34" charset="0"/>
              <a:buChar char="•"/>
            </a:pPr>
            <a:r>
              <a:rPr lang="en-US"/>
              <a:t>ግራፎችና ሰንጠረዦች (Charts): በወቅቶች መካከል ያለውን የገቢና ወጪ ንፅፅር፣ የወጪ ዓይነቶች ስርጭት እና የእንቁላል ምርት ሂደትን ከግቡ (Target) ጋር በማነጻጸር በምስል ያቀርባሉ። </a:t>
            </a:r>
          </a:p>
        </xdr:txBody>
      </xdr:sp>
      <xdr:grpSp>
        <xdr:nvGrpSpPr>
          <xdr:cNvPr id="25" name="Group 24">
            <a:extLst>
              <a:ext uri="{FF2B5EF4-FFF2-40B4-BE49-F238E27FC236}">
                <a16:creationId xmlns:a16="http://schemas.microsoft.com/office/drawing/2014/main" id="{5EEFA8C2-F658-3459-6EEA-9F65F1CCA653}"/>
              </a:ext>
            </a:extLst>
          </xdr:cNvPr>
          <xdr:cNvGrpSpPr/>
        </xdr:nvGrpSpPr>
        <xdr:grpSpPr>
          <a:xfrm>
            <a:off x="1981199" y="556260"/>
            <a:ext cx="12832083" cy="586740"/>
            <a:chOff x="1981199" y="556260"/>
            <a:chExt cx="12832083" cy="586740"/>
          </a:xfrm>
        </xdr:grpSpPr>
        <xdr:sp macro="" textlink="">
          <xdr:nvSpPr>
            <xdr:cNvPr id="19" name="Rectangle 18">
              <a:extLst>
                <a:ext uri="{FF2B5EF4-FFF2-40B4-BE49-F238E27FC236}">
                  <a16:creationId xmlns:a16="http://schemas.microsoft.com/office/drawing/2014/main" id="{C425DD84-60B3-DDA4-5DB6-D18DF292776B}"/>
                </a:ext>
              </a:extLst>
            </xdr:cNvPr>
            <xdr:cNvSpPr/>
          </xdr:nvSpPr>
          <xdr:spPr>
            <a:xfrm rot="5400000">
              <a:off x="8110792" y="-5573331"/>
              <a:ext cx="572897" cy="12832083"/>
            </a:xfrm>
            <a:prstGeom prst="rect">
              <a:avLst/>
            </a:prstGeom>
            <a:solidFill>
              <a:srgbClr val="071D39"/>
            </a:solidFill>
            <a:ln w="1905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sp macro="" textlink="">
          <xdr:nvSpPr>
            <xdr:cNvPr id="23" name="TextBox 22">
              <a:extLst>
                <a:ext uri="{FF2B5EF4-FFF2-40B4-BE49-F238E27FC236}">
                  <a16:creationId xmlns:a16="http://schemas.microsoft.com/office/drawing/2014/main" id="{ACE6120D-FBA5-49B7-9368-47AE5FFB3B8E}"/>
                </a:ext>
              </a:extLst>
            </xdr:cNvPr>
            <xdr:cNvSpPr txBox="1"/>
          </xdr:nvSpPr>
          <xdr:spPr>
            <a:xfrm>
              <a:off x="6149340" y="556260"/>
              <a:ext cx="355854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m-ET" sz="2400" b="1">
                  <a:solidFill>
                    <a:schemeClr val="bg1">
                      <a:lumMod val="95000"/>
                    </a:schemeClr>
                  </a:solidFill>
                  <a:effectLst/>
                  <a:latin typeface="+mn-lt"/>
                  <a:ea typeface="+mn-ea"/>
                  <a:cs typeface="+mn-cs"/>
                </a:rPr>
                <a:t>የ</a:t>
              </a:r>
              <a:r>
                <a:rPr lang="en-US" sz="2400" b="1">
                  <a:solidFill>
                    <a:schemeClr val="bg1">
                      <a:lumMod val="95000"/>
                    </a:schemeClr>
                  </a:solidFill>
                  <a:effectLst/>
                  <a:latin typeface="+mn-lt"/>
                  <a:ea typeface="+mn-ea"/>
                  <a:cs typeface="+mn-cs"/>
                </a:rPr>
                <a:t>ሰሌዳ የአጠቃቀም መመሪያ </a:t>
              </a:r>
              <a:endParaRPr lang="am-ET" sz="2400" b="1">
                <a:solidFill>
                  <a:schemeClr val="bg1">
                    <a:lumMod val="95000"/>
                  </a:schemeClr>
                </a:solidFill>
                <a:effectLst/>
                <a:latin typeface="+mn-lt"/>
                <a:ea typeface="+mn-ea"/>
                <a:cs typeface="+mn-cs"/>
              </a:endParaRPr>
            </a:p>
            <a:p>
              <a:endParaRPr lang="en-U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472440</xdr:colOff>
      <xdr:row>4</xdr:row>
      <xdr:rowOff>91440</xdr:rowOff>
    </xdr:from>
    <xdr:to>
      <xdr:col>3</xdr:col>
      <xdr:colOff>0</xdr:colOff>
      <xdr:row>37</xdr:row>
      <xdr:rowOff>0</xdr:rowOff>
    </xdr:to>
    <xdr:sp macro="" textlink="">
      <xdr:nvSpPr>
        <xdr:cNvPr id="2" name="Rectangle 1">
          <a:extLst>
            <a:ext uri="{FF2B5EF4-FFF2-40B4-BE49-F238E27FC236}">
              <a16:creationId xmlns:a16="http://schemas.microsoft.com/office/drawing/2014/main" id="{3221CCA9-8069-4FD6-A5E4-DB9A1767725E}"/>
            </a:ext>
          </a:extLst>
        </xdr:cNvPr>
        <xdr:cNvSpPr/>
      </xdr:nvSpPr>
      <xdr:spPr>
        <a:xfrm>
          <a:off x="1691640" y="822960"/>
          <a:ext cx="137160" cy="5943600"/>
        </a:xfrm>
        <a:prstGeom prst="rect">
          <a:avLst/>
        </a:prstGeom>
        <a:solidFill>
          <a:srgbClr val="8ACF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472441</xdr:colOff>
      <xdr:row>37</xdr:row>
      <xdr:rowOff>0</xdr:rowOff>
    </xdr:to>
    <xdr:sp macro="" textlink="">
      <xdr:nvSpPr>
        <xdr:cNvPr id="3" name="Rectangle 2">
          <a:extLst>
            <a:ext uri="{FF2B5EF4-FFF2-40B4-BE49-F238E27FC236}">
              <a16:creationId xmlns:a16="http://schemas.microsoft.com/office/drawing/2014/main" id="{F685D642-4A38-439C-BEFA-942B280B0B27}"/>
            </a:ext>
          </a:extLst>
        </xdr:cNvPr>
        <xdr:cNvSpPr/>
      </xdr:nvSpPr>
      <xdr:spPr>
        <a:xfrm>
          <a:off x="0" y="0"/>
          <a:ext cx="1691641" cy="6766560"/>
        </a:xfrm>
        <a:prstGeom prst="rect">
          <a:avLst/>
        </a:prstGeom>
        <a:solidFill>
          <a:srgbClr val="071D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0</xdr:row>
      <xdr:rowOff>0</xdr:rowOff>
    </xdr:from>
    <xdr:to>
      <xdr:col>23</xdr:col>
      <xdr:colOff>308938</xdr:colOff>
      <xdr:row>5</xdr:row>
      <xdr:rowOff>0</xdr:rowOff>
    </xdr:to>
    <xdr:sp macro="" textlink="">
      <xdr:nvSpPr>
        <xdr:cNvPr id="4" name="Rectangle 3">
          <a:extLst>
            <a:ext uri="{FF2B5EF4-FFF2-40B4-BE49-F238E27FC236}">
              <a16:creationId xmlns:a16="http://schemas.microsoft.com/office/drawing/2014/main" id="{433A1560-0A58-4166-9E7B-643AD98A9953}"/>
            </a:ext>
          </a:extLst>
        </xdr:cNvPr>
        <xdr:cNvSpPr/>
      </xdr:nvSpPr>
      <xdr:spPr>
        <a:xfrm>
          <a:off x="7620" y="0"/>
          <a:ext cx="14322118" cy="914400"/>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579120</xdr:colOff>
      <xdr:row>0</xdr:row>
      <xdr:rowOff>30480</xdr:rowOff>
    </xdr:from>
    <xdr:to>
      <xdr:col>23</xdr:col>
      <xdr:colOff>0</xdr:colOff>
      <xdr:row>4</xdr:row>
      <xdr:rowOff>91440</xdr:rowOff>
    </xdr:to>
    <xdr:sp macro="" textlink="">
      <xdr:nvSpPr>
        <xdr:cNvPr id="5" name="TextBox 4">
          <a:extLst>
            <a:ext uri="{FF2B5EF4-FFF2-40B4-BE49-F238E27FC236}">
              <a16:creationId xmlns:a16="http://schemas.microsoft.com/office/drawing/2014/main" id="{C73535DB-8C10-4957-B484-8DE83EDF01FB}"/>
            </a:ext>
          </a:extLst>
        </xdr:cNvPr>
        <xdr:cNvSpPr txBox="1"/>
      </xdr:nvSpPr>
      <xdr:spPr>
        <a:xfrm>
          <a:off x="1798320" y="30480"/>
          <a:ext cx="1222248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m-ET" sz="2800" b="1">
              <a:ln>
                <a:noFill/>
              </a:ln>
              <a:solidFill>
                <a:schemeClr val="bg1"/>
              </a:solidFill>
              <a:effectLst>
                <a:glow rad="228600">
                  <a:schemeClr val="accent6">
                    <a:satMod val="175000"/>
                    <a:alpha val="40000"/>
                  </a:schemeClr>
                </a:glow>
              </a:effectLst>
            </a:rPr>
            <a:t>መሰረት ፈቃደ የተቀናጀ የዶሮ ኃብት ግብርና</a:t>
          </a:r>
        </a:p>
        <a:p>
          <a:pPr algn="ctr"/>
          <a:r>
            <a:rPr lang="en-US" sz="1600" b="1" i="1">
              <a:ln>
                <a:noFill/>
              </a:ln>
              <a:solidFill>
                <a:schemeClr val="bg1"/>
              </a:solidFill>
              <a:effectLst>
                <a:glow rad="228600">
                  <a:schemeClr val="accent6">
                    <a:satMod val="175000"/>
                    <a:alpha val="40000"/>
                  </a:schemeClr>
                </a:glow>
              </a:effectLst>
            </a:rPr>
            <a:t>MESERET FEKADE INTEGRATED POULTRY FARM</a:t>
          </a:r>
        </a:p>
        <a:p>
          <a:endParaRPr lang="en-US" sz="1100">
            <a:ln>
              <a:noFill/>
            </a:ln>
            <a:solidFill>
              <a:schemeClr val="bg1"/>
            </a:solidFill>
          </a:endParaRPr>
        </a:p>
      </xdr:txBody>
    </xdr:sp>
    <xdr:clientData/>
  </xdr:twoCellAnchor>
  <xdr:twoCellAnchor>
    <xdr:from>
      <xdr:col>0</xdr:col>
      <xdr:colOff>0</xdr:colOff>
      <xdr:row>11</xdr:row>
      <xdr:rowOff>19944</xdr:rowOff>
    </xdr:from>
    <xdr:to>
      <xdr:col>2</xdr:col>
      <xdr:colOff>551586</xdr:colOff>
      <xdr:row>13</xdr:row>
      <xdr:rowOff>86737</xdr:rowOff>
    </xdr:to>
    <xdr:grpSp>
      <xdr:nvGrpSpPr>
        <xdr:cNvPr id="7" name="Group 6">
          <a:extLst>
            <a:ext uri="{FF2B5EF4-FFF2-40B4-BE49-F238E27FC236}">
              <a16:creationId xmlns:a16="http://schemas.microsoft.com/office/drawing/2014/main" id="{22BEDE46-27F9-4C6D-9178-A5F49B5D0D00}"/>
            </a:ext>
          </a:extLst>
        </xdr:cNvPr>
        <xdr:cNvGrpSpPr/>
      </xdr:nvGrpSpPr>
      <xdr:grpSpPr>
        <a:xfrm>
          <a:off x="0" y="2031624"/>
          <a:ext cx="1770786" cy="432553"/>
          <a:chOff x="0" y="2031624"/>
          <a:chExt cx="1770786" cy="432553"/>
        </a:xfrm>
      </xdr:grpSpPr>
      <xdr:sp macro="" textlink="">
        <xdr:nvSpPr>
          <xdr:cNvPr id="8" name="TextBox 7">
            <a:extLst>
              <a:ext uri="{FF2B5EF4-FFF2-40B4-BE49-F238E27FC236}">
                <a16:creationId xmlns:a16="http://schemas.microsoft.com/office/drawing/2014/main" id="{9539F108-4C8C-1323-E3ED-7D2B26805068}"/>
              </a:ext>
            </a:extLst>
          </xdr:cNvPr>
          <xdr:cNvSpPr txBox="1"/>
        </xdr:nvSpPr>
        <xdr:spPr>
          <a:xfrm>
            <a:off x="408048" y="2079695"/>
            <a:ext cx="1362738" cy="33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HOME</a:t>
            </a:r>
          </a:p>
          <a:p>
            <a:pPr algn="l"/>
            <a:endParaRPr lang="en-US" sz="1200" b="1">
              <a:solidFill>
                <a:schemeClr val="bg1"/>
              </a:solidFill>
              <a:latin typeface="+mn-lt"/>
              <a:ea typeface="+mn-ea"/>
              <a:cs typeface="+mn-cs"/>
            </a:endParaRPr>
          </a:p>
        </xdr:txBody>
      </xdr:sp>
      <xdr:pic>
        <xdr:nvPicPr>
          <xdr:cNvPr id="9" name="Picture 8">
            <a:extLst>
              <a:ext uri="{FF2B5EF4-FFF2-40B4-BE49-F238E27FC236}">
                <a16:creationId xmlns:a16="http://schemas.microsoft.com/office/drawing/2014/main" id="{7B181D7B-6AA0-2676-104D-C9766C790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31624"/>
            <a:ext cx="381180" cy="432553"/>
          </a:xfrm>
          <a:prstGeom prst="rect">
            <a:avLst/>
          </a:prstGeom>
          <a:noFill/>
          <a:ln>
            <a:noFill/>
          </a:ln>
        </xdr:spPr>
      </xdr:pic>
    </xdr:grpSp>
    <xdr:clientData/>
  </xdr:twoCellAnchor>
  <xdr:twoCellAnchor>
    <xdr:from>
      <xdr:col>0</xdr:col>
      <xdr:colOff>45720</xdr:colOff>
      <xdr:row>29</xdr:row>
      <xdr:rowOff>117348</xdr:rowOff>
    </xdr:from>
    <xdr:to>
      <xdr:col>2</xdr:col>
      <xdr:colOff>472440</xdr:colOff>
      <xdr:row>31</xdr:row>
      <xdr:rowOff>0</xdr:rowOff>
    </xdr:to>
    <xdr:grpSp>
      <xdr:nvGrpSpPr>
        <xdr:cNvPr id="10" name="Group 9">
          <a:extLst>
            <a:ext uri="{FF2B5EF4-FFF2-40B4-BE49-F238E27FC236}">
              <a16:creationId xmlns:a16="http://schemas.microsoft.com/office/drawing/2014/main" id="{22A4DF5A-6CEB-45C0-B557-174C09722765}"/>
            </a:ext>
          </a:extLst>
        </xdr:cNvPr>
        <xdr:cNvGrpSpPr/>
      </xdr:nvGrpSpPr>
      <xdr:grpSpPr>
        <a:xfrm>
          <a:off x="45720" y="5420868"/>
          <a:ext cx="1645920" cy="248412"/>
          <a:chOff x="45720" y="5420868"/>
          <a:chExt cx="1645920" cy="248412"/>
        </a:xfrm>
      </xdr:grpSpPr>
      <xdr:sp macro="" textlink="">
        <xdr:nvSpPr>
          <xdr:cNvPr id="11" name="TextBox 10">
            <a:extLst>
              <a:ext uri="{FF2B5EF4-FFF2-40B4-BE49-F238E27FC236}">
                <a16:creationId xmlns:a16="http://schemas.microsoft.com/office/drawing/2014/main" id="{63187C7B-3F09-A5F1-A2E9-60FC5CA0AA48}"/>
              </a:ext>
            </a:extLst>
          </xdr:cNvPr>
          <xdr:cNvSpPr txBox="1"/>
        </xdr:nvSpPr>
        <xdr:spPr>
          <a:xfrm>
            <a:off x="464820" y="5420868"/>
            <a:ext cx="1226820" cy="248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effectLst/>
                <a:latin typeface="+mn-lt"/>
                <a:ea typeface="+mn-ea"/>
                <a:cs typeface="+mn-cs"/>
              </a:rPr>
              <a:t>EFFICIENCY</a:t>
            </a:r>
            <a:endParaRPr lang="en-US" sz="2000">
              <a:solidFill>
                <a:schemeClr val="bg1"/>
              </a:solidFill>
              <a:effectLst/>
            </a:endParaRPr>
          </a:p>
          <a:p>
            <a:pPr algn="l"/>
            <a:endParaRPr lang="en-US" sz="1100">
              <a:solidFill>
                <a:schemeClr val="bg1"/>
              </a:solidFill>
            </a:endParaRPr>
          </a:p>
        </xdr:txBody>
      </xdr:sp>
      <xdr:pic>
        <xdr:nvPicPr>
          <xdr:cNvPr id="12" name="Picture 11">
            <a:extLst>
              <a:ext uri="{FF2B5EF4-FFF2-40B4-BE49-F238E27FC236}">
                <a16:creationId xmlns:a16="http://schemas.microsoft.com/office/drawing/2014/main" id="{2F4AD1BB-9AE1-245D-B449-AA52FF24AF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 y="5420868"/>
            <a:ext cx="322388" cy="248412"/>
          </a:xfrm>
          <a:prstGeom prst="rect">
            <a:avLst/>
          </a:prstGeom>
          <a:noFill/>
          <a:ln>
            <a:noFill/>
          </a:ln>
        </xdr:spPr>
      </xdr:pic>
    </xdr:grpSp>
    <xdr:clientData/>
  </xdr:twoCellAnchor>
  <xdr:twoCellAnchor>
    <xdr:from>
      <xdr:col>0</xdr:col>
      <xdr:colOff>21297</xdr:colOff>
      <xdr:row>19</xdr:row>
      <xdr:rowOff>148079</xdr:rowOff>
    </xdr:from>
    <xdr:to>
      <xdr:col>2</xdr:col>
      <xdr:colOff>472441</xdr:colOff>
      <xdr:row>23</xdr:row>
      <xdr:rowOff>20445</xdr:rowOff>
    </xdr:to>
    <xdr:grpSp>
      <xdr:nvGrpSpPr>
        <xdr:cNvPr id="13" name="Group 12">
          <a:extLst>
            <a:ext uri="{FF2B5EF4-FFF2-40B4-BE49-F238E27FC236}">
              <a16:creationId xmlns:a16="http://schemas.microsoft.com/office/drawing/2014/main" id="{F4A148E8-B163-40A6-B327-81FF27199D99}"/>
            </a:ext>
          </a:extLst>
        </xdr:cNvPr>
        <xdr:cNvGrpSpPr/>
      </xdr:nvGrpSpPr>
      <xdr:grpSpPr>
        <a:xfrm>
          <a:off x="21297" y="3622799"/>
          <a:ext cx="1670344" cy="603886"/>
          <a:chOff x="21297" y="3622799"/>
          <a:chExt cx="1670344" cy="603886"/>
        </a:xfrm>
      </xdr:grpSpPr>
      <xdr:sp macro="" textlink="">
        <xdr:nvSpPr>
          <xdr:cNvPr id="14" name="TextBox 13">
            <a:extLst>
              <a:ext uri="{FF2B5EF4-FFF2-40B4-BE49-F238E27FC236}">
                <a16:creationId xmlns:a16="http://schemas.microsoft.com/office/drawing/2014/main" id="{E66BF768-EA74-532A-16E2-86BC96286BCD}"/>
              </a:ext>
            </a:extLst>
          </xdr:cNvPr>
          <xdr:cNvSpPr txBox="1"/>
        </xdr:nvSpPr>
        <xdr:spPr>
          <a:xfrm>
            <a:off x="412723" y="3622799"/>
            <a:ext cx="1278918" cy="603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FEED</a:t>
            </a:r>
            <a:r>
              <a:rPr lang="en-US" sz="1200" b="1" baseline="0">
                <a:solidFill>
                  <a:schemeClr val="bg1"/>
                </a:solidFill>
              </a:rPr>
              <a:t> </a:t>
            </a:r>
            <a:r>
              <a:rPr lang="en-US" sz="1200" b="1">
                <a:solidFill>
                  <a:schemeClr val="bg1"/>
                </a:solidFill>
              </a:rPr>
              <a:t>MANAGEMENT</a:t>
            </a:r>
          </a:p>
          <a:p>
            <a:pPr algn="l"/>
            <a:endParaRPr lang="en-US" sz="900" b="1">
              <a:solidFill>
                <a:schemeClr val="bg1"/>
              </a:solidFill>
            </a:endParaRPr>
          </a:p>
          <a:p>
            <a:pPr algn="l"/>
            <a:endParaRPr lang="en-US" sz="400">
              <a:solidFill>
                <a:schemeClr val="bg1"/>
              </a:solidFill>
            </a:endParaRPr>
          </a:p>
        </xdr:txBody>
      </xdr:sp>
      <xdr:pic>
        <xdr:nvPicPr>
          <xdr:cNvPr id="15" name="Picture 14">
            <a:extLst>
              <a:ext uri="{FF2B5EF4-FFF2-40B4-BE49-F238E27FC236}">
                <a16:creationId xmlns:a16="http://schemas.microsoft.com/office/drawing/2014/main" id="{204EC574-82DB-4388-AFBF-C4C519A1E9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297" y="3739877"/>
            <a:ext cx="338586" cy="369730"/>
          </a:xfrm>
          <a:prstGeom prst="rect">
            <a:avLst/>
          </a:prstGeom>
          <a:noFill/>
          <a:ln>
            <a:noFill/>
          </a:ln>
        </xdr:spPr>
      </xdr:pic>
    </xdr:grpSp>
    <xdr:clientData/>
  </xdr:twoCellAnchor>
  <xdr:twoCellAnchor>
    <xdr:from>
      <xdr:col>0</xdr:col>
      <xdr:colOff>22308</xdr:colOff>
      <xdr:row>25</xdr:row>
      <xdr:rowOff>33416</xdr:rowOff>
    </xdr:from>
    <xdr:to>
      <xdr:col>2</xdr:col>
      <xdr:colOff>472441</xdr:colOff>
      <xdr:row>27</xdr:row>
      <xdr:rowOff>37545</xdr:rowOff>
    </xdr:to>
    <xdr:grpSp>
      <xdr:nvGrpSpPr>
        <xdr:cNvPr id="16" name="Group 15">
          <a:extLst>
            <a:ext uri="{FF2B5EF4-FFF2-40B4-BE49-F238E27FC236}">
              <a16:creationId xmlns:a16="http://schemas.microsoft.com/office/drawing/2014/main" id="{71633AF2-3B73-4833-AE89-BA97A709EDD1}"/>
            </a:ext>
          </a:extLst>
        </xdr:cNvPr>
        <xdr:cNvGrpSpPr/>
      </xdr:nvGrpSpPr>
      <xdr:grpSpPr>
        <a:xfrm>
          <a:off x="22308" y="4605416"/>
          <a:ext cx="1669333" cy="369889"/>
          <a:chOff x="22308" y="4605416"/>
          <a:chExt cx="1669333" cy="369889"/>
        </a:xfrm>
      </xdr:grpSpPr>
      <xdr:sp macro="" textlink="">
        <xdr:nvSpPr>
          <xdr:cNvPr id="17" name="TextBox 16">
            <a:extLst>
              <a:ext uri="{FF2B5EF4-FFF2-40B4-BE49-F238E27FC236}">
                <a16:creationId xmlns:a16="http://schemas.microsoft.com/office/drawing/2014/main" id="{973EDC16-F62F-0BD4-BB3B-C27BCADD2B65}"/>
              </a:ext>
            </a:extLst>
          </xdr:cNvPr>
          <xdr:cNvSpPr txBox="1"/>
        </xdr:nvSpPr>
        <xdr:spPr>
          <a:xfrm>
            <a:off x="464821" y="4605416"/>
            <a:ext cx="1226820" cy="369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FINANCIAL</a:t>
            </a:r>
          </a:p>
          <a:p>
            <a:pPr algn="l"/>
            <a:endParaRPr lang="en-US" sz="800">
              <a:solidFill>
                <a:schemeClr val="bg1"/>
              </a:solidFill>
            </a:endParaRPr>
          </a:p>
        </xdr:txBody>
      </xdr:sp>
      <xdr:pic>
        <xdr:nvPicPr>
          <xdr:cNvPr id="18" name="Picture 17">
            <a:extLst>
              <a:ext uri="{FF2B5EF4-FFF2-40B4-BE49-F238E27FC236}">
                <a16:creationId xmlns:a16="http://schemas.microsoft.com/office/drawing/2014/main" id="{807CCA87-A72C-B01E-10E8-2E804CC8AB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308" y="4617323"/>
            <a:ext cx="336565" cy="346075"/>
          </a:xfrm>
          <a:prstGeom prst="rect">
            <a:avLst/>
          </a:prstGeom>
          <a:noFill/>
          <a:ln>
            <a:noFill/>
          </a:ln>
        </xdr:spPr>
      </xdr:pic>
    </xdr:grpSp>
    <xdr:clientData/>
  </xdr:twoCellAnchor>
  <xdr:twoCellAnchor>
    <xdr:from>
      <xdr:col>0</xdr:col>
      <xdr:colOff>19102</xdr:colOff>
      <xdr:row>15</xdr:row>
      <xdr:rowOff>133124</xdr:rowOff>
    </xdr:from>
    <xdr:to>
      <xdr:col>2</xdr:col>
      <xdr:colOff>472440</xdr:colOff>
      <xdr:row>17</xdr:row>
      <xdr:rowOff>101692</xdr:rowOff>
    </xdr:to>
    <xdr:grpSp>
      <xdr:nvGrpSpPr>
        <xdr:cNvPr id="19" name="Group 18">
          <a:extLst>
            <a:ext uri="{FF2B5EF4-FFF2-40B4-BE49-F238E27FC236}">
              <a16:creationId xmlns:a16="http://schemas.microsoft.com/office/drawing/2014/main" id="{5DB91751-5F70-471F-9612-774271FCBB6C}"/>
            </a:ext>
          </a:extLst>
        </xdr:cNvPr>
        <xdr:cNvGrpSpPr/>
      </xdr:nvGrpSpPr>
      <xdr:grpSpPr>
        <a:xfrm>
          <a:off x="19102" y="2876324"/>
          <a:ext cx="1672538" cy="334328"/>
          <a:chOff x="19102" y="2876324"/>
          <a:chExt cx="1672538" cy="334328"/>
        </a:xfrm>
      </xdr:grpSpPr>
      <xdr:sp macro="" textlink="">
        <xdr:nvSpPr>
          <xdr:cNvPr id="20" name="TextBox 19">
            <a:extLst>
              <a:ext uri="{FF2B5EF4-FFF2-40B4-BE49-F238E27FC236}">
                <a16:creationId xmlns:a16="http://schemas.microsoft.com/office/drawing/2014/main" id="{5A97437C-45CA-8388-D8B6-8E717DF0A4DD}"/>
              </a:ext>
            </a:extLst>
          </xdr:cNvPr>
          <xdr:cNvSpPr txBox="1"/>
        </xdr:nvSpPr>
        <xdr:spPr>
          <a:xfrm>
            <a:off x="412722" y="2876324"/>
            <a:ext cx="1278918" cy="334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PRODUCTION</a:t>
            </a:r>
            <a:endParaRPr lang="en-US" sz="1800" b="1">
              <a:solidFill>
                <a:schemeClr val="bg1"/>
              </a:solidFill>
            </a:endParaRPr>
          </a:p>
          <a:p>
            <a:pPr algn="l"/>
            <a:endParaRPr lang="en-US" sz="2000" b="1">
              <a:solidFill>
                <a:schemeClr val="bg1"/>
              </a:solidFill>
            </a:endParaRPr>
          </a:p>
          <a:p>
            <a:pPr algn="l"/>
            <a:endParaRPr lang="en-US" sz="1100">
              <a:solidFill>
                <a:schemeClr val="bg1"/>
              </a:solidFill>
            </a:endParaRPr>
          </a:p>
        </xdr:txBody>
      </xdr:sp>
      <xdr:pic>
        <xdr:nvPicPr>
          <xdr:cNvPr id="21" name="Picture 20">
            <a:extLst>
              <a:ext uri="{FF2B5EF4-FFF2-40B4-BE49-F238E27FC236}">
                <a16:creationId xmlns:a16="http://schemas.microsoft.com/office/drawing/2014/main" id="{16331E71-55F5-3FCE-C88D-0EE2708639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9102" y="2889772"/>
            <a:ext cx="342976" cy="307432"/>
          </a:xfrm>
          <a:prstGeom prst="rect">
            <a:avLst/>
          </a:prstGeom>
          <a:noFill/>
          <a:ln>
            <a:noFill/>
          </a:ln>
        </xdr:spPr>
      </xdr:pic>
    </xdr:grpSp>
    <xdr:clientData/>
  </xdr:twoCellAnchor>
  <xdr:twoCellAnchor>
    <xdr:from>
      <xdr:col>6</xdr:col>
      <xdr:colOff>167640</xdr:colOff>
      <xdr:row>5</xdr:row>
      <xdr:rowOff>68580</xdr:rowOff>
    </xdr:from>
    <xdr:to>
      <xdr:col>23</xdr:col>
      <xdr:colOff>251460</xdr:colOff>
      <xdr:row>8</xdr:row>
      <xdr:rowOff>83820</xdr:rowOff>
    </xdr:to>
    <xdr:sp macro="" textlink="">
      <xdr:nvSpPr>
        <xdr:cNvPr id="22" name="Rectangle: Rounded Corners 21">
          <a:extLst>
            <a:ext uri="{FF2B5EF4-FFF2-40B4-BE49-F238E27FC236}">
              <a16:creationId xmlns:a16="http://schemas.microsoft.com/office/drawing/2014/main" id="{DCA2AF0D-353A-440F-842E-348ECAEC46F4}"/>
            </a:ext>
          </a:extLst>
        </xdr:cNvPr>
        <xdr:cNvSpPr/>
      </xdr:nvSpPr>
      <xdr:spPr>
        <a:xfrm>
          <a:off x="3825240" y="982980"/>
          <a:ext cx="10447020" cy="5638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10736"/>
              </a:solidFill>
            </a:rPr>
            <a:t>Production Dashboard</a:t>
          </a:r>
        </a:p>
        <a:p>
          <a:pPr algn="l"/>
          <a:r>
            <a:rPr lang="en-US" sz="1100" b="0" i="1">
              <a:solidFill>
                <a:srgbClr val="0D1C42"/>
              </a:solidFill>
            </a:rPr>
            <a:t>All figures in ETB</a:t>
          </a:r>
        </a:p>
      </xdr:txBody>
    </xdr:sp>
    <xdr:clientData/>
  </xdr:twoCellAnchor>
  <xdr:twoCellAnchor>
    <xdr:from>
      <xdr:col>6</xdr:col>
      <xdr:colOff>167640</xdr:colOff>
      <xdr:row>17</xdr:row>
      <xdr:rowOff>1</xdr:rowOff>
    </xdr:from>
    <xdr:to>
      <xdr:col>11</xdr:col>
      <xdr:colOff>391668</xdr:colOff>
      <xdr:row>35</xdr:row>
      <xdr:rowOff>1</xdr:rowOff>
    </xdr:to>
    <xdr:sp macro="" textlink="">
      <xdr:nvSpPr>
        <xdr:cNvPr id="23" name="Rectangle: Rounded Corners 22">
          <a:extLst>
            <a:ext uri="{FF2B5EF4-FFF2-40B4-BE49-F238E27FC236}">
              <a16:creationId xmlns:a16="http://schemas.microsoft.com/office/drawing/2014/main" id="{45154C1C-B558-4D36-8479-8D50953CDE1C}"/>
            </a:ext>
          </a:extLst>
        </xdr:cNvPr>
        <xdr:cNvSpPr/>
      </xdr:nvSpPr>
      <xdr:spPr>
        <a:xfrm>
          <a:off x="3825240" y="3108961"/>
          <a:ext cx="3272028" cy="32918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23</xdr:col>
      <xdr:colOff>308938</xdr:colOff>
      <xdr:row>0</xdr:row>
      <xdr:rowOff>0</xdr:rowOff>
    </xdr:from>
    <xdr:to>
      <xdr:col>24</xdr:col>
      <xdr:colOff>0</xdr:colOff>
      <xdr:row>37</xdr:row>
      <xdr:rowOff>0</xdr:rowOff>
    </xdr:to>
    <xdr:sp macro="" textlink="">
      <xdr:nvSpPr>
        <xdr:cNvPr id="24" name="Rectangle 23">
          <a:extLst>
            <a:ext uri="{FF2B5EF4-FFF2-40B4-BE49-F238E27FC236}">
              <a16:creationId xmlns:a16="http://schemas.microsoft.com/office/drawing/2014/main" id="{BBE316F6-56B4-4DCB-9150-C2433CC0B52B}"/>
            </a:ext>
          </a:extLst>
        </xdr:cNvPr>
        <xdr:cNvSpPr/>
      </xdr:nvSpPr>
      <xdr:spPr>
        <a:xfrm rot="5400000">
          <a:off x="11096789" y="3232949"/>
          <a:ext cx="676656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xdr:colOff>
      <xdr:row>37</xdr:row>
      <xdr:rowOff>0</xdr:rowOff>
    </xdr:from>
    <xdr:to>
      <xdr:col>24</xdr:col>
      <xdr:colOff>0</xdr:colOff>
      <xdr:row>38</xdr:row>
      <xdr:rowOff>117782</xdr:rowOff>
    </xdr:to>
    <xdr:sp macro="" textlink="">
      <xdr:nvSpPr>
        <xdr:cNvPr id="25" name="Rectangle 24">
          <a:extLst>
            <a:ext uri="{FF2B5EF4-FFF2-40B4-BE49-F238E27FC236}">
              <a16:creationId xmlns:a16="http://schemas.microsoft.com/office/drawing/2014/main" id="{6BDA78CE-A80B-4AF1-B556-BB8F250D5FB8}"/>
            </a:ext>
          </a:extLst>
        </xdr:cNvPr>
        <xdr:cNvSpPr/>
      </xdr:nvSpPr>
      <xdr:spPr>
        <a:xfrm>
          <a:off x="7620" y="6766560"/>
          <a:ext cx="14622780" cy="300662"/>
        </a:xfrm>
        <a:prstGeom prst="rect">
          <a:avLst/>
        </a:prstGeom>
        <a:solidFill>
          <a:srgbClr val="0B1B2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17</xdr:row>
      <xdr:rowOff>0</xdr:rowOff>
    </xdr:from>
    <xdr:to>
      <xdr:col>17</xdr:col>
      <xdr:colOff>224028</xdr:colOff>
      <xdr:row>35</xdr:row>
      <xdr:rowOff>0</xdr:rowOff>
    </xdr:to>
    <xdr:sp macro="" textlink="">
      <xdr:nvSpPr>
        <xdr:cNvPr id="26" name="Rectangle: Rounded Corners 25">
          <a:extLst>
            <a:ext uri="{FF2B5EF4-FFF2-40B4-BE49-F238E27FC236}">
              <a16:creationId xmlns:a16="http://schemas.microsoft.com/office/drawing/2014/main" id="{D831A99D-A33E-458F-A348-9F6A1CD9DCAC}"/>
            </a:ext>
          </a:extLst>
        </xdr:cNvPr>
        <xdr:cNvSpPr/>
      </xdr:nvSpPr>
      <xdr:spPr>
        <a:xfrm>
          <a:off x="7315200" y="3108960"/>
          <a:ext cx="3272028" cy="32918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18</xdr:col>
      <xdr:colOff>27432</xdr:colOff>
      <xdr:row>16</xdr:row>
      <xdr:rowOff>182879</xdr:rowOff>
    </xdr:from>
    <xdr:to>
      <xdr:col>23</xdr:col>
      <xdr:colOff>251460</xdr:colOff>
      <xdr:row>34</xdr:row>
      <xdr:rowOff>182879</xdr:rowOff>
    </xdr:to>
    <xdr:sp macro="" textlink="">
      <xdr:nvSpPr>
        <xdr:cNvPr id="27" name="Rectangle: Rounded Corners 26">
          <a:extLst>
            <a:ext uri="{FF2B5EF4-FFF2-40B4-BE49-F238E27FC236}">
              <a16:creationId xmlns:a16="http://schemas.microsoft.com/office/drawing/2014/main" id="{DE969637-0AB2-4FA1-8C5C-736FB264FD8B}"/>
            </a:ext>
          </a:extLst>
        </xdr:cNvPr>
        <xdr:cNvSpPr/>
      </xdr:nvSpPr>
      <xdr:spPr>
        <a:xfrm>
          <a:off x="11000232" y="3108959"/>
          <a:ext cx="3272028" cy="32918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6</xdr:col>
      <xdr:colOff>167640</xdr:colOff>
      <xdr:row>9</xdr:row>
      <xdr:rowOff>25217</xdr:rowOff>
    </xdr:from>
    <xdr:to>
      <xdr:col>9</xdr:col>
      <xdr:colOff>167640</xdr:colOff>
      <xdr:row>13</xdr:row>
      <xdr:rowOff>38665</xdr:rowOff>
    </xdr:to>
    <xdr:sp macro="" textlink="">
      <xdr:nvSpPr>
        <xdr:cNvPr id="28" name="Rectangle: Rounded Corners 27">
          <a:extLst>
            <a:ext uri="{FF2B5EF4-FFF2-40B4-BE49-F238E27FC236}">
              <a16:creationId xmlns:a16="http://schemas.microsoft.com/office/drawing/2014/main" id="{A5609496-97B7-4DF8-BEA4-56AF87FD79C7}"/>
            </a:ext>
          </a:extLst>
        </xdr:cNvPr>
        <xdr:cNvSpPr/>
      </xdr:nvSpPr>
      <xdr:spPr>
        <a:xfrm>
          <a:off x="3825240" y="1671137"/>
          <a:ext cx="1828800" cy="744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9</xdr:col>
      <xdr:colOff>493395</xdr:colOff>
      <xdr:row>9</xdr:row>
      <xdr:rowOff>25217</xdr:rowOff>
    </xdr:from>
    <xdr:to>
      <xdr:col>12</xdr:col>
      <xdr:colOff>493395</xdr:colOff>
      <xdr:row>13</xdr:row>
      <xdr:rowOff>38665</xdr:rowOff>
    </xdr:to>
    <xdr:sp macro="" textlink="">
      <xdr:nvSpPr>
        <xdr:cNvPr id="29" name="Rectangle: Rounded Corners 28">
          <a:extLst>
            <a:ext uri="{FF2B5EF4-FFF2-40B4-BE49-F238E27FC236}">
              <a16:creationId xmlns:a16="http://schemas.microsoft.com/office/drawing/2014/main" id="{4CD8789D-A1AA-4E99-9623-3384E636E589}"/>
            </a:ext>
          </a:extLst>
        </xdr:cNvPr>
        <xdr:cNvSpPr/>
      </xdr:nvSpPr>
      <xdr:spPr>
        <a:xfrm>
          <a:off x="5979795" y="1671137"/>
          <a:ext cx="1828800" cy="744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13</xdr:col>
      <xdr:colOff>209550</xdr:colOff>
      <xdr:row>9</xdr:row>
      <xdr:rowOff>25217</xdr:rowOff>
    </xdr:from>
    <xdr:to>
      <xdr:col>16</xdr:col>
      <xdr:colOff>209550</xdr:colOff>
      <xdr:row>13</xdr:row>
      <xdr:rowOff>38665</xdr:rowOff>
    </xdr:to>
    <xdr:sp macro="" textlink="">
      <xdr:nvSpPr>
        <xdr:cNvPr id="30" name="Rectangle: Rounded Corners 29">
          <a:extLst>
            <a:ext uri="{FF2B5EF4-FFF2-40B4-BE49-F238E27FC236}">
              <a16:creationId xmlns:a16="http://schemas.microsoft.com/office/drawing/2014/main" id="{0A706B07-0ADA-4CCE-AC36-6845E6F317BA}"/>
            </a:ext>
          </a:extLst>
        </xdr:cNvPr>
        <xdr:cNvSpPr/>
      </xdr:nvSpPr>
      <xdr:spPr>
        <a:xfrm>
          <a:off x="8134350" y="1671137"/>
          <a:ext cx="1828800" cy="744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16</xdr:col>
      <xdr:colOff>535305</xdr:colOff>
      <xdr:row>9</xdr:row>
      <xdr:rowOff>25217</xdr:rowOff>
    </xdr:from>
    <xdr:to>
      <xdr:col>19</xdr:col>
      <xdr:colOff>535305</xdr:colOff>
      <xdr:row>13</xdr:row>
      <xdr:rowOff>38665</xdr:rowOff>
    </xdr:to>
    <xdr:sp macro="" textlink="">
      <xdr:nvSpPr>
        <xdr:cNvPr id="31" name="Rectangle: Rounded Corners 30">
          <a:extLst>
            <a:ext uri="{FF2B5EF4-FFF2-40B4-BE49-F238E27FC236}">
              <a16:creationId xmlns:a16="http://schemas.microsoft.com/office/drawing/2014/main" id="{80A50D62-E001-48C3-B9A9-88CE74D67F7C}"/>
            </a:ext>
          </a:extLst>
        </xdr:cNvPr>
        <xdr:cNvSpPr/>
      </xdr:nvSpPr>
      <xdr:spPr>
        <a:xfrm>
          <a:off x="10288905" y="1671137"/>
          <a:ext cx="1828800" cy="744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xdr:from>
      <xdr:col>20</xdr:col>
      <xdr:colOff>251460</xdr:colOff>
      <xdr:row>9</xdr:row>
      <xdr:rowOff>25217</xdr:rowOff>
    </xdr:from>
    <xdr:to>
      <xdr:col>23</xdr:col>
      <xdr:colOff>251460</xdr:colOff>
      <xdr:row>13</xdr:row>
      <xdr:rowOff>38665</xdr:rowOff>
    </xdr:to>
    <xdr:sp macro="" textlink="">
      <xdr:nvSpPr>
        <xdr:cNvPr id="32" name="Rectangle: Rounded Corners 31">
          <a:extLst>
            <a:ext uri="{FF2B5EF4-FFF2-40B4-BE49-F238E27FC236}">
              <a16:creationId xmlns:a16="http://schemas.microsoft.com/office/drawing/2014/main" id="{E315F052-3F97-4559-89B1-5CEEB89958EB}"/>
            </a:ext>
          </a:extLst>
        </xdr:cNvPr>
        <xdr:cNvSpPr/>
      </xdr:nvSpPr>
      <xdr:spPr>
        <a:xfrm>
          <a:off x="12443460" y="1671137"/>
          <a:ext cx="1828800" cy="744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1">
            <a:solidFill>
              <a:srgbClr val="0D1C42"/>
            </a:solidFill>
          </a:endParaRPr>
        </a:p>
      </xdr:txBody>
    </xdr:sp>
    <xdr:clientData/>
  </xdr:twoCellAnchor>
  <xdr:twoCellAnchor editAs="oneCell">
    <xdr:from>
      <xdr:col>0</xdr:col>
      <xdr:colOff>7620</xdr:colOff>
      <xdr:row>0</xdr:row>
      <xdr:rowOff>0</xdr:rowOff>
    </xdr:from>
    <xdr:to>
      <xdr:col>2</xdr:col>
      <xdr:colOff>464820</xdr:colOff>
      <xdr:row>9</xdr:row>
      <xdr:rowOff>30480</xdr:rowOff>
    </xdr:to>
    <xdr:pic>
      <xdr:nvPicPr>
        <xdr:cNvPr id="6" name="Picture 5">
          <a:extLst>
            <a:ext uri="{FF2B5EF4-FFF2-40B4-BE49-F238E27FC236}">
              <a16:creationId xmlns:a16="http://schemas.microsoft.com/office/drawing/2014/main" id="{C7926AB6-4C8E-4AAB-8CD5-D9DC44B633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620" y="0"/>
          <a:ext cx="1676400" cy="167640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182880</xdr:colOff>
      <xdr:row>6</xdr:row>
      <xdr:rowOff>0</xdr:rowOff>
    </xdr:from>
    <xdr:to>
      <xdr:col>19</xdr:col>
      <xdr:colOff>670560</xdr:colOff>
      <xdr:row>27</xdr:row>
      <xdr:rowOff>0</xdr:rowOff>
    </xdr:to>
    <xdr:graphicFrame macro="">
      <xdr:nvGraphicFramePr>
        <xdr:cNvPr id="2" name="Chart 1">
          <a:extLst>
            <a:ext uri="{FF2B5EF4-FFF2-40B4-BE49-F238E27FC236}">
              <a16:creationId xmlns:a16="http://schemas.microsoft.com/office/drawing/2014/main" id="{09406922-F34D-8282-2732-0A54C2E44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45720</xdr:colOff>
      <xdr:row>4</xdr:row>
      <xdr:rowOff>129540</xdr:rowOff>
    </xdr:from>
    <xdr:to>
      <xdr:col>40</xdr:col>
      <xdr:colOff>137160</xdr:colOff>
      <xdr:row>19</xdr:row>
      <xdr:rowOff>129540</xdr:rowOff>
    </xdr:to>
    <xdr:graphicFrame macro="">
      <xdr:nvGraphicFramePr>
        <xdr:cNvPr id="5" name="Chart 4">
          <a:extLst>
            <a:ext uri="{FF2B5EF4-FFF2-40B4-BE49-F238E27FC236}">
              <a16:creationId xmlns:a16="http://schemas.microsoft.com/office/drawing/2014/main" id="{316E2894-FA97-BA60-53C7-ED9BC6B67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312420</xdr:colOff>
      <xdr:row>52</xdr:row>
      <xdr:rowOff>30480</xdr:rowOff>
    </xdr:from>
    <xdr:to>
      <xdr:col>26</xdr:col>
      <xdr:colOff>7620</xdr:colOff>
      <xdr:row>67</xdr:row>
      <xdr:rowOff>30480</xdr:rowOff>
    </xdr:to>
    <xdr:graphicFrame macro="">
      <xdr:nvGraphicFramePr>
        <xdr:cNvPr id="8" name="Chart 7">
          <a:extLst>
            <a:ext uri="{FF2B5EF4-FFF2-40B4-BE49-F238E27FC236}">
              <a16:creationId xmlns:a16="http://schemas.microsoft.com/office/drawing/2014/main" id="{3ABB8103-B022-D60C-54CC-2E7D09F4D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167640</xdr:colOff>
      <xdr:row>431</xdr:row>
      <xdr:rowOff>167640</xdr:rowOff>
    </xdr:from>
    <xdr:to>
      <xdr:col>26</xdr:col>
      <xdr:colOff>1325880</xdr:colOff>
      <xdr:row>446</xdr:row>
      <xdr:rowOff>167640</xdr:rowOff>
    </xdr:to>
    <xdr:graphicFrame macro="">
      <xdr:nvGraphicFramePr>
        <xdr:cNvPr id="10" name="Chart 9">
          <a:extLst>
            <a:ext uri="{FF2B5EF4-FFF2-40B4-BE49-F238E27FC236}">
              <a16:creationId xmlns:a16="http://schemas.microsoft.com/office/drawing/2014/main" id="{5923A5F4-C8B4-DCAD-6EBA-021336736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175260</xdr:colOff>
      <xdr:row>431</xdr:row>
      <xdr:rowOff>160020</xdr:rowOff>
    </xdr:from>
    <xdr:to>
      <xdr:col>32</xdr:col>
      <xdr:colOff>1607820</xdr:colOff>
      <xdr:row>446</xdr:row>
      <xdr:rowOff>160020</xdr:rowOff>
    </xdr:to>
    <xdr:graphicFrame macro="">
      <xdr:nvGraphicFramePr>
        <xdr:cNvPr id="11" name="Chart 10">
          <a:extLst>
            <a:ext uri="{FF2B5EF4-FFF2-40B4-BE49-F238E27FC236}">
              <a16:creationId xmlns:a16="http://schemas.microsoft.com/office/drawing/2014/main" id="{3EF0C61B-AE27-A7B3-D76A-F4C0ABA45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662940</xdr:colOff>
      <xdr:row>799</xdr:row>
      <xdr:rowOff>38100</xdr:rowOff>
    </xdr:from>
    <xdr:to>
      <xdr:col>13</xdr:col>
      <xdr:colOff>251460</xdr:colOff>
      <xdr:row>815</xdr:row>
      <xdr:rowOff>167640</xdr:rowOff>
    </xdr:to>
    <xdr:graphicFrame macro="">
      <xdr:nvGraphicFramePr>
        <xdr:cNvPr id="12" name="Chart 11">
          <a:extLst>
            <a:ext uri="{FF2B5EF4-FFF2-40B4-BE49-F238E27FC236}">
              <a16:creationId xmlns:a16="http://schemas.microsoft.com/office/drawing/2014/main" id="{4D2C1F5D-2902-876D-1452-3101E9251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662940</xdr:colOff>
      <xdr:row>52</xdr:row>
      <xdr:rowOff>99060</xdr:rowOff>
    </xdr:from>
    <xdr:to>
      <xdr:col>35</xdr:col>
      <xdr:colOff>571500</xdr:colOff>
      <xdr:row>67</xdr:row>
      <xdr:rowOff>99060</xdr:rowOff>
    </xdr:to>
    <xdr:graphicFrame macro="">
      <xdr:nvGraphicFramePr>
        <xdr:cNvPr id="13" name="Chart 12">
          <a:extLst>
            <a:ext uri="{FF2B5EF4-FFF2-40B4-BE49-F238E27FC236}">
              <a16:creationId xmlns:a16="http://schemas.microsoft.com/office/drawing/2014/main" id="{43082AD9-04DE-BB05-F1DB-8B29AFC59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22860</xdr:colOff>
      <xdr:row>5</xdr:row>
      <xdr:rowOff>53340</xdr:rowOff>
    </xdr:from>
    <xdr:to>
      <xdr:col>27</xdr:col>
      <xdr:colOff>1539240</xdr:colOff>
      <xdr:row>20</xdr:row>
      <xdr:rowOff>53340</xdr:rowOff>
    </xdr:to>
    <xdr:graphicFrame macro="">
      <xdr:nvGraphicFramePr>
        <xdr:cNvPr id="14" name="Chart 13">
          <a:extLst>
            <a:ext uri="{FF2B5EF4-FFF2-40B4-BE49-F238E27FC236}">
              <a16:creationId xmlns:a16="http://schemas.microsoft.com/office/drawing/2014/main" id="{25FB1EEE-5462-CC38-FC36-12F25A3DC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701040</xdr:colOff>
      <xdr:row>520</xdr:row>
      <xdr:rowOff>19050</xdr:rowOff>
    </xdr:from>
    <xdr:to>
      <xdr:col>25</xdr:col>
      <xdr:colOff>137160</xdr:colOff>
      <xdr:row>534</xdr:row>
      <xdr:rowOff>22860</xdr:rowOff>
    </xdr:to>
    <xdr:graphicFrame macro="">
      <xdr:nvGraphicFramePr>
        <xdr:cNvPr id="20" name="Chart 19">
          <a:extLst>
            <a:ext uri="{FF2B5EF4-FFF2-40B4-BE49-F238E27FC236}">
              <a16:creationId xmlns:a16="http://schemas.microsoft.com/office/drawing/2014/main" id="{F81924F1-8C69-6205-1BE7-46D7CEC5A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1478280</xdr:colOff>
      <xdr:row>102</xdr:row>
      <xdr:rowOff>163830</xdr:rowOff>
    </xdr:from>
    <xdr:to>
      <xdr:col>22</xdr:col>
      <xdr:colOff>1447800</xdr:colOff>
      <xdr:row>117</xdr:row>
      <xdr:rowOff>163830</xdr:rowOff>
    </xdr:to>
    <xdr:graphicFrame macro="">
      <xdr:nvGraphicFramePr>
        <xdr:cNvPr id="19" name="Chart 18">
          <a:extLst>
            <a:ext uri="{FF2B5EF4-FFF2-40B4-BE49-F238E27FC236}">
              <a16:creationId xmlns:a16="http://schemas.microsoft.com/office/drawing/2014/main" id="{328A7ACF-1FAD-D062-C2E9-9BD38EEDB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891540</xdr:colOff>
      <xdr:row>153</xdr:row>
      <xdr:rowOff>72390</xdr:rowOff>
    </xdr:from>
    <xdr:to>
      <xdr:col>31</xdr:col>
      <xdr:colOff>1668780</xdr:colOff>
      <xdr:row>174</xdr:row>
      <xdr:rowOff>7620</xdr:rowOff>
    </xdr:to>
    <xdr:graphicFrame macro="">
      <xdr:nvGraphicFramePr>
        <xdr:cNvPr id="23" name="Chart 22">
          <a:extLst>
            <a:ext uri="{FF2B5EF4-FFF2-40B4-BE49-F238E27FC236}">
              <a16:creationId xmlns:a16="http://schemas.microsoft.com/office/drawing/2014/main" id="{6B7AF64B-023C-4CCE-5500-AC07628C9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982980</xdr:colOff>
      <xdr:row>193</xdr:row>
      <xdr:rowOff>163830</xdr:rowOff>
    </xdr:from>
    <xdr:to>
      <xdr:col>33</xdr:col>
      <xdr:colOff>2415540</xdr:colOff>
      <xdr:row>208</xdr:row>
      <xdr:rowOff>163830</xdr:rowOff>
    </xdr:to>
    <xdr:graphicFrame macro="">
      <xdr:nvGraphicFramePr>
        <xdr:cNvPr id="29" name="Chart 28">
          <a:extLst>
            <a:ext uri="{FF2B5EF4-FFF2-40B4-BE49-F238E27FC236}">
              <a16:creationId xmlns:a16="http://schemas.microsoft.com/office/drawing/2014/main" id="{30058690-A81E-B379-0A23-5EF9629B2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32</xdr:col>
      <xdr:colOff>175260</xdr:colOff>
      <xdr:row>215</xdr:row>
      <xdr:rowOff>171450</xdr:rowOff>
    </xdr:from>
    <xdr:to>
      <xdr:col>34</xdr:col>
      <xdr:colOff>167640</xdr:colOff>
      <xdr:row>229</xdr:row>
      <xdr:rowOff>125730</xdr:rowOff>
    </xdr:to>
    <xdr:graphicFrame macro="">
      <xdr:nvGraphicFramePr>
        <xdr:cNvPr id="27" name="Chart 26">
          <a:extLst>
            <a:ext uri="{FF2B5EF4-FFF2-40B4-BE49-F238E27FC236}">
              <a16:creationId xmlns:a16="http://schemas.microsoft.com/office/drawing/2014/main" id="{CEFA7AFE-1F16-A9EB-44D7-4E917B78B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453704" createdVersion="5" refreshedVersion="8" minRefreshableVersion="3" recordCount="0" supportSubquery="1" supportAdvancedDrill="1" xr:uid="{A2290FD0-8C49-47BC-B8EB-C9C1B37D0430}">
  <cacheSource type="external" connectionId="3"/>
  <cacheFields count="5">
    <cacheField name="[Measures].[Total Revenue (ጠቅላላ ሽያጭ)]" caption="Total Revenue (ጠቅላላ ሽያጭ)" numFmtId="0" hierarchy="52" level="32767"/>
    <cacheField name="[Measures].[Total Expenses(ጠቅላላ ወጪ)]" caption="Total Expenses(ጠቅላላ ወጪ)" numFmtId="0" hierarchy="54" level="32767"/>
    <cacheField name="[Measures].[Net Operating Profit(የተጣራ ትርፍ)]" caption="Net Operating Profit(የተጣራ ትርፍ)" numFmtId="0" hierarchy="55" level="32767"/>
    <cacheField name="[Calendar_Table].[DayName].[DayName]" caption="DayName" numFmtId="0" hierarchy="4" level="1">
      <sharedItems count="7">
        <s v="ሰኞ"/>
        <s v="ማክሰኞ"/>
        <s v="ረቡዕ"/>
        <s v="ሐሙስ"/>
        <s v="አርብ"/>
        <s v="ቅዳሜ"/>
        <s v="እሁድ"/>
      </sharedItems>
    </cacheField>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fieldsUsage count="2">
        <fieldUsage x="-1"/>
        <fieldUsage x="3"/>
      </fieldsUsage>
    </cacheHierarchy>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4"/>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oneField="1">
      <fieldsUsage count="1">
        <fieldUsage x="0"/>
      </fieldsUsage>
    </cacheHierarchy>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oneField="1">
      <fieldsUsage count="1">
        <fieldUsage x="1"/>
      </fieldsUsage>
    </cacheHierarchy>
    <cacheHierarchy uniqueName="[Measures].[Net Operating Profit(የተጣራ ትርፍ)]" caption="Net Operating Profit(የተጣራ ትርፍ)" measure="1" displayFolder="" measureGroup="data_table" count="0" oneField="1">
      <fieldsUsage count="1">
        <fieldUsage x="2"/>
      </fieldsUsage>
    </cacheHierarchy>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5000002" createdVersion="5" refreshedVersion="8" minRefreshableVersion="3" recordCount="0" supportSubquery="1" supportAdvancedDrill="1" xr:uid="{5B09A6F9-C7B4-474D-A36D-9F5274905209}">
  <cacheSource type="external" connectionId="3"/>
  <cacheFields count="3">
    <cacheField name="[Measures].[Total Eggs Collected(የተሰበሰበ እንቁላል)]" caption="Total Eggs Collected(የተሰበሰበ እንቁላል)" numFmtId="0" hierarchy="43"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1"/>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oneField="1">
      <fieldsUsage count="1">
        <fieldUsage x="0"/>
      </fieldsUsage>
    </cacheHierarchy>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5347225" createdVersion="5" refreshedVersion="8" minRefreshableVersion="3" recordCount="0" supportSubquery="1" supportAdvancedDrill="1" xr:uid="{27E8AF1B-6612-4F2A-AEDD-B2A07217E78B}">
  <cacheSource type="external" connectionId="3"/>
  <cacheFields count="3">
    <cacheField name="[Measures].[Running Total Profit]" caption="Running Total Profit" numFmtId="0" hierarchy="74"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1"/>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oneField="1">
      <fieldsUsage count="1">
        <fieldUsage x="0"/>
      </fieldsUsage>
    </cacheHierarchy>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5694441" createdVersion="5" refreshedVersion="8" minRefreshableVersion="3" recordCount="0" supportSubquery="1" supportAdvancedDrill="1" xr:uid="{3F2CBFC2-BCC1-45BE-8325-E85851562E59}">
  <cacheSource type="external" connectionId="3"/>
  <cacheFields count="3">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Cost Per Egg(አንድ እንቁላል ለማግኘት የሚወጣ ወጪ)]" caption="Cost Per Egg(አንድ እንቁላል ለማግኘት የሚወጣ ወጪ)" numFmtId="0" hierarchy="5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oneField="1">
      <fieldsUsage count="1">
        <fieldUsage x="1"/>
      </fieldsUsage>
    </cacheHierarchy>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5925926" createdVersion="5" refreshedVersion="8" minRefreshableVersion="3" recordCount="0" supportSubquery="1" supportAdvancedDrill="1" xr:uid="{81EE942E-23B5-4D42-8765-56055AFD92CF}">
  <cacheSource type="external" connectionId="3"/>
  <cacheFields count="2">
    <cacheField name="[Measures].[Feed Consumed Per Bird (በአንድ ዶሮ የተበላ መኖ)(Grams)]" caption="Feed Consumed Per Bird (በአንድ ዶሮ የተበላ መኖ)(Grams)" numFmtId="0" hierarchy="50"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oneField="1">
      <fieldsUsage count="1">
        <fieldUsage x="0"/>
      </fieldsUsage>
    </cacheHierarchy>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041664" createdVersion="5" refreshedVersion="8" minRefreshableVersion="3" recordCount="0" supportSubquery="1" supportAdvancedDrill="1" xr:uid="{2115DEE1-AD1A-43E6-89E2-AE63F64C2FCC}">
  <cacheSource type="external" connectionId="3"/>
  <cacheFields count="2">
    <cacheField name="[Measures].[Profit Margin(የትርፍ ህዳግ) %]" caption="Profit Margin(የትርፍ ህዳግ) %" numFmtId="0" hierarchy="5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oneField="1">
      <fieldsUsage count="1">
        <fieldUsage x="0"/>
      </fieldsUsage>
    </cacheHierarchy>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15741" createdVersion="5" refreshedVersion="8" minRefreshableVersion="3" recordCount="0" supportSubquery="1" supportAdvancedDrill="1" xr:uid="{69BC4DA1-C35D-4ECF-9F85-76BBC9485FB6}">
  <cacheSource type="external" connectionId="3"/>
  <cacheFields count="2">
    <cacheField name="[Measures].[Active Flock Count(በሕይዎት ያሉ ዶሮዎች)]" caption="Active Flock Count(በሕይዎት ያሉ ዶሮዎች)" numFmtId="0" hierarchy="4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oneField="1">
      <fieldsUsage count="1">
        <fieldUsage x="0"/>
      </fieldsUsage>
    </cacheHierarchy>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273149" createdVersion="5" refreshedVersion="8" minRefreshableVersion="3" recordCount="0" supportSubquery="1" supportAdvancedDrill="1" xr:uid="{CDBB757D-F8B7-487C-8EBA-D9F454B65C46}">
  <cacheSource type="external" connectionId="3"/>
  <cacheFields count="2">
    <cacheField name="[Measures].[Total Eggs Collected(የተሰበሰበ እንቁላል)]" caption="Total Eggs Collected(የተሰበሰበ እንቁላል)" numFmtId="0" hierarchy="43"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oneField="1">
      <fieldsUsage count="1">
        <fieldUsage x="0"/>
      </fieldsUsage>
    </cacheHierarchy>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388887" createdVersion="5" refreshedVersion="8" minRefreshableVersion="3" recordCount="0" supportSubquery="1" supportAdvancedDrill="1" xr:uid="{70BF7C9E-3E58-4AB2-B977-AF4ADB04F251}">
  <cacheSource type="external" connectionId="3"/>
  <cacheFields count="2">
    <cacheField name="[Measures].[Mortality Rate(የሞቱ ዶሮዎች ንጻሬ) %]" caption="Mortality Rate(የሞቱ ዶሮዎች ንጻሬ) %" numFmtId="0" hierarchy="48"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oneField="1">
      <fieldsUsage count="1">
        <fieldUsage x="0"/>
      </fieldsUsage>
    </cacheHierarchy>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504626" createdVersion="5" refreshedVersion="8" minRefreshableVersion="3" recordCount="0" supportSubquery="1" supportAdvancedDrill="1" xr:uid="{453AB056-31E1-468A-9E3A-8D248083F27B}">
  <cacheSource type="external" connectionId="3"/>
  <cacheFields count="2">
    <cacheField name="[Measures].[Total Feed Consumed (ጠቅላላ የተበላ መኖ)(Kg)]" caption="Total Feed Consumed (ጠቅላላ የተበላ መኖ)(Kg)" numFmtId="0" hierarchy="4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oneField="1">
      <fieldsUsage count="1">
        <fieldUsage x="0"/>
      </fieldsUsage>
    </cacheHierarchy>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620372" createdVersion="5" refreshedVersion="8" minRefreshableVersion="3" recordCount="0" supportSubquery="1" supportAdvancedDrill="1" xr:uid="{479572DF-220B-47B9-8D25-0BB85FB88504}">
  <cacheSource type="external" connectionId="3"/>
  <cacheFields count="2">
    <cacheField name="[Measures].[FCR (የተበላ መኖ ከተገኘ እንቁላል አንጻር)(Feed Kg per Tray)]" caption="FCR (የተበላ መኖ ከተገኘ እንቁላል አንጻር)(Feed Kg per Tray)" numFmtId="0" hierarchy="51"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oneField="1">
      <fieldsUsage count="1">
        <fieldUsage x="0"/>
      </fieldsUsage>
    </cacheHierarchy>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6736111" createdVersion="5" refreshedVersion="8" minRefreshableVersion="3" recordCount="0" supportSubquery="1" supportAdvancedDrill="1" xr:uid="{BBD2867D-3CC9-4EC1-9567-B1BE1D4C799A}">
  <cacheSource type="external" connectionId="3"/>
  <cacheFields count="2">
    <cacheField name="[Measures].[Total Revenue (ጠቅላላ ሽያጭ)]" caption="Total Revenue (ጠቅላላ ሽያጭ)" numFmtId="0" hierarchy="52"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oneField="1">
      <fieldsUsage count="1">
        <fieldUsage x="0"/>
      </fieldsUsage>
    </cacheHierarchy>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7199073" createdVersion="5" refreshedVersion="8" minRefreshableVersion="3" recordCount="0" supportSubquery="1" supportAdvancedDrill="1" xr:uid="{F23335EB-6496-453A-A7CA-70179889332B}">
  <cacheSource type="external" connectionId="3"/>
  <cacheFields count="3">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Daily Average Eggs(በቀን በአማካይ የተገኘ እንቁላል)]" caption="Daily Average Eggs(በቀን በአማካይ የተገኘ እንቁላል)" numFmtId="0" hierarchy="6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oneField="1">
      <fieldsUsage count="1">
        <fieldUsage x="1"/>
      </fieldsUsage>
    </cacheHierarchy>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314811" createdVersion="5" refreshedVersion="8" minRefreshableVersion="3" recordCount="0" supportSubquery="1" supportAdvancedDrill="1" xr:uid="{CF0D70A0-B01D-4B04-96F9-172EF04EC834}">
  <cacheSource type="external" connectionId="3"/>
  <cacheFields count="2">
    <cacheField name="[Measures].[Net Operating Profit(የተጣራ ትርፍ)]" caption="Net Operating Profit(የተጣራ ትርፍ)" numFmtId="0" hierarchy="5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oneField="1">
      <fieldsUsage count="1">
        <fieldUsage x="0"/>
      </fieldsUsage>
    </cacheHierarchy>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546296" createdVersion="5" refreshedVersion="8" minRefreshableVersion="3" recordCount="0" supportSubquery="1" supportAdvancedDrill="1" xr:uid="{2706D105-894C-47FB-8DB1-D096CB73906F}">
  <cacheSource type="external" connectionId="3"/>
  <cacheFields count="2">
    <cacheField name="[Measures].[Cost Per Egg(አንድ እንቁላል ለማግኘት የሚወጣ ወጪ)]" caption="Cost Per Egg(አንድ እንቁላል ለማግኘት የሚወጣ ወጪ)" numFmtId="0" hierarchy="5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oneField="1">
      <fieldsUsage count="1">
        <fieldUsage x="0"/>
      </fieldsUsage>
    </cacheHierarchy>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662034" createdVersion="5" refreshedVersion="8" minRefreshableVersion="3" recordCount="0" supportSubquery="1" supportAdvancedDrill="1" xr:uid="{759845E2-CEFD-437C-8121-CA8C9597EFA7}">
  <cacheSource type="external" connectionId="3"/>
  <cacheFields count="2">
    <cacheField name="[Measures].[Total Mortality(ጠቅላላ የሞቱ ዶሮዎች)]" caption="Total Mortality(ጠቅላላ የሞቱ ዶሮዎች)" numFmtId="0" hierarchy="4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oneField="1">
      <fieldsUsage count="1">
        <fieldUsage x="0"/>
      </fieldsUsage>
    </cacheHierarchy>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77778" createdVersion="5" refreshedVersion="8" minRefreshableVersion="3" recordCount="0" supportSubquery="1" supportAdvancedDrill="1" xr:uid="{DDB0D89A-40B4-4A1E-92DA-3893BAAE34F4}">
  <cacheSource type="external" connectionId="3"/>
  <cacheFields count="2">
    <cacheField name="[Measures].[Total Expenses(ጠቅላላ ወጪ)]" caption="Total Expenses(ጠቅላላ ወጪ)" numFmtId="0" hierarchy="54"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oneField="1">
      <fieldsUsage count="1">
        <fieldUsage x="0"/>
      </fieldsUsage>
    </cacheHierarchy>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893519" createdVersion="5" refreshedVersion="8" minRefreshableVersion="3" recordCount="0" supportSubquery="1" supportAdvancedDrill="1" xr:uid="{306BB593-AF10-4654-968D-24E918D4F807}">
  <cacheSource type="external" connectionId="3"/>
  <cacheFields count="2">
    <cacheField name="[Measures].[Profit Margin(የትርፍ ህዳግ) %]" caption="Profit Margin(የትርፍ ህዳግ) %" numFmtId="0" hierarchy="5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oneField="1">
      <fieldsUsage count="1">
        <fieldUsage x="0"/>
      </fieldsUsage>
    </cacheHierarchy>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7893519" createdVersion="5" refreshedVersion="8" minRefreshableVersion="3" recordCount="0" supportSubquery="1" supportAdvancedDrill="1" xr:uid="{FCDDE688-A1A1-4E78-9E2F-140DB9031DFA}">
  <cacheSource type="external" connectionId="3"/>
  <cacheFields count="2">
    <cacheField name="[Measures].[Lay Rate (%)]" caption="Lay Rate (%)" numFmtId="0" hierarchy="4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oneField="1">
      <fieldsUsage count="1">
        <fieldUsage x="0"/>
      </fieldsUsage>
    </cacheHierarchy>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8356481" createdVersion="5" refreshedVersion="8" minRefreshableVersion="3" recordCount="0" supportSubquery="1" supportAdvancedDrill="1" xr:uid="{C088B7C7-D696-4003-B543-FF0F5A63D767}">
  <cacheSource type="external" connectionId="3"/>
  <cacheFields count="4">
    <cacheField name="[Measures].[Lay Rate (%)]" caption="Lay Rate (%)" numFmtId="0" hierarchy="45" level="32767"/>
    <cacheField name="[Measures].[Target Lay Rate(ለመሰብሰብ የታለመ እንቁላል)  %]" caption="Target Lay Rate(ለመሰብሰብ የታለመ እንቁላል)  %" numFmtId="0" hierarchy="76"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2"/>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oneField="1">
      <fieldsUsage count="1">
        <fieldUsage x="0"/>
      </fieldsUsage>
    </cacheHierarchy>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oneField="1">
      <fieldsUsage count="1">
        <fieldUsage x="1"/>
      </fieldsUsage>
    </cacheHierarchy>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8703704" createdVersion="5" refreshedVersion="8" minRefreshableVersion="3" recordCount="0" supportSubquery="1" supportAdvancedDrill="1" xr:uid="{ED38780A-FF4E-4AFB-A080-FB00D1869D8C}">
  <cacheSource type="external" connectionId="3"/>
  <cacheFields count="4">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Lay Rate (%)]" caption="Lay Rate (%)" numFmtId="0" hierarchy="45" level="32767"/>
    <cacheField name="[Measures].[Target Lay Rate(ለመሰብሰብ የታለመ እንቁላል)  %]" caption="Target Lay Rate(ለመሰብሰብ የታለመ እንቁላል)  %" numFmtId="0" hierarchy="7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oneField="1">
      <fieldsUsage count="1">
        <fieldUsage x="1"/>
      </fieldsUsage>
    </cacheHierarchy>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oneField="1">
      <fieldsUsage count="1">
        <fieldUsage x="2"/>
      </fieldsUsage>
    </cacheHierarchy>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8819443" createdVersion="5" refreshedVersion="8" minRefreshableVersion="3" recordCount="0" supportSubquery="1" supportAdvancedDrill="1" xr:uid="{08BD3E51-B37E-4927-B5F7-86D0287AB857}">
  <cacheSource type="external" connectionId="3"/>
  <cacheFields count="2">
    <cacheField name="[Measures].[የትራንስፖርት - ወጪ]" caption="የትራንስፖርት - ወጪ" numFmtId="0" hierarchy="5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oneField="1">
      <fieldsUsage count="1">
        <fieldUsage x="0"/>
      </fieldsUsage>
    </cacheHierarchy>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8819443" createdVersion="5" refreshedVersion="8" minRefreshableVersion="3" recordCount="0" supportSubquery="1" supportAdvancedDrill="1" xr:uid="{68C62CD6-DD44-4D48-9B51-211A50F23527}">
  <cacheSource type="external" connectionId="3"/>
  <cacheFields count="2">
    <cacheField name="[Measures].[የዉሃ- ወጪ]" caption="የዉሃ- ወጪ" numFmtId="0" hierarchy="60"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oneField="1">
      <fieldsUsage count="1">
        <fieldUsage x="0"/>
      </fieldsUsage>
    </cacheHierarchy>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29398151" createdVersion="5" refreshedVersion="8" minRefreshableVersion="3" recordCount="0" supportSubquery="1" supportAdvancedDrill="1" xr:uid="{C010AF3C-6C48-462D-B3B5-6879DF383E5B}">
  <cacheSource type="external" connectionId="3"/>
  <cacheFields count="4">
    <cacheField name="[Measures].[Active Flock Count(በሕይዎት ያሉ ዶሮዎች)]" caption="Active Flock Count(በሕይዎት ያሉ ዶሮዎች)" numFmtId="0" hierarchy="46" level="32767"/>
    <cacheField name="[Measures].[Cumulative Dead Birds(ጠቅላላ የሞቱ ዶሮዎች)]" caption="Cumulative Dead Birds(ጠቅላላ የሞቱ ዶሮዎች)" numFmtId="0" hierarchy="69"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2"/>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oneField="1">
      <fieldsUsage count="1">
        <fieldUsage x="0"/>
      </fieldsUsage>
    </cacheHierarchy>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oneField="1">
      <fieldsUsage count="1">
        <fieldUsage x="1"/>
      </fieldsUsage>
    </cacheHierarchy>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9629628" createdVersion="5" refreshedVersion="8" minRefreshableVersion="3" recordCount="0" supportSubquery="1" supportAdvancedDrill="1" xr:uid="{A7CC176A-2D36-48B7-8EB3-56D93B1ACF88}">
  <cacheSource type="external" connectionId="3"/>
  <cacheFields count="2">
    <cacheField name="[Measures].[የመብራት -ወጪ]" caption="የመብራት -ወጪ" numFmtId="0" hierarchy="61"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oneField="1">
      <fieldsUsage count="1">
        <fieldUsage x="0"/>
      </fieldsUsage>
    </cacheHierarchy>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9629628" createdVersion="5" refreshedVersion="8" minRefreshableVersion="3" recordCount="0" supportSubquery="1" supportAdvancedDrill="1" xr:uid="{B43A00EF-859A-4408-B27A-132263306BBC}">
  <cacheSource type="external" connectionId="3"/>
  <cacheFields count="2">
    <cacheField name="[Measures].[የተበላ መኖ - ወጪ]" caption="የተበላ መኖ - ወጪ" numFmtId="0" hierarchy="62"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oneField="1">
      <fieldsUsage count="1">
        <fieldUsage x="0"/>
      </fieldsUsage>
    </cacheHierarchy>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9745374" createdVersion="5" refreshedVersion="8" minRefreshableVersion="3" recordCount="0" supportSubquery="1" supportAdvancedDrill="1" xr:uid="{3791D586-6252-4D81-9960-5C0FFBB936CA}">
  <cacheSource type="external" connectionId="3"/>
  <cacheFields count="2">
    <cacheField name="[Measures].[የማፅጃ ኬሚካል ወጪ]" caption="የማፅጃ ኬሚካል ወጪ" numFmtId="0" hierarchy="63"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oneField="1">
      <fieldsUsage count="1">
        <fieldUsage x="0"/>
      </fieldsUsage>
    </cacheHierarchy>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9976851" createdVersion="5" refreshedVersion="8" minRefreshableVersion="3" recordCount="0" supportSubquery="1" supportAdvancedDrill="1" xr:uid="{1907EE6A-22FC-4ACF-BEE7-7210995560C9}">
  <cacheSource type="external" connectionId="3"/>
  <cacheFields count="2">
    <cacheField name="[Measures].[የእንቁላል መጣያ ጉዝጓዝ ወጪ]" caption="የእንቁላል መጣያ ጉዝጓዝ ወጪ" numFmtId="0" hierarchy="64"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oneField="1">
      <fieldsUsage count="1">
        <fieldUsage x="0"/>
      </fieldsUsage>
    </cacheHierarchy>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29976851" createdVersion="5" refreshedVersion="8" minRefreshableVersion="3" recordCount="0" supportSubquery="1" supportAdvancedDrill="1" xr:uid="{E34729F4-5E07-4620-93EB-DAEED8BDB6B3}">
  <cacheSource type="external" connectionId="3"/>
  <cacheFields count="2">
    <cacheField name="[Measures].[የመድሃኒት(ቫይታሚን) ወጪ]" caption="የመድሃኒት(ቫይታሚን) ወጪ" numFmtId="0" hierarchy="6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oneField="1">
      <fieldsUsage count="1">
        <fieldUsage x="0"/>
      </fieldsUsage>
    </cacheHierarchy>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0208336" createdVersion="5" refreshedVersion="8" minRefreshableVersion="3" recordCount="0" supportSubquery="1" supportAdvancedDrill="1" xr:uid="{58BD1396-5F9A-41FA-90B4-6F8F5A759EFF}">
  <cacheSource type="external" connectionId="3"/>
  <cacheFields count="2">
    <cacheField name="[Measures].[የደመወዝ ወጪ]" caption="የደመወዝ ወጪ" numFmtId="0" hierarchy="6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oneField="1">
      <fieldsUsage count="1">
        <fieldUsage x="0"/>
      </fieldsUsage>
    </cacheHierarchy>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0324075" createdVersion="5" refreshedVersion="8" minRefreshableVersion="3" recordCount="0" supportSubquery="1" supportAdvancedDrill="1" xr:uid="{3332D236-A2F8-4849-968A-96B9F655537A}">
  <cacheSource type="external" connectionId="3"/>
  <cacheFields count="2">
    <cacheField name="[Measures].[Total Expenses(ጠቅላላ ወጪ)]" caption="Total Expenses(ጠቅላላ ወጪ)" numFmtId="0" hierarchy="54"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oneField="1">
      <fieldsUsage count="1">
        <fieldUsage x="0"/>
      </fieldsUsage>
    </cacheHierarchy>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0787036" createdVersion="5" refreshedVersion="8" minRefreshableVersion="3" recordCount="0" supportSubquery="1" supportAdvancedDrill="1" xr:uid="{7B671736-05FF-4EC5-B439-782C6D5E4FC3}">
  <cacheSource type="external" connectionId="3"/>
  <cacheFields count="5">
    <cacheField name="[Calendar_Table].[Week Label].[Week Label]" caption="Week Label" numFmtId="0" hierarchy="8" level="1">
      <sharedItems count="52">
        <s v="Week 37"/>
        <s v="Week 38"/>
        <s v="Week 39"/>
        <s v="Week 40"/>
        <s v="Week 41"/>
        <s v="Week 42"/>
        <s v="Week 43"/>
        <s v="Week 44"/>
        <s v="Week 45"/>
        <s v="Week 46"/>
        <s v="Week 47"/>
        <s v="Week 48"/>
        <s v="Week 49"/>
        <s v="Week 50"/>
        <s v="Week 51"/>
        <s v="Week 52"/>
        <s v="Week 53"/>
        <s v="Week 2"/>
        <s v="Week 3"/>
        <s v="Week 4"/>
        <s v="Week 5"/>
        <s v="Week 6"/>
        <s v="Week 7"/>
        <s v="Week 8"/>
        <s v="Week 9"/>
        <s v="Week 10"/>
        <s v="Week 11"/>
        <s v="Week 12"/>
        <s v="Week 13"/>
        <s v="Week 14"/>
        <s v="Week 15"/>
        <s v="Week 16"/>
        <s v="Week 17"/>
        <s v="Week 18"/>
        <s v="Week 19"/>
        <s v="Week 20"/>
        <s v="Week 21"/>
        <s v="Week 22"/>
        <s v="Week 23"/>
        <s v="Week 24" u="1"/>
        <s v="Week 25" u="1"/>
        <s v="Week 26" u="1"/>
        <s v="Week 27" u="1"/>
        <s v="Week 28" u="1"/>
        <s v="Week 29" u="1"/>
        <s v="Week 30" u="1"/>
        <s v="Week 31" u="1"/>
        <s v="Week 32" u="1"/>
        <s v="Week 33" u="1"/>
        <s v="Week 34" u="1"/>
        <s v="Week 35" u="1"/>
        <s v="Week 36" u="1"/>
      </sharedItems>
    </cacheField>
    <cacheField name="[Measures].[Total Mortality(ጠቅላላ የሞቱ ዶሮዎች)]" caption="Total Mortality(ጠቅላላ የሞቱ ዶሮዎች)" numFmtId="0" hierarchy="47"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Weekly Depletion(በሳምንት ዉስጥ የሞቱ ዶሮዎች)]" caption="Weekly Depletion(በሳምንት ዉስጥ የሞቱ ዶሮዎች)" numFmtId="0" hierarchy="7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2"/>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2" memberValueDatatype="130" unbalanced="0">
      <fieldsUsage count="2">
        <fieldUsage x="-1"/>
        <fieldUsage x="0"/>
      </fieldsUsage>
    </cacheHierarchy>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4"/>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oneField="1">
      <fieldsUsage count="1">
        <fieldUsage x="1"/>
      </fieldsUsage>
    </cacheHierarchy>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oneField="1">
      <fieldsUsage count="1">
        <fieldUsage x="3"/>
      </fieldsUsage>
    </cacheHierarchy>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1018521" createdVersion="5" refreshedVersion="8" minRefreshableVersion="3" recordCount="0" supportSubquery="1" supportAdvancedDrill="1" xr:uid="{E56FF90E-15A2-400A-8398-DCFA0E8C5862}">
  <cacheSource type="external" connectionId="3"/>
  <cacheFields count="4">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Total Eggs Collected(የተሰበሰበ እንቁላል)]" caption="Total Eggs Collected(የተሰበሰበ እንቁላል)" numFmtId="0" hierarchy="43" level="32767"/>
    <cacheField name="[Measures].[Lay Rate (%)]" caption="Lay Rate (%)" numFmtId="0" hierarchy="4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oneField="1">
      <fieldsUsage count="1">
        <fieldUsage x="1"/>
      </fieldsUsage>
    </cacheHierarchy>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oneField="1">
      <fieldsUsage count="1">
        <fieldUsage x="2"/>
      </fieldsUsage>
    </cacheHierarchy>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1481483" createdVersion="5" refreshedVersion="8" minRefreshableVersion="3" recordCount="0" supportSubquery="1" supportAdvancedDrill="1" xr:uid="{C26AD935-F4B5-4F9A-B3C3-14F06B4EC7FA}">
  <cacheSource type="external" connectionId="3"/>
  <cacheFields count="4">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Total Feed Purchased (ጠቅላላ የተገዛ መኖ በኪ.ግ.)(Kg)]" caption="Total Feed Purchased (ጠቅላላ የተገዛ መኖ በኪ.ግ.)(Kg)" numFmtId="0" hierarchy="78" level="32767"/>
    <cacheField name="[Measures].[Total Feed Consumed (ጠቅላላ የተበላ መኖ)(Kg)]" caption="Total Feed Consumed (ጠቅላላ የተበላ መኖ)(Kg)" numFmtId="0" hierarchy="4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oneField="1">
      <fieldsUsage count="1">
        <fieldUsage x="2"/>
      </fieldsUsage>
    </cacheHierarchy>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oneField="1">
      <fieldsUsage count="1">
        <fieldUsage x="1"/>
      </fieldsUsage>
    </cacheHierarchy>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1828706" createdVersion="5" refreshedVersion="8" minRefreshableVersion="3" recordCount="0" supportSubquery="1" supportAdvancedDrill="1" xr:uid="{643BFA70-38EF-4E3D-927B-4F6355354D39}">
  <cacheSource type="external" connectionId="3"/>
  <cacheFields count="3">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Total Feed Cost (ጠቅላላ የመኖ ዋጋ) (ETB)]" caption="Total Feed Cost (ጠቅላላ የመኖ ዋጋ) (ETB)" numFmtId="0" hierarchy="83"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oneField="1">
      <fieldsUsage count="1">
        <fieldUsage x="1"/>
      </fieldsUsage>
    </cacheHierarchy>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1944445" createdVersion="5" refreshedVersion="8" minRefreshableVersion="3" recordCount="0" supportSubquery="1" supportAdvancedDrill="1" xr:uid="{618E21C2-BAAF-4318-A2FE-39C12C04ED1C}">
  <cacheSource type="external" connectionId="3"/>
  <cacheFields count="2">
    <cacheField name="[Measures].[Mortality Rate(የሞቱ ዶሮዎች ንጻሬ) %]" caption="Mortality Rate(የሞቱ ዶሮዎች ንጻሬ) %" numFmtId="0" hierarchy="48"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oneField="1">
      <fieldsUsage count="1">
        <fieldUsage x="0"/>
      </fieldsUsage>
    </cacheHierarchy>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2407407" createdVersion="5" refreshedVersion="8" minRefreshableVersion="3" recordCount="0" supportSubquery="1" supportAdvancedDrill="1" xr:uid="{A044F1F9-57DD-4C3F-BB81-E30167476E19}">
  <cacheSource type="external" connectionId="3"/>
  <cacheFields count="6">
    <cacheField name="[Measures].[Upper Target]" caption="Upper Target" numFmtId="0" hierarchy="79" level="32767"/>
    <cacheField name="[Measures].[Lower Target]" caption="Lower Target" numFmtId="0" hierarchy="80" level="32767"/>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Feed Consumed Per Bird2 (በአንድ ዶሮ የተበላ መኖ)(Grams)]" caption="Feed Consumed Per Bird2 (በአንድ ዶሮ የተበላ መኖ)(Grams)" numFmtId="0" hierarchy="81" level="32767"/>
    <cacheField name="[Measures].[Feed Consumed Per Bird3 (በአንድ ዶሮ የተበላ መኖ)(Grams)]" caption="Feed Consumed Per Bird3 (በአንድ ዶሮ የተበላ መኖ)(Grams)" numFmtId="0" hierarchy="82"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2"/>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5"/>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oneField="1">
      <fieldsUsage count="1">
        <fieldUsage x="0"/>
      </fieldsUsage>
    </cacheHierarchy>
    <cacheHierarchy uniqueName="[Measures].[Lower Target]" caption="Lower Target" measure="1" displayFolder="" measureGroup="data_table" count="0" oneField="1">
      <fieldsUsage count="1">
        <fieldUsage x="1"/>
      </fieldsUsage>
    </cacheHierarchy>
    <cacheHierarchy uniqueName="[Measures].[Feed Consumed Per Bird2 (በአንድ ዶሮ የተበላ መኖ)(Grams)]" caption="Feed Consumed Per Bird2 (በአንድ ዶሮ የተበላ መኖ)(Grams)" measure="1" displayFolder="" measureGroup="data_table" count="0" oneField="1">
      <fieldsUsage count="1">
        <fieldUsage x="3"/>
      </fieldsUsage>
    </cacheHierarchy>
    <cacheHierarchy uniqueName="[Measures].[Feed Consumed Per Bird3 (በአንድ ዶሮ የተበላ መኖ)(Grams)]" caption="Feed Consumed Per Bird3 (በአንድ ዶሮ የተበላ መኖ)(Grams)" measure="1" displayFolder="" measureGroup="data_table" count="0" oneField="1">
      <fieldsUsage count="1">
        <fieldUsage x="4"/>
      </fieldsUsage>
    </cacheHierarchy>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275463" createdVersion="5" refreshedVersion="8" minRefreshableVersion="3" recordCount="0" supportSubquery="1" supportAdvancedDrill="1" xr:uid="{73210CA8-9AF2-4B87-87FA-24C0068CE72B}">
  <cacheSource type="external" connectionId="3"/>
  <cacheFields count="9">
    <cacheField name="[Measures].[Sum of የትራንስፖርት (Transportation)]" caption="Sum of የትራንስፖርት (Transportation)" numFmtId="0" hierarchy="40" level="32767"/>
    <cacheField name="[Measures].[Sum of የዉሃ (Water)]" caption="Sum of የዉሃ (Water)" numFmtId="0" hierarchy="41" level="32767"/>
    <cacheField name="[Measures].[Sum of የመብራት (Electriccity)]" caption="Sum of የመብራት (Electriccity)" numFmtId="0" hierarchy="42" level="32767"/>
    <cacheField name="[Measures].[Total Feed Cost (ጠቅላላ የመኖ ዋጋ) (ETB)]" caption="Total Feed Cost (ጠቅላላ የመኖ ዋጋ) (ETB)" numFmtId="0" hierarchy="83" level="32767"/>
    <cacheField name="[Measures].[የመድሃኒት(ቫይታሚን) ወጪ]" caption="የመድሃኒት(ቫይታሚን) ወጪ" numFmtId="0" hierarchy="65" level="32767"/>
    <cacheField name="[Measures].[የማፅጃ ኬሚካል ወጪ]" caption="የማፅጃ ኬሚካል ወጪ" numFmtId="0" hierarchy="63" level="32767"/>
    <cacheField name="[Measures].[የእንቁላል መጣያ ጉዝጓዝ ወጪ]" caption="የእንቁላል መጣያ ጉዝጓዝ ወጪ" numFmtId="0" hierarchy="64" level="32767"/>
    <cacheField name="[Measures].[የደመወዝ ወጪ]" caption="የደመወዝ ወጪ" numFmtId="0" hierarchy="6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8"/>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oneField="1">
      <fieldsUsage count="1">
        <fieldUsage x="0"/>
      </fieldsUsage>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oneField="1">
      <fieldsUsage count="1">
        <fieldUsage x="1"/>
      </fieldsUsage>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oneField="1">
      <fieldsUsage count="1">
        <fieldUsage x="2"/>
      </fieldsUsage>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oneField="1">
      <fieldsUsage count="1">
        <fieldUsage x="5"/>
      </fieldsUsage>
    </cacheHierarchy>
    <cacheHierarchy uniqueName="[Measures].[የእንቁላል መጣያ ጉዝጓዝ ወጪ]" caption="የእንቁላል መጣያ ጉዝጓዝ ወጪ" measure="1" displayFolder="" measureGroup="data_table" count="0" oneField="1">
      <fieldsUsage count="1">
        <fieldUsage x="6"/>
      </fieldsUsage>
    </cacheHierarchy>
    <cacheHierarchy uniqueName="[Measures].[የመድሃኒት(ቫይታሚን) ወጪ]" caption="የመድሃኒት(ቫይታሚን) ወጪ" measure="1" displayFolder="" measureGroup="data_table" count="0" oneField="1">
      <fieldsUsage count="1">
        <fieldUsage x="4"/>
      </fieldsUsage>
    </cacheHierarchy>
    <cacheHierarchy uniqueName="[Measures].[የደመወዝ ወጪ]" caption="የደመወዝ ወጪ" measure="1" displayFolder="" measureGroup="data_table" count="0" oneField="1">
      <fieldsUsage count="1">
        <fieldUsage x="7"/>
      </fieldsUsage>
    </cacheHierarchy>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oneField="1">
      <fieldsUsage count="1">
        <fieldUsage x="3"/>
      </fieldsUsage>
    </cacheHierarchy>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3101853" createdVersion="5" refreshedVersion="8" minRefreshableVersion="3" recordCount="0" supportSubquery="1" supportAdvancedDrill="1" xr:uid="{00D97F31-6F7A-414F-9BF0-03B51F1725EE}">
  <cacheSource type="external" connectionId="3"/>
  <cacheFields count="4">
    <cacheField name="[Measures].[Labor Cost % (X-axis)]" caption="Labor Cost % (X-axis)" numFmtId="0" hierarchy="93" level="32767"/>
    <cacheField name="[Measures].[Feed Cost % (Y-axis)]" caption="Feed Cost % (Y-axis)" numFmtId="0" hierarchy="94" level="32767"/>
    <cacheField name="[Measures].[Utilities % (Bubble Size)]" caption="Utilities % (Bubble Size)" numFmtId="0" hierarchy="9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oneField="1">
      <fieldsUsage count="1">
        <fieldUsage x="0"/>
      </fieldsUsage>
    </cacheHierarchy>
    <cacheHierarchy uniqueName="[Measures].[Feed Cost % (Y-axis)]" caption="Feed Cost % (Y-axis)" measure="1" displayFolder="" measureGroup="data_table" count="0" oneField="1">
      <fieldsUsage count="1">
        <fieldUsage x="1"/>
      </fieldsUsage>
    </cacheHierarchy>
    <cacheHierarchy uniqueName="[Measures].[Utilities % (Bubble Size)]" caption="Utilities % (Bubble Size)" measure="1" displayFolder="" measureGroup="data_table" count="0" oneField="1">
      <fieldsUsage count="1">
        <fieldUsage x="2"/>
      </fieldsUsage>
    </cacheHierarchy>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3101853" createdVersion="5" refreshedVersion="8" minRefreshableVersion="3" recordCount="0" supportSubquery="1" supportAdvancedDrill="1" xr:uid="{5F4253E0-EFC9-4AC6-A47A-B216A8BE13F3}">
  <cacheSource type="external" connectionId="3"/>
  <cacheFields count="2">
    <cacheField name="[Measures].[Production Target Achievement(ለመሰብሰብ የታቀደ) %]" caption="Production Target Achievement(ለመሰብሰብ የታቀደ) %" numFmtId="0" hierarchy="9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oneField="1">
      <fieldsUsage count="1">
        <fieldUsage x="0"/>
      </fieldsUsage>
    </cacheHierarchy>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3449077" createdVersion="5" refreshedVersion="8" minRefreshableVersion="3" recordCount="0" supportSubquery="1" supportAdvancedDrill="1" xr:uid="{FC22BE59-C6A9-45F8-AFE9-342C2D480818}">
  <cacheSource type="external" connectionId="3"/>
  <cacheFields count="5">
    <cacheField name="[Measures].[Start Balance(መነሻ የገንዘበ መጠን) (በብር)]" caption="Start Balance(መነሻ የገንዘበ መጠን) (በብር)" numFmtId="0" hierarchy="84" level="32767"/>
    <cacheField name="[Measures].[Total Revenue (ጠቅላላ ሽያጭ)]" caption="Total Revenue (ጠቅላላ ሽያጭ)" numFmtId="0" hierarchy="52" level="32767"/>
    <cacheField name="[Measures].[Total Expenses(ጠቅላላ ወጪ)]" caption="Total Expenses(ጠቅላላ ወጪ)" numFmtId="0" hierarchy="54" level="32767"/>
    <cacheField name="[Measures].[Net Operating Profit(የተጣራ ትርፍ)]" caption="Net Operating Profit(የተጣራ ትርፍ)" numFmtId="0" hierarchy="5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4"/>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oneField="1">
      <fieldsUsage count="1">
        <fieldUsage x="1"/>
      </fieldsUsage>
    </cacheHierarchy>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oneField="1">
      <fieldsUsage count="1">
        <fieldUsage x="2"/>
      </fieldsUsage>
    </cacheHierarchy>
    <cacheHierarchy uniqueName="[Measures].[Net Operating Profit(የተጣራ ትርፍ)]" caption="Net Operating Profit(የተጣራ ትርፍ)" measure="1" displayFolder="" measureGroup="data_table" count="0" oneField="1">
      <fieldsUsage count="1">
        <fieldUsage x="3"/>
      </fieldsUsage>
    </cacheHierarchy>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oneField="1">
      <fieldsUsage count="1">
        <fieldUsage x="0"/>
      </fieldsUsage>
    </cacheHierarchy>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3912038" createdVersion="5" refreshedVersion="8" minRefreshableVersion="3" recordCount="0" supportSubquery="1" supportAdvancedDrill="1" xr:uid="{95334E6A-3B76-4EFD-B9E9-204A2B962C32}">
  <cacheSource type="external" connectionId="3"/>
  <cacheFields count="6">
    <cacheField name="[Calendar_Table].[Week Label].[Week Label]" caption="Week Label" numFmtId="0" hierarchy="8" level="1">
      <sharedItems count="22">
        <s v="Week 2"/>
        <s v="Week 3"/>
        <s v="Week 4"/>
        <s v="Week 5"/>
        <s v="Week 6"/>
        <s v="Week 7"/>
        <s v="Week 8"/>
        <s v="Week 9"/>
        <s v="Week 10"/>
        <s v="Week 11"/>
        <s v="Week 12"/>
        <s v="Week 13"/>
        <s v="Week 14"/>
        <s v="Week 15"/>
        <s v="Week 16"/>
        <s v="Week 17"/>
        <s v="Week 18"/>
        <s v="Week 19"/>
        <s v="Week 20"/>
        <s v="Week 21"/>
        <s v="Week 22"/>
        <s v="Week 23"/>
      </sharedItems>
    </cacheField>
    <cacheField name="[Measures].[FCR (የተበላ መኖ ከተገኘ እንቁላል አንጻር)(Feed Kg per Tray)]" caption="FCR (የተበላ መኖ ከተገኘ እንቁላል አንጻር)(Feed Kg per Tray)" numFmtId="0" hierarchy="51" level="32767"/>
    <cacheField name="[Measures].[FCR Weekly Avg (አማካይ ሳምንታዊ የተበላ መኖ ከተገኘ እንቁላል አንጻር)]" caption="FCR Weekly Avg (አማካይ ሳምንታዊ የተበላ መኖ ከተገኘ እንቁላል አንጻር)" numFmtId="0" hierarchy="85" level="32767"/>
    <cacheField name="[Measures].[FCR Upper Target (ከፍተኛ የተበላ መኖ ከተገኘ እነቁላል ንጻሬ)]" caption="FCR Upper Target (ከፍተኛ የተበላ መኖ ከተገኘ እነቁላል ንጻሬ)" numFmtId="0" hierarchy="86" level="32767"/>
    <cacheField name="[Measures].[FCR Lower Target(ዝቅተኛ የተበላ መኖ ከተገኘ እነቁላል ንጻሬ)]" caption="FCR Lower Target(ዝቅተኛ የተበላ መኖ ከተገኘ እነቁላል ንጻሬ)" numFmtId="0" hierarchy="8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2" memberValueDatatype="130" unbalanced="0">
      <fieldsUsage count="2">
        <fieldUsage x="-1"/>
        <fieldUsage x="0"/>
      </fieldsUsage>
    </cacheHierarchy>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5"/>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oneField="1">
      <fieldsUsage count="1">
        <fieldUsage x="1"/>
      </fieldsUsage>
    </cacheHierarchy>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oneField="1">
      <fieldsUsage count="1">
        <fieldUsage x="2"/>
      </fieldsUsage>
    </cacheHierarchy>
    <cacheHierarchy uniqueName="[Measures].[FCR Upper Target (ከፍተኛ የተበላ መኖ ከተገኘ እነቁላል ንጻሬ)]" caption="FCR Upper Target (ከፍተኛ የተበላ መኖ ከተገኘ እነቁላል ንጻሬ)" measure="1" displayFolder="" measureGroup="data_table" count="0" oneField="1">
      <fieldsUsage count="1">
        <fieldUsage x="3"/>
      </fieldsUsage>
    </cacheHierarchy>
    <cacheHierarchy uniqueName="[Measures].[FCR Lower Target(ዝቅተኛ የተበላ መኖ ከተገኘ እነቁላል ንጻሬ)]" caption="FCR Lower Target(ዝቅተኛ የተበላ መኖ ከተገኘ እነቁላል ንጻሬ)" measure="1" displayFolder="" measureGroup="data_table" count="0" oneField="1">
      <fieldsUsage count="1">
        <fieldUsage x="4"/>
      </fieldsUsage>
    </cacheHierarchy>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027777" createdVersion="5" refreshedVersion="8" minRefreshableVersion="3" recordCount="0" supportSubquery="1" supportAdvancedDrill="1" xr:uid="{3F98BEF5-DED9-419D-8E46-FC62F6B23BC0}">
  <cacheSource type="external" connectionId="3"/>
  <cacheFields count="2">
    <cacheField name="[Measures].[Cost Per Egg(አንድ እንቁላል ለማግኘት የሚወጣ ወጪ)]" caption="Cost Per Egg(አንድ እንቁላል ለማግኘት የሚወጣ ወጪ)" numFmtId="0" hierarchy="57"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oneField="1">
      <fieldsUsage count="1">
        <fieldUsage x="0"/>
      </fieldsUsage>
    </cacheHierarchy>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143516" createdVersion="5" refreshedVersion="8" minRefreshableVersion="3" recordCount="0" supportSubquery="1" supportAdvancedDrill="1" xr:uid="{81B811E8-01D6-4772-A9BE-6ABAB1FEF66D}">
  <cacheSource type="external" connectionId="3"/>
  <cacheFields count="2">
    <cacheField name="[Measures].[Avg. Market Selling Price (Target Line)(አማካይ የመሸጫ ዋጋ)]" caption="Avg. Market Selling Price (Target Line)(አማካይ የመሸጫ ዋጋ)" numFmtId="0" hierarchy="88"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oneField="1">
      <fieldsUsage count="1">
        <fieldUsage x="0"/>
      </fieldsUsage>
    </cacheHierarchy>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259262" createdVersion="5" refreshedVersion="8" minRefreshableVersion="3" recordCount="0" supportSubquery="1" supportAdvancedDrill="1" xr:uid="{CAE3489A-DD0D-40CF-A91D-9A54C6B416FB}">
  <cacheSource type="external" connectionId="3"/>
  <cacheFields count="2">
    <cacheField name="[Measures].[Daily Egg Trays (ዕለታዊ የእንቁላል ትሪዎች)]" caption="Daily Egg Trays (ዕለታዊ የእንቁላል ትሪዎች)" numFmtId="0" hierarchy="98"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oneField="1">
      <fieldsUsage count="1">
        <fieldUsage x="0"/>
      </fieldsUsage>
    </cacheHierarchy>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4606485" createdVersion="5" refreshedVersion="8" minRefreshableVersion="3" recordCount="0" supportSubquery="1" supportAdvancedDrill="1" xr:uid="{5081ED92-205B-4ACC-B8EE-E0E5582834BD}">
  <cacheSource type="external" connectionId="3"/>
  <cacheFields count="3">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Daily Feed Purchased(በቀን የተገዛ መኖ)]" caption="Daily Feed Purchased(በቀን የተገዛ መኖ)" numFmtId="0" hierarchy="72"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oneField="1">
      <fieldsUsage count="1">
        <fieldUsage x="1"/>
      </fieldsUsage>
    </cacheHierarchy>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722224" createdVersion="5" refreshedVersion="8" minRefreshableVersion="3" recordCount="0" supportSubquery="1" supportAdvancedDrill="1" xr:uid="{C008BB9E-0639-4FF3-88DB-144B7E148C55}">
  <cacheSource type="external" connectionId="3"/>
  <cacheFields count="2">
    <cacheField name="[Measures].[Hen-Day Production(የዶሮዎች ዕለታዊ ምርት) %]" caption="Hen-Day Production(የዶሮዎች ዕለታዊ ምርት) %" numFmtId="0" hierarchy="9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oneField="1">
      <fieldsUsage count="1">
        <fieldUsage x="0"/>
      </fieldsUsage>
    </cacheHierarchy>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837962" createdVersion="5" refreshedVersion="8" minRefreshableVersion="3" recordCount="0" supportSubquery="1" supportAdvancedDrill="1" xr:uid="{685B8CA2-F3D3-4FF6-9514-83C82B812B37}">
  <cacheSource type="external" connectionId="3"/>
  <cacheFields count="2">
    <cacheField name="[Measures].[Total Feed Consumed (ጠቅላላ የተበላ መኖ)(Kg)]" caption="Total Feed Consumed (ጠቅላላ የተበላ መኖ)(Kg)" numFmtId="0" hierarchy="4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oneField="1">
      <fieldsUsage count="1">
        <fieldUsage x="0"/>
      </fieldsUsage>
    </cacheHierarchy>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4953701" createdVersion="5" refreshedVersion="8" minRefreshableVersion="3" recordCount="0" supportSubquery="1" supportAdvancedDrill="1" xr:uid="{F3A0F890-D3ED-47F7-841A-EEC52BC72028}">
  <cacheSource type="external" connectionId="3"/>
  <cacheFields count="2">
    <cacheField name="[Measures].[Total Feed Cost(ጠቅላላ የመኖ ወጪ)]" caption="Total Feed Cost(ጠቅላላ የመኖ ወጪ)" numFmtId="0" hierarchy="53"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oneField="1">
      <fieldsUsage count="1">
        <fieldUsage x="0"/>
      </fieldsUsage>
    </cacheHierarchy>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5185185" createdVersion="5" refreshedVersion="8" minRefreshableVersion="3" recordCount="0" supportSubquery="1" supportAdvancedDrill="1" xr:uid="{044BA327-A639-4869-9DC7-B205CF737956}">
  <cacheSource type="external" connectionId="3"/>
  <cacheFields count="2">
    <cacheField name="[Measures].[Feed Consumed Per Bird (በአንድ ዶሮ የተበላ መኖ)(Grams)]" caption="Feed Consumed Per Bird (በአንድ ዶሮ የተበላ መኖ)(Grams)" numFmtId="0" hierarchy="50"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oneField="1">
      <fieldsUsage count="1">
        <fieldUsage x="0"/>
      </fieldsUsage>
    </cacheHierarchy>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5300924" createdVersion="5" refreshedVersion="8" minRefreshableVersion="3" recordCount="0" supportSubquery="1" supportAdvancedDrill="1" xr:uid="{A696E739-2100-4C3C-A891-64A249FBD907}">
  <cacheSource type="external" connectionId="3"/>
  <cacheFields count="2">
    <cacheField name="[Measures].[Cost per Tray (የአንድ የዕንቁላል ትሪ ወጪ)]" caption="Cost per Tray (የአንድ የዕንቁላል ትሪ ወጪ)" numFmtId="0" hierarchy="100"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1"/>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oneField="1">
      <fieldsUsage count="1">
        <fieldUsage x="0"/>
      </fieldsUsage>
    </cacheHierarchy>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5648147" createdVersion="5" refreshedVersion="8" minRefreshableVersion="3" recordCount="0" supportSubquery="1" supportAdvancedDrill="1" xr:uid="{463102A8-E534-43D7-89F0-7227F1067CD8}">
  <cacheSource type="external" connectionId="3"/>
  <cacheFields count="3">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Daily Feed Purchased(በቀን የተገዛ መኖ)]" caption="Daily Feed Purchased(በቀን የተገዛ መኖ)" numFmtId="0" hierarchy="72"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2"/>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oneField="1">
      <fieldsUsage count="1">
        <fieldUsage x="1"/>
      </fieldsUsage>
    </cacheHierarchy>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6111109" createdVersion="5" refreshedVersion="8" minRefreshableVersion="3" recordCount="0" supportSubquery="1" supportAdvancedDrill="1" xr:uid="{0BC0B936-5DF9-4B75-B2A4-61F81000BD0E}">
  <cacheSource type="external" connectionId="3"/>
  <cacheFields count="5">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Total Revenue (ጠቅላላ ሽያጭ)]" caption="Total Revenue (ጠቅላላ ሽያጭ)" numFmtId="0" hierarchy="52" level="32767"/>
    <cacheField name="[Measures].[Total Expenses(ጠቅላላ ወጪ)]" caption="Total Expenses(ጠቅላላ ወጪ)" numFmtId="0" hierarchy="54" level="32767"/>
    <cacheField name="[Measures].[Net Operating Profit(የተጣራ ትርፍ)]" caption="Net Operating Profit(የተጣራ ትርፍ)" numFmtId="0" hierarchy="55"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4"/>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oneField="1">
      <fieldsUsage count="1">
        <fieldUsage x="1"/>
      </fieldsUsage>
    </cacheHierarchy>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oneField="1">
      <fieldsUsage count="1">
        <fieldUsage x="2"/>
      </fieldsUsage>
    </cacheHierarchy>
    <cacheHierarchy uniqueName="[Measures].[Net Operating Profit(የተጣራ ትርፍ)]" caption="Net Operating Profit(የተጣራ ትርፍ)" measure="1" displayFolder="" measureGroup="data_table" count="0" oneField="1">
      <fieldsUsage count="1">
        <fieldUsage x="3"/>
      </fieldsUsage>
    </cacheHierarchy>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VICTUS" refreshedDate="46313.511536574071" createdVersion="5" refreshedVersion="8" minRefreshableVersion="3" recordCount="0" supportSubquery="1" supportAdvancedDrill="1" xr:uid="{24DA1AF2-AFC5-4227-82C1-E8774C4EF682}">
  <cacheSource type="external" connectionId="3"/>
  <cacheFields count="9">
    <cacheField name="[Measures].[የትራንስፖርት - ወጪ]" caption="የትራንስፖርት - ወጪ" numFmtId="0" hierarchy="59" level="32767"/>
    <cacheField name="[Measures].[የዉሃ- ወጪ]" caption="የዉሃ- ወጪ" numFmtId="0" hierarchy="60" level="32767"/>
    <cacheField name="[Measures].[የመብራት -ወጪ]" caption="የመብራት -ወጪ" numFmtId="0" hierarchy="61" level="32767"/>
    <cacheField name="[Measures].[የተበላ መኖ - ወጪ]" caption="የተበላ መኖ - ወጪ" numFmtId="0" hierarchy="62" level="32767"/>
    <cacheField name="[Measures].[የማፅጃ ኬሚካል ወጪ]" caption="የማፅጃ ኬሚካል ወጪ" numFmtId="0" hierarchy="63" level="32767"/>
    <cacheField name="[Measures].[የእንቁላል መጣያ ጉዝጓዝ ወጪ]" caption="የእንቁላል መጣያ ጉዝጓዝ ወጪ" numFmtId="0" hierarchy="64" level="32767"/>
    <cacheField name="[Measures].[የመድሃኒት(ቫይታሚን) ወጪ]" caption="የመድሃኒት(ቫይታሚን) ወጪ" numFmtId="0" hierarchy="65" level="32767"/>
    <cacheField name="[Measures].[የደመወዝ ወጪ]" caption="የደመወዝ ወጪ" numFmtId="0" hierarchy="66"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8"/>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oneField="1">
      <fieldsUsage count="1">
        <fieldUsage x="0"/>
      </fieldsUsage>
    </cacheHierarchy>
    <cacheHierarchy uniqueName="[Measures].[የዉሃ- ወጪ]" caption="የዉሃ- ወጪ" measure="1" displayFolder="" measureGroup="data_table" count="0" oneField="1">
      <fieldsUsage count="1">
        <fieldUsage x="1"/>
      </fieldsUsage>
    </cacheHierarchy>
    <cacheHierarchy uniqueName="[Measures].[የመብራት -ወጪ]" caption="የመብራት -ወጪ" measure="1" displayFolder="" measureGroup="data_table" count="0" oneField="1">
      <fieldsUsage count="1">
        <fieldUsage x="2"/>
      </fieldsUsage>
    </cacheHierarchy>
    <cacheHierarchy uniqueName="[Measures].[የተበላ መኖ - ወጪ]" caption="የተበላ መኖ - ወጪ" measure="1" displayFolder="" measureGroup="data_table" count="0" oneField="1">
      <fieldsUsage count="1">
        <fieldUsage x="3"/>
      </fieldsUsage>
    </cacheHierarchy>
    <cacheHierarchy uniqueName="[Measures].[የማፅጃ ኬሚካል ወጪ]" caption="የማፅጃ ኬሚካል ወጪ" measure="1" displayFolder="" measureGroup="data_table" count="0" oneField="1">
      <fieldsUsage count="1">
        <fieldUsage x="4"/>
      </fieldsUsage>
    </cacheHierarchy>
    <cacheHierarchy uniqueName="[Measures].[የእንቁላል መጣያ ጉዝጓዝ ወጪ]" caption="የእንቁላል መጣያ ጉዝጓዝ ወጪ" measure="1" displayFolder="" measureGroup="data_table" count="0" oneField="1">
      <fieldsUsage count="1">
        <fieldUsage x="5"/>
      </fieldsUsage>
    </cacheHierarchy>
    <cacheHierarchy uniqueName="[Measures].[የመድሃኒት(ቫይታሚን) ወጪ]" caption="የመድሃኒት(ቫይታሚን) ወጪ" measure="1" displayFolder="" measureGroup="data_table" count="0" oneField="1">
      <fieldsUsage count="1">
        <fieldUsage x="6"/>
      </fieldsUsage>
    </cacheHierarchy>
    <cacheHierarchy uniqueName="[Measures].[የደመወዝ ወጪ]" caption="የደመወዝ ወጪ" measure="1" displayFolder="" measureGroup="data_table" count="0" oneField="1">
      <fieldsUsage count="1">
        <fieldUsage x="7"/>
      </fieldsUsage>
    </cacheHierarchy>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6921294" createdVersion="5" refreshedVersion="8" minRefreshableVersion="3" recordCount="0" supportSubquery="1" supportAdvancedDrill="1" xr:uid="{6BEDCD1F-31DF-4EFF-9C04-C3AD757B080D}">
  <cacheSource type="external" connectionId="3"/>
  <cacheFields count="9">
    <cacheField name="[Measures].[የደመወዝ ወጪ]" caption="የደመወዝ ወጪ" numFmtId="0" hierarchy="66" level="32767"/>
    <cacheField name="[Measures].[የመድሃኒት(ቫይታሚን) ወጪ]" caption="የመድሃኒት(ቫይታሚን) ወጪ" numFmtId="0" hierarchy="65" level="32767"/>
    <cacheField name="[Measures].[የእንቁላል መጣያ ጉዝጓዝ ወጪ]" caption="የእንቁላል መጣያ ጉዝጓዝ ወጪ" numFmtId="0" hierarchy="64" level="32767"/>
    <cacheField name="[Measures].[የማፅጃ ኬሚካል ወጪ]" caption="የማፅጃ ኬሚካል ወጪ" numFmtId="0" hierarchy="63" level="32767"/>
    <cacheField name="[Measures].[የተበላ መኖ - ወጪ]" caption="የተበላ መኖ - ወጪ" numFmtId="0" hierarchy="62" level="32767"/>
    <cacheField name="[Measures].[የመብራት -ወጪ]" caption="የመብራት -ወጪ" numFmtId="0" hierarchy="61" level="32767"/>
    <cacheField name="[Measures].[የዉሃ- ወጪ]" caption="የዉሃ- ወጪ" numFmtId="0" hierarchy="60" level="32767"/>
    <cacheField name="[Measures].[የትራንስፖርት - ወጪ]" caption="የትራንስፖርት - ወጪ" numFmtId="0" hierarchy="59"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8"/>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oneField="1">
      <fieldsUsage count="1">
        <fieldUsage x="7"/>
      </fieldsUsage>
    </cacheHierarchy>
    <cacheHierarchy uniqueName="[Measures].[የዉሃ- ወጪ]" caption="የዉሃ- ወጪ" measure="1" displayFolder="" measureGroup="data_table" count="0" oneField="1">
      <fieldsUsage count="1">
        <fieldUsage x="6"/>
      </fieldsUsage>
    </cacheHierarchy>
    <cacheHierarchy uniqueName="[Measures].[የመብራት -ወጪ]" caption="የመብራት -ወጪ" measure="1" displayFolder="" measureGroup="data_table" count="0" oneField="1">
      <fieldsUsage count="1">
        <fieldUsage x="5"/>
      </fieldsUsage>
    </cacheHierarchy>
    <cacheHierarchy uniqueName="[Measures].[የተበላ መኖ - ወጪ]" caption="የተበላ መኖ - ወጪ" measure="1" displayFolder="" measureGroup="data_table" count="0" oneField="1">
      <fieldsUsage count="1">
        <fieldUsage x="4"/>
      </fieldsUsage>
    </cacheHierarchy>
    <cacheHierarchy uniqueName="[Measures].[የማፅጃ ኬሚካል ወጪ]" caption="የማፅጃ ኬሚካል ወጪ" measure="1" displayFolder="" measureGroup="data_table" count="0" oneField="1">
      <fieldsUsage count="1">
        <fieldUsage x="3"/>
      </fieldsUsage>
    </cacheHierarchy>
    <cacheHierarchy uniqueName="[Measures].[የእንቁላል መጣያ ጉዝጓዝ ወጪ]" caption="የእንቁላል መጣያ ጉዝጓዝ ወጪ" measure="1" displayFolder="" measureGroup="data_table" count="0" oneField="1">
      <fieldsUsage count="1">
        <fieldUsage x="2"/>
      </fieldsUsage>
    </cacheHierarchy>
    <cacheHierarchy uniqueName="[Measures].[የመድሃኒት(ቫይታሚን) ወጪ]" caption="የመድሃኒት(ቫይታሚን) ወጪ" measure="1" displayFolder="" measureGroup="data_table" count="0" oneField="1">
      <fieldsUsage count="1">
        <fieldUsage x="1"/>
      </fieldsUsage>
    </cacheHierarchy>
    <cacheHierarchy uniqueName="[Measures].[የደመወዝ ወጪ]" caption="የደመወዝ ወጪ" measure="1" displayFolder="" measureGroup="data_table" count="0" oneField="1">
      <fieldsUsage count="1">
        <fieldUsage x="0"/>
      </fieldsUsage>
    </cacheHierarchy>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7384256" createdVersion="5" refreshedVersion="8" minRefreshableVersion="3" recordCount="0" supportSubquery="1" supportAdvancedDrill="1" xr:uid="{BBA5CFC2-D7A5-4FEC-9D29-777A9DA47538}">
  <cacheSource type="external" connectionId="3"/>
  <cacheFields count="4">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Total Mortality Rate (ጠቅላላ የዶሮ ሞት መጣኔ)]" caption="Total Mortality Rate (ጠቅላላ የዶሮ ሞት መጣኔ)" numFmtId="0" hierarchy="102" level="32767"/>
    <cacheField name="[Measures].[Accepted Mortality rate (የሚጠበቅ የዶሮ ሞት ምጣኔ)]" caption="Accepted Mortality rate (የሚጠበቅ የዶሮ ሞት ምጣኔ)" numFmtId="0" hierarchy="101"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3"/>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oneField="1">
      <fieldsUsage count="1">
        <fieldUsage x="2"/>
      </fieldsUsage>
    </cacheHierarchy>
    <cacheHierarchy uniqueName="[Measures].[Total Mortality Rate (ጠቅላላ የዶሮ ሞት መጣኔ)]" caption="Total Mortality Rate (ጠቅላላ የዶሮ ሞት መጣኔ)" measure="1" displayFolder="" measureGroup="data_table" count="0" oneField="1">
      <fieldsUsage count="1">
        <fieldUsage x="1"/>
      </fieldsUsage>
    </cacheHierarchy>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51153773148" createdVersion="5" refreshedVersion="8" minRefreshableVersion="3" recordCount="0" supportSubquery="1" supportAdvancedDrill="1" xr:uid="{86FCA199-87D6-4048-AC5B-672BEEE94358}">
  <cacheSource type="external" connectionId="3"/>
  <cacheFields count="5">
    <cacheField name="[Calendar_Table].[ወር].[ወር]" caption="ወር" numFmtId="0" hierarchy="1" level="1">
      <sharedItems count="13">
        <s v="መስከረም"/>
        <s v="ጥቅምት"/>
        <s v="ኅዳር"/>
        <s v="ታህሳስ"/>
        <s v="ጥር"/>
        <s v="የካቲት"/>
        <s v="መጋቢት"/>
        <s v="ሚያዝያ"/>
        <s v="ግንቦት"/>
        <s v="ሰኔ"/>
        <s v="ሐምሌ"/>
        <s v="ነሐሴ"/>
        <s v="ጳጉሜ"/>
      </sharedItems>
    </cacheField>
    <cacheField name="[Measures].[Feed Consumed Per Bird (በአንድ ዶሮ የተበላ መኖ)(Grams)]" caption="Feed Consumed Per Bird (በአንድ ዶሮ የተበላ መኖ)(Grams)" numFmtId="0" hierarchy="50" level="32767"/>
    <cacheField name="[Measures].[Upper Target]" caption="Upper Target" numFmtId="0" hierarchy="79" level="32767"/>
    <cacheField name="[Measures].[Lower Target]" caption="Lower Target" numFmtId="0" hierarchy="80" level="32767"/>
    <cacheField name="[Calendar_Table].[ሩብ ዓመት-ዓመት].[ሩብ ዓመት-ዓመት]" caption="ሩብ ዓመት-ዓመት" numFmtId="0" hierarchy="10" level="1">
      <sharedItems containsSemiMixedTypes="0" containsNonDate="0" containsString="0"/>
    </cacheField>
  </cacheFields>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fieldsUsage count="2">
        <fieldUsage x="-1"/>
        <fieldUsage x="0"/>
      </fieldsUsage>
    </cacheHierarchy>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fieldsUsage count="2">
        <fieldUsage x="-1"/>
        <fieldUsage x="4"/>
      </fieldsUsage>
    </cacheHierarchy>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oneField="1">
      <fieldsUsage count="1">
        <fieldUsage x="1"/>
      </fieldsUsage>
    </cacheHierarchy>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oneField="1">
      <fieldsUsage count="1">
        <fieldUsage x="2"/>
      </fieldsUsage>
    </cacheHierarchy>
    <cacheHierarchy uniqueName="[Measures].[Lower Target]" caption="Lower Target" measure="1" displayFolder="" measureGroup="data_table" count="0" oneField="1">
      <fieldsUsage count="1">
        <fieldUsage x="3"/>
      </fieldsUsage>
    </cacheHierarchy>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data_table" uniqueName="[data_table]" caption="data_table"/>
    <dimension measure="1" name="Measures" uniqueName="[Measures]" caption="Measures"/>
  </dimensions>
  <measureGroups count="2">
    <measureGroup name="Calendar_Table" caption="Calendar_Table"/>
    <measureGroup name="data_table" caption="data_tabl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6313.363046064813" createdVersion="3" refreshedVersion="8" minRefreshableVersion="3" recordCount="0" supportSubquery="1" supportAdvancedDrill="1" xr:uid="{1EA59B23-C6C8-4AB6-AEE7-E70D63942EB7}">
  <cacheSource type="external" connectionId="3">
    <extLst>
      <ext xmlns:x14="http://schemas.microsoft.com/office/spreadsheetml/2009/9/main" uri="{F057638F-6D5F-4e77-A914-E7F072B9BCA8}">
        <x14:sourceConnection name="ThisWorkbookDataModel"/>
      </ext>
    </extLst>
  </cacheSource>
  <cacheFields count="0"/>
  <cacheHierarchies count="106">
    <cacheHierarchy uniqueName="[Calendar_Table].[GregorianDate]" caption="GregorianDate" attribute="1" time="1" defaultMemberUniqueName="[Calendar_Table].[GregorianDate].[All]" allUniqueName="[Calendar_Table].[GregorianDate].[All]" dimensionUniqueName="[Calendar_Table]" displayFolder="" count="0" memberValueDatatype="7" unbalanced="0"/>
    <cacheHierarchy uniqueName="[Calendar_Table].[ወር]" caption="ወር" attribute="1" defaultMemberUniqueName="[Calendar_Table].[ወር].[All]" allUniqueName="[Calendar_Table].[ወር].[All]" dimensionUniqueName="[Calendar_Table]" displayFolder="" count="2" memberValueDatatype="130" unbalanced="0"/>
    <cacheHierarchy uniqueName="[Calendar_Table].[EthiopianYear]" caption="EthiopianYear" attribute="1" defaultMemberUniqueName="[Calendar_Table].[EthiopianYear].[All]" allUniqueName="[Calendar_Table].[EthiopianYear].[All]" dimensionUniqueName="[Calendar_Table]" displayFolder="" count="2" memberValueDatatype="130" unbalanced="0"/>
    <cacheHierarchy uniqueName="[Calendar_Table].[GregorianMonthNumber]" caption="GregorianMonthNumber" attribute="1" defaultMemberUniqueName="[Calendar_Table].[GregorianMonthNumber].[All]" allUniqueName="[Calendar_Table].[GregorianMonthNumber].[All]" dimensionUniqueName="[Calendar_Table]" displayFolder="" count="0" memberValueDatatype="130" unbalanced="0"/>
    <cacheHierarchy uniqueName="[Calendar_Table].[DayName]" caption="DayName" attribute="1" defaultMemberUniqueName="[Calendar_Table].[DayName].[All]" allUniqueName="[Calendar_Table].[DayName].[All]" dimensionUniqueName="[Calendar_Table]" displayFolder="" count="2" memberValueDatatype="130" unbalanced="0"/>
    <cacheHierarchy uniqueName="[Calendar_Table].[DayNumber]" caption="DayNumber" attribute="1" defaultMemberUniqueName="[Calendar_Table].[DayNumber].[All]" allUniqueName="[Calendar_Table].[DayNumber].[All]" dimensionUniqueName="[Calendar_Table]" displayFolder="" count="0" memberValueDatatype="20" unbalanced="0"/>
    <cacheHierarchy uniqueName="[Calendar_Table].[EthiopianMonthNumber2]" caption="EthiopianMonthNumber2" attribute="1" defaultMemberUniqueName="[Calendar_Table].[EthiopianMonthNumber2].[All]" allUniqueName="[Calendar_Table].[EthiopianMonthNumber2].[All]" dimensionUniqueName="[Calendar_Table]" displayFolder="" count="0" memberValueDatatype="20" unbalanced="0"/>
    <cacheHierarchy uniqueName="[Calendar_Table].[WeekNumber]" caption="WeekNumber" attribute="1" defaultMemberUniqueName="[Calendar_Table].[WeekNumber].[All]" allUniqueName="[Calendar_Table].[WeekNumber].[All]" dimensionUniqueName="[Calendar_Table]" displayFolder="" count="0" memberValueDatatype="20" unbalanced="0"/>
    <cacheHierarchy uniqueName="[Calendar_Table].[Week Label]" caption="Week Label" attribute="1" defaultMemberUniqueName="[Calendar_Table].[Week Label].[All]" allUniqueName="[Calendar_Table].[Week Label].[All]" dimensionUniqueName="[Calendar_Table]" displayFolder="" count="0" memberValueDatatype="130" unbalanced="0"/>
    <cacheHierarchy uniqueName="[Calendar_Table].[QuarterYear]" caption="QuarterYear" attribute="1" defaultMemberUniqueName="[Calendar_Table].[QuarterYear].[All]" allUniqueName="[Calendar_Table].[QuarterYear].[All]" dimensionUniqueName="[Calendar_Table]" displayFolder="" count="0" memberValueDatatype="130" unbalanced="0"/>
    <cacheHierarchy uniqueName="[Calendar_Table].[ሩብ ዓመት-ዓመት]" caption="ሩብ ዓመት-ዓመት" attribute="1" defaultMemberUniqueName="[Calendar_Table].[ሩብ ዓመት-ዓመት].[All]" allUniqueName="[Calendar_Table].[ሩብ ዓመት-ዓመት].[All]" dimensionUniqueName="[Calendar_Table]" displayFolder="" count="2" memberValueDatatype="130" unbalanced="0"/>
    <cacheHierarchy uniqueName="[Calendar_Table].[GregorianDate (Month)]" caption="GregorianDate (Month)" attribute="1" defaultMemberUniqueName="[Calendar_Table].[GregorianDate (Month)].[All]" allUniqueName="[Calendar_Table].[GregorianDate (Month)].[All]" dimensionUniqueName="[Calendar_Table]" displayFolder="" count="0" memberValueDatatype="130" unbalanced="0"/>
    <cacheHierarchy uniqueName="[data_table].[ቀን (Date)]" caption="ቀን (Date)" attribute="1" time="1" defaultMemberUniqueName="[data_table].[ቀን (Date)].[All]" allUniqueName="[data_table].[ቀን (Date)].[All]" dimensionUniqueName="[data_table]" displayFolder="" count="0" memberValueDatatype="7" unbalanced="0"/>
    <cacheHierarchy uniqueName="[data_table].[በበረት ዉስጥ ያሉ ዶሮዎች ብዛት (Number of Chickens)]" caption="በበረት ዉስጥ ያሉ ዶሮዎች ብዛት (Number of Chickens)" attribute="1" defaultMemberUniqueName="[data_table].[በበረት ዉስጥ ያሉ ዶሮዎች ብዛት (Number of Chickens)].[All]" allUniqueName="[data_table].[በበረት ዉስጥ ያሉ ዶሮዎች ብዛት (Number of Chickens)].[All]" dimensionUniqueName="[data_table]" displayFolder="" count="0" memberValueDatatype="20" unbalanced="0"/>
    <cacheHierarchy uniqueName="[data_table].[የሞቱ ዶሮዎች ብዛት (Number of Dead Chickens)]" caption="የሞቱ ዶሮዎች ብዛት (Number of Dead Chickens)" attribute="1" defaultMemberUniqueName="[data_table].[የሞቱ ዶሮዎች ብዛት (Number of Dead Chickens)].[All]" allUniqueName="[data_table].[የሞቱ ዶሮዎች ብዛት (Number of Dead Chickens)].[All]" dimensionUniqueName="[data_table]" displayFolder="" count="0" memberValueDatatype="20" unbalanced="0"/>
    <cacheHierarchy uniqueName="[data_table].[የተገኘ እንቁላል (Collected eggs)]" caption="የተገኘ እንቁላል (Collected eggs)" attribute="1" defaultMemberUniqueName="[data_table].[የተገኘ እንቁላል (Collected eggs)].[All]" allUniqueName="[data_table].[የተገኘ እንቁላል (Collected eggs)].[All]" dimensionUniqueName="[data_table]" displayFolder="" count="0" memberValueDatatype="5" unbalanced="0"/>
    <cacheHierarchy uniqueName="[data_table].[የአንድ እንቁላል ዋጋ  (The price of one egg)]" caption="የአንድ እንቁላል ዋጋ  (The price of one egg)" attribute="1" defaultMemberUniqueName="[data_table].[የአንድ እንቁላል ዋጋ  (The price of one egg)].[All]" allUniqueName="[data_table].[የአንድ እንቁላል ዋጋ  (The price of one egg)].[All]" dimensionUniqueName="[data_table]" displayFolder="" count="0" memberValueDatatype="5" unbalanced="0"/>
    <cacheHierarchy uniqueName="[data_table].[የተገዛ መኖ በኪሎ (Feed purchased per Kg)]" caption="የተገዛ መኖ በኪሎ (Feed purchased per Kg)" attribute="1" defaultMemberUniqueName="[data_table].[የተገዛ መኖ በኪሎ (Feed purchased per Kg)].[All]" allUniqueName="[data_table].[የተገዛ መኖ በኪሎ (Feed purchased per Kg)].[All]" dimensionUniqueName="[data_table]" displayFolder="" count="0" memberValueDatatype="5" unbalanced="0"/>
    <cacheHierarchy uniqueName="[data_table].[የአንድ ኪሎ መኖ ዋጋ (Price per kilogram of feed)]" caption="የአንድ ኪሎ መኖ ዋጋ (Price per kilogram of feed)" attribute="1" defaultMemberUniqueName="[data_table].[የአንድ ኪሎ መኖ ዋጋ (Price per kilogram of feed)].[All]" allUniqueName="[data_table].[የአንድ ኪሎ መኖ ዋጋ (Price per kilogram of feed)].[All]" dimensionUniqueName="[data_table]" displayFolder="" count="0" memberValueDatatype="5" unbalanced="0"/>
    <cacheHierarchy uniqueName="[data_table].[የተበላ መኖ በኪሎ (Feed Consumed Per Kg )]" caption="የተበላ መኖ በኪሎ (Feed Consumed Per Kg )" attribute="1" defaultMemberUniqueName="[data_table].[የተበላ መኖ በኪሎ (Feed Consumed Per Kg )].[All]" allUniqueName="[data_table].[የተበላ መኖ በኪሎ (Feed Consumed Per Kg )].[All]" dimensionUniqueName="[data_table]" displayFolder="" count="0" memberValueDatatype="5" unbalanced="0"/>
    <cacheHierarchy uniqueName="[data_table].[የትራንስፖርት (Transportation)]" caption="የትራንስፖርት (Transportation)" attribute="1" defaultMemberUniqueName="[data_table].[የትራንስፖርት (Transportation)].[All]" allUniqueName="[data_table].[የትራንስፖርት (Transportation)].[All]" dimensionUniqueName="[data_table]" displayFolder="" count="0" memberValueDatatype="5" unbalanced="0"/>
    <cacheHierarchy uniqueName="[data_table].[ማፅጃ ኬሚካል (Detergent chemical)]" caption="ማፅጃ ኬሚካል (Detergent chemical)" attribute="1" defaultMemberUniqueName="[data_table].[ማፅጃ ኬሚካል (Detergent chemical)].[All]" allUniqueName="[data_table].[ማፅጃ ኬሚካል (Detergent chemical)].[All]" dimensionUniqueName="[data_table]" displayFolder="" count="0" memberValueDatatype="5" unbalanced="0"/>
    <cacheHierarchy uniqueName="[data_table].[የእንቁላል መጣያ ጉዝጓዝ (Dry grass for eggs safety)]" caption="የእንቁላል መጣያ ጉዝጓዝ (Dry grass for eggs safety)" attribute="1" defaultMemberUniqueName="[data_table].[የእንቁላል መጣያ ጉዝጓዝ (Dry grass for eggs safety)].[All]" allUniqueName="[data_table].[የእንቁላል መጣያ ጉዝጓዝ (Dry grass for eggs safety)].[All]" dimensionUniqueName="[data_table]" displayFolder="" count="0" memberValueDatatype="5" unbalanced="0"/>
    <cacheHierarchy uniqueName="[data_table].[የመብራት (Electriccity)]" caption="የመብራት (Electriccity)" attribute="1" defaultMemberUniqueName="[data_table].[የመብራት (Electriccity)].[All]" allUniqueName="[data_table].[የመብራት (Electriccity)].[All]" dimensionUniqueName="[data_table]" displayFolder="" count="0" memberValueDatatype="5" unbalanced="0"/>
    <cacheHierarchy uniqueName="[data_table].[የዉሃ (Water)]" caption="የዉሃ (Water)" attribute="1" defaultMemberUniqueName="[data_table].[የዉሃ (Water)].[All]" allUniqueName="[data_table].[የዉሃ (Water)].[All]" dimensionUniqueName="[data_table]" displayFolder="" count="0" memberValueDatatype="5" unbalanced="0"/>
    <cacheHierarchy uniqueName="[data_table].[የመድሃኒት(ቫይታሚን) (Medicine &amp; Vitamines)]" caption="የመድሃኒት(ቫይታሚን) (Medicine &amp; Vitamines)" attribute="1" defaultMemberUniqueName="[data_table].[የመድሃኒት(ቫይታሚን) (Medicine &amp; Vitamines)].[All]" allUniqueName="[data_table].[የመድሃኒት(ቫይታሚን) (Medicine &amp; Vitamines)].[All]" dimensionUniqueName="[data_table]" displayFolder="" count="0" memberValueDatatype="5" unbalanced="0"/>
    <cacheHierarchy uniqueName="[data_table].[የሰራተኛ ደመወዝ (Workers Salary)]" caption="የሰራተኛ ደመወዝ (Workers Salary)" attribute="1" defaultMemberUniqueName="[data_table].[የሰራተኛ ደመወዝ (Workers Salary)].[All]" allUniqueName="[data_table].[የሰራተኛ ደመወዝ (Workers Salary)].[All]" dimensionUniqueName="[data_table]" displayFolder="" count="0" memberValueDatatype="5" unbalanced="0"/>
    <cacheHierarchy uniqueName="[data_table].[Daily Egg Revenue]" caption="Daily Egg Revenue" attribute="1" defaultMemberUniqueName="[data_table].[Daily Egg Revenue].[All]" allUniqueName="[data_table].[Daily Egg Revenue].[All]" dimensionUniqueName="[data_table]" displayFolder="" count="0" memberValueDatatype="5" unbalanced="0"/>
    <cacheHierarchy uniqueName="[data_table].[Daily Feed Consumed Cost]" caption="Daily Feed Consumed Cost" attribute="1" defaultMemberUniqueName="[data_table].[Daily Feed Consumed Cost].[All]" allUniqueName="[data_table].[Daily Feed Consumed Cost].[All]" dimensionUniqueName="[data_table]" displayFolder="" count="0" memberValueDatatype="5" unbalanced="0"/>
    <cacheHierarchy uniqueName="[data_table].[Daily Feed Consumed Cost2]" caption="Daily Feed Consumed Cost2" attribute="1" defaultMemberUniqueName="[data_table].[Daily Feed Consumed Cost2].[All]" allUniqueName="[data_table].[Daily Feed Consumed Cost2].[All]" dimensionUniqueName="[data_table]" displayFolder="" count="0" memberValueDatatype="5" unbalanced="0"/>
    <cacheHierarchy uniqueName="[data_table].[Daily Feed Purchased Cost]" caption="Daily Feed Purchased Cost" attribute="1" defaultMemberUniqueName="[data_table].[Daily Feed Purchased Cost].[All]" allUniqueName="[data_table].[Daily Feed Purchased Cost].[All]" dimensionUniqueName="[data_table]" displayFolder="" count="0" memberValueDatatype="5" unbalanced="0"/>
    <cacheHierarchy uniqueName="[data_table].[Daily Total Expenses]" caption="Daily Total Expenses" attribute="1" defaultMemberUniqueName="[data_table].[Daily Total Expenses].[All]" allUniqueName="[data_table].[Daily Total Expenses].[All]" dimensionUniqueName="[data_table]" displayFolder="" count="0" memberValueDatatype="5" unbalanced="0"/>
    <cacheHierarchy uniqueName="[data_table].[Daily Net Profit]" caption="Daily Net Profit" attribute="1" defaultMemberUniqueName="[data_table].[Daily Net Profit].[All]" allUniqueName="[data_table].[Daily Net Profit].[All]" dimensionUniqueName="[data_table]" displayFolder="" count="0" memberValueDatatype="5" unbalanced="0"/>
    <cacheHierarchy uniqueName="[Calendar_Table].[GregorianDate (Month Index)]" caption="GregorianDate (Month Index)" attribute="1" defaultMemberUniqueName="[Calendar_Table].[GregorianDate (Month Index)].[All]" allUniqueName="[Calendar_Table].[GregorianDate (Month Index)].[All]" dimensionUniqueName="[Calendar_Table]" displayFolder="" count="0" memberValueDatatype="20" unbalanced="0" hidden="1"/>
    <cacheHierarchy uniqueName="[Measures].[Sum of የተገኘ እንቁላል (Collected eggs)]" caption="Sum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Count of የተገኘ እንቁላል (Collected eggs)]" caption="Count of የተገኘ እንቁላል (Collected eggs)" measure="1" displayFolder="" measureGroup="data_table" count="0">
      <extLst>
        <ext xmlns:x15="http://schemas.microsoft.com/office/spreadsheetml/2010/11/main" uri="{B97F6D7D-B522-45F9-BDA1-12C45D357490}">
          <x15:cacheHierarchy aggregatedColumn="15"/>
        </ext>
      </extLst>
    </cacheHierarchy>
    <cacheHierarchy uniqueName="[Measures].[Sum of በበረት ዉስጥ ያሉ ዶሮዎች ብዛት (Number of Chickens)]" caption="Sum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Count of በበረት ዉስጥ ያሉ ዶሮዎች ብዛት (Number of Chickens)]" caption="Count of በበረት ዉስጥ ያሉ ዶሮዎች ብዛት (Number of Chickens)" measure="1" displayFolder="" measureGroup="data_table" count="0">
      <extLst>
        <ext xmlns:x15="http://schemas.microsoft.com/office/spreadsheetml/2010/11/main" uri="{B97F6D7D-B522-45F9-BDA1-12C45D357490}">
          <x15:cacheHierarchy aggregatedColumn="13"/>
        </ext>
      </extLst>
    </cacheHierarchy>
    <cacheHierarchy uniqueName="[Measures].[Sum of የተበላ መኖ በኪሎ (Feed Consumed Per Kg )]" caption="Sum of የተበላ መኖ በኪሎ (Feed Consumed Per Kg )" measure="1" displayFolder="" measureGroup="data_table" count="0">
      <extLst>
        <ext xmlns:x15="http://schemas.microsoft.com/office/spreadsheetml/2010/11/main" uri="{B97F6D7D-B522-45F9-BDA1-12C45D357490}">
          <x15:cacheHierarchy aggregatedColumn="19"/>
        </ext>
      </extLst>
    </cacheHierarchy>
    <cacheHierarchy uniqueName="[Measures].[Count of ወር]" caption="Count of ወር" measure="1" displayFolder="" measureGroup="Calendar_Table" count="0">
      <extLst>
        <ext xmlns:x15="http://schemas.microsoft.com/office/spreadsheetml/2010/11/main" uri="{B97F6D7D-B522-45F9-BDA1-12C45D357490}">
          <x15:cacheHierarchy aggregatedColumn="1"/>
        </ext>
      </extLst>
    </cacheHierarchy>
    <cacheHierarchy uniqueName="[Measures].[Sum of የትራንስፖርት (Transportation)]" caption="Sum of የትራንስፖርት (Transportation)" measure="1" displayFolder="" measureGroup="data_table" count="0">
      <extLst>
        <ext xmlns:x15="http://schemas.microsoft.com/office/spreadsheetml/2010/11/main" uri="{B97F6D7D-B522-45F9-BDA1-12C45D357490}">
          <x15:cacheHierarchy aggregatedColumn="20"/>
        </ext>
      </extLst>
    </cacheHierarchy>
    <cacheHierarchy uniqueName="[Measures].[Sum of የዉሃ (Water)]" caption="Sum of የዉሃ (Water)" measure="1" displayFolder="" measureGroup="data_table" count="0">
      <extLst>
        <ext xmlns:x15="http://schemas.microsoft.com/office/spreadsheetml/2010/11/main" uri="{B97F6D7D-B522-45F9-BDA1-12C45D357490}">
          <x15:cacheHierarchy aggregatedColumn="24"/>
        </ext>
      </extLst>
    </cacheHierarchy>
    <cacheHierarchy uniqueName="[Measures].[Sum of የመብራት (Electriccity)]" caption="Sum of የመብራት (Electriccity)" measure="1" displayFolder="" measureGroup="data_table" count="0">
      <extLst>
        <ext xmlns:x15="http://schemas.microsoft.com/office/spreadsheetml/2010/11/main" uri="{B97F6D7D-B522-45F9-BDA1-12C45D357490}">
          <x15:cacheHierarchy aggregatedColumn="23"/>
        </ext>
      </extLst>
    </cacheHierarchy>
    <cacheHierarchy uniqueName="[Measures].[Total Eggs Collected(የተሰበሰበ እንቁላል)]" caption="Total Eggs Collected(የተሰበሰበ እንቁላል)" measure="1" displayFolder="" measureGroup="data_table" count="0"/>
    <cacheHierarchy uniqueName="[Measures].[Total Egg Trays(ጠቅላላ የእንቁላል ሰሃን)]" caption="Total Egg Trays(ጠቅላላ የእንቁላል ሰሃን)" measure="1" displayFolder="" measureGroup="data_table" count="0"/>
    <cacheHierarchy uniqueName="[Measures].[Lay Rate (%)]" caption="Lay Rate (%)" measure="1" displayFolder="" measureGroup="data_table" count="0"/>
    <cacheHierarchy uniqueName="[Measures].[Active Flock Count(በሕይዎት ያሉ ዶሮዎች)]" caption="Active Flock Count(በሕይዎት ያሉ ዶሮዎች)" measure="1" displayFolder="" measureGroup="data_table" count="0"/>
    <cacheHierarchy uniqueName="[Measures].[Total Mortality(ጠቅላላ የሞቱ ዶሮዎች)]" caption="Total Mortality(ጠቅላላ የሞቱ ዶሮዎች)" measure="1" displayFolder="" measureGroup="data_table" count="0"/>
    <cacheHierarchy uniqueName="[Measures].[Mortality Rate(የሞቱ ዶሮዎች ንጻሬ) %]" caption="Mortality Rate(የሞቱ ዶሮዎች ንጻሬ) %" measure="1" displayFolder="" measureGroup="data_table" count="0"/>
    <cacheHierarchy uniqueName="[Measures].[Total Feed Consumed (ጠቅላላ የተበላ መኖ)(Kg)]" caption="Total Feed Consumed (ጠቅላላ የተበላ መኖ)(Kg)" measure="1" displayFolder="" measureGroup="data_table" count="0"/>
    <cacheHierarchy uniqueName="[Measures].[Feed Consumed Per Bird (በአንድ ዶሮ የተበላ መኖ)(Grams)]" caption="Feed Consumed Per Bird (በአንድ ዶሮ የተበላ መኖ)(Grams)" measure="1" displayFolder="" measureGroup="data_table" count="0"/>
    <cacheHierarchy uniqueName="[Measures].[FCR (የተበላ መኖ ከተገኘ እንቁላል አንጻር)(Feed Kg per Tray)]" caption="FCR (የተበላ መኖ ከተገኘ እንቁላል አንጻር)(Feed Kg per Tray)" measure="1" displayFolder="" measureGroup="data_table" count="0"/>
    <cacheHierarchy uniqueName="[Measures].[Total Revenue (ጠቅላላ ሽያጭ)]" caption="Total Revenue (ጠቅላላ ሽያጭ)" measure="1" displayFolder="" measureGroup="data_table" count="0"/>
    <cacheHierarchy uniqueName="[Measures].[Total Feed Cost(ጠቅላላ የመኖ ወጪ)]" caption="Total Feed Cost(ጠቅላላ የመኖ ወጪ)" measure="1" displayFolder="" measureGroup="data_table" count="0"/>
    <cacheHierarchy uniqueName="[Measures].[Total Expenses(ጠቅላላ ወጪ)]" caption="Total Expenses(ጠቅላላ ወጪ)" measure="1" displayFolder="" measureGroup="data_table" count="0"/>
    <cacheHierarchy uniqueName="[Measures].[Net Operating Profit(የተጣራ ትርፍ)]" caption="Net Operating Profit(የተጣራ ትርፍ)" measure="1" displayFolder="" measureGroup="data_table" count="0"/>
    <cacheHierarchy uniqueName="[Measures].[Profit Margin(የትርፍ ህዳግ) %]" caption="Profit Margin(የትርፍ ህዳግ) %" measure="1" displayFolder="" measureGroup="data_table" count="0"/>
    <cacheHierarchy uniqueName="[Measures].[Cost Per Egg(አንድ እንቁላል ለማግኘት የሚወጣ ወጪ)]" caption="Cost Per Egg(አንድ እንቁላል ለማግኘት የሚወጣ ወጪ)" measure="1" displayFolder="" measureGroup="data_table" count="0"/>
    <cacheHierarchy uniqueName="[Measures].[Non-Feed Expenses(ከመኖ ዉጪ ያሉ ወጪዎች)]" caption="Non-Feed Expenses(ከመኖ ዉጪ ያሉ ወጪዎች)" measure="1" displayFolder="" measureGroup="data_table" count="0"/>
    <cacheHierarchy uniqueName="[Measures].[የትራንስፖርት - ወጪ]" caption="የትራንስፖርት - ወጪ" measure="1" displayFolder="" measureGroup="data_table" count="0"/>
    <cacheHierarchy uniqueName="[Measures].[የዉሃ- ወጪ]" caption="የዉሃ- ወጪ" measure="1" displayFolder="" measureGroup="data_table" count="0"/>
    <cacheHierarchy uniqueName="[Measures].[የመብራት -ወጪ]" caption="የመብራት -ወጪ" measure="1" displayFolder="" measureGroup="data_table" count="0"/>
    <cacheHierarchy uniqueName="[Measures].[የተበላ መኖ - ወጪ]" caption="የተበላ መኖ - ወጪ" measure="1" displayFolder="" measureGroup="data_table" count="0"/>
    <cacheHierarchy uniqueName="[Measures].[የማፅጃ ኬሚካል ወጪ]" caption="የማፅጃ ኬሚካል ወጪ" measure="1" displayFolder="" measureGroup="data_table" count="0"/>
    <cacheHierarchy uniqueName="[Measures].[የእንቁላል መጣያ ጉዝጓዝ ወጪ]" caption="የእንቁላል መጣያ ጉዝጓዝ ወጪ" measure="1" displayFolder="" measureGroup="data_table" count="0"/>
    <cacheHierarchy uniqueName="[Measures].[የመድሃኒት(ቫይታሚን) ወጪ]" caption="የመድሃኒት(ቫይታሚን) ወጪ" measure="1" displayFolder="" measureGroup="data_table" count="0"/>
    <cacheHierarchy uniqueName="[Measures].[የደመወዝ ወጪ]" caption="የደመወዝ ወጪ" measure="1" displayFolder="" measureGroup="data_table" count="0"/>
    <cacheHierarchy uniqueName="[Measures].[Daily Average Eggs(በቀን በአማካይ የተገኘ እንቁላል)]" caption="Daily Average Eggs(በቀን በአማካይ የተገኘ እንቁላል)" measure="1" displayFolder="" measureGroup="data_table" count="0"/>
    <cacheHierarchy uniqueName="[Measures].[Daily Mortality(በቀን የሞቱ ዶሮዎች)]" caption="Daily Mortality(በቀን የሞቱ ዶሮዎች)" measure="1" displayFolder="" measureGroup="data_table" count="0"/>
    <cacheHierarchy uniqueName="[Measures].[Cumulative Dead Birds(ጠቅላላ የሞቱ ዶሮዎች)]" caption="Cumulative Dead Birds(ጠቅላላ የሞቱ ዶሮዎች)" measure="1" displayFolder="" measureGroup="data_table" count="0"/>
    <cacheHierarchy uniqueName="[Measures].[Daily Feed Consumed(በቀን የተበላ መኖ) (Kg)]" caption="Daily Feed Consumed(በቀን የተበላ መኖ) (Kg)" measure="1" displayFolder="" measureGroup="data_table" count="0"/>
    <cacheHierarchy uniqueName="[Measures].[Feed Per Bird(አንድ ዶሮ የተመገበችዉ መኖ በዛት) (Grams)]" caption="Feed Per Bird(አንድ ዶሮ የተመገበችዉ መኖ በዛት) (Grams)" measure="1" displayFolder="" measureGroup="data_table" count="0"/>
    <cacheHierarchy uniqueName="[Measures].[Daily Feed Purchased(በቀን የተገዛ መኖ)]" caption="Daily Feed Purchased(በቀን የተገዛ መኖ)" measure="1" displayFolder="" measureGroup="data_table" count="0"/>
    <cacheHierarchy uniqueName="[Measures].[Daily-Feed Purchased Cost(በቀን ይተገዛ መኖ ዋጋ)]" caption="Daily-Feed Purchased Cost(በቀን ይተገዛ መኖ ዋጋ)" measure="1" displayFolder="" measureGroup="data_table" count="0"/>
    <cacheHierarchy uniqueName="[Measures].[Running Total Profit]" caption="Running Total Profit" measure="1" displayFolder="" measureGroup="data_table" count="0"/>
    <cacheHierarchy uniqueName="[Measures].[Daily Average Eggs Produced(በአማካይ በቀን የተሰበሰበ እንቁላል)]" caption="Daily Average Eggs Produced(በአማካይ በቀን የተሰበሰበ እንቁላል)" measure="1" displayFolder="" measureGroup="data_table" count="0"/>
    <cacheHierarchy uniqueName="[Measures].[Target Lay Rate(ለመሰብሰብ የታለመ እንቁላል)  %]" caption="Target Lay Rate(ለመሰብሰብ የታለመ እንቁላል)  %" measure="1" displayFolder="" measureGroup="data_table" count="0"/>
    <cacheHierarchy uniqueName="[Measures].[Weekly Depletion(በሳምንት ዉስጥ የሞቱ ዶሮዎች)]" caption="Weekly Depletion(በሳምንት ዉስጥ የሞቱ ዶሮዎች)" measure="1" displayFolder="" measureGroup="data_table" count="0"/>
    <cacheHierarchy uniqueName="[Measures].[Total Feed Purchased (ጠቅላላ የተገዛ መኖ በኪ.ግ.)(Kg)]" caption="Total Feed Purchased (ጠቅላላ የተገዛ መኖ በኪ.ግ.)(Kg)" measure="1" displayFolder="" measureGroup="data_table" count="0"/>
    <cacheHierarchy uniqueName="[Measures].[Upper Target]" caption="Upper Target" measure="1" displayFolder="" measureGroup="data_table" count="0"/>
    <cacheHierarchy uniqueName="[Measures].[Lower Target]" caption="Lower Target" measure="1" displayFolder="" measureGroup="data_table" count="0"/>
    <cacheHierarchy uniqueName="[Measures].[Feed Consumed Per Bird2 (በአንድ ዶሮ የተበላ መኖ)(Grams)]" caption="Feed Consumed Per Bird2 (በአንድ ዶሮ የተበላ መኖ)(Grams)" measure="1" displayFolder="" measureGroup="data_table" count="0"/>
    <cacheHierarchy uniqueName="[Measures].[Feed Consumed Per Bird3 (በአንድ ዶሮ የተበላ መኖ)(Grams)]" caption="Feed Consumed Per Bird3 (በአንድ ዶሮ የተበላ መኖ)(Grams)" measure="1" displayFolder="" measureGroup="data_table" count="0"/>
    <cacheHierarchy uniqueName="[Measures].[Total Feed Cost (ጠቅላላ የመኖ ዋጋ) (ETB)]" caption="Total Feed Cost (ጠቅላላ የመኖ ዋጋ) (ETB)" measure="1" displayFolder="" measureGroup="data_table" count="0"/>
    <cacheHierarchy uniqueName="[Measures].[Start Balance(መነሻ የገንዘበ መጠን) (በብር)]" caption="Start Balance(መነሻ የገንዘበ መጠን) (በብር)" measure="1" displayFolder="" measureGroup="data_table" count="0"/>
    <cacheHierarchy uniqueName="[Measures].[FCR Weekly Avg (አማካይ ሳምንታዊ የተበላ መኖ ከተገኘ እንቁላል አንጻር)]" caption="FCR Weekly Avg (አማካይ ሳምንታዊ የተበላ መኖ ከተገኘ እንቁላል አንጻር)" measure="1" displayFolder="" measureGroup="data_table" count="0"/>
    <cacheHierarchy uniqueName="[Measures].[FCR Upper Target (ከፍተኛ የተበላ መኖ ከተገኘ እነቁላል ንጻሬ)]" caption="FCR Upper Target (ከፍተኛ የተበላ መኖ ከተገኘ እነቁላል ንጻሬ)" measure="1" displayFolder="" measureGroup="data_table" count="0"/>
    <cacheHierarchy uniqueName="[Measures].[FCR Lower Target(ዝቅተኛ የተበላ መኖ ከተገኘ እነቁላል ንጻሬ)]" caption="FCR Lower Target(ዝቅተኛ የተበላ መኖ ከተገኘ እነቁላል ንጻሬ)" measure="1" displayFolder="" measureGroup="data_table" count="0"/>
    <cacheHierarchy uniqueName="[Measures].[Avg. Market Selling Price (Target Line)(አማካይ የመሸጫ ዋጋ)]" caption="Avg. Market Selling Price (Target Line)(አማካይ የመሸጫ ዋጋ)" measure="1" displayFolder="" measureGroup="data_table" count="0"/>
    <cacheHierarchy uniqueName="[Measures].[Utilities (Water + Electricity / የውሃ + የመብራት)]" caption="Utilities (Water + Electricity / የውሃ + የመብራት)" measure="1" displayFolder="" measureGroup="data_table" count="0"/>
    <cacheHierarchy uniqueName="[Measures].[Feed Cost per Tray]" caption="Feed Cost per Tray" measure="1" displayFolder="" measureGroup="data_table" count="0"/>
    <cacheHierarchy uniqueName="[Measures].[Labor Cost per Tray]" caption="Labor Cost per Tray" measure="1" displayFolder="" measureGroup="data_table" count="0"/>
    <cacheHierarchy uniqueName="[Measures].[Utilities Cost per Tray]" caption="Utilities Cost per Tray" measure="1" displayFolder="" measureGroup="data_table" count="0"/>
    <cacheHierarchy uniqueName="[Measures].[Labor Cost % (X-axis)]" caption="Labor Cost % (X-axis)" measure="1" displayFolder="" measureGroup="data_table" count="0"/>
    <cacheHierarchy uniqueName="[Measures].[Feed Cost % (Y-axis)]" caption="Feed Cost % (Y-axis)" measure="1" displayFolder="" measureGroup="data_table" count="0"/>
    <cacheHierarchy uniqueName="[Measures].[Utilities % (Bubble Size)]" caption="Utilities % (Bubble Size)" measure="1" displayFolder="" measureGroup="data_table" count="0"/>
    <cacheHierarchy uniqueName="[Measures].[Production Target Achievement(ለመሰብሰብ የታቀደ) %]" caption="Production Target Achievement(ለመሰብሰብ የታቀደ) %" measure="1" displayFolder="" measureGroup="data_table" count="0"/>
    <cacheHierarchy uniqueName="[Measures].[Target goal to achieve lay rate target(ለመሰብሰብ የታቀደን እንቁላል የማሳካት ግብ)]" caption="Target goal to achieve lay rate target(ለመሰብሰብ የታቀደን እንቁላል የማሳካት ግብ)" measure="1" displayFolder="" measureGroup="data_table" count="0"/>
    <cacheHierarchy uniqueName="[Measures].[Daily Egg Trays (ዕለታዊ የእንቁላል ትሪዎች)]" caption="Daily Egg Trays (ዕለታዊ የእንቁላል ትሪዎች)" measure="1" displayFolder="" measureGroup="data_table" count="0"/>
    <cacheHierarchy uniqueName="[Measures].[Hen-Day Production(የዶሮዎች ዕለታዊ ምርት) %]" caption="Hen-Day Production(የዶሮዎች ዕለታዊ ምርት) %" measure="1" displayFolder="" measureGroup="data_table" count="0"/>
    <cacheHierarchy uniqueName="[Measures].[Cost per Tray (የአንድ የዕንቁላል ትሪ ወጪ)]" caption="Cost per Tray (የአንድ የዕንቁላል ትሪ ወጪ)" measure="1" displayFolder="" measureGroup="data_table" count="0"/>
    <cacheHierarchy uniqueName="[Measures].[Accepted Mortality rate (የሚጠበቅ የዶሮ ሞት ምጣኔ)]" caption="Accepted Mortality rate (የሚጠበቅ የዶሮ ሞት ምጣኔ)" measure="1" displayFolder="" measureGroup="data_table" count="0"/>
    <cacheHierarchy uniqueName="[Measures].[Total Mortality Rate (ጠቅላላ የዶሮ ሞት መጣኔ)]" caption="Total Mortality Rate (ጠቅላላ የዶሮ ሞት መጣኔ)" measure="1" displayFolder="" measureGroup="data_table" count="0"/>
    <cacheHierarchy uniqueName="[Measures].[__XL_Count Calendar_Table]" caption="__XL_Count Calendar_Table" measure="1" displayFolder="" measureGroup="Calendar_Table" count="0" hidden="1"/>
    <cacheHierarchy uniqueName="[Measures].[__XL_Count data_table]" caption="__XL_Count data_table" measure="1" displayFolder="" measureGroup="data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43654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5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5.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4D516-7997-438C-8D75-C5E96C973746}" name="PivotTable14" cacheId="6" applyNumberFormats="0" applyBorderFormats="0" applyFontFormats="0" applyPatternFormats="0" applyAlignmentFormats="0" applyWidthHeightFormats="1" dataCaption="Values" tag="6cc15fd6-4650-4ca4-a8f6-9388a23a60ad" updatedVersion="8" minRefreshableVersion="3" useAutoFormatting="1" subtotalHiddenItems="1" itemPrintTitles="1" createdVersion="5"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701AC-583B-4480-97A9-85EC42E63EAD}" name="PivotTable8" cacheId="0" applyNumberFormats="0" applyBorderFormats="0" applyFontFormats="0" applyPatternFormats="0" applyAlignmentFormats="0" applyWidthHeightFormats="1" dataCaption="Values" tag="c00f701a-08e9-4b89-b18d-2e1330499f82" updatedVersion="8" minRefreshableVersion="3" useAutoFormatting="1" subtotalHiddenItems="1" rowGrandTotals="0" colGrandTotals="0" itemPrintTitles="1" createdVersion="5" indent="0" outline="1" outlineData="1" multipleFieldFilters="0" chartFormat="22">
  <location ref="G454:J46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7">
    <i>
      <x/>
    </i>
    <i>
      <x v="1"/>
    </i>
    <i>
      <x v="2"/>
    </i>
    <i>
      <x v="3"/>
    </i>
    <i>
      <x v="4"/>
    </i>
    <i>
      <x v="5"/>
    </i>
    <i>
      <x v="6"/>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543E2-2F87-4084-9810-8D1D1BC9FE8A}" name="PivotTable15" cacheId="7" applyNumberFormats="0" applyBorderFormats="0" applyFontFormats="0" applyPatternFormats="0" applyAlignmentFormats="0" applyWidthHeightFormats="1" dataCaption="Values" tag="e9f62f40-4533-410d-ac5f-804d5095cf6a" updatedVersion="8" minRefreshableVersion="3" useAutoFormatting="1" subtotalHiddenItems="1" itemPrintTitles="1" createdVersion="5"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48696A-093C-455C-A11B-7D1AC2E72071}" name="PivotTable47" cacheId="42" applyNumberFormats="0" applyBorderFormats="0" applyFontFormats="0" applyPatternFormats="0" applyAlignmentFormats="0" applyWidthHeightFormats="1" dataCaption="Values" tag="5dd9e686-0421-4ae2-bf83-9a2cee892c23" updatedVersion="8" minRefreshableVersion="3" useAutoFormatting="1" subtotalHiddenItems="1" itemPrintTitles="1" createdVersion="5" indent="0" outline="1" outlineData="1" multipleFieldFilters="0">
  <location ref="AG185:AG1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57763C-890A-4FD8-B310-57DAEDD2555F}" name="PivotTable25" cacheId="18" applyNumberFormats="0" applyBorderFormats="0" applyFontFormats="0" applyPatternFormats="0" applyAlignmentFormats="0" applyWidthHeightFormats="1" dataCaption="Values" tag="2ae1ba02-089f-4dd3-a189-b1ba70bfffad" updatedVersion="8" minRefreshableVersion="3" useAutoFormatting="1" subtotalHiddenItems="1" itemPrintTitles="1" createdVersion="5" indent="0" outline="1" outlineData="1" multipleFieldFilters="0">
  <location ref="B48:B4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1F76F5-2D15-4500-8F14-3B18C79136DC}" name="PivotTable57" cacheId="56" applyNumberFormats="0" applyBorderFormats="0" applyFontFormats="0" applyPatternFormats="0" applyAlignmentFormats="0" applyWidthHeightFormats="1" dataCaption="Values" tag="13d7bfbc-c99c-4730-85eb-9b5c42e9d999" updatedVersion="8" minRefreshableVersion="3" useAutoFormatting="1" subtotalHiddenItems="1" rowGrandTotals="0" colGrandTotals="0" itemPrintTitles="1" createdVersion="5" indent="0" outline="1" outlineData="1" multipleFieldFilters="0" chartFormat="8">
  <location ref="N819:Q832" firstHeaderRow="0"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18">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 chart="6" format="12">
      <pivotArea type="data" outline="0" fieldPosition="0">
        <references count="2">
          <reference field="4294967294" count="1" selected="0">
            <x v="1"/>
          </reference>
          <reference field="0" count="1" selected="0">
            <x v="8"/>
          </reference>
        </references>
      </pivotArea>
    </chartFormat>
    <chartFormat chart="6" format="13">
      <pivotArea type="data" outline="0" fieldPosition="0">
        <references count="2">
          <reference field="4294967294" count="1" selected="0">
            <x v="2"/>
          </reference>
          <reference field="0" count="1" selected="0">
            <x v="0"/>
          </reference>
        </references>
      </pivotArea>
    </chartFormat>
    <chartFormat chart="6" format="14">
      <pivotArea type="data" outline="0" fieldPosition="0">
        <references count="1">
          <reference field="4294967294" count="1" selected="0">
            <x v="2"/>
          </reference>
        </references>
      </pivotArea>
    </chartFormat>
    <chartFormat chart="6" format="15">
      <pivotArea type="data" outline="0" fieldPosition="0">
        <references count="2">
          <reference field="4294967294" count="1" selected="0">
            <x v="2"/>
          </reference>
          <reference field="0" count="1" selected="0">
            <x v="4"/>
          </reference>
        </references>
      </pivotArea>
    </chartFormat>
    <chartFormat chart="6" format="16">
      <pivotArea type="data" outline="0" fieldPosition="0">
        <references count="2">
          <reference field="4294967294" count="1" selected="0">
            <x v="2"/>
          </reference>
          <reference field="0" count="1" selected="0">
            <x v="5"/>
          </reference>
        </references>
      </pivotArea>
    </chartFormat>
    <chartFormat chart="6" format="17">
      <pivotArea type="data" outline="0" fieldPosition="0">
        <references count="2">
          <reference field="4294967294" count="1" selected="0">
            <x v="2"/>
          </reference>
          <reference field="0" count="1" selected="0">
            <x v="6"/>
          </reference>
        </references>
      </pivotArea>
    </chartFormat>
    <chartFormat chart="6" format="18">
      <pivotArea type="data" outline="0" fieldPosition="0">
        <references count="2">
          <reference field="4294967294" count="1" selected="0">
            <x v="2"/>
          </reference>
          <reference field="0" count="1" selected="0">
            <x v="7"/>
          </reference>
        </references>
      </pivotArea>
    </chartFormat>
    <chartFormat chart="6" format="19">
      <pivotArea type="data" outline="0" fieldPosition="0">
        <references count="2">
          <reference field="4294967294" count="1" selected="0">
            <x v="2"/>
          </reference>
          <reference field="0" count="1" selected="0">
            <x v="8"/>
          </reference>
        </references>
      </pivotArea>
    </chartFormat>
    <chartFormat chart="6" format="20">
      <pivotArea type="data" outline="0" fieldPosition="0">
        <references count="2">
          <reference field="4294967294" count="1" selected="0">
            <x v="2"/>
          </reference>
          <reference field="0" count="1" selected="0">
            <x v="9"/>
          </reference>
        </references>
      </pivotArea>
    </chartFormat>
    <chartFormat chart="6" format="21">
      <pivotArea type="data" outline="0" fieldPosition="0">
        <references count="2">
          <reference field="4294967294" count="1" selected="0">
            <x v="2"/>
          </reference>
          <reference field="0" count="1" selected="0">
            <x v="10"/>
          </reference>
        </references>
      </pivotArea>
    </chartFormat>
    <chartFormat chart="6" format="22">
      <pivotArea type="data" outline="0" fieldPosition="0">
        <references count="2">
          <reference field="4294967294" count="1" selected="0">
            <x v="2"/>
          </reference>
          <reference field="0" count="1" selected="0">
            <x v="11"/>
          </reference>
        </references>
      </pivotArea>
    </chartFormat>
    <chartFormat chart="6" format="23">
      <pivotArea type="data" outline="0" fieldPosition="0">
        <references count="2">
          <reference field="4294967294" count="1" selected="0">
            <x v="2"/>
          </reference>
          <reference field="0" count="1" selected="0">
            <x v="12"/>
          </reference>
        </references>
      </pivotArea>
    </chartFormat>
    <chartFormat chart="6" format="24">
      <pivotArea type="data" outline="0" fieldPosition="0">
        <references count="2">
          <reference field="4294967294" count="1" selected="0">
            <x v="2"/>
          </reference>
          <reference field="0" count="1" selected="0">
            <x v="1"/>
          </reference>
        </references>
      </pivotArea>
    </chartFormat>
    <chartFormat chart="6" format="25">
      <pivotArea type="data" outline="0" fieldPosition="0">
        <references count="2">
          <reference field="4294967294" count="1" selected="0">
            <x v="2"/>
          </reference>
          <reference field="0" count="1" selected="0">
            <x v="2"/>
          </reference>
        </references>
      </pivotArea>
    </chartFormat>
    <chartFormat chart="6" format="26">
      <pivotArea type="data" outline="0" fieldPosition="0">
        <references count="2">
          <reference field="4294967294" count="1" selected="0">
            <x v="2"/>
          </reference>
          <reference field="0" count="1" selected="0">
            <x v="3"/>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2B1827-DB52-46F4-9696-72094223A1F4}" name="PivotTable32" cacheId="26" applyNumberFormats="0" applyBorderFormats="0" applyFontFormats="0" applyPatternFormats="0" applyAlignmentFormats="0" applyWidthHeightFormats="1" dataCaption="Values" tag="126fb667-a2e0-413b-8cd2-e64291cce91d" updatedVersion="8" minRefreshableVersion="3" useAutoFormatting="1" subtotalHiddenItems="1" itemPrintTitles="1" createdVersion="5" indent="0" outline="1" outlineData="1" multipleFieldFilters="0">
  <location ref="O488:O48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253451-7DBE-4A5C-BFFF-C77E2025E769}" name="PivotTable23" cacheId="16" applyNumberFormats="0" applyBorderFormats="0" applyFontFormats="0" applyPatternFormats="0" applyAlignmentFormats="0" applyWidthHeightFormats="1" dataCaption="Values" tag="90a6ece5-20aa-4f9c-a496-3c101313018b" updatedVersion="8" minRefreshableVersion="3" useAutoFormatting="1" subtotalHiddenItems="1" itemPrintTitles="1" createdVersion="5" indent="0" outline="1" outlineData="1" multipleFieldFilters="0">
  <location ref="B41:B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824CBC-BD58-466B-8AE5-533D0F54EC19}" name="PivotTable52" cacheId="48" applyNumberFormats="0" applyBorderFormats="0" applyFontFormats="0" applyPatternFormats="0" applyAlignmentFormats="0" applyWidthHeightFormats="1" dataCaption="Values" tag="0fc05f3c-3cd2-449c-98bc-44e3845912e2" updatedVersion="8" minRefreshableVersion="3" useAutoFormatting="1" subtotalHiddenItems="1" itemPrintTitles="1" createdVersion="5" indent="0" outline="1" outlineData="1" multipleFieldFilters="0">
  <location ref="B65:B6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48A53F-EB01-42D4-8956-9166C7AAFBF9}" name="PivotTable48" cacheId="43" applyNumberFormats="0" applyBorderFormats="0" applyFontFormats="0" applyPatternFormats="0" applyAlignmentFormats="0" applyWidthHeightFormats="1" dataCaption="Values" tag="607b7c7c-2a5c-47b2-9a1a-85d7ecf1963f" updatedVersion="8" minRefreshableVersion="3" useAutoFormatting="1" subtotalHiddenItems="1" itemPrintTitles="1" createdVersion="5" indent="0" outline="1" outlineData="1" multipleFieldFilters="0">
  <location ref="AG187:AG18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B8D2B5-E5A9-4E35-812E-8D9B9F600C01}" name="PivotTable6" cacheId="51" applyNumberFormats="0" applyBorderFormats="0" applyFontFormats="0" applyPatternFormats="0" applyAlignmentFormats="0" applyWidthHeightFormats="1" dataCaption="Values" tag="f4491ecf-b26b-48d2-8a15-16fae818b4da" updatedVersion="8" minRefreshableVersion="3" useAutoFormatting="1" subtotalHiddenItems="1" rowGrandTotals="0" colGrandTotals="0" itemPrintTitles="1" createdVersion="5" indent="0" outline="1" outlineData="1" multipleFieldFilters="0" chartFormat="2">
  <location ref="AE53:AF66"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0E3FEF-AC89-4566-A415-F5C223AD8113}" name="PivotTable22" cacheId="15" applyNumberFormats="0" applyBorderFormats="0" applyFontFormats="0" applyPatternFormats="0" applyAlignmentFormats="0" applyWidthHeightFormats="1" dataCaption="Values" tag="f3e10d76-550c-4da9-a602-f8a9bc57f3c7" updatedVersion="8" minRefreshableVersion="3" useAutoFormatting="1" subtotalHiddenItems="1" itemPrintTitles="1" createdVersion="5" indent="0" outline="1" outlineData="1" multipleFieldFilters="0">
  <location ref="B38:B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9A6F34-8CC0-46D6-8D9D-248C018EED88}" name="PivotTable33" cacheId="27" applyNumberFormats="0" applyBorderFormats="0" applyFontFormats="0" applyPatternFormats="0" applyAlignmentFormats="0" applyWidthHeightFormats="1" dataCaption="Values" tag="82202e92-d598-4d0f-95ef-fd8cf05a59c0" updatedVersion="8" minRefreshableVersion="3" useAutoFormatting="1" subtotalHiddenItems="1" itemPrintTitles="1" createdVersion="5" indent="0" outline="1" outlineData="1" multipleFieldFilters="0">
  <location ref="Q476:Q47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7B0676-E02C-4356-9E59-014F9FA9275C}" name="PivotTable39" cacheId="33" applyNumberFormats="0" applyBorderFormats="0" applyFontFormats="0" applyPatternFormats="0" applyAlignmentFormats="0" applyWidthHeightFormats="1" dataCaption="Values" tag="0eca98b0-60d8-45ff-a3f1-3a2394d73c4d" updatedVersion="8" minRefreshableVersion="3" useAutoFormatting="1" subtotalHiddenItems="1" rowGrandTotals="0" colGrandTotals="0" itemPrintTitles="1" createdVersion="5" indent="0" outline="1" outlineData="1" multipleFieldFilters="0" chartFormat="12">
  <location ref="F54:H67" firstHeaderRow="0"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2">
    <i>
      <x/>
    </i>
    <i i="1">
      <x v="1"/>
    </i>
  </colItems>
  <dataFields count="2">
    <dataField fld="1" subtotal="count" baseField="0" baseItem="0"/>
    <dataField fld="2"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620A01-38A5-4DFC-898A-4CD3A6B90688}" name="PivotTable7" cacheId="52" applyNumberFormats="0" applyBorderFormats="0" applyFontFormats="0" applyPatternFormats="0" applyAlignmentFormats="0" applyWidthHeightFormats="1" dataCaption="Values" tag="e53df3e4-0fe4-42ee-bbee-39c75f740c07" updatedVersion="8" minRefreshableVersion="3" useAutoFormatting="1" subtotalHiddenItems="1" rowGrandTotals="0" colGrandTotals="0" itemPrintTitles="1" createdVersion="5" indent="0" outline="1" outlineData="1" multipleFieldFilters="0" chartFormat="6">
  <location ref="G433:J446" firstHeaderRow="0" firstDataRow="1" firstDataCol="1"/>
  <pivotFields count="5">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DD5FC0-92DA-4D83-B115-11C8C93FB782}" name="PivotTable18" cacheId="10" applyNumberFormats="0" applyBorderFormats="0" applyFontFormats="0" applyPatternFormats="0" applyAlignmentFormats="0" applyWidthHeightFormats="1" dataCaption="Values" tag="ab3b42cc-e977-4261-b56b-790c7c02682c" updatedVersion="8" minRefreshableVersion="3" useAutoFormatting="1" subtotalHiddenItems="1" itemPrintTitles="1" createdVersion="5" indent="0" outline="1" outlineData="1" multipleFieldFilters="0">
  <location ref="B22:B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B6D18E-38A3-4D43-B60F-AEE1F3005AFE}" name="PivotTable2" cacheId="12" applyNumberFormats="0" applyBorderFormats="0" applyFontFormats="0" applyPatternFormats="0" applyAlignmentFormats="0" applyWidthHeightFormats="1" dataCaption="Values" tag="ee4bf0eb-dcaf-43fb-9755-e653b1cb0d6f" updatedVersion="8" minRefreshableVersion="3" useAutoFormatting="1" subtotalHiddenItems="1" rowGrandTotals="0" colGrandTotals="0" itemPrintTitles="1" createdVersion="5" indent="0" outline="1" outlineData="1" multipleFieldFilters="0" chartFormat="4">
  <location ref="V6:W19"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fld="1"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2479849-66C7-4A13-BB68-36F2F3167DCA}" name="PivotTable34" cacheId="28" applyNumberFormats="0" applyBorderFormats="0" applyFontFormats="0" applyPatternFormats="0" applyAlignmentFormats="0" applyWidthHeightFormats="1" dataCaption="Values" tag="cccd05a3-23e5-4d72-8740-d89320a80def" updatedVersion="8" minRefreshableVersion="3" useAutoFormatting="1" subtotalHiddenItems="1" itemPrintTitles="1" createdVersion="5" indent="0" outline="1" outlineData="1" multipleFieldFilters="0">
  <location ref="Q479:Q48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E36EF45-49FF-449C-9EA8-0935098F9840}" name="PivotTable9" cacheId="53" dataOnRows="1" applyNumberFormats="0" applyBorderFormats="0" applyFontFormats="0" applyPatternFormats="0" applyAlignmentFormats="0" applyWidthHeightFormats="1" dataCaption="Values" tag="db5a2f0c-5731-4b58-8fb8-ea0c20c0b36e" updatedVersion="8" minRefreshableVersion="3" useAutoFormatting="1" subtotalHiddenItems="1" itemPrintTitles="1" createdVersion="5" indent="0" outline="1" outlineData="1" multipleFieldFilters="0" chartFormat="2">
  <location ref="V433:W441"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0" format="2">
      <pivotArea type="data" outline="0" fieldPosition="0">
        <references count="1">
          <reference field="4294967294" count="1" selected="0">
            <x v="1"/>
          </reference>
        </references>
      </pivotArea>
    </chartFormat>
    <chartFormat chart="0" format="3">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3"/>
          </reference>
        </references>
      </pivotArea>
    </chartFormat>
    <chartFormat chart="0" format="5">
      <pivotArea type="data" outline="0" fieldPosition="0">
        <references count="1">
          <reference field="4294967294" count="1" selected="0">
            <x v="4"/>
          </reference>
        </references>
      </pivotArea>
    </chartFormat>
    <chartFormat chart="0" format="6">
      <pivotArea type="data" outline="0" fieldPosition="0">
        <references count="1">
          <reference field="4294967294" count="1" selected="0">
            <x v="5"/>
          </reference>
        </references>
      </pivotArea>
    </chartFormat>
    <chartFormat chart="0" format="7">
      <pivotArea type="data" outline="0" fieldPosition="0">
        <references count="1">
          <reference field="4294967294" count="1" selected="0">
            <x v="6"/>
          </reference>
        </references>
      </pivotArea>
    </chartFormat>
    <chartFormat chart="0" format="8">
      <pivotArea type="data" outline="0" fieldPosition="0">
        <references count="1">
          <reference field="4294967294" count="1" selected="0">
            <x v="7"/>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C3E567A-68E4-4C00-838D-CBB2895880EA}" name="PivotTable35" cacheId="29" applyNumberFormats="0" applyBorderFormats="0" applyFontFormats="0" applyPatternFormats="0" applyAlignmentFormats="0" applyWidthHeightFormats="1" dataCaption="Values" tag="c49a0da1-f6b4-474f-8c85-9fedc97e6686" updatedVersion="8" minRefreshableVersion="3" useAutoFormatting="1" subtotalHiddenItems="1" itemPrintTitles="1" createdVersion="5" indent="0" outline="1" outlineData="1" multipleFieldFilters="0">
  <location ref="Q482:Q4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8EB131A-2CEE-45B8-B0CC-BD7CB34BCEBC}" name="PivotTable5" cacheId="45" applyNumberFormats="0" applyBorderFormats="0" applyFontFormats="0" applyPatternFormats="0" applyAlignmentFormats="0" applyWidthHeightFormats="1" dataCaption="Values" tag="aff4f8c0-a152-43c2-a605-5fcbf7d60714" updatedVersion="8" minRefreshableVersion="3" useAutoFormatting="1" subtotalHiddenItems="1" rowGrandTotals="0" colGrandTotals="0" itemPrintTitles="1" createdVersion="5" indent="0" outline="1" outlineData="1" multipleFieldFilters="0" chartFormat="2">
  <location ref="U53:V66"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005F5A8-043D-41B8-8664-5CFB579F3BC4}" name="PivotTable24" cacheId="17" applyNumberFormats="0" applyBorderFormats="0" applyFontFormats="0" applyPatternFormats="0" applyAlignmentFormats="0" applyWidthHeightFormats="1" dataCaption="Values" tag="6b616d45-231f-4266-ac0e-28c89384ae8b" updatedVersion="8" minRefreshableVersion="3" useAutoFormatting="1" subtotalHiddenItems="1" itemPrintTitles="1" createdVersion="5" indent="0" outline="1" outlineData="1" multipleFieldFilters="0">
  <location ref="B45:B4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3BC8BD4-5542-4F87-9516-B95B5B56F14A}" name="PivotTable1" cacheId="1" applyNumberFormats="0" applyBorderFormats="0" applyFontFormats="0" applyPatternFormats="0" applyAlignmentFormats="0" applyWidthHeightFormats="1" dataCaption="Values" tag="b64381f6-9a19-40de-8ba4-2170fac7397d" updatedVersion="8" minRefreshableVersion="3" useAutoFormatting="1" subtotalHiddenItems="1" itemPrintTitles="1" createdVersion="5" indent="0" outline="1" outlineData="1" multipleFieldFilters="0" chartFormat="4">
  <location ref="G6:H20" firstHeaderRow="1" firstDataRow="1" firstDataCol="1"/>
  <pivotFields count="3">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10F3C69-646A-4056-A6A8-FF9DAE99E9A3}" name="PivotTable42" cacheId="37" applyNumberFormats="0" applyBorderFormats="0" applyFontFormats="0" applyPatternFormats="0" applyAlignmentFormats="0" applyWidthHeightFormats="1" dataCaption="Values" tag="ebd8acb9-4942-438d-bf60-b3cfd33dfe85" updatedVersion="8" minRefreshableVersion="3" useAutoFormatting="1" subtotalHiddenItems="1" itemPrintTitles="1" createdVersion="5" indent="0" outline="1" outlineData="1" multipleFieldFilters="0">
  <location ref="W94:AD95"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name="Sum of የትራንስፖርት (Transportation)" fld="0" baseField="0" baseItem="0"/>
    <dataField name="Sum of የዉሃ (Water)" fld="1" baseField="0" baseItem="0"/>
    <dataField name="Sum of የመብራት (Electriccity)" fld="2"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F080940-1B74-49AD-825D-1A136D67496F}" name="PivotTable37" cacheId="31" applyNumberFormats="0" applyBorderFormats="0" applyFontFormats="0" applyPatternFormats="0" applyAlignmentFormats="0" applyWidthHeightFormats="1" dataCaption="Values" tag="885dc8b9-18cf-400a-99ae-2536abeed09d" updatedVersion="8" minRefreshableVersion="3" subtotalHiddenItems="1" itemPrintTitles="1" createdVersion="5" indent="0" outline="1" outlineData="1" multipleFieldFilters="0" chartFormat="35">
  <location ref="G498:I512" firstHeaderRow="0" firstDataRow="1" firstDataCol="1"/>
  <pivotFields count="5">
    <pivotField axis="axisRow" allDrilled="1" subtotalTop="0" showAll="0" dataSourceSort="1" defaultSubtotal="0" defaultAttributeDrillState="1">
      <items count="5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s>
    </pivotField>
    <pivotField dataField="1" subtotalTop="0" showAll="0" defaultSubtotal="0"/>
    <pivotField axis="axisRow" allDrilled="1" subtotalTop="0" showAll="0" dataSourceSort="1" defaultSubtotal="0">
      <items count="13">
        <item x="0" e="0"/>
        <item x="1" e="0"/>
        <item x="2" e="0"/>
        <item x="3" e="0"/>
        <item x="4" e="0"/>
        <item x="5" e="0"/>
        <item x="6" e="0"/>
        <item x="7" e="0"/>
        <item x="8" e="0"/>
        <item x="9" e="0"/>
        <item x="10" e="0"/>
        <item x="11" e="0"/>
        <item x="12" e="0"/>
      </items>
    </pivotField>
    <pivotField dataField="1" subtotalTop="0" showAll="0" defaultSubtotal="0"/>
    <pivotField allDrilled="1" subtotalTop="0" showAll="0" dataSourceSort="1" defaultSubtotal="0" defaultAttributeDrillState="1"/>
  </pivotFields>
  <rowFields count="2">
    <field x="2"/>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fld="1" subtotal="count" baseField="0" baseItem="0"/>
    <dataField fld="3"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A6FA7EB-9703-4A44-A012-B39BD16D41C3}" name="PivotTable10" cacheId="2" applyNumberFormats="0" applyBorderFormats="0" applyFontFormats="0" applyPatternFormats="0" applyAlignmentFormats="0" applyWidthHeightFormats="1" dataCaption="Values" tag="7e8c3310-3e86-4e39-a725-b4c36ad8b3dc" updatedVersion="8" minRefreshableVersion="3" useAutoFormatting="1" subtotalHiddenItems="1" itemPrintTitles="1" createdVersion="5" indent="0" outline="1" outlineData="1" multipleFieldFilters="0" chartFormat="2">
  <location ref="AC433:AD447" firstHeaderRow="1" firstDataRow="1" firstDataCol="1"/>
  <pivotFields count="3">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3773790-39AF-4C9A-81D3-5B4D894D0041}" name="PivotTable51" cacheId="47" applyNumberFormats="0" applyBorderFormats="0" applyFontFormats="0" applyPatternFormats="0" applyAlignmentFormats="0" applyWidthHeightFormats="1" dataCaption="Values" tag="6a637062-e98d-4ee6-b14c-7a2b31ce628b" updatedVersion="8" minRefreshableVersion="3" useAutoFormatting="1" subtotalHiddenItems="1" itemPrintTitles="1" createdVersion="5" indent="0" outline="1" outlineData="1" multipleFieldFilters="0">
  <location ref="B61:B6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0AAFBC3-440A-46A4-BF8C-593DCF8860C8}" name="PivotTable26" cacheId="19" applyNumberFormats="0" applyBorderFormats="0" applyFontFormats="0" applyPatternFormats="0" applyAlignmentFormats="0" applyWidthHeightFormats="1" dataCaption="Values" tag="c8a2c65e-df15-4e19-b51e-2ac8f9fe3a21" updatedVersion="8" minRefreshableVersion="3" useAutoFormatting="1" subtotalHiddenItems="1" rowGrandTotals="0" colGrandTotals="0" itemPrintTitles="1" createdVersion="5" indent="0" outline="1" outlineData="1" multipleFieldFilters="0" chartFormat="11">
  <location ref="G29:I4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x v="12"/>
    </i>
  </rowItems>
  <colFields count="1">
    <field x="-2"/>
  </colFields>
  <colItems count="2">
    <i>
      <x/>
    </i>
    <i i="1">
      <x v="1"/>
    </i>
  </colItems>
  <dataFields count="2">
    <dataField fld="0" subtotal="count" baseField="0" baseItem="0"/>
    <dataField fld="1"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2" count="1" selected="0">
            <x v="8"/>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800DF7A-6AF3-4128-8315-F18627A5A18D}" name="PivotTable12" cacheId="4" applyNumberFormats="0" applyBorderFormats="0" applyFontFormats="0" applyPatternFormats="0" applyAlignmentFormats="0" applyWidthHeightFormats="1" dataCaption="Values" tag="b67602ec-58c8-4d5d-b011-e12870c7ed9e" updatedVersion="8" minRefreshableVersion="3" useAutoFormatting="1" subtotalHiddenItems="1" itemPrintTitles="1" createdVersion="5" indent="0" outline="1" outlineData="1" multipleFieldFilters="0">
  <location ref="N799:N80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15230BC-C67A-43EF-B101-E814B519EA68}" name="PivotTable4" cacheId="34" applyNumberFormats="0" applyBorderFormats="0" applyFontFormats="0" applyPatternFormats="0" applyAlignmentFormats="0" applyWidthHeightFormats="1" dataCaption="Values" tag="6cdfeee1-9bc4-4419-b49c-3101c933112e" updatedVersion="8" minRefreshableVersion="3" useAutoFormatting="1" subtotalHiddenItems="1" rowGrandTotals="0" colGrandTotals="0" itemPrintTitles="1" createdVersion="5" indent="0" outline="1" outlineData="1" multipleFieldFilters="0" chartFormat="19">
  <location ref="U74:V87"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fld="1" subtotal="count"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5"/>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DC7BE74-80B1-4368-AC9B-696711772E76}" name="PivotTable36" cacheId="30" applyNumberFormats="0" applyBorderFormats="0" applyFontFormats="0" applyPatternFormats="0" applyAlignmentFormats="0" applyWidthHeightFormats="1" dataCaption="Values" tag="d90f1544-665d-411a-bf39-c45429708b85" updatedVersion="8" minRefreshableVersion="3" useAutoFormatting="1" subtotalHiddenItems="1" itemPrintTitles="1" createdVersion="5" indent="0" outline="1" outlineData="1" multipleFieldFilters="0">
  <location ref="Q485:Q4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3897C09-7704-44AE-AD69-A1436BBEF671}" name="PivotTable53" cacheId="49" applyNumberFormats="0" applyBorderFormats="0" applyFontFormats="0" applyPatternFormats="0" applyAlignmentFormats="0" applyWidthHeightFormats="1" dataCaption="Values" tag="f6325370-8745-4a54-b8c2-317db65ee32e" updatedVersion="8" minRefreshableVersion="3" useAutoFormatting="1" subtotalHiddenItems="1" itemPrintTitles="1" createdVersion="5" indent="0" outline="1" outlineData="1" multipleFieldFilters="0">
  <location ref="B68:B6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EFC4943-F701-4FFE-B121-6EADB6416F9C}" name="PivotTable28" cacheId="21" applyNumberFormats="0" applyBorderFormats="0" applyFontFormats="0" applyPatternFormats="0" applyAlignmentFormats="0" applyWidthHeightFormats="1" dataCaption="Values" tag="010e3b06-b6ab-4c7c-ab3e-424535def10e" updatedVersion="8" minRefreshableVersion="3" showDrill="0" useAutoFormatting="1" subtotalHiddenItems="1" itemPrintTitles="1" createdVersion="5" indent="0" showHeaders="0" outline="1" outlineData="1" multipleFieldFilters="0">
  <location ref="O476:O47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2350132-0355-44A5-91AF-4B21F6021F45}" name="PivotTable40" cacheId="35" applyNumberFormats="0" applyBorderFormats="0" applyFontFormats="0" applyPatternFormats="0" applyAlignmentFormats="0" applyWidthHeightFormats="1" dataCaption="Values" tag="fe85298e-8c81-4c14-bfcf-524aa328c3d6" updatedVersion="8" minRefreshableVersion="3" useAutoFormatting="1" subtotalHiddenItems="1" itemPrintTitles="1" createdVersion="5" indent="0" outline="1" outlineData="1" multipleFieldFilters="0">
  <location ref="Z531:Z5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7220348-6033-418D-8FDA-DEB731E2663D}" name="PivotTable21" cacheId="14" applyNumberFormats="0" applyBorderFormats="0" applyFontFormats="0" applyPatternFormats="0" applyAlignmentFormats="0" applyWidthHeightFormats="1" dataCaption="Values" tag="98e16d01-36ee-4e1c-9a86-b5a978f43d8e" updatedVersion="8" minRefreshableVersion="3" useAutoFormatting="1" subtotalHiddenItems="1" itemPrintTitles="1" createdVersion="5" indent="0" outline="1" outlineData="1" multipleFieldFilters="0">
  <location ref="B34:B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AA882FD-8552-44BD-8002-C5148DB4BBAD}" name="PivotTable41" cacheId="36" applyNumberFormats="0" applyBorderFormats="0" applyFontFormats="0" applyPatternFormats="0" applyAlignmentFormats="0" applyWidthHeightFormats="1" dataCaption="Values" tag="6f000f98-eec2-41ec-8400-ad3f88e5a4f6" updatedVersion="8" minRefreshableVersion="3" useAutoFormatting="1" subtotalHiddenItems="1" rowGrandTotals="0" colGrandTotals="0" itemPrintTitles="1" createdVersion="5" indent="0" outline="1" outlineData="1" multipleFieldFilters="0" chartFormat="31">
  <location ref="J54:N6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x v="12"/>
    </i>
  </rowItems>
  <colFields count="1">
    <field x="-2"/>
  </colFields>
  <colItems count="4">
    <i>
      <x/>
    </i>
    <i i="1">
      <x v="1"/>
    </i>
    <i i="2">
      <x v="2"/>
    </i>
    <i i="3">
      <x v="3"/>
    </i>
  </colItems>
  <dataFields count="4">
    <dataField fld="3" subtotal="count" baseField="0" baseItem="0"/>
    <dataField fld="0" subtotal="count" baseField="0" baseItem="0"/>
    <dataField fld="1" subtotal="count" baseField="0" baseItem="0"/>
    <dataField fld="4" subtotal="count" baseField="0"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0A5D3F7-FC3C-4166-85C8-B57262B844DF}" name="PivotTable49" cacheId="44" applyNumberFormats="0" applyBorderFormats="0" applyFontFormats="0" applyPatternFormats="0" applyAlignmentFormats="0" applyWidthHeightFormats="1" dataCaption="Values" tag="c031c59f-7d0f-4465-b375-02e39084d636" updatedVersion="8" minRefreshableVersion="3" useAutoFormatting="1" subtotalHiddenItems="1" itemPrintTitles="1" createdVersion="5" indent="0" outline="1" outlineData="1" multipleFieldFilters="0">
  <location ref="B55:B5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437A0404-C6B8-4242-8D0D-8873356EDC86}" name="PivotTable38" cacheId="32" applyNumberFormats="0" applyBorderFormats="0" applyFontFormats="0" applyPatternFormats="0" applyAlignmentFormats="0" applyWidthHeightFormats="1" dataCaption="Values" tag="ddac3bdf-8e3c-4a0c-bc10-115736ec9a2d" updatedVersion="8" minRefreshableVersion="3" useAutoFormatting="1" subtotalHiddenItems="1" itemPrintTitles="1" createdVersion="5" indent="0" outline="1" outlineData="1" multipleFieldFilters="0" chartFormat="8">
  <location ref="O507:Q521" firstHeaderRow="0"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fld="1" subtotal="count" baseField="0" baseItem="0"/>
    <dataField fld="2" subtotal="count"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1"/>
          </reference>
          <reference field="0" count="1" selected="0">
            <x v="4"/>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F6154212-4285-4C1E-BBE2-B3961CC163AD}" name="PivotTable50" cacheId="46" applyNumberFormats="0" applyBorderFormats="0" applyFontFormats="0" applyPatternFormats="0" applyAlignmentFormats="0" applyWidthHeightFormats="1" dataCaption="Values" tag="32cddc54-af6e-4dc4-b1e6-a0afe7af83c0" updatedVersion="8" minRefreshableVersion="3" useAutoFormatting="1" subtotalHiddenItems="1" itemPrintTitles="1" createdVersion="5" indent="0" outline="1" outlineData="1" multipleFieldFilters="0">
  <location ref="B58:B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A088A96-079B-4AFD-BB8E-5B7ADD3E50AF}" name="PivotTable46" cacheId="41" applyNumberFormats="0" applyBorderFormats="0" applyFontFormats="0" applyPatternFormats="0" applyAlignmentFormats="0" applyWidthHeightFormats="1" dataCaption="Values" tag="3af09b62-27cb-477b-bd58-2451db7b18ff" updatedVersion="8" minRefreshableVersion="3" useAutoFormatting="1" subtotalHiddenItems="1" itemPrintTitles="1" createdVersion="5" indent="0" outline="1" outlineData="1" multipleFieldFilters="0" chartFormat="1">
  <location ref="AG153:AK176" firstHeaderRow="0" firstDataRow="1" firstDataCol="1"/>
  <pivotFields count="6">
    <pivotField axis="axisRow" allDrilled="1" subtotalTop="0" showAll="0" dataSourceSort="1"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E9F6496-D6EB-47EF-B73D-FE0AFFFA53BD}" name="PivotTable54" cacheId="50" applyNumberFormats="0" applyBorderFormats="0" applyFontFormats="0" applyPatternFormats="0" applyAlignmentFormats="0" applyWidthHeightFormats="1" dataCaption="Values" tag="5914807b-32f0-4e91-9267-3a2c35e2546b" updatedVersion="8" minRefreshableVersion="3" useAutoFormatting="1" subtotalHiddenItems="1" itemPrintTitles="1" createdVersion="5" indent="0" outline="1" outlineData="1" multipleFieldFilters="0">
  <location ref="B72:B7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67E3B60-5B1B-4CCC-BBD6-C6D5194D8900}" name="PivotTable29" cacheId="22" applyNumberFormats="0" applyBorderFormats="0" applyFontFormats="0" applyPatternFormats="0" applyAlignmentFormats="0" applyWidthHeightFormats="1" dataCaption="Values" tag="2c20eac3-0025-4db6-b3f6-fbe5a7bf2c93" updatedVersion="8" minRefreshableVersion="3" useAutoFormatting="1" subtotalHiddenItems="1" itemPrintTitles="1" createdVersion="5" indent="0" outline="1" outlineData="1" multipleFieldFilters="0">
  <location ref="O479:O48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20CD7888-2171-4B39-B1C8-CFE7A0BE139D}" name="PivotTable27" cacheId="20" applyNumberFormats="0" applyBorderFormats="0" applyFontFormats="0" applyPatternFormats="0" applyAlignmentFormats="0" applyWidthHeightFormats="1" dataCaption="Values" tag="a834e9b3-5ffe-4f78-aa74-3be1739f20ca" updatedVersion="8" minRefreshableVersion="3" useAutoFormatting="1" subtotalHiddenItems="1" rowGrandTotals="0" colGrandTotals="0" itemPrintTitles="1" createdVersion="5" indent="0" outline="1" outlineData="1" multipleFieldFilters="0" chartFormat="25">
  <location ref="G477:I490" firstHeaderRow="0"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2">
    <i>
      <x/>
    </i>
    <i i="1">
      <x v="1"/>
    </i>
  </colItems>
  <dataFields count="2">
    <dataField fld="1" subtotal="count" baseField="0" baseItem="0"/>
    <dataField fld="2"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8D73A8B4-3345-422B-B222-2338F2640208}" name="PivotTable19" cacheId="11" applyNumberFormats="0" applyBorderFormats="0" applyFontFormats="0" applyPatternFormats="0" applyAlignmentFormats="0" applyWidthHeightFormats="1" dataCaption="Values" tag="fcd06afa-cd4e-40e6-b4f0-a5e6586a2145" updatedVersion="8" minRefreshableVersion="3" useAutoFormatting="1" subtotalHiddenItems="1" itemPrintTitles="1" createdVersion="5" indent="0" outline="1" outlineData="1" multipleFieldFilters="0">
  <location ref="B26:B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1"/>
  </dataFields>
  <formats count="1">
    <format dxfId="0">
      <pivotArea outline="0" collapsedLevelsAreSubtotals="1" fieldPosition="0"/>
    </format>
  </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A0E230EC-25F8-434C-ACDD-E7E63285B6B2}" name="PivotTable43" cacheId="38" applyNumberFormats="0" applyBorderFormats="0" applyFontFormats="0" applyPatternFormats="0" applyAlignmentFormats="0" applyWidthHeightFormats="1" dataCaption="Values" tag="3f7f170c-a02b-40f1-bc51-fb446f2b918e" updatedVersion="8" minRefreshableVersion="3" useAutoFormatting="1" subtotalHiddenItems="1" itemPrintTitles="1" createdVersion="5" indent="0" outline="1" outlineData="1" multipleFieldFilters="0">
  <location ref="AH215:AJ21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ADDD736B-7BD9-4A6A-B089-2EF6F7D8186F}" name="PivotTable30" cacheId="24" applyNumberFormats="0" applyBorderFormats="0" applyFontFormats="0" applyPatternFormats="0" applyAlignmentFormats="0" applyWidthHeightFormats="1" dataCaption="Values" tag="80c7ada3-7943-4dfd-b53f-a0cfe0a6626f" updatedVersion="8" minRefreshableVersion="3" useAutoFormatting="1" subtotalHiddenItems="1" itemPrintTitles="1" createdVersion="5" indent="0" outline="1" outlineData="1" multipleFieldFilters="0">
  <location ref="O482:O48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C3AE6225-92E2-4B4C-8027-CA96D6A85909}" name="PivotTable31" cacheId="25" applyNumberFormats="0" applyBorderFormats="0" applyFontFormats="0" applyPatternFormats="0" applyAlignmentFormats="0" applyWidthHeightFormats="1" dataCaption="Values" tag="515ca24b-3e9d-4c28-9308-9ff1f5a32bed" updatedVersion="8" minRefreshableVersion="3" useAutoFormatting="1" subtotalHiddenItems="1" itemPrintTitles="1" createdVersion="5" indent="0" outline="1" outlineData="1" multipleFieldFilters="0">
  <location ref="O485:O48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FFFC9579-C80A-430D-8A12-4EA18F1EC0A2}" name="PivotTable3" cacheId="23" applyNumberFormats="0" applyBorderFormats="0" applyFontFormats="0" applyPatternFormats="0" applyAlignmentFormats="0" applyWidthHeightFormats="1" dataCaption="Values" tag="8f37c693-e1a0-4b32-afb3-69a9afbc79c9" updatedVersion="8" minRefreshableVersion="3" useAutoFormatting="1" subtotalHiddenItems="1" rowGrandTotals="0" colGrandTotals="0" itemPrintTitles="1" createdVersion="5" indent="0" outline="1" outlineData="1" multipleFieldFilters="0" chartFormat="4">
  <location ref="AE5:AG1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x v="12"/>
    </i>
  </rowItems>
  <colFields count="1">
    <field x="-2"/>
  </colFields>
  <colItems count="2">
    <i>
      <x/>
    </i>
    <i i="1">
      <x v="1"/>
    </i>
  </colItems>
  <dataFields count="2">
    <dataField fld="0" subtotal="count" baseField="0" baseItem="0"/>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BD2D3C21-99B7-468A-9847-F88A8FD60089}" name="PivotTable16" cacheId="8" applyNumberFormats="0" applyBorderFormats="0" applyFontFormats="0" applyPatternFormats="0" applyAlignmentFormats="0" applyWidthHeightFormats="1" dataCaption="Values" tag="d6a60749-505f-42f2-a832-c09256a195f2" updatedVersion="8" minRefreshableVersion="3" useAutoFormatting="1" subtotalHiddenItems="1" itemPrintTitles="1" createdVersion="5"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B40BCEEF-8F7F-43B0-BEBE-3C69D18F9381}" name="PivotTable56" cacheId="55" applyNumberFormats="0" applyBorderFormats="0" applyFontFormats="0" applyPatternFormats="0" applyAlignmentFormats="0" applyWidthHeightFormats="1" dataCaption="Values" tag="2bbe1760-c6dc-43ee-b276-378a9ecbd33b" updatedVersion="8" minRefreshableVersion="3" useAutoFormatting="1" subtotalHiddenItems="1" rowGrandTotals="0" colGrandTotals="0" itemPrintTitles="1" createdVersion="5" indent="0" outline="1" outlineData="1" multipleFieldFilters="0" chartFormat="5">
  <location ref="D817:F830" firstHeaderRow="0"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2">
    <i>
      <x/>
    </i>
    <i i="1">
      <x v="1"/>
    </i>
  </colItems>
  <dataFields count="2">
    <dataField fld="1" subtotal="count" baseField="0" baseItem="0"/>
    <dataField fld="2"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0" count="1" selected="0">
            <x v="12"/>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FA6AD293-E453-4C4B-BC31-A1E2BADF5C2F}" name="PivotTable45" cacheId="40" applyNumberFormats="0" applyBorderFormats="0" applyFontFormats="0" applyPatternFormats="0" applyAlignmentFormats="0" applyWidthHeightFormats="1" dataCaption="Values" tag="4739e448-d755-4440-8d65-674db19b3627" updatedVersion="8" minRefreshableVersion="3" useAutoFormatting="1" subtotalHiddenItems="1" itemPrintTitles="1" createdVersion="5" indent="0" outline="1" outlineData="1" multipleFieldFilters="0">
  <location ref="X123:AA12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3618A86-47AC-4B68-8FD7-CD367DB31041}" name="PivotTable20" cacheId="13" applyNumberFormats="0" applyBorderFormats="0" applyFontFormats="0" applyPatternFormats="0" applyAlignmentFormats="0" applyWidthHeightFormats="1" dataCaption="Values" tag="8be2351b-910c-461a-a8d1-7c5397cde4ee" updatedVersion="8" minRefreshableVersion="3" useAutoFormatting="1" subtotalHiddenItems="1" itemPrintTitles="1" createdVersion="5" indent="0" outline="1" outlineData="1" multipleFieldFilters="0">
  <location ref="B30:B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474F702B-09F4-40FE-BC1E-59E37889AE61}" name="PivotTable55" cacheId="54" dataOnRows="1" applyNumberFormats="0" applyBorderFormats="0" applyFontFormats="0" applyPatternFormats="0" applyAlignmentFormats="0" applyWidthHeightFormats="1" dataCaption="Values" tag="7b753cd3-6d7b-4c01-9286-2537c0a827b4" updatedVersion="8" minRefreshableVersion="3" useAutoFormatting="1" subtotalHiddenItems="1" itemPrintTitles="1" createdVersion="5" indent="0" outline="1" outlineData="1" multipleFieldFilters="0" chartFormat="6">
  <location ref="C105:D113"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i="1">
      <x v="1"/>
    </i>
    <i i="2">
      <x v="2"/>
    </i>
    <i i="3">
      <x v="3"/>
    </i>
    <i i="4">
      <x v="4"/>
    </i>
    <i i="5">
      <x v="5"/>
    </i>
    <i i="6">
      <x v="6"/>
    </i>
    <i i="7">
      <x v="7"/>
    </i>
  </rowItems>
  <colItems count="1">
    <i/>
  </colItems>
  <dataFields count="8">
    <dataField fld="5" subtotal="count" baseField="0" baseItem="0"/>
    <dataField fld="3" subtotal="count" baseField="0" baseItem="0"/>
    <dataField fld="1" subtotal="count" baseField="0" baseItem="0"/>
    <dataField fld="2" subtotal="count" baseField="0" baseItem="0"/>
    <dataField fld="7" subtotal="count" baseField="0" baseItem="0"/>
    <dataField fld="6" subtotal="count" baseField="0" baseItem="0"/>
    <dataField fld="4" subtotal="count" baseField="0" baseItem="0"/>
    <dataField fld="0" subtotal="count" baseField="0" baseItem="0"/>
  </dataFields>
  <chartFormats count="2">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AD73620F-20C9-4576-B0DF-BB76B68749B7}" name="PivotTable11" cacheId="3" applyNumberFormats="0" applyBorderFormats="0" applyFontFormats="0" applyPatternFormats="0" applyAlignmentFormats="0" applyWidthHeightFormats="1" dataCaption="Values" tag="a9e1ffb6-c7e5-409c-9c2a-b415c5f00de5" updatedVersion="8" minRefreshableVersion="3" useAutoFormatting="1" subtotalHiddenItems="1" rowGrandTotals="0" colGrandTotals="0" itemPrintTitles="1" createdVersion="5" indent="0" outline="1" outlineData="1" multipleFieldFilters="0" chartFormat="2">
  <location ref="G798:H811"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E89C4CBF-3DE0-4DE7-ADAA-1BCBFC583206}" name="PivotTable17" cacheId="9" applyNumberFormats="0" applyBorderFormats="0" applyFontFormats="0" applyPatternFormats="0" applyAlignmentFormats="0" applyWidthHeightFormats="1" dataCaption="Values" tag="3af346eb-c632-45a7-8b56-925dae67135b" updatedVersion="8" minRefreshableVersion="3" useAutoFormatting="1" subtotalHiddenItems="1" itemPrintTitles="1" createdVersion="5"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4373C414-8505-4EE7-A10E-40DA50091355}" name="PivotTable13" cacheId="5" applyNumberFormats="0" applyBorderFormats="0" applyFontFormats="0" applyPatternFormats="0" applyAlignmentFormats="0" applyWidthHeightFormats="1" dataCaption="Values" tag="ff9b8e67-1307-4564-ad05-b3d96bc4464b" updatedVersion="8" minRefreshableVersion="3" useAutoFormatting="1" subtotalHiddenItems="1" itemPrintTitles="1" createdVersion="5" indent="0" outline="1" outlineData="1" multipleFieldFilters="0">
  <location ref="U799:U80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ADDB719F-0816-4A3C-9092-992A530A19C3}" name="PivotTable44" cacheId="39" applyNumberFormats="0" applyBorderFormats="0" applyFontFormats="0" applyPatternFormats="0" applyAlignmentFormats="0" applyWidthHeightFormats="1" dataCaption="Values" tag="031865a7-2018-4892-92f4-b958d33aef06" updatedVersion="8" minRefreshableVersion="3" useAutoFormatting="1" subtotalHiddenItems="1" itemPrintTitles="1" createdVersion="5" indent="0" outline="1" outlineData="1" multipleFieldFilters="0">
  <location ref="B52:B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pivotHierarchies count="10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Name" xr10:uid="{3C82B93C-E7DA-4335-99D7-C4C810AB4610}" sourceName="[Calendar_Table].[DayName]">
  <pivotTables>
    <pivotTable tabId="14" name="PivotTable8"/>
    <pivotTable tabId="14" name="PivotTable1"/>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7"/>
    <pivotTable tabId="14" name="PivotTable28"/>
    <pivotTable tabId="14" name="PivotTable29"/>
    <pivotTable tabId="14" name="PivotTable3"/>
    <pivotTable tabId="14" name="PivotTable30"/>
    <pivotTable tabId="14" name="PivotTable31"/>
    <pivotTable tabId="14" name="PivotTable32"/>
    <pivotTable tabId="14" name="PivotTable33"/>
    <pivotTable tabId="14" name="PivotTable34"/>
    <pivotTable tabId="14" name="PivotTable35"/>
    <pivotTable tabId="14" name="PivotTable36"/>
    <pivotTable tabId="14" name="PivotTable37"/>
    <pivotTable tabId="14" name="PivotTable38"/>
    <pivotTable tabId="14" name="PivotTable39"/>
    <pivotTable tabId="14" name="PivotTable4"/>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7"/>
    <pivotTable tabId="14" name="PivotTable48"/>
    <pivotTable tabId="14" name="PivotTable49"/>
    <pivotTable tabId="14" name="PivotTable5"/>
    <pivotTable tabId="14" name="PivotTable50"/>
    <pivotTable tabId="14" name="PivotTable51"/>
    <pivotTable tabId="14" name="PivotTable52"/>
    <pivotTable tabId="14" name="PivotTable53"/>
    <pivotTable tabId="14" name="PivotTable54"/>
    <pivotTable tabId="14" name="PivotTable6"/>
    <pivotTable tabId="14" name="PivotTable7"/>
    <pivotTable tabId="14" name="PivotTable9"/>
    <pivotTable tabId="14" name="PivotTable55"/>
    <pivotTable tabId="14" name="PivotTable56"/>
    <pivotTable tabId="14" name="PivotTable57"/>
  </pivotTables>
  <data>
    <olap pivotCacheId="704365412">
      <levels count="2">
        <level uniqueName="[Calendar_Table].[DayName].[(All)]" sourceCaption="(All)" count="0"/>
        <level uniqueName="[Calendar_Table].[DayName].[DayName]" sourceCaption="DayName" count="7">
          <ranges>
            <range startItem="0">
              <i n="[Calendar_Table].[DayName].&amp;[ሰኞ]" c="ሰኞ"/>
              <i n="[Calendar_Table].[DayName].&amp;[ማክሰኞ]" c="ማክሰኞ"/>
              <i n="[Calendar_Table].[DayName].&amp;[ረቡዕ]" c="ረቡዕ"/>
              <i n="[Calendar_Table].[DayName].&amp;[ሐሙስ]" c="ሐሙስ"/>
              <i n="[Calendar_Table].[DayName].&amp;[አርብ]" c="አርብ"/>
              <i n="[Calendar_Table].[DayName].&amp;[ቅዳሜ]" c="ቅዳሜ"/>
              <i n="[Calendar_Table].[DayName].&amp;[እሁድ]" c="እሁድ"/>
            </range>
          </ranges>
        </level>
      </levels>
      <selections count="1">
        <selection n="[Calendar_Table].[DayName].[All]"/>
      </selections>
    </olap>
  </data>
  <extLst>
    <x:ext xmlns:x15="http://schemas.microsoft.com/office/spreadsheetml/2010/11/main" uri="{470722E0-AACD-4C17-9CDC-17EF765DBC7E}">
      <x15:slicerCacheHideItemsWithNoData count="1">
        <x15:slicerCacheOlapLevelName uniqueName="[Calendar_Table].[DayName].[Day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ሩብ_ዓመት_ዓመት" xr10:uid="{FDFC9314-8ABA-46F5-B094-56E8F275020D}" sourceName="[Calendar_Table].[ሩብ ዓመት-ዓመት]">
  <pivotTables>
    <pivotTable tabId="14" name="PivotTable8"/>
    <pivotTable tabId="14" name="PivotTable1"/>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7"/>
    <pivotTable tabId="14" name="PivotTable28"/>
    <pivotTable tabId="14" name="PivotTable29"/>
    <pivotTable tabId="14" name="PivotTable3"/>
    <pivotTable tabId="14" name="PivotTable30"/>
    <pivotTable tabId="14" name="PivotTable31"/>
    <pivotTable tabId="14" name="PivotTable32"/>
    <pivotTable tabId="14" name="PivotTable33"/>
    <pivotTable tabId="14" name="PivotTable34"/>
    <pivotTable tabId="14" name="PivotTable35"/>
    <pivotTable tabId="14" name="PivotTable36"/>
    <pivotTable tabId="14" name="PivotTable37"/>
    <pivotTable tabId="14" name="PivotTable38"/>
    <pivotTable tabId="14" name="PivotTable39"/>
    <pivotTable tabId="14" name="PivotTable4"/>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7"/>
    <pivotTable tabId="14" name="PivotTable48"/>
    <pivotTable tabId="14" name="PivotTable49"/>
    <pivotTable tabId="14" name="PivotTable5"/>
    <pivotTable tabId="14" name="PivotTable50"/>
    <pivotTable tabId="14" name="PivotTable51"/>
    <pivotTable tabId="14" name="PivotTable52"/>
    <pivotTable tabId="14" name="PivotTable53"/>
    <pivotTable tabId="14" name="PivotTable54"/>
    <pivotTable tabId="14" name="PivotTable6"/>
    <pivotTable tabId="14" name="PivotTable7"/>
    <pivotTable tabId="14" name="PivotTable9"/>
    <pivotTable tabId="14" name="PivotTable55"/>
    <pivotTable tabId="14" name="PivotTable56"/>
    <pivotTable tabId="14" name="PivotTable57"/>
  </pivotTables>
  <data>
    <olap pivotCacheId="704365412">
      <levels count="2">
        <level uniqueName="[Calendar_Table].[ሩብ ዓመት-ዓመት].[(All)]" sourceCaption="(All)" count="0"/>
        <level uniqueName="[Calendar_Table].[ሩብ ዓመት-ዓመት].[ሩብ ዓመት-ዓመት]" sourceCaption="ሩብ ዓመት-ዓመት" count="5">
          <ranges>
            <range startItem="0">
              <i n="[Calendar_Table].[ሩብ ዓመት-ዓመት].&amp;[1ኛ ሩብ ዓመት - 2019]" c="1ኛ ሩብ ዓመት - 2019"/>
              <i n="[Calendar_Table].[ሩብ ዓመት-ዓመት].&amp;[2ኛ ሩብ ዓመት - 2018]" c="2ኛ ሩብ ዓመት - 2018"/>
              <i n="[Calendar_Table].[ሩብ ዓመት-ዓመት].&amp;[2ኛ ሩብ ዓመት - 2019]" c="2ኛ ሩብ ዓመት - 2019"/>
              <i n="[Calendar_Table].[ሩብ ዓመት-ዓመት].&amp;[3ኛ ሩብ ዓመት - 2018]" c="3ኛ ሩብ ዓመት - 2018"/>
              <i n="[Calendar_Table].[ሩብ ዓመት-ዓመት].&amp;[4ኛ ሩብ ዓመት - 2018]" c="4ኛ ሩብ ዓመት - 2018"/>
            </range>
          </ranges>
        </level>
      </levels>
      <selections count="1">
        <selection n="[Calendar_Table].[ሩብ ዓመት-ዓመት].[All]"/>
      </selections>
    </olap>
  </data>
  <extLst>
    <x:ext xmlns:x15="http://schemas.microsoft.com/office/spreadsheetml/2010/11/main" uri="{470722E0-AACD-4C17-9CDC-17EF765DBC7E}">
      <x15:slicerCacheHideItemsWithNoData count="1">
        <x15:slicerCacheOlapLevelName uniqueName="[Calendar_Table].[ሩብ ዓመት-ዓመት].[ሩብ ዓመት-ዓመት]"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ወር" xr10:uid="{094C75BF-0011-47F4-BC2F-CF514B1B2017}" sourceName="[Calendar_Table].[ወር]">
  <pivotTables>
    <pivotTable tabId="14" name="PivotTable8"/>
    <pivotTable tabId="14" name="PivotTable1"/>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7"/>
    <pivotTable tabId="14" name="PivotTable28"/>
    <pivotTable tabId="14" name="PivotTable29"/>
    <pivotTable tabId="14" name="PivotTable3"/>
    <pivotTable tabId="14" name="PivotTable30"/>
    <pivotTable tabId="14" name="PivotTable31"/>
    <pivotTable tabId="14" name="PivotTable32"/>
    <pivotTable tabId="14" name="PivotTable33"/>
    <pivotTable tabId="14" name="PivotTable34"/>
    <pivotTable tabId="14" name="PivotTable35"/>
    <pivotTable tabId="14" name="PivotTable36"/>
    <pivotTable tabId="14" name="PivotTable37"/>
    <pivotTable tabId="14" name="PivotTable38"/>
    <pivotTable tabId="14" name="PivotTable39"/>
    <pivotTable tabId="14" name="PivotTable4"/>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7"/>
    <pivotTable tabId="14" name="PivotTable48"/>
    <pivotTable tabId="14" name="PivotTable49"/>
    <pivotTable tabId="14" name="PivotTable5"/>
    <pivotTable tabId="14" name="PivotTable50"/>
    <pivotTable tabId="14" name="PivotTable51"/>
    <pivotTable tabId="14" name="PivotTable52"/>
    <pivotTable tabId="14" name="PivotTable53"/>
    <pivotTable tabId="14" name="PivotTable54"/>
    <pivotTable tabId="14" name="PivotTable6"/>
    <pivotTable tabId="14" name="PivotTable7"/>
    <pivotTable tabId="14" name="PivotTable9"/>
    <pivotTable tabId="14" name="PivotTable55"/>
    <pivotTable tabId="14" name="PivotTable56"/>
    <pivotTable tabId="14" name="PivotTable57"/>
  </pivotTables>
  <data>
    <olap pivotCacheId="704365412">
      <levels count="2">
        <level uniqueName="[Calendar_Table].[ወር].[(All)]" sourceCaption="(All)" count="0"/>
        <level uniqueName="[Calendar_Table].[ወር].[ወር]" sourceCaption="ወር" count="13">
          <ranges>
            <range startItem="0">
              <i n="[Calendar_Table].[ወር].&amp;[መስከረም]" c="መስከረም"/>
              <i n="[Calendar_Table].[ወር].&amp;[ጥቅምት]" c="ጥቅምት"/>
              <i n="[Calendar_Table].[ወር].&amp;[ኅዳር]" c="ኅዳር"/>
              <i n="[Calendar_Table].[ወር].&amp;[ታህሳስ]" c="ታህሳስ"/>
              <i n="[Calendar_Table].[ወር].&amp;[ጥር]" c="ጥር"/>
              <i n="[Calendar_Table].[ወር].&amp;[የካቲት]" c="የካቲት"/>
              <i n="[Calendar_Table].[ወር].&amp;[መጋቢት]" c="መጋቢት"/>
              <i n="[Calendar_Table].[ወር].&amp;[ሚያዝያ]" c="ሚያዝያ"/>
              <i n="[Calendar_Table].[ወር].&amp;[ግንቦት]" c="ግንቦት"/>
              <i n="[Calendar_Table].[ወር].&amp;[ሰኔ]" c="ሰኔ"/>
              <i n="[Calendar_Table].[ወር].&amp;[ሐምሌ]" c="ሐምሌ"/>
              <i n="[Calendar_Table].[ወር].&amp;[ነሐሴ]" c="ነሐሴ"/>
              <i n="[Calendar_Table].[ወር].&amp;[ጳጉሜ]" c="ጳጉሜ"/>
            </range>
          </ranges>
        </level>
      </levels>
      <selections count="1">
        <selection n="[Calendar_Table].[ወር].[All]"/>
      </selections>
    </olap>
  </data>
  <extLst>
    <x:ext xmlns:x15="http://schemas.microsoft.com/office/spreadsheetml/2010/11/main" uri="{470722E0-AACD-4C17-9CDC-17EF765DBC7E}">
      <x15:slicerCacheHideItemsWithNoData count="1">
        <x15:slicerCacheOlapLevelName uniqueName="[Calendar_Table].[ወር].[ወር]"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iopianYear" xr10:uid="{8B1AB7AE-3BD3-4D0E-8C2F-A585B77CB758}" sourceName="[Calendar_Table].[EthiopianYear]">
  <pivotTables>
    <pivotTable tabId="14" name="PivotTable8"/>
    <pivotTable tabId="14" name="PivotTable1"/>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
    <pivotTable tabId="14" name="PivotTable20"/>
    <pivotTable tabId="14" name="PivotTable21"/>
    <pivotTable tabId="14" name="PivotTable22"/>
    <pivotTable tabId="14" name="PivotTable23"/>
    <pivotTable tabId="14" name="PivotTable24"/>
    <pivotTable tabId="14" name="PivotTable25"/>
    <pivotTable tabId="14" name="PivotTable26"/>
    <pivotTable tabId="14" name="PivotTable27"/>
    <pivotTable tabId="14" name="PivotTable28"/>
    <pivotTable tabId="14" name="PivotTable29"/>
    <pivotTable tabId="14" name="PivotTable3"/>
    <pivotTable tabId="14" name="PivotTable30"/>
    <pivotTable tabId="14" name="PivotTable31"/>
    <pivotTable tabId="14" name="PivotTable32"/>
    <pivotTable tabId="14" name="PivotTable33"/>
    <pivotTable tabId="14" name="PivotTable34"/>
    <pivotTable tabId="14" name="PivotTable35"/>
    <pivotTable tabId="14" name="PivotTable36"/>
    <pivotTable tabId="14" name="PivotTable37"/>
    <pivotTable tabId="14" name="PivotTable38"/>
    <pivotTable tabId="14" name="PivotTable39"/>
    <pivotTable tabId="14" name="PivotTable4"/>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7"/>
    <pivotTable tabId="14" name="PivotTable48"/>
    <pivotTable tabId="14" name="PivotTable49"/>
    <pivotTable tabId="14" name="PivotTable5"/>
    <pivotTable tabId="14" name="PivotTable50"/>
    <pivotTable tabId="14" name="PivotTable51"/>
    <pivotTable tabId="14" name="PivotTable52"/>
    <pivotTable tabId="14" name="PivotTable53"/>
    <pivotTable tabId="14" name="PivotTable54"/>
    <pivotTable tabId="14" name="PivotTable6"/>
    <pivotTable tabId="14" name="PivotTable7"/>
    <pivotTable tabId="14" name="PivotTable9"/>
    <pivotTable tabId="14" name="PivotTable55"/>
    <pivotTable tabId="14" name="PivotTable56"/>
    <pivotTable tabId="14" name="PivotTable57"/>
  </pivotTables>
  <data>
    <olap pivotCacheId="704365412">
      <levels count="2">
        <level uniqueName="[Calendar_Table].[EthiopianYear].[(All)]" sourceCaption="(All)" count="0"/>
        <level uniqueName="[Calendar_Table].[EthiopianYear].[EthiopianYear]" sourceCaption="EthiopianYear" count="2">
          <ranges>
            <range startItem="0">
              <i n="[Calendar_Table].[EthiopianYear].&amp;[2018]" c="2018"/>
              <i n="[Calendar_Table].[EthiopianYear].&amp;[2019]" c="2019"/>
            </range>
          </ranges>
        </level>
      </levels>
      <selections count="1">
        <selection n="[Calendar_Table].[Ethiopian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xr10:uid="{1999CBC8-E77D-4051-9BAF-D4B5ECC2CE3D}" cache="Slicer_DayName" caption="DayName" columnCount="2" level="1" style="SlicerStyleDark4" lockedPosition="1" rowHeight="247650"/>
  <slicer name="ሩብ ዓመት-ዓመት" xr10:uid="{68C9F2F1-685D-45EB-92D1-3AD2311FFCD9}" cache="Slicer_ሩብ_ዓመት_ዓመት" caption="ሩብ ዓመት-ዓመት" columnCount="2" level="1" style="SlicerStyleDark4" lockedPosition="1" rowHeight="247650"/>
  <slicer name="ወር" xr10:uid="{791ADCCE-E216-441B-BF81-44EAE35DDC18}" cache="Slicer_ወር" caption="ወር" columnCount="2" level="1" style="SlicerStyleDark4" lockedPosition="1" rowHeight="247650"/>
  <slicer name="EthiopianYear" xr10:uid="{86983B3B-7B6D-4F8E-9373-B76720A130FA}" cache="Slicer_EthiopianYear" caption="EthiopianYear" level="1" style="SlicerStyleDark4" lockedPosition="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2" xr10:uid="{76FAF7C8-C674-468C-AAC8-E5F245CDD53F}" cache="Slicer_DayName" caption="DayName" columnCount="2" level="1" style="SlicerStyleDark4" lockedPosition="1" rowHeight="247650"/>
  <slicer name="ሩብ ዓመት-ዓመት 2" xr10:uid="{636866E8-9424-4C8F-A95F-94009A805DA2}" cache="Slicer_ሩብ_ዓመት_ዓመት" caption="ሩብ ዓመት-ዓመት" columnCount="2" level="1" style="SlicerStyleDark4" lockedPosition="1" rowHeight="247650"/>
  <slicer name="ወር 2" xr10:uid="{21422527-6752-4AB8-B9B3-508A904601B6}" cache="Slicer_ወር" caption="ወር" columnCount="2" level="1" style="SlicerStyleDark4" lockedPosition="1" rowHeight="247650"/>
  <slicer name="EthiopianYear 2" xr10:uid="{94C972A3-DC93-49E0-AAD5-56A7E73AD092}" cache="Slicer_EthiopianYear" caption="EthiopianYear" level="1" style="SlicerStyleDark4" lockedPosition="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1" xr10:uid="{B772CA8B-514F-44B9-986C-522A2FE2C9FD}" cache="Slicer_DayName" caption="DayName" columnCount="2" level="1" style="SlicerStyleDark4" lockedPosition="1" rowHeight="247650"/>
  <slicer name="ሩብ ዓመት-ዓመት 1" xr10:uid="{40D23728-4593-471B-B4E8-B66A1F6C6D16}" cache="Slicer_ሩብ_ዓመት_ዓመት" caption="ሩብ ዓመት-ዓመት" columnCount="2" level="1" style="SlicerStyleDark4" lockedPosition="1" rowHeight="247650"/>
  <slicer name="ወር 1" xr10:uid="{D33F09EE-EF2A-401D-9D76-A8AAAB4E5C56}" cache="Slicer_ወር" caption="ወር" columnCount="2" level="1" style="SlicerStyleDark4" lockedPosition="1" rowHeight="247650"/>
  <slicer name="EthiopianYear 1" xr10:uid="{885AE3B5-767A-45E3-9ED9-5931D996286B}" cache="Slicer_EthiopianYear" caption="EthiopianYear" level="1" style="SlicerStyleDark4" lockedPosition="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Name 3" xr10:uid="{A8350DA7-C6C1-427D-9F3C-67A0E910730A}" cache="Slicer_DayName" caption="DayName" columnCount="2" level="1" style="SlicerStyleDark4" rowHeight="247650"/>
  <slicer name="ሩብ ዓመት-ዓመት 3" xr10:uid="{8D49D0B5-8480-4B34-9CBA-FC930DF62E04}" cache="Slicer_ሩብ_ዓመት_ዓመት" caption="ሩብ ዓመት-ዓመት" columnCount="2" level="1" style="SlicerStyleDark4" lockedPosition="1" rowHeight="247650"/>
  <slicer name="ወር 3" xr10:uid="{B7EE460D-CD13-46EC-BE09-7B63D7253EDF}" cache="Slicer_ወር" caption="ወር" columnCount="2" level="1" style="SlicerStyleDark4" lockedPosition="1" rowHeight="247650"/>
  <slicer name="EthiopianYear 3" xr10:uid="{4BF945DD-04C9-4557-890A-AD9A579EE085}" cache="Slicer_EthiopianYear" caption="EthiopianYear" level="1" style="SlicerStyleDark4"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openxmlformats.org/officeDocument/2006/relationships/printerSettings" Target="../printerSettings/printerSettings1.bin"/><Relationship Id="rId5" Type="http://schemas.openxmlformats.org/officeDocument/2006/relationships/pivotTable" Target="../pivotTables/pivotTable5.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drawing" Target="../drawings/drawing7.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pivotTable" Target="../pivotTables/pivotTable57.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B2EA-01D2-4722-86DA-9A270A097B4A}">
  <dimension ref="A1:C15"/>
  <sheetViews>
    <sheetView workbookViewId="0">
      <selection activeCell="B8" sqref="B8"/>
    </sheetView>
  </sheetViews>
  <sheetFormatPr defaultRowHeight="14.4"/>
  <cols>
    <col min="1" max="1" width="28.44140625" bestFit="1" customWidth="1"/>
    <col min="2" max="2" width="15.21875" bestFit="1" customWidth="1"/>
  </cols>
  <sheetData>
    <row r="1" spans="1:3" s="26" customFormat="1" ht="25.8">
      <c r="A1" s="40" t="s">
        <v>160</v>
      </c>
      <c r="B1" s="41"/>
      <c r="C1" s="41"/>
    </row>
    <row r="2" spans="1:3" s="26" customFormat="1" ht="25.8">
      <c r="A2" s="26" t="s">
        <v>146</v>
      </c>
      <c r="B2" s="26" t="s">
        <v>147</v>
      </c>
    </row>
    <row r="3" spans="1:3" s="26" customFormat="1" ht="25.8">
      <c r="A3" s="26" t="s">
        <v>148</v>
      </c>
      <c r="B3" s="26" t="s">
        <v>149</v>
      </c>
      <c r="C3" s="27"/>
    </row>
    <row r="4" spans="1:3" s="26" customFormat="1" ht="25.8">
      <c r="A4" s="26" t="s">
        <v>150</v>
      </c>
      <c r="B4" s="26" t="s">
        <v>151</v>
      </c>
      <c r="C4" s="28"/>
    </row>
    <row r="5" spans="1:3" s="26" customFormat="1" ht="25.8">
      <c r="A5" s="26" t="s">
        <v>152</v>
      </c>
      <c r="B5" s="26" t="s">
        <v>153</v>
      </c>
      <c r="C5" s="29"/>
    </row>
    <row r="6" spans="1:3" s="26" customFormat="1" ht="25.8">
      <c r="A6" s="26" t="s">
        <v>154</v>
      </c>
      <c r="B6" s="26" t="s">
        <v>155</v>
      </c>
      <c r="C6" s="30"/>
    </row>
    <row r="7" spans="1:3" s="26" customFormat="1" ht="25.8">
      <c r="A7" s="26" t="s">
        <v>156</v>
      </c>
      <c r="B7" s="26" t="s">
        <v>157</v>
      </c>
      <c r="C7" s="31"/>
    </row>
    <row r="8" spans="1:3" s="26" customFormat="1" ht="25.8">
      <c r="A8" s="26" t="s">
        <v>158</v>
      </c>
      <c r="B8" s="26" t="s">
        <v>159</v>
      </c>
      <c r="C8" s="32"/>
    </row>
    <row r="10" spans="1:3">
      <c r="A10" t="s">
        <v>161</v>
      </c>
      <c r="B10" t="s">
        <v>162</v>
      </c>
    </row>
    <row r="11" spans="1:3">
      <c r="A11" t="s">
        <v>163</v>
      </c>
      <c r="B11" t="s">
        <v>164</v>
      </c>
    </row>
    <row r="12" spans="1:3">
      <c r="A12" t="s">
        <v>165</v>
      </c>
      <c r="B12" t="s">
        <v>164</v>
      </c>
    </row>
    <row r="13" spans="1:3">
      <c r="A13" t="s">
        <v>166</v>
      </c>
      <c r="B13" t="s">
        <v>167</v>
      </c>
    </row>
    <row r="14" spans="1:3">
      <c r="A14" t="s">
        <v>168</v>
      </c>
      <c r="B14" t="s">
        <v>167</v>
      </c>
    </row>
    <row r="15" spans="1:3">
      <c r="A15" t="s">
        <v>169</v>
      </c>
      <c r="B15" t="s">
        <v>167</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94E55-7FC1-4B93-9A4A-0E8B70E59913}">
  <dimension ref="A1:Y41"/>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4.4"/>
  <cols>
    <col min="1" max="3" width="8.88671875" style="38"/>
    <col min="4" max="25" width="8.88671875" style="10"/>
    <col min="26" max="16384" width="8.88671875" style="38"/>
  </cols>
  <sheetData>
    <row r="1" spans="1:23">
      <c r="A1" s="37"/>
      <c r="B1" s="37"/>
      <c r="C1" s="37"/>
      <c r="D1"/>
      <c r="E1"/>
      <c r="F1"/>
      <c r="G1"/>
      <c r="H1"/>
      <c r="I1"/>
      <c r="J1"/>
      <c r="K1"/>
      <c r="L1"/>
      <c r="M1"/>
      <c r="N1"/>
      <c r="O1"/>
      <c r="P1"/>
      <c r="Q1"/>
      <c r="R1"/>
      <c r="S1"/>
      <c r="T1"/>
      <c r="U1"/>
      <c r="V1"/>
      <c r="W1"/>
    </row>
    <row r="2" spans="1:23">
      <c r="A2" s="37"/>
      <c r="B2" s="37"/>
      <c r="C2" s="37"/>
      <c r="D2"/>
      <c r="E2"/>
      <c r="F2"/>
      <c r="G2"/>
      <c r="H2"/>
      <c r="I2"/>
      <c r="J2"/>
      <c r="K2"/>
      <c r="L2"/>
      <c r="M2"/>
      <c r="N2"/>
      <c r="O2"/>
      <c r="P2"/>
      <c r="Q2"/>
      <c r="R2"/>
      <c r="S2"/>
      <c r="T2"/>
      <c r="U2"/>
      <c r="V2"/>
      <c r="W2"/>
    </row>
    <row r="3" spans="1:23">
      <c r="A3" s="37"/>
      <c r="B3" s="37"/>
      <c r="C3" s="39"/>
      <c r="D3" s="9"/>
      <c r="E3" s="9"/>
      <c r="F3" s="9"/>
      <c r="G3"/>
      <c r="H3"/>
      <c r="I3"/>
      <c r="J3"/>
      <c r="K3"/>
      <c r="L3"/>
      <c r="M3"/>
      <c r="N3"/>
      <c r="O3"/>
      <c r="P3"/>
      <c r="Q3"/>
      <c r="R3"/>
      <c r="S3"/>
      <c r="T3"/>
      <c r="U3"/>
      <c r="V3"/>
      <c r="W3"/>
    </row>
    <row r="4" spans="1:23">
      <c r="A4" s="37"/>
      <c r="B4" s="37"/>
      <c r="C4" s="39"/>
      <c r="D4" s="9"/>
      <c r="E4" s="9"/>
    </row>
    <row r="5" spans="1:23">
      <c r="A5" s="37"/>
      <c r="B5" s="37"/>
      <c r="C5" s="39"/>
      <c r="D5" s="9"/>
      <c r="E5" s="9"/>
    </row>
    <row r="6" spans="1:23">
      <c r="A6" s="37"/>
      <c r="B6" s="37"/>
      <c r="C6" s="39"/>
      <c r="D6" s="9"/>
      <c r="E6" s="9"/>
      <c r="F6" s="9"/>
    </row>
    <row r="7" spans="1:23">
      <c r="A7" s="37"/>
      <c r="B7" s="37"/>
      <c r="C7" s="39"/>
      <c r="D7" s="9"/>
      <c r="E7" s="9"/>
      <c r="F7" s="9"/>
    </row>
    <row r="8" spans="1:23">
      <c r="A8" s="37"/>
      <c r="B8" s="37"/>
      <c r="C8" s="39"/>
      <c r="D8" s="9"/>
      <c r="E8" s="9"/>
      <c r="F8" s="9"/>
    </row>
    <row r="9" spans="1:23">
      <c r="A9" s="37"/>
      <c r="B9" s="37"/>
      <c r="C9" s="39"/>
      <c r="D9" s="9"/>
      <c r="E9" s="9"/>
      <c r="F9" s="9"/>
    </row>
    <row r="10" spans="1:23">
      <c r="A10" s="37"/>
      <c r="B10" s="37"/>
      <c r="C10" s="39"/>
      <c r="D10" s="9"/>
      <c r="E10" s="9"/>
      <c r="F10" s="9"/>
    </row>
    <row r="11" spans="1:23">
      <c r="A11" s="37"/>
      <c r="B11" s="37"/>
      <c r="C11" s="39"/>
      <c r="D11" s="9"/>
      <c r="E11" s="9"/>
      <c r="F11" s="9"/>
    </row>
    <row r="12" spans="1:23">
      <c r="A12" s="37"/>
      <c r="B12" s="37"/>
      <c r="C12" s="39"/>
      <c r="D12" s="9"/>
      <c r="E12" s="9"/>
      <c r="F12" s="9"/>
    </row>
    <row r="13" spans="1:23">
      <c r="A13" s="37"/>
      <c r="B13" s="37"/>
      <c r="C13" s="39"/>
      <c r="D13" s="9"/>
      <c r="E13" s="9"/>
      <c r="F13" s="9"/>
    </row>
    <row r="14" spans="1:23">
      <c r="A14" s="37"/>
      <c r="B14" s="37"/>
      <c r="C14" s="39"/>
      <c r="D14" s="9"/>
      <c r="E14" s="9"/>
      <c r="F14" s="9"/>
    </row>
    <row r="15" spans="1:23">
      <c r="A15" s="37"/>
      <c r="B15" s="37"/>
      <c r="C15" s="39"/>
      <c r="D15" s="9"/>
      <c r="E15" s="9"/>
      <c r="F15" s="9"/>
    </row>
    <row r="16" spans="1:23">
      <c r="A16" s="37"/>
      <c r="B16" s="37"/>
      <c r="C16" s="39"/>
      <c r="D16" s="9"/>
      <c r="E16" s="9"/>
      <c r="F16" s="9"/>
    </row>
    <row r="17" spans="1:6">
      <c r="A17" s="37"/>
      <c r="B17" s="37"/>
      <c r="C17" s="39"/>
      <c r="D17" s="9"/>
      <c r="E17" s="9"/>
      <c r="F17" s="9"/>
    </row>
    <row r="18" spans="1:6">
      <c r="A18" s="37"/>
      <c r="B18" s="37"/>
      <c r="C18" s="39"/>
      <c r="D18" s="9"/>
      <c r="E18" s="9"/>
      <c r="F18" s="9"/>
    </row>
    <row r="19" spans="1:6">
      <c r="A19" s="37"/>
      <c r="B19" s="37"/>
      <c r="C19" s="39"/>
      <c r="D19" s="9"/>
      <c r="E19" s="9"/>
      <c r="F19" s="9"/>
    </row>
    <row r="20" spans="1:6">
      <c r="A20" s="37"/>
      <c r="B20" s="37"/>
      <c r="C20" s="39"/>
      <c r="D20" s="9"/>
      <c r="E20" s="9"/>
      <c r="F20" s="9"/>
    </row>
    <row r="21" spans="1:6">
      <c r="A21" s="37"/>
      <c r="B21" s="37"/>
      <c r="C21" s="39"/>
      <c r="D21" s="9"/>
      <c r="E21" s="9"/>
      <c r="F21" s="9"/>
    </row>
    <row r="22" spans="1:6">
      <c r="A22" s="37"/>
      <c r="B22" s="37"/>
      <c r="C22" s="39"/>
      <c r="D22" s="9"/>
      <c r="E22" s="9"/>
      <c r="F22" s="9"/>
    </row>
    <row r="23" spans="1:6">
      <c r="A23" s="37"/>
      <c r="B23" s="37"/>
      <c r="C23" s="39"/>
      <c r="D23" s="9"/>
      <c r="E23" s="9"/>
      <c r="F23" s="9"/>
    </row>
    <row r="24" spans="1:6">
      <c r="A24" s="37"/>
      <c r="B24" s="37"/>
      <c r="C24" s="39"/>
      <c r="D24" s="9"/>
      <c r="E24" s="9"/>
      <c r="F24" s="9"/>
    </row>
    <row r="25" spans="1:6">
      <c r="A25" s="37"/>
      <c r="B25" s="37"/>
      <c r="C25" s="39"/>
      <c r="D25" s="9"/>
      <c r="E25" s="9"/>
      <c r="F25" s="9"/>
    </row>
    <row r="26" spans="1:6">
      <c r="A26" s="37"/>
      <c r="B26" s="37"/>
      <c r="C26" s="39"/>
      <c r="D26" s="9"/>
      <c r="E26" s="9"/>
      <c r="F26" s="9"/>
    </row>
    <row r="27" spans="1:6">
      <c r="A27" s="37"/>
      <c r="B27" s="37"/>
      <c r="C27" s="39"/>
      <c r="D27" s="9"/>
      <c r="E27" s="9"/>
      <c r="F27" s="9"/>
    </row>
    <row r="28" spans="1:6">
      <c r="A28" s="37"/>
      <c r="B28" s="37"/>
      <c r="C28" s="39"/>
      <c r="D28" s="9"/>
      <c r="E28" s="9"/>
      <c r="F28" s="9"/>
    </row>
    <row r="29" spans="1:6">
      <c r="A29" s="37"/>
      <c r="B29" s="37"/>
      <c r="C29" s="39"/>
      <c r="D29" s="9"/>
      <c r="E29" s="9"/>
      <c r="F29" s="9"/>
    </row>
    <row r="30" spans="1:6">
      <c r="A30" s="37"/>
      <c r="B30" s="37"/>
      <c r="C30" s="39"/>
      <c r="D30" s="9"/>
      <c r="E30" s="9"/>
      <c r="F30" s="9"/>
    </row>
    <row r="31" spans="1:6">
      <c r="A31" s="37"/>
      <c r="B31" s="37"/>
      <c r="C31" s="39"/>
      <c r="D31" s="9"/>
      <c r="E31" s="9"/>
      <c r="F31" s="9"/>
    </row>
    <row r="32" spans="1:6">
      <c r="A32" s="37"/>
      <c r="B32" s="37"/>
      <c r="C32" s="39"/>
      <c r="D32" s="9"/>
      <c r="E32" s="9"/>
      <c r="F32" s="9"/>
    </row>
    <row r="33" spans="1:12">
      <c r="A33" s="37"/>
      <c r="B33" s="37"/>
      <c r="C33" s="39"/>
      <c r="D33" s="9"/>
      <c r="E33" s="9"/>
      <c r="F33" s="9"/>
    </row>
    <row r="34" spans="1:12">
      <c r="A34" s="37"/>
      <c r="B34" s="37"/>
      <c r="C34" s="39"/>
      <c r="D34" s="9"/>
      <c r="E34" s="9"/>
      <c r="F34" s="9"/>
    </row>
    <row r="35" spans="1:12">
      <c r="A35" s="37"/>
      <c r="B35" s="37"/>
      <c r="C35" s="39"/>
      <c r="D35" s="9"/>
      <c r="E35" s="9"/>
      <c r="F35" s="9"/>
    </row>
    <row r="36" spans="1:12">
      <c r="A36" s="37"/>
      <c r="B36" s="37"/>
      <c r="C36" s="39"/>
      <c r="D36" s="9"/>
      <c r="E36" s="9"/>
      <c r="F36" s="9"/>
    </row>
    <row r="37" spans="1:12">
      <c r="A37" s="37"/>
      <c r="B37" s="37"/>
      <c r="C37" s="39"/>
      <c r="D37" s="9"/>
      <c r="E37" s="9"/>
      <c r="F37" s="9"/>
    </row>
    <row r="41" spans="1:12">
      <c r="L41" s="10" t="s">
        <v>144</v>
      </c>
    </row>
  </sheetData>
  <sheetProtection algorithmName="SHA-512" hashValue="Loqa7dz6mmDebsBuamxfQxP3hGDwCnoqnD8PU/Auh6jSGvzSHKwygljiC+8mlMkoosNvIkUCJh4KjuZMMTUHKw==" saltValue="PbgU+QX2oZn9AJKxYMmS+Q=="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5C4C-0D68-4097-842F-93FB89BB9FD4}">
  <dimension ref="A1:W37"/>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4.4"/>
  <cols>
    <col min="1" max="16384" width="8.88671875" style="10"/>
  </cols>
  <sheetData>
    <row r="1" spans="1:23">
      <c r="A1"/>
      <c r="B1"/>
      <c r="C1"/>
      <c r="D1"/>
      <c r="E1"/>
      <c r="F1"/>
      <c r="G1"/>
      <c r="H1"/>
      <c r="I1"/>
      <c r="J1"/>
      <c r="K1"/>
      <c r="L1"/>
      <c r="M1"/>
      <c r="N1"/>
      <c r="O1"/>
      <c r="P1"/>
      <c r="Q1"/>
      <c r="R1"/>
      <c r="S1"/>
      <c r="T1"/>
      <c r="U1"/>
      <c r="V1"/>
      <c r="W1"/>
    </row>
    <row r="2" spans="1:23">
      <c r="A2"/>
      <c r="B2"/>
      <c r="C2"/>
      <c r="D2"/>
      <c r="E2"/>
      <c r="F2"/>
      <c r="G2"/>
      <c r="H2"/>
      <c r="I2"/>
      <c r="J2"/>
      <c r="K2"/>
      <c r="L2"/>
      <c r="M2"/>
      <c r="N2"/>
      <c r="O2"/>
      <c r="P2"/>
      <c r="Q2"/>
      <c r="R2"/>
      <c r="S2"/>
      <c r="T2"/>
      <c r="U2"/>
      <c r="V2"/>
      <c r="W2"/>
    </row>
    <row r="3" spans="1:23">
      <c r="A3"/>
      <c r="B3"/>
      <c r="C3" s="9"/>
      <c r="D3" s="9"/>
      <c r="E3" s="9"/>
      <c r="F3" s="9"/>
      <c r="G3"/>
      <c r="H3"/>
      <c r="I3"/>
      <c r="J3"/>
      <c r="K3"/>
      <c r="L3"/>
      <c r="M3"/>
      <c r="N3"/>
      <c r="O3"/>
      <c r="P3"/>
      <c r="Q3"/>
      <c r="R3"/>
      <c r="S3"/>
      <c r="T3"/>
      <c r="U3"/>
      <c r="V3"/>
      <c r="W3"/>
    </row>
    <row r="4" spans="1:23">
      <c r="A4"/>
      <c r="B4"/>
      <c r="C4" s="9"/>
      <c r="D4" s="9"/>
      <c r="E4" s="9"/>
    </row>
    <row r="5" spans="1:23">
      <c r="A5"/>
      <c r="B5"/>
      <c r="C5" s="9"/>
      <c r="D5" s="9"/>
      <c r="E5" s="9"/>
    </row>
    <row r="6" spans="1:23">
      <c r="A6"/>
      <c r="B6"/>
      <c r="C6" s="9"/>
      <c r="D6" s="9"/>
      <c r="E6" s="9"/>
      <c r="F6" s="9"/>
    </row>
    <row r="7" spans="1:23">
      <c r="A7"/>
      <c r="B7"/>
      <c r="C7" s="9"/>
      <c r="D7" s="9"/>
      <c r="E7" s="9"/>
      <c r="F7" s="9"/>
    </row>
    <row r="8" spans="1:23">
      <c r="A8"/>
      <c r="B8"/>
      <c r="C8" s="9"/>
      <c r="D8" s="9"/>
      <c r="E8" s="9"/>
      <c r="F8" s="9"/>
    </row>
    <row r="9" spans="1:23">
      <c r="A9"/>
      <c r="B9"/>
      <c r="C9" s="9"/>
      <c r="D9" s="9"/>
      <c r="E9" s="9"/>
      <c r="F9" s="9"/>
    </row>
    <row r="10" spans="1:23">
      <c r="A10"/>
      <c r="B10"/>
      <c r="C10" s="9"/>
      <c r="D10" s="9"/>
      <c r="E10" s="9"/>
      <c r="F10" s="9"/>
    </row>
    <row r="11" spans="1:23">
      <c r="A11"/>
      <c r="B11"/>
      <c r="C11" s="9"/>
      <c r="D11" s="9"/>
      <c r="E11" s="9"/>
      <c r="F11" s="9"/>
    </row>
    <row r="12" spans="1:23">
      <c r="A12"/>
      <c r="B12"/>
      <c r="C12" s="9"/>
      <c r="D12" s="9"/>
      <c r="E12" s="9"/>
      <c r="F12" s="9"/>
    </row>
    <row r="13" spans="1:23">
      <c r="A13"/>
      <c r="B13"/>
      <c r="C13" s="9"/>
      <c r="D13" s="9"/>
      <c r="E13" s="9"/>
      <c r="F13" s="9"/>
    </row>
    <row r="14" spans="1:23">
      <c r="A14"/>
      <c r="B14"/>
      <c r="C14" s="9"/>
      <c r="D14" s="9"/>
      <c r="E14" s="9"/>
      <c r="F14" s="9"/>
    </row>
    <row r="15" spans="1:23">
      <c r="A15"/>
      <c r="B15"/>
      <c r="C15" s="9"/>
      <c r="D15" s="9"/>
      <c r="E15" s="9"/>
      <c r="F15" s="9"/>
    </row>
    <row r="16" spans="1:23">
      <c r="A16"/>
      <c r="B16"/>
      <c r="C16" s="9"/>
      <c r="D16" s="9"/>
      <c r="E16" s="9"/>
      <c r="F16" s="9"/>
    </row>
    <row r="17" spans="1:6">
      <c r="A17"/>
      <c r="B17"/>
      <c r="C17" s="9"/>
      <c r="D17" s="9"/>
      <c r="E17" s="9"/>
      <c r="F17" s="9"/>
    </row>
    <row r="18" spans="1:6">
      <c r="A18"/>
      <c r="B18"/>
      <c r="C18" s="9"/>
      <c r="D18" s="9"/>
      <c r="E18" s="9"/>
      <c r="F18" s="9"/>
    </row>
    <row r="19" spans="1:6">
      <c r="A19"/>
      <c r="B19"/>
      <c r="C19" s="9"/>
      <c r="D19" s="9"/>
      <c r="E19" s="9"/>
      <c r="F19" s="9"/>
    </row>
    <row r="20" spans="1:6">
      <c r="A20"/>
      <c r="B20"/>
      <c r="C20" s="9"/>
      <c r="D20" s="9"/>
      <c r="E20" s="9"/>
      <c r="F20" s="9"/>
    </row>
    <row r="21" spans="1:6">
      <c r="A21"/>
      <c r="B21"/>
      <c r="C21" s="9"/>
      <c r="D21" s="9"/>
      <c r="E21" s="9"/>
      <c r="F21" s="9"/>
    </row>
    <row r="22" spans="1:6">
      <c r="A22"/>
      <c r="B22"/>
      <c r="C22" s="9"/>
      <c r="D22" s="9"/>
      <c r="E22" s="9"/>
      <c r="F22" s="9"/>
    </row>
    <row r="23" spans="1:6">
      <c r="A23"/>
      <c r="B23"/>
      <c r="C23" s="9"/>
      <c r="D23" s="9"/>
      <c r="E23" s="9"/>
      <c r="F23" s="9"/>
    </row>
    <row r="24" spans="1:6">
      <c r="A24"/>
      <c r="B24"/>
      <c r="C24" s="9"/>
      <c r="D24" s="9"/>
      <c r="E24" s="9"/>
      <c r="F24" s="9"/>
    </row>
    <row r="25" spans="1:6">
      <c r="A25"/>
      <c r="B25"/>
      <c r="C25" s="9"/>
      <c r="D25" s="9"/>
      <c r="E25" s="9"/>
      <c r="F25" s="9"/>
    </row>
    <row r="26" spans="1:6">
      <c r="A26"/>
      <c r="B26"/>
      <c r="C26" s="9"/>
      <c r="D26" s="9"/>
      <c r="E26" s="9"/>
      <c r="F26" s="9"/>
    </row>
    <row r="27" spans="1:6">
      <c r="A27"/>
      <c r="B27"/>
      <c r="C27" s="9"/>
      <c r="D27" s="9"/>
      <c r="E27" s="9"/>
      <c r="F27" s="9"/>
    </row>
    <row r="28" spans="1:6">
      <c r="A28"/>
      <c r="B28"/>
      <c r="C28" s="9"/>
      <c r="D28" s="9"/>
      <c r="E28" s="9"/>
      <c r="F28" s="9"/>
    </row>
    <row r="29" spans="1:6">
      <c r="A29"/>
      <c r="B29"/>
      <c r="C29" s="9"/>
      <c r="D29" s="9"/>
      <c r="E29" s="9"/>
      <c r="F29" s="9"/>
    </row>
    <row r="30" spans="1:6">
      <c r="A30"/>
      <c r="B30"/>
      <c r="C30" s="9"/>
      <c r="D30" s="9"/>
      <c r="E30" s="9"/>
      <c r="F30" s="9"/>
    </row>
    <row r="31" spans="1:6">
      <c r="A31"/>
      <c r="B31"/>
      <c r="C31" s="9"/>
      <c r="D31" s="9"/>
      <c r="E31" s="9"/>
      <c r="F31" s="9"/>
    </row>
    <row r="32" spans="1:6">
      <c r="A32"/>
      <c r="B32"/>
      <c r="C32" s="9"/>
      <c r="D32" s="9"/>
      <c r="E32" s="9"/>
      <c r="F32" s="9"/>
    </row>
    <row r="33" spans="1:6">
      <c r="A33"/>
      <c r="B33"/>
      <c r="C33" s="9"/>
      <c r="D33" s="9"/>
      <c r="E33" s="9"/>
      <c r="F33" s="9"/>
    </row>
    <row r="34" spans="1:6">
      <c r="A34"/>
      <c r="B34"/>
      <c r="C34" s="9"/>
      <c r="D34" s="9"/>
      <c r="E34" s="9"/>
      <c r="F34" s="9"/>
    </row>
    <row r="35" spans="1:6">
      <c r="A35"/>
      <c r="B35"/>
      <c r="C35" s="9"/>
      <c r="D35" s="9"/>
      <c r="E35" s="9"/>
      <c r="F35" s="9"/>
    </row>
    <row r="36" spans="1:6">
      <c r="A36"/>
      <c r="B36"/>
      <c r="C36" s="9"/>
      <c r="D36" s="9"/>
      <c r="E36" s="9"/>
      <c r="F36" s="9"/>
    </row>
    <row r="37" spans="1:6">
      <c r="A37"/>
      <c r="B37"/>
      <c r="C37" s="9"/>
      <c r="D37" s="9"/>
      <c r="E37" s="9"/>
      <c r="F37" s="9"/>
    </row>
  </sheetData>
  <sheetProtection algorithmName="SHA-512" hashValue="0Cg6VBPX9GwiUmQbsvpPp6OxIf0ljA1rkFANFdq4SDUTH6USNiRBlNAM8jjrj1CGpJ2xrRtDrvLhNTgkxCz+kw==" saltValue="dYMcPqjRCiM4M8/iq9JUXA=="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3EF6-8F56-4928-93A3-A22DF0234630}">
  <dimension ref="A1:W37"/>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4.4"/>
  <cols>
    <col min="1" max="16384" width="8.88671875" style="10"/>
  </cols>
  <sheetData>
    <row r="1" spans="1:23">
      <c r="A1"/>
      <c r="B1"/>
      <c r="C1"/>
      <c r="D1"/>
      <c r="E1"/>
      <c r="F1"/>
      <c r="G1"/>
      <c r="H1"/>
      <c r="I1"/>
      <c r="J1"/>
      <c r="K1"/>
      <c r="L1"/>
      <c r="M1"/>
      <c r="N1"/>
      <c r="O1"/>
      <c r="P1"/>
      <c r="Q1"/>
      <c r="R1"/>
      <c r="S1"/>
      <c r="T1"/>
      <c r="U1"/>
      <c r="V1"/>
      <c r="W1"/>
    </row>
    <row r="2" spans="1:23">
      <c r="A2"/>
      <c r="B2"/>
      <c r="C2"/>
      <c r="D2"/>
      <c r="E2"/>
      <c r="F2"/>
      <c r="G2"/>
      <c r="H2"/>
      <c r="I2"/>
      <c r="J2"/>
      <c r="K2"/>
      <c r="L2"/>
      <c r="M2"/>
      <c r="N2"/>
      <c r="O2"/>
      <c r="P2"/>
      <c r="Q2"/>
      <c r="R2"/>
      <c r="S2"/>
      <c r="T2"/>
      <c r="U2"/>
      <c r="V2"/>
      <c r="W2"/>
    </row>
    <row r="3" spans="1:23">
      <c r="A3"/>
      <c r="B3"/>
      <c r="C3" s="9"/>
      <c r="D3" s="9"/>
      <c r="E3" s="9"/>
      <c r="F3" s="9"/>
      <c r="G3"/>
      <c r="H3"/>
      <c r="I3"/>
      <c r="J3"/>
      <c r="K3"/>
      <c r="L3"/>
      <c r="M3"/>
      <c r="N3"/>
      <c r="O3"/>
      <c r="P3"/>
      <c r="Q3"/>
      <c r="R3"/>
      <c r="S3"/>
      <c r="T3"/>
      <c r="U3"/>
      <c r="V3"/>
      <c r="W3"/>
    </row>
    <row r="4" spans="1:23">
      <c r="A4"/>
      <c r="B4"/>
      <c r="C4" s="9"/>
      <c r="D4" s="9"/>
      <c r="E4" s="9"/>
    </row>
    <row r="5" spans="1:23">
      <c r="A5"/>
      <c r="B5"/>
      <c r="C5" s="9"/>
      <c r="D5" s="9"/>
      <c r="E5" s="9"/>
    </row>
    <row r="6" spans="1:23">
      <c r="A6"/>
      <c r="B6"/>
      <c r="C6" s="9"/>
      <c r="D6" s="9"/>
      <c r="E6" s="9"/>
      <c r="F6" s="9"/>
    </row>
    <row r="7" spans="1:23">
      <c r="A7"/>
      <c r="B7"/>
      <c r="C7" s="9"/>
      <c r="D7" s="9"/>
      <c r="E7" s="9"/>
      <c r="F7" s="9"/>
    </row>
    <row r="8" spans="1:23">
      <c r="A8"/>
      <c r="B8"/>
      <c r="C8" s="9"/>
      <c r="D8" s="9"/>
      <c r="E8" s="9"/>
      <c r="F8" s="9"/>
    </row>
    <row r="9" spans="1:23">
      <c r="A9"/>
      <c r="B9"/>
      <c r="C9" s="9"/>
      <c r="D9" s="9"/>
      <c r="E9" s="9"/>
      <c r="F9" s="9"/>
    </row>
    <row r="10" spans="1:23">
      <c r="A10"/>
      <c r="B10"/>
      <c r="C10" s="9"/>
      <c r="D10" s="9"/>
      <c r="E10" s="9"/>
      <c r="F10" s="9"/>
    </row>
    <row r="11" spans="1:23">
      <c r="A11"/>
      <c r="B11"/>
      <c r="C11" s="9"/>
      <c r="D11" s="9"/>
      <c r="E11" s="9"/>
      <c r="F11" s="9"/>
    </row>
    <row r="12" spans="1:23">
      <c r="A12"/>
      <c r="B12"/>
      <c r="C12" s="9"/>
      <c r="D12" s="9"/>
      <c r="E12" s="9"/>
      <c r="F12" s="9"/>
    </row>
    <row r="13" spans="1:23">
      <c r="A13"/>
      <c r="B13"/>
      <c r="C13" s="9"/>
      <c r="D13" s="9"/>
      <c r="E13" s="9"/>
      <c r="F13" s="9"/>
    </row>
    <row r="14" spans="1:23">
      <c r="A14"/>
      <c r="B14"/>
      <c r="C14" s="9"/>
      <c r="D14" s="9"/>
      <c r="E14" s="9"/>
      <c r="F14" s="9"/>
    </row>
    <row r="15" spans="1:23">
      <c r="A15"/>
      <c r="B15"/>
      <c r="C15" s="9"/>
      <c r="D15" s="9"/>
      <c r="E15" s="9"/>
      <c r="F15" s="9"/>
    </row>
    <row r="16" spans="1:23">
      <c r="A16"/>
      <c r="B16"/>
      <c r="C16" s="9"/>
      <c r="D16" s="9"/>
      <c r="E16" s="9"/>
      <c r="F16" s="9"/>
    </row>
    <row r="17" spans="1:6">
      <c r="A17"/>
      <c r="B17"/>
      <c r="C17" s="9"/>
      <c r="D17" s="9"/>
      <c r="E17" s="9"/>
      <c r="F17" s="9"/>
    </row>
    <row r="18" spans="1:6">
      <c r="A18"/>
      <c r="B18"/>
      <c r="C18" s="9"/>
      <c r="D18" s="9"/>
      <c r="E18" s="9"/>
      <c r="F18" s="9"/>
    </row>
    <row r="19" spans="1:6">
      <c r="A19"/>
      <c r="B19"/>
      <c r="C19" s="9"/>
      <c r="D19" s="9"/>
      <c r="E19" s="9"/>
      <c r="F19" s="9"/>
    </row>
    <row r="20" spans="1:6">
      <c r="A20"/>
      <c r="B20"/>
      <c r="C20" s="9"/>
      <c r="D20" s="9"/>
      <c r="E20" s="9"/>
      <c r="F20" s="9"/>
    </row>
    <row r="21" spans="1:6">
      <c r="A21"/>
      <c r="B21"/>
      <c r="C21" s="9"/>
      <c r="D21" s="9"/>
      <c r="E21" s="9"/>
      <c r="F21" s="9"/>
    </row>
    <row r="22" spans="1:6">
      <c r="A22"/>
      <c r="B22"/>
      <c r="C22" s="9"/>
      <c r="D22" s="9"/>
      <c r="E22" s="9"/>
      <c r="F22" s="9"/>
    </row>
    <row r="23" spans="1:6">
      <c r="A23"/>
      <c r="B23"/>
      <c r="C23" s="9"/>
      <c r="D23" s="9"/>
      <c r="E23" s="9"/>
      <c r="F23" s="9"/>
    </row>
    <row r="24" spans="1:6">
      <c r="A24"/>
      <c r="B24"/>
      <c r="C24" s="9"/>
      <c r="D24" s="9"/>
      <c r="E24" s="9"/>
      <c r="F24" s="9"/>
    </row>
    <row r="25" spans="1:6">
      <c r="A25"/>
      <c r="B25"/>
      <c r="C25" s="9"/>
      <c r="D25" s="9"/>
      <c r="E25" s="9"/>
      <c r="F25" s="9"/>
    </row>
    <row r="26" spans="1:6">
      <c r="A26"/>
      <c r="B26"/>
      <c r="C26" s="9"/>
      <c r="D26" s="9"/>
      <c r="E26" s="9"/>
      <c r="F26" s="9"/>
    </row>
    <row r="27" spans="1:6">
      <c r="A27"/>
      <c r="B27"/>
      <c r="C27" s="9"/>
      <c r="D27" s="9"/>
      <c r="E27" s="9"/>
      <c r="F27" s="9"/>
    </row>
    <row r="28" spans="1:6">
      <c r="A28"/>
      <c r="B28"/>
      <c r="C28" s="9"/>
      <c r="D28" s="9"/>
      <c r="E28" s="9"/>
      <c r="F28" s="9"/>
    </row>
    <row r="29" spans="1:6">
      <c r="A29"/>
      <c r="B29"/>
      <c r="C29" s="9"/>
      <c r="D29" s="9"/>
      <c r="E29" s="9"/>
      <c r="F29" s="9"/>
    </row>
    <row r="30" spans="1:6">
      <c r="A30"/>
      <c r="B30"/>
      <c r="C30" s="9"/>
      <c r="D30" s="9"/>
      <c r="E30" s="9"/>
      <c r="F30" s="9"/>
    </row>
    <row r="31" spans="1:6">
      <c r="A31"/>
      <c r="B31"/>
      <c r="C31" s="9"/>
      <c r="D31" s="9"/>
      <c r="E31" s="9"/>
      <c r="F31" s="9"/>
    </row>
    <row r="32" spans="1:6">
      <c r="A32"/>
      <c r="B32"/>
      <c r="C32" s="9"/>
      <c r="D32" s="9"/>
      <c r="E32" s="9"/>
      <c r="F32" s="9"/>
    </row>
    <row r="33" spans="1:6">
      <c r="A33"/>
      <c r="B33"/>
      <c r="C33" s="9"/>
      <c r="D33" s="9"/>
      <c r="E33" s="9"/>
      <c r="F33" s="9"/>
    </row>
    <row r="34" spans="1:6">
      <c r="A34"/>
      <c r="B34"/>
      <c r="C34" s="9"/>
      <c r="D34" s="9"/>
      <c r="E34" s="9"/>
      <c r="F34" s="9"/>
    </row>
    <row r="35" spans="1:6">
      <c r="A35"/>
      <c r="B35"/>
      <c r="C35" s="9"/>
      <c r="D35" s="9"/>
      <c r="E35" s="9"/>
      <c r="F35" s="9"/>
    </row>
    <row r="36" spans="1:6">
      <c r="A36"/>
      <c r="B36"/>
      <c r="C36" s="9"/>
      <c r="D36" s="9"/>
      <c r="E36" s="9"/>
      <c r="F36" s="9"/>
    </row>
    <row r="37" spans="1:6">
      <c r="A37"/>
      <c r="B37"/>
      <c r="C37" s="9"/>
      <c r="D37" s="9"/>
      <c r="E37" s="9"/>
      <c r="F37" s="9"/>
    </row>
  </sheetData>
  <sheetProtection algorithmName="SHA-512" hashValue="MI9vQhI5MQRCsQdXsea5DxXOZX4ezO5nzukezWsVbgP9hbeWeIJfGleEbxXnBrubO5/IP2jSuaMepTZoAqWx0w==" saltValue="5Ar87iiyL0d2l+4m9o3f1g=="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149D3-7C4D-4DBF-8E1E-CF96C051B249}">
  <dimension ref="A1:W37"/>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4.4"/>
  <cols>
    <col min="1" max="16384" width="8.88671875" style="10"/>
  </cols>
  <sheetData>
    <row r="1" spans="1:23">
      <c r="A1"/>
      <c r="B1"/>
      <c r="C1"/>
      <c r="D1"/>
      <c r="E1"/>
      <c r="F1"/>
      <c r="G1"/>
      <c r="H1"/>
      <c r="I1"/>
      <c r="J1"/>
      <c r="K1"/>
      <c r="L1"/>
      <c r="M1"/>
      <c r="N1"/>
      <c r="O1"/>
      <c r="P1"/>
      <c r="Q1"/>
      <c r="R1"/>
      <c r="S1"/>
      <c r="T1"/>
      <c r="U1"/>
      <c r="V1"/>
      <c r="W1"/>
    </row>
    <row r="2" spans="1:23">
      <c r="A2"/>
      <c r="B2"/>
      <c r="C2"/>
      <c r="D2"/>
      <c r="E2"/>
      <c r="F2"/>
      <c r="G2"/>
      <c r="H2"/>
      <c r="I2"/>
      <c r="J2"/>
      <c r="K2"/>
      <c r="L2"/>
      <c r="M2"/>
      <c r="N2"/>
      <c r="O2"/>
      <c r="P2"/>
      <c r="Q2"/>
      <c r="R2"/>
      <c r="S2"/>
      <c r="T2"/>
      <c r="U2"/>
      <c r="V2"/>
      <c r="W2"/>
    </row>
    <row r="3" spans="1:23">
      <c r="A3"/>
      <c r="B3"/>
      <c r="C3" s="9"/>
      <c r="D3" s="9"/>
      <c r="E3" s="9"/>
      <c r="F3" s="9"/>
      <c r="G3"/>
      <c r="H3"/>
      <c r="I3"/>
      <c r="J3"/>
      <c r="K3"/>
      <c r="L3"/>
      <c r="M3"/>
      <c r="N3"/>
      <c r="O3"/>
      <c r="P3"/>
      <c r="Q3"/>
      <c r="R3"/>
      <c r="S3"/>
      <c r="T3"/>
      <c r="U3"/>
      <c r="V3"/>
      <c r="W3"/>
    </row>
    <row r="4" spans="1:23">
      <c r="A4"/>
      <c r="B4"/>
      <c r="C4" s="9"/>
      <c r="D4" s="9"/>
      <c r="E4" s="9"/>
    </row>
    <row r="5" spans="1:23">
      <c r="A5"/>
      <c r="B5"/>
      <c r="C5" s="9"/>
      <c r="D5" s="9"/>
      <c r="E5" s="9"/>
    </row>
    <row r="6" spans="1:23">
      <c r="A6"/>
      <c r="B6"/>
      <c r="C6" s="9"/>
      <c r="D6" s="9"/>
      <c r="E6" s="9"/>
      <c r="F6" s="9"/>
    </row>
    <row r="7" spans="1:23">
      <c r="A7"/>
      <c r="B7"/>
      <c r="C7" s="9"/>
      <c r="D7" s="9"/>
      <c r="E7" s="9"/>
      <c r="F7" s="9"/>
    </row>
    <row r="8" spans="1:23">
      <c r="A8"/>
      <c r="B8"/>
      <c r="C8" s="9"/>
      <c r="D8" s="9"/>
      <c r="E8" s="9"/>
      <c r="F8" s="9"/>
    </row>
    <row r="9" spans="1:23">
      <c r="A9"/>
      <c r="B9"/>
      <c r="C9" s="9"/>
      <c r="D9" s="9"/>
      <c r="E9" s="9"/>
      <c r="F9" s="9"/>
    </row>
    <row r="10" spans="1:23">
      <c r="A10"/>
      <c r="B10"/>
      <c r="C10" s="9"/>
      <c r="D10" s="9"/>
      <c r="E10" s="9"/>
      <c r="F10" s="9"/>
    </row>
    <row r="11" spans="1:23">
      <c r="A11"/>
      <c r="B11"/>
      <c r="C11" s="9"/>
      <c r="D11" s="9"/>
      <c r="E11" s="9"/>
      <c r="F11" s="9"/>
    </row>
    <row r="12" spans="1:23">
      <c r="A12"/>
      <c r="B12"/>
      <c r="C12" s="9"/>
      <c r="D12" s="9"/>
      <c r="E12" s="9"/>
      <c r="F12" s="9"/>
    </row>
    <row r="13" spans="1:23">
      <c r="A13"/>
      <c r="B13"/>
      <c r="C13" s="9"/>
      <c r="D13" s="9"/>
      <c r="E13" s="9"/>
      <c r="F13" s="9"/>
    </row>
    <row r="14" spans="1:23">
      <c r="A14"/>
      <c r="B14"/>
      <c r="C14" s="9"/>
      <c r="D14" s="9"/>
      <c r="E14" s="9"/>
      <c r="F14" s="9"/>
    </row>
    <row r="15" spans="1:23">
      <c r="A15"/>
      <c r="B15"/>
      <c r="C15" s="9"/>
      <c r="D15" s="9"/>
      <c r="E15" s="9"/>
      <c r="F15" s="9"/>
    </row>
    <row r="16" spans="1:23">
      <c r="A16"/>
      <c r="B16"/>
      <c r="C16" s="9"/>
      <c r="D16" s="9"/>
      <c r="E16" s="9"/>
      <c r="F16" s="9"/>
    </row>
    <row r="17" spans="1:6">
      <c r="A17"/>
      <c r="B17"/>
      <c r="C17" s="9"/>
      <c r="D17" s="9"/>
      <c r="E17" s="9"/>
      <c r="F17" s="9"/>
    </row>
    <row r="18" spans="1:6">
      <c r="A18"/>
      <c r="B18"/>
      <c r="C18" s="9"/>
      <c r="D18" s="9"/>
      <c r="E18" s="9"/>
      <c r="F18" s="9"/>
    </row>
    <row r="19" spans="1:6">
      <c r="A19"/>
      <c r="B19"/>
      <c r="C19" s="9"/>
      <c r="D19" s="9"/>
      <c r="E19" s="9"/>
      <c r="F19" s="9"/>
    </row>
    <row r="20" spans="1:6">
      <c r="A20"/>
      <c r="B20"/>
      <c r="C20" s="9"/>
      <c r="D20" s="9"/>
      <c r="E20" s="9"/>
      <c r="F20" s="9"/>
    </row>
    <row r="21" spans="1:6">
      <c r="A21"/>
      <c r="B21"/>
      <c r="C21" s="9"/>
      <c r="D21" s="9"/>
      <c r="E21" s="9"/>
      <c r="F21" s="9"/>
    </row>
    <row r="22" spans="1:6">
      <c r="A22"/>
      <c r="B22"/>
      <c r="C22" s="9"/>
      <c r="D22" s="9"/>
      <c r="E22" s="9"/>
      <c r="F22" s="9"/>
    </row>
    <row r="23" spans="1:6">
      <c r="A23"/>
      <c r="B23"/>
      <c r="C23" s="9"/>
      <c r="D23" s="9"/>
      <c r="E23" s="9"/>
      <c r="F23" s="9"/>
    </row>
    <row r="24" spans="1:6">
      <c r="A24"/>
      <c r="B24"/>
      <c r="C24" s="9"/>
      <c r="D24" s="9"/>
      <c r="E24" s="9"/>
      <c r="F24" s="9"/>
    </row>
    <row r="25" spans="1:6">
      <c r="A25"/>
      <c r="B25"/>
      <c r="C25" s="9"/>
      <c r="D25" s="9"/>
      <c r="E25" s="9"/>
      <c r="F25" s="9"/>
    </row>
    <row r="26" spans="1:6">
      <c r="A26"/>
      <c r="B26"/>
      <c r="C26" s="9"/>
      <c r="D26" s="9"/>
      <c r="E26" s="9"/>
      <c r="F26" s="9"/>
    </row>
    <row r="27" spans="1:6">
      <c r="A27"/>
      <c r="B27"/>
      <c r="C27" s="9"/>
      <c r="D27" s="9"/>
      <c r="E27" s="9"/>
      <c r="F27" s="9"/>
    </row>
    <row r="28" spans="1:6">
      <c r="A28"/>
      <c r="B28"/>
      <c r="C28" s="9"/>
      <c r="D28" s="9"/>
      <c r="E28" s="9"/>
      <c r="F28" s="9"/>
    </row>
    <row r="29" spans="1:6">
      <c r="A29"/>
      <c r="B29"/>
      <c r="C29" s="9"/>
      <c r="D29" s="9"/>
      <c r="E29" s="9"/>
      <c r="F29" s="9"/>
    </row>
    <row r="30" spans="1:6">
      <c r="A30"/>
      <c r="B30"/>
      <c r="C30" s="9"/>
      <c r="D30" s="9"/>
      <c r="E30" s="9"/>
      <c r="F30" s="9"/>
    </row>
    <row r="31" spans="1:6">
      <c r="A31"/>
      <c r="B31"/>
      <c r="C31" s="9"/>
      <c r="D31" s="9"/>
      <c r="E31" s="9"/>
      <c r="F31" s="9"/>
    </row>
    <row r="32" spans="1:6">
      <c r="A32"/>
      <c r="B32"/>
      <c r="C32" s="9"/>
      <c r="D32" s="9"/>
      <c r="E32" s="9"/>
      <c r="F32" s="9"/>
    </row>
    <row r="33" spans="1:6">
      <c r="A33"/>
      <c r="B33"/>
      <c r="C33" s="9"/>
      <c r="D33" s="9"/>
      <c r="E33" s="9"/>
      <c r="F33" s="9"/>
    </row>
    <row r="34" spans="1:6">
      <c r="A34"/>
      <c r="B34"/>
      <c r="C34" s="9"/>
      <c r="D34" s="9"/>
      <c r="E34" s="9"/>
      <c r="F34" s="9"/>
    </row>
    <row r="35" spans="1:6">
      <c r="A35"/>
      <c r="B35"/>
      <c r="C35" s="9"/>
      <c r="D35" s="9"/>
      <c r="E35" s="9"/>
      <c r="F35" s="9"/>
    </row>
    <row r="36" spans="1:6">
      <c r="A36"/>
      <c r="B36"/>
      <c r="C36" s="9"/>
      <c r="D36" s="9"/>
      <c r="E36" s="9"/>
      <c r="F36" s="9"/>
    </row>
    <row r="37" spans="1:6">
      <c r="A37"/>
      <c r="B37"/>
      <c r="C37" s="9"/>
      <c r="D37" s="9"/>
      <c r="E37" s="9"/>
      <c r="F37" s="9"/>
    </row>
  </sheetData>
  <sheetProtection algorithmName="SHA-512" hashValue="rOqoalyBzUta4Dffnz2DkMGcpNQaJiMsWXtE7OUJ9EfSQkT4w0Z7Hrd4iwFEJ99+TqMchJlIzXTfggOIoROQSA==" saltValue="qNhNMrvhhVFU20tMAx2ftA=="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7C107-F4EE-4CEB-9369-300604911200}">
  <dimension ref="A1:T37"/>
  <sheetViews>
    <sheetView showGridLines="0" showRowColHeaders="0" tabSelected="1" workbookViewId="0">
      <extLst>
        <ext xmlns:xlsdti="http://schemas.microsoft.com/office/spreadsheetml/2023/showDataTypeIcons" uri="{77bfe23e-c014-4d31-8a63-9c772dbf06b6}">
          <xlsdti:showDataTypeIcons visible="0"/>
        </ext>
      </extLst>
    </sheetView>
  </sheetViews>
  <sheetFormatPr defaultRowHeight="14.4"/>
  <cols>
    <col min="1" max="16384" width="8.88671875" style="10"/>
  </cols>
  <sheetData>
    <row r="1" spans="1:20">
      <c r="A1"/>
      <c r="B1"/>
      <c r="C1"/>
      <c r="D1"/>
      <c r="E1"/>
      <c r="F1"/>
      <c r="G1"/>
      <c r="H1"/>
      <c r="I1"/>
      <c r="J1"/>
      <c r="K1"/>
      <c r="L1"/>
      <c r="M1"/>
      <c r="N1"/>
      <c r="O1"/>
      <c r="P1"/>
      <c r="Q1"/>
      <c r="R1"/>
      <c r="S1"/>
      <c r="T1"/>
    </row>
    <row r="2" spans="1:20">
      <c r="A2"/>
      <c r="B2"/>
      <c r="C2"/>
      <c r="D2"/>
      <c r="E2"/>
      <c r="F2"/>
      <c r="G2"/>
      <c r="H2"/>
      <c r="I2"/>
      <c r="J2"/>
      <c r="K2"/>
      <c r="L2"/>
      <c r="M2"/>
      <c r="N2"/>
      <c r="O2"/>
      <c r="P2"/>
      <c r="Q2"/>
      <c r="R2"/>
      <c r="S2"/>
      <c r="T2"/>
    </row>
    <row r="3" spans="1:20">
      <c r="A3"/>
      <c r="B3"/>
      <c r="C3" s="9"/>
      <c r="D3"/>
      <c r="E3"/>
      <c r="F3"/>
      <c r="G3"/>
      <c r="H3"/>
      <c r="I3"/>
      <c r="J3"/>
      <c r="K3"/>
      <c r="L3"/>
      <c r="M3"/>
      <c r="N3"/>
      <c r="O3"/>
      <c r="P3"/>
      <c r="Q3"/>
      <c r="R3"/>
      <c r="S3"/>
      <c r="T3"/>
    </row>
    <row r="4" spans="1:20">
      <c r="A4"/>
      <c r="B4"/>
      <c r="C4" s="9"/>
    </row>
    <row r="5" spans="1:20">
      <c r="A5"/>
      <c r="B5"/>
      <c r="C5" s="9"/>
    </row>
    <row r="6" spans="1:20">
      <c r="A6"/>
      <c r="B6"/>
      <c r="C6" s="9"/>
    </row>
    <row r="7" spans="1:20">
      <c r="A7"/>
      <c r="B7"/>
      <c r="C7" s="9"/>
    </row>
    <row r="8" spans="1:20">
      <c r="A8"/>
      <c r="B8"/>
      <c r="C8" s="9"/>
    </row>
    <row r="9" spans="1:20">
      <c r="A9"/>
      <c r="B9"/>
      <c r="C9" s="9"/>
    </row>
    <row r="10" spans="1:20">
      <c r="A10"/>
      <c r="B10"/>
      <c r="C10" s="9"/>
    </row>
    <row r="11" spans="1:20">
      <c r="A11"/>
      <c r="B11"/>
      <c r="C11" s="9"/>
    </row>
    <row r="12" spans="1:20">
      <c r="A12"/>
      <c r="B12"/>
      <c r="C12" s="9"/>
    </row>
    <row r="13" spans="1:20">
      <c r="A13"/>
      <c r="B13"/>
      <c r="C13" s="9"/>
    </row>
    <row r="14" spans="1:20">
      <c r="A14"/>
      <c r="B14"/>
      <c r="C14" s="9"/>
    </row>
    <row r="15" spans="1:20">
      <c r="A15"/>
      <c r="B15"/>
      <c r="C15" s="9"/>
    </row>
    <row r="16" spans="1:20">
      <c r="A16"/>
      <c r="B16"/>
      <c r="C16" s="9"/>
    </row>
    <row r="17" spans="1:3">
      <c r="A17"/>
      <c r="B17"/>
      <c r="C17" s="9"/>
    </row>
    <row r="18" spans="1:3">
      <c r="A18"/>
      <c r="B18"/>
      <c r="C18" s="9"/>
    </row>
    <row r="19" spans="1:3">
      <c r="A19"/>
      <c r="B19"/>
      <c r="C19" s="9"/>
    </row>
    <row r="20" spans="1:3">
      <c r="A20"/>
      <c r="B20"/>
      <c r="C20" s="9"/>
    </row>
    <row r="21" spans="1:3">
      <c r="A21"/>
      <c r="B21"/>
      <c r="C21" s="9"/>
    </row>
    <row r="22" spans="1:3">
      <c r="A22"/>
      <c r="B22"/>
      <c r="C22" s="9"/>
    </row>
    <row r="23" spans="1:3">
      <c r="A23"/>
      <c r="B23"/>
      <c r="C23" s="9"/>
    </row>
    <row r="24" spans="1:3">
      <c r="A24"/>
      <c r="B24"/>
      <c r="C24" s="9"/>
    </row>
    <row r="25" spans="1:3">
      <c r="A25"/>
      <c r="B25"/>
      <c r="C25" s="9"/>
    </row>
    <row r="26" spans="1:3">
      <c r="A26"/>
      <c r="B26"/>
      <c r="C26" s="9"/>
    </row>
    <row r="27" spans="1:3">
      <c r="A27"/>
      <c r="B27"/>
      <c r="C27" s="9"/>
    </row>
    <row r="28" spans="1:3">
      <c r="A28"/>
      <c r="B28"/>
      <c r="C28" s="9"/>
    </row>
    <row r="29" spans="1:3">
      <c r="A29"/>
      <c r="B29"/>
      <c r="C29" s="9"/>
    </row>
    <row r="30" spans="1:3">
      <c r="A30"/>
      <c r="B30"/>
      <c r="C30" s="9"/>
    </row>
    <row r="31" spans="1:3">
      <c r="A31"/>
      <c r="B31"/>
      <c r="C31" s="9"/>
    </row>
    <row r="32" spans="1:3">
      <c r="A32"/>
      <c r="B32"/>
      <c r="C32" s="9"/>
    </row>
    <row r="33" spans="1:10">
      <c r="A33"/>
      <c r="B33"/>
      <c r="C33" s="9"/>
    </row>
    <row r="34" spans="1:10">
      <c r="A34"/>
      <c r="B34"/>
      <c r="C34" s="9"/>
    </row>
    <row r="35" spans="1:10">
      <c r="A35"/>
      <c r="B35"/>
      <c r="C35" s="9"/>
    </row>
    <row r="36" spans="1:10">
      <c r="A36"/>
      <c r="B36"/>
      <c r="C36" s="9"/>
      <c r="J36" s="10" t="s">
        <v>144</v>
      </c>
    </row>
    <row r="37" spans="1:10">
      <c r="A37"/>
      <c r="B37"/>
      <c r="C37" s="9"/>
    </row>
  </sheetData>
  <sheetProtection algorithmName="SHA-512" hashValue="UPJDe7ytpiwb8W20o0In2wxIxzyo3UR1M5em3LkLWFdK5JxFict+8w85iLgtT8x5XM4Iy8tg0uHG/VVkvHKYNQ==" saltValue="cY/5zg/9gd9bwQTfDkQxng==" spinCount="100000" sheet="1" objects="1" scenarios="1" pivotTables="0"/>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F3AD-8C13-49C4-B4D1-A9EFD42E2015}">
  <dimension ref="A1:W37"/>
  <sheetViews>
    <sheetView showRowColHeaders="0" workbookViewId="0">
      <selection activeCell="E13" sqref="E13"/>
      <extLst>
        <ext xmlns:xlsdti="http://schemas.microsoft.com/office/spreadsheetml/2023/showDataTypeIcons" uri="{77bfe23e-c014-4d31-8a63-9c772dbf06b6}">
          <xlsdti:showDataTypeIcons visible="0"/>
        </ext>
      </extLst>
    </sheetView>
  </sheetViews>
  <sheetFormatPr defaultRowHeight="14.4"/>
  <cols>
    <col min="1" max="16384" width="8.88671875" style="10"/>
  </cols>
  <sheetData>
    <row r="1" spans="1:23">
      <c r="A1"/>
      <c r="B1"/>
      <c r="C1"/>
      <c r="D1"/>
      <c r="E1"/>
      <c r="F1"/>
      <c r="G1"/>
      <c r="H1"/>
      <c r="I1"/>
      <c r="J1"/>
      <c r="K1"/>
      <c r="L1"/>
      <c r="M1"/>
      <c r="N1"/>
      <c r="O1"/>
      <c r="P1"/>
      <c r="Q1"/>
      <c r="R1"/>
      <c r="S1"/>
      <c r="T1"/>
      <c r="U1"/>
      <c r="V1"/>
      <c r="W1"/>
    </row>
    <row r="2" spans="1:23">
      <c r="A2"/>
      <c r="B2"/>
      <c r="C2"/>
      <c r="D2"/>
      <c r="E2"/>
      <c r="F2"/>
      <c r="G2"/>
      <c r="H2"/>
      <c r="I2"/>
      <c r="J2"/>
      <c r="K2"/>
      <c r="L2"/>
      <c r="M2"/>
      <c r="N2"/>
      <c r="O2"/>
      <c r="P2"/>
      <c r="Q2"/>
      <c r="R2"/>
      <c r="S2"/>
      <c r="T2"/>
      <c r="U2"/>
      <c r="V2"/>
      <c r="W2"/>
    </row>
    <row r="3" spans="1:23">
      <c r="A3"/>
      <c r="B3"/>
      <c r="C3"/>
      <c r="D3"/>
      <c r="E3"/>
      <c r="F3"/>
      <c r="G3"/>
      <c r="H3"/>
      <c r="I3"/>
      <c r="J3"/>
      <c r="K3"/>
      <c r="L3"/>
      <c r="M3"/>
      <c r="N3"/>
      <c r="O3"/>
      <c r="P3"/>
      <c r="Q3"/>
      <c r="R3"/>
      <c r="S3"/>
      <c r="T3"/>
      <c r="U3"/>
      <c r="V3"/>
      <c r="W3"/>
    </row>
    <row r="4" spans="1:23">
      <c r="A4"/>
      <c r="B4"/>
      <c r="C4"/>
      <c r="D4"/>
      <c r="E4"/>
      <c r="F4"/>
      <c r="G4"/>
      <c r="H4"/>
      <c r="I4"/>
      <c r="J4"/>
      <c r="K4"/>
      <c r="L4"/>
      <c r="M4"/>
      <c r="N4"/>
      <c r="O4"/>
      <c r="P4"/>
      <c r="Q4"/>
      <c r="R4"/>
      <c r="S4"/>
      <c r="T4"/>
      <c r="U4"/>
      <c r="V4"/>
      <c r="W4"/>
    </row>
    <row r="5" spans="1:23">
      <c r="A5"/>
      <c r="B5"/>
      <c r="C5"/>
      <c r="D5"/>
      <c r="E5"/>
      <c r="F5"/>
      <c r="G5"/>
      <c r="H5"/>
      <c r="I5"/>
      <c r="J5"/>
      <c r="K5"/>
      <c r="L5"/>
      <c r="M5"/>
      <c r="N5"/>
      <c r="O5"/>
      <c r="P5"/>
      <c r="Q5"/>
      <c r="R5"/>
      <c r="S5"/>
      <c r="T5"/>
      <c r="U5"/>
      <c r="V5"/>
      <c r="W5"/>
    </row>
    <row r="6" spans="1:23">
      <c r="A6"/>
      <c r="B6"/>
      <c r="C6" s="9"/>
      <c r="D6" s="9"/>
      <c r="E6" s="9"/>
      <c r="F6" s="9"/>
    </row>
    <row r="7" spans="1:23">
      <c r="A7"/>
      <c r="B7"/>
      <c r="C7" s="9"/>
      <c r="D7" s="9"/>
      <c r="E7" s="9"/>
      <c r="F7" s="9"/>
    </row>
    <row r="8" spans="1:23">
      <c r="A8"/>
      <c r="B8"/>
      <c r="C8" s="9"/>
      <c r="D8" s="9"/>
      <c r="E8" s="9"/>
      <c r="F8" s="9"/>
    </row>
    <row r="9" spans="1:23">
      <c r="A9"/>
      <c r="B9"/>
      <c r="C9" s="9"/>
      <c r="D9" s="9"/>
      <c r="E9" s="9"/>
      <c r="F9" s="9"/>
    </row>
    <row r="10" spans="1:23">
      <c r="A10"/>
      <c r="B10"/>
      <c r="C10" s="9"/>
      <c r="D10" s="9"/>
      <c r="E10" s="9"/>
      <c r="F10" s="9"/>
    </row>
    <row r="11" spans="1:23">
      <c r="A11"/>
      <c r="B11"/>
      <c r="C11" s="9"/>
      <c r="D11" s="9"/>
      <c r="E11" s="9"/>
      <c r="F11" s="9"/>
    </row>
    <row r="12" spans="1:23">
      <c r="A12"/>
      <c r="B12"/>
      <c r="C12" s="9"/>
      <c r="D12" s="9"/>
      <c r="E12" s="9"/>
      <c r="F12" s="9"/>
    </row>
    <row r="13" spans="1:23">
      <c r="A13"/>
      <c r="B13"/>
      <c r="C13" s="9"/>
      <c r="D13" s="9"/>
      <c r="E13" s="9"/>
      <c r="F13" s="9"/>
    </row>
    <row r="14" spans="1:23">
      <c r="A14"/>
      <c r="B14"/>
      <c r="C14" s="9"/>
      <c r="D14" s="9"/>
      <c r="E14" s="9"/>
      <c r="F14" s="9"/>
    </row>
    <row r="15" spans="1:23">
      <c r="A15"/>
      <c r="B15"/>
      <c r="C15" s="9"/>
      <c r="D15" s="9"/>
      <c r="E15" s="9"/>
      <c r="F15" s="9"/>
    </row>
    <row r="16" spans="1:23">
      <c r="A16"/>
      <c r="B16"/>
      <c r="C16" s="9"/>
      <c r="D16" s="9"/>
      <c r="E16" s="9"/>
      <c r="F16" s="9"/>
    </row>
    <row r="17" spans="1:6">
      <c r="A17"/>
      <c r="B17"/>
      <c r="C17" s="9"/>
      <c r="D17" s="9"/>
      <c r="E17" s="9"/>
      <c r="F17" s="9"/>
    </row>
    <row r="18" spans="1:6">
      <c r="A18"/>
      <c r="B18"/>
      <c r="C18" s="9"/>
      <c r="D18" s="9"/>
      <c r="E18" s="9"/>
      <c r="F18" s="9"/>
    </row>
    <row r="19" spans="1:6">
      <c r="A19"/>
      <c r="B19"/>
      <c r="C19" s="9"/>
      <c r="D19" s="9"/>
      <c r="E19" s="9"/>
      <c r="F19" s="9"/>
    </row>
    <row r="20" spans="1:6">
      <c r="A20"/>
      <c r="B20"/>
      <c r="C20" s="9"/>
      <c r="D20" s="9"/>
      <c r="E20" s="9"/>
      <c r="F20" s="9"/>
    </row>
    <row r="21" spans="1:6">
      <c r="A21"/>
      <c r="B21"/>
      <c r="C21" s="9"/>
      <c r="D21" s="9"/>
      <c r="E21" s="9"/>
      <c r="F21" s="9"/>
    </row>
    <row r="22" spans="1:6">
      <c r="A22"/>
      <c r="B22"/>
      <c r="C22" s="9"/>
      <c r="D22" s="9"/>
      <c r="E22" s="9"/>
      <c r="F22" s="9"/>
    </row>
    <row r="23" spans="1:6">
      <c r="A23"/>
      <c r="B23"/>
      <c r="C23" s="9"/>
      <c r="D23" s="9"/>
      <c r="E23" s="9"/>
      <c r="F23" s="9"/>
    </row>
    <row r="24" spans="1:6">
      <c r="A24"/>
      <c r="B24"/>
      <c r="C24" s="9"/>
      <c r="D24" s="9"/>
      <c r="E24" s="9"/>
      <c r="F24" s="9"/>
    </row>
    <row r="25" spans="1:6">
      <c r="A25"/>
      <c r="B25"/>
      <c r="C25" s="9"/>
      <c r="D25" s="9"/>
      <c r="E25" s="9"/>
      <c r="F25" s="9"/>
    </row>
    <row r="26" spans="1:6">
      <c r="A26"/>
      <c r="B26"/>
      <c r="C26" s="9"/>
      <c r="D26" s="9"/>
      <c r="E26" s="9"/>
      <c r="F26" s="9"/>
    </row>
    <row r="27" spans="1:6">
      <c r="A27"/>
      <c r="B27"/>
      <c r="C27" s="9"/>
      <c r="D27" s="9"/>
      <c r="E27" s="9"/>
      <c r="F27" s="9"/>
    </row>
    <row r="28" spans="1:6">
      <c r="A28"/>
      <c r="B28"/>
      <c r="C28" s="9"/>
      <c r="D28" s="9"/>
      <c r="E28" s="9"/>
      <c r="F28" s="9"/>
    </row>
    <row r="29" spans="1:6">
      <c r="A29"/>
      <c r="B29"/>
      <c r="C29" s="9"/>
      <c r="D29" s="9"/>
      <c r="E29" s="9"/>
      <c r="F29" s="9"/>
    </row>
    <row r="30" spans="1:6">
      <c r="A30"/>
      <c r="B30"/>
      <c r="C30" s="9"/>
      <c r="D30" s="9"/>
      <c r="E30" s="9"/>
      <c r="F30" s="9"/>
    </row>
    <row r="31" spans="1:6">
      <c r="A31"/>
      <c r="B31"/>
      <c r="C31" s="9"/>
      <c r="D31" s="9"/>
      <c r="E31" s="9"/>
      <c r="F31" s="9"/>
    </row>
    <row r="32" spans="1:6">
      <c r="A32"/>
      <c r="B32"/>
      <c r="C32" s="9"/>
      <c r="D32" s="9"/>
      <c r="E32" s="9"/>
      <c r="F32" s="9"/>
    </row>
    <row r="33" spans="1:6">
      <c r="A33"/>
      <c r="B33"/>
      <c r="C33" s="9"/>
      <c r="D33" s="9"/>
      <c r="E33" s="9"/>
      <c r="F33" s="9"/>
    </row>
    <row r="34" spans="1:6">
      <c r="A34"/>
      <c r="B34"/>
      <c r="C34" s="9"/>
      <c r="D34" s="9"/>
      <c r="E34" s="9"/>
      <c r="F34" s="9"/>
    </row>
    <row r="35" spans="1:6">
      <c r="A35"/>
      <c r="B35"/>
      <c r="C35" s="9"/>
      <c r="D35" s="9"/>
      <c r="E35" s="9"/>
      <c r="F35" s="9"/>
    </row>
    <row r="36" spans="1:6">
      <c r="A36"/>
      <c r="B36"/>
      <c r="C36" s="9"/>
      <c r="D36" s="9"/>
      <c r="E36" s="9"/>
      <c r="F36" s="9"/>
    </row>
    <row r="37" spans="1:6">
      <c r="A37"/>
      <c r="B37"/>
      <c r="C37" s="9"/>
      <c r="D37" s="9"/>
      <c r="E37" s="9"/>
      <c r="F37"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3B27-525E-4CF8-8441-ABCFD997F958}">
  <dimension ref="A1:AO832"/>
  <sheetViews>
    <sheetView topLeftCell="Z1" zoomScale="85" zoomScaleNormal="85" workbookViewId="0">
      <selection activeCell="AG182" sqref="AG182"/>
    </sheetView>
  </sheetViews>
  <sheetFormatPr defaultRowHeight="14.4"/>
  <cols>
    <col min="2" max="2" width="33.33203125" bestFit="1" customWidth="1"/>
    <col min="3" max="3" width="21.33203125" bestFit="1" customWidth="1"/>
    <col min="4" max="4" width="13" bestFit="1" customWidth="1"/>
    <col min="5" max="5" width="37.88671875" bestFit="1" customWidth="1"/>
    <col min="6" max="6" width="43.109375" bestFit="1" customWidth="1"/>
    <col min="7" max="7" width="13" bestFit="1" customWidth="1"/>
    <col min="8" max="8" width="25.21875" bestFit="1" customWidth="1"/>
    <col min="9" max="9" width="24.6640625" bestFit="1" customWidth="1"/>
    <col min="10" max="10" width="29.5546875" bestFit="1" customWidth="1"/>
    <col min="11" max="11" width="49.5546875" bestFit="1" customWidth="1"/>
    <col min="12" max="13" width="11.6640625" bestFit="1" customWidth="1"/>
    <col min="14" max="14" width="13" bestFit="1" customWidth="1"/>
    <col min="15" max="15" width="48.44140625" bestFit="1" customWidth="1"/>
    <col min="16" max="17" width="11.6640625" bestFit="1" customWidth="1"/>
    <col min="18" max="20" width="21.88671875" bestFit="1" customWidth="1"/>
    <col min="21" max="21" width="13" bestFit="1" customWidth="1"/>
    <col min="22" max="22" width="21.33203125" bestFit="1" customWidth="1"/>
    <col min="23" max="23" width="12.77734375" bestFit="1" customWidth="1"/>
    <col min="24" max="24" width="34.44140625" bestFit="1" customWidth="1"/>
    <col min="25" max="25" width="25.21875" bestFit="1" customWidth="1"/>
    <col min="26" max="26" width="24.6640625" bestFit="1" customWidth="1"/>
    <col min="27" max="27" width="29.5546875" bestFit="1" customWidth="1"/>
    <col min="28" max="28" width="16.88671875" bestFit="1" customWidth="1"/>
    <col min="29" max="29" width="23.33203125" bestFit="1" customWidth="1"/>
    <col min="30" max="30" width="12.77734375" bestFit="1" customWidth="1"/>
    <col min="31" max="31" width="13" bestFit="1" customWidth="1"/>
    <col min="32" max="32" width="33.21875" bestFit="1" customWidth="1"/>
    <col min="33" max="33" width="50" bestFit="1" customWidth="1"/>
    <col min="34" max="34" width="47.44140625" bestFit="1" customWidth="1"/>
    <col min="35" max="35" width="56.109375" bestFit="1" customWidth="1"/>
    <col min="36" max="36" width="48.44140625" bestFit="1" customWidth="1"/>
    <col min="37" max="37" width="48.109375" bestFit="1" customWidth="1"/>
    <col min="38" max="119" width="21.88671875" bestFit="1" customWidth="1"/>
    <col min="120" max="120" width="19.88671875" bestFit="1" customWidth="1"/>
    <col min="121" max="121" width="13.6640625" bestFit="1" customWidth="1"/>
    <col min="122" max="122" width="16.88671875" bestFit="1" customWidth="1"/>
    <col min="123" max="123" width="18.5546875" bestFit="1" customWidth="1"/>
    <col min="124" max="124" width="20.44140625" bestFit="1" customWidth="1"/>
    <col min="125" max="125" width="26.44140625" bestFit="1" customWidth="1"/>
    <col min="126" max="126" width="25.44140625" bestFit="1" customWidth="1"/>
    <col min="127" max="127" width="16.109375" bestFit="1" customWidth="1"/>
    <col min="128" max="385" width="15.5546875" bestFit="1" customWidth="1"/>
    <col min="386" max="386" width="10.5546875" bestFit="1" customWidth="1"/>
    <col min="387" max="387" width="15.5546875" bestFit="1" customWidth="1"/>
    <col min="388" max="388" width="10.5546875" bestFit="1" customWidth="1"/>
    <col min="389" max="744" width="36.21875" bestFit="1" customWidth="1"/>
    <col min="745" max="745" width="40.77734375" bestFit="1" customWidth="1"/>
    <col min="746" max="747" width="24.6640625" bestFit="1" customWidth="1"/>
  </cols>
  <sheetData>
    <row r="1" spans="1:41" ht="33.6">
      <c r="A1" s="51" t="s">
        <v>24</v>
      </c>
      <c r="B1" s="49"/>
      <c r="C1" s="49"/>
      <c r="D1" s="49"/>
      <c r="E1" s="49"/>
      <c r="F1" s="49"/>
      <c r="G1" s="49"/>
      <c r="H1" s="49"/>
      <c r="I1" s="49"/>
      <c r="J1" s="49"/>
      <c r="K1" s="49"/>
      <c r="L1" s="49"/>
      <c r="M1" s="49"/>
      <c r="N1" s="49"/>
      <c r="O1" s="49"/>
      <c r="P1" s="49"/>
      <c r="Q1" s="49"/>
      <c r="R1" s="49"/>
      <c r="S1" s="49"/>
      <c r="T1" s="49"/>
      <c r="U1" s="49"/>
      <c r="V1" s="49"/>
      <c r="W1" s="49"/>
      <c r="X1" s="43"/>
      <c r="Y1" s="43"/>
      <c r="Z1" s="43"/>
      <c r="AA1" s="43"/>
      <c r="AB1" s="43"/>
      <c r="AC1" s="43"/>
      <c r="AD1" s="43"/>
      <c r="AE1" s="43"/>
      <c r="AF1" s="43"/>
      <c r="AG1" s="43"/>
      <c r="AH1" s="43"/>
      <c r="AI1" s="43"/>
      <c r="AJ1" s="43"/>
      <c r="AK1" s="43"/>
      <c r="AL1" s="43"/>
      <c r="AM1" s="43"/>
      <c r="AN1" s="43"/>
      <c r="AO1" s="43"/>
    </row>
    <row r="2" spans="1:41" ht="25.8">
      <c r="A2" s="47" t="s">
        <v>15</v>
      </c>
      <c r="B2" s="46"/>
      <c r="G2" s="47" t="s">
        <v>16</v>
      </c>
      <c r="H2" s="54"/>
      <c r="I2" s="54"/>
      <c r="J2" s="43"/>
      <c r="K2" s="43"/>
      <c r="L2" s="43"/>
      <c r="M2" s="43"/>
      <c r="N2" s="43"/>
      <c r="O2" s="43"/>
      <c r="P2" s="43"/>
      <c r="Q2" s="43"/>
      <c r="R2" s="43"/>
      <c r="S2" s="43"/>
      <c r="V2" s="47" t="s">
        <v>43</v>
      </c>
      <c r="W2" s="46"/>
      <c r="X2" s="46"/>
      <c r="Y2" s="46"/>
      <c r="Z2" s="46"/>
      <c r="AA2" s="46"/>
      <c r="AB2" s="46"/>
      <c r="AC2" s="46"/>
      <c r="AF2" s="47" t="s">
        <v>44</v>
      </c>
      <c r="AG2" s="46"/>
      <c r="AH2" s="46"/>
      <c r="AI2" s="46"/>
      <c r="AJ2" s="46"/>
      <c r="AK2" s="46"/>
      <c r="AL2" s="46"/>
      <c r="AM2" s="46"/>
      <c r="AN2" s="46"/>
    </row>
    <row r="3" spans="1:41" ht="25.8">
      <c r="A3" s="6"/>
      <c r="B3" s="7"/>
      <c r="G3" s="6"/>
      <c r="H3" s="8"/>
      <c r="I3" s="8"/>
      <c r="V3" s="6"/>
      <c r="W3" s="7"/>
      <c r="X3" s="7"/>
      <c r="Y3" s="7"/>
      <c r="Z3" s="7"/>
      <c r="AA3" s="7"/>
      <c r="AB3" s="7"/>
      <c r="AC3" s="7"/>
      <c r="AF3" s="6"/>
      <c r="AG3" s="7"/>
      <c r="AH3" s="7"/>
      <c r="AI3" s="7"/>
      <c r="AJ3" s="7"/>
      <c r="AK3" s="7"/>
      <c r="AL3" s="7"/>
      <c r="AM3" s="7"/>
      <c r="AN3" s="7"/>
    </row>
    <row r="4" spans="1:41" ht="25.8">
      <c r="A4" s="6"/>
      <c r="B4" s="7"/>
      <c r="G4" s="6"/>
      <c r="H4" s="8"/>
      <c r="I4" s="8"/>
      <c r="V4" s="6"/>
      <c r="W4" s="7"/>
      <c r="X4" s="7"/>
      <c r="Y4" s="7"/>
      <c r="Z4" s="7"/>
      <c r="AA4" s="7"/>
      <c r="AB4" s="7"/>
      <c r="AC4" s="7"/>
      <c r="AF4" s="6"/>
      <c r="AG4" s="7"/>
      <c r="AH4" s="7"/>
      <c r="AI4" s="7"/>
      <c r="AJ4" s="7"/>
      <c r="AK4" s="7"/>
      <c r="AL4" s="7"/>
      <c r="AM4" s="7"/>
      <c r="AN4" s="7"/>
    </row>
    <row r="5" spans="1:41">
      <c r="AE5" s="1" t="s">
        <v>2</v>
      </c>
      <c r="AF5" t="s">
        <v>10</v>
      </c>
      <c r="AG5" t="s">
        <v>18</v>
      </c>
    </row>
    <row r="6" spans="1:41">
      <c r="G6" s="1" t="s">
        <v>2</v>
      </c>
      <c r="H6" t="s">
        <v>4</v>
      </c>
      <c r="V6" s="1" t="s">
        <v>2</v>
      </c>
      <c r="W6" t="s">
        <v>14</v>
      </c>
      <c r="AE6" s="2" t="s">
        <v>172</v>
      </c>
      <c r="AF6" s="4"/>
      <c r="AG6">
        <v>50</v>
      </c>
    </row>
    <row r="7" spans="1:41">
      <c r="B7" t="s">
        <v>10</v>
      </c>
      <c r="G7" s="2" t="s">
        <v>172</v>
      </c>
      <c r="H7" s="4">
        <v>0</v>
      </c>
      <c r="V7" s="2" t="s">
        <v>172</v>
      </c>
      <c r="W7" s="3">
        <v>0</v>
      </c>
      <c r="AE7" s="2" t="s">
        <v>173</v>
      </c>
      <c r="AF7" s="4"/>
      <c r="AG7">
        <v>50</v>
      </c>
    </row>
    <row r="8" spans="1:41">
      <c r="B8" s="4">
        <v>340</v>
      </c>
      <c r="C8" s="24">
        <f>GETPIVOTDATA("[Measures].[Active Flock Count(በሕይዎት ያሉ ዶሮዎች)]",$B$7)</f>
        <v>340</v>
      </c>
      <c r="G8" s="2" t="s">
        <v>173</v>
      </c>
      <c r="H8" s="4">
        <v>0</v>
      </c>
      <c r="V8" s="2" t="s">
        <v>173</v>
      </c>
      <c r="W8" s="3">
        <v>0</v>
      </c>
      <c r="AE8" s="2" t="s">
        <v>174</v>
      </c>
      <c r="AF8" s="4"/>
      <c r="AG8">
        <v>50</v>
      </c>
    </row>
    <row r="9" spans="1:41">
      <c r="G9" s="2" t="s">
        <v>174</v>
      </c>
      <c r="H9" s="4">
        <v>0</v>
      </c>
      <c r="V9" s="2" t="s">
        <v>174</v>
      </c>
      <c r="W9" s="3">
        <v>0</v>
      </c>
      <c r="AE9" s="2" t="s">
        <v>175</v>
      </c>
      <c r="AF9" s="4"/>
      <c r="AG9">
        <v>50</v>
      </c>
    </row>
    <row r="10" spans="1:41">
      <c r="B10" t="s">
        <v>4</v>
      </c>
      <c r="G10" s="2" t="s">
        <v>175</v>
      </c>
      <c r="H10" s="4">
        <v>0</v>
      </c>
      <c r="V10" s="2" t="s">
        <v>175</v>
      </c>
      <c r="W10" s="3">
        <v>0</v>
      </c>
      <c r="AE10" s="2" t="s">
        <v>0</v>
      </c>
      <c r="AF10" s="4">
        <v>340</v>
      </c>
      <c r="AG10">
        <v>10</v>
      </c>
    </row>
    <row r="11" spans="1:41">
      <c r="B11" s="4">
        <v>33925</v>
      </c>
      <c r="C11" s="24">
        <f>GETPIVOTDATA("[Measures].[Total Eggs Collected(የተሰበሰበ እንቁላል)]",$B$10)</f>
        <v>33925</v>
      </c>
      <c r="G11" s="2" t="s">
        <v>0</v>
      </c>
      <c r="H11" s="4">
        <v>6785</v>
      </c>
      <c r="V11" s="2" t="s">
        <v>0</v>
      </c>
      <c r="W11" s="3">
        <v>226.16666666666666</v>
      </c>
      <c r="AE11" s="2" t="s">
        <v>1</v>
      </c>
      <c r="AF11" s="4">
        <v>340</v>
      </c>
      <c r="AG11">
        <v>20</v>
      </c>
    </row>
    <row r="12" spans="1:41">
      <c r="G12" s="2" t="s">
        <v>1</v>
      </c>
      <c r="H12" s="4">
        <v>6785</v>
      </c>
      <c r="V12" s="2" t="s">
        <v>1</v>
      </c>
      <c r="W12" s="3">
        <v>226.16666666666666</v>
      </c>
      <c r="AE12" s="2" t="s">
        <v>176</v>
      </c>
      <c r="AF12" s="4">
        <v>340</v>
      </c>
      <c r="AG12">
        <v>30</v>
      </c>
    </row>
    <row r="13" spans="1:41">
      <c r="G13" s="2" t="s">
        <v>176</v>
      </c>
      <c r="H13" s="4">
        <v>6785</v>
      </c>
      <c r="V13" s="2" t="s">
        <v>176</v>
      </c>
      <c r="W13" s="3">
        <v>226.16666666666666</v>
      </c>
      <c r="AE13" s="2" t="s">
        <v>177</v>
      </c>
      <c r="AF13" s="4">
        <v>340</v>
      </c>
      <c r="AG13">
        <v>40</v>
      </c>
    </row>
    <row r="14" spans="1:41">
      <c r="B14" t="s">
        <v>41</v>
      </c>
      <c r="G14" s="2" t="s">
        <v>177</v>
      </c>
      <c r="H14" s="4">
        <v>6785</v>
      </c>
      <c r="V14" s="2" t="s">
        <v>177</v>
      </c>
      <c r="W14" s="3">
        <v>226.16666666666666</v>
      </c>
      <c r="AE14" s="2" t="s">
        <v>178</v>
      </c>
      <c r="AF14" s="4">
        <v>340</v>
      </c>
      <c r="AG14">
        <v>50</v>
      </c>
    </row>
    <row r="15" spans="1:41">
      <c r="B15" s="5">
        <v>14.285714285714285</v>
      </c>
      <c r="C15" s="25">
        <f>GETPIVOTDATA("[Measures].[Mortality Rate(የሞቱ ዶሮዎች ንጻሬ) %]",$B$14) / 100</f>
        <v>0.14285714285714285</v>
      </c>
      <c r="G15" s="2" t="s">
        <v>178</v>
      </c>
      <c r="H15" s="4">
        <v>6785</v>
      </c>
      <c r="V15" s="2" t="s">
        <v>178</v>
      </c>
      <c r="W15" s="3">
        <v>226.16666666666666</v>
      </c>
      <c r="AE15" s="2" t="s">
        <v>179</v>
      </c>
      <c r="AF15" s="4"/>
      <c r="AG15">
        <v>50</v>
      </c>
    </row>
    <row r="16" spans="1:41">
      <c r="G16" s="2" t="s">
        <v>179</v>
      </c>
      <c r="H16" s="4">
        <v>0</v>
      </c>
      <c r="V16" s="2" t="s">
        <v>179</v>
      </c>
      <c r="W16" s="3">
        <v>0</v>
      </c>
      <c r="AE16" s="2" t="s">
        <v>180</v>
      </c>
      <c r="AF16" s="4"/>
      <c r="AG16">
        <v>50</v>
      </c>
    </row>
    <row r="17" spans="2:33">
      <c r="G17" s="2" t="s">
        <v>180</v>
      </c>
      <c r="H17" s="4">
        <v>0</v>
      </c>
      <c r="V17" s="2" t="s">
        <v>180</v>
      </c>
      <c r="W17" s="3">
        <v>0</v>
      </c>
      <c r="AE17" s="2" t="s">
        <v>181</v>
      </c>
      <c r="AF17" s="4"/>
      <c r="AG17">
        <v>50</v>
      </c>
    </row>
    <row r="18" spans="2:33">
      <c r="B18" t="s">
        <v>11</v>
      </c>
      <c r="G18" s="2" t="s">
        <v>181</v>
      </c>
      <c r="H18" s="4">
        <v>0</v>
      </c>
      <c r="V18" s="2" t="s">
        <v>181</v>
      </c>
      <c r="W18" s="3">
        <v>0</v>
      </c>
      <c r="AE18" s="2" t="s">
        <v>182</v>
      </c>
      <c r="AF18" s="4"/>
      <c r="AG18">
        <v>50</v>
      </c>
    </row>
    <row r="19" spans="2:33">
      <c r="B19" s="5">
        <v>8250</v>
      </c>
      <c r="C19" s="23">
        <f>GETPIVOTDATA("[Measures].[Total Feed Consumed (ጠቅላላ የተበላ መኖ)(Kg)]",$B$18)</f>
        <v>8250</v>
      </c>
      <c r="G19" s="2" t="s">
        <v>182</v>
      </c>
      <c r="H19" s="4">
        <v>0</v>
      </c>
      <c r="V19" s="2" t="s">
        <v>182</v>
      </c>
      <c r="W19" s="3">
        <v>0</v>
      </c>
    </row>
    <row r="20" spans="2:33">
      <c r="G20" s="2" t="s">
        <v>3</v>
      </c>
      <c r="H20" s="4">
        <v>33925</v>
      </c>
    </row>
    <row r="22" spans="2:33">
      <c r="B22" t="s">
        <v>42</v>
      </c>
    </row>
    <row r="23" spans="2:33">
      <c r="B23" s="5">
        <v>7.2955047899778931</v>
      </c>
      <c r="C23" s="5">
        <f>GETPIVOTDATA("[Measures].[FCR (የተበላ መኖ ከተገኘ እንቁላል አንጻር)(Feed Kg per Tray)]",$B$22)</f>
        <v>7.2955047899778931</v>
      </c>
    </row>
    <row r="26" spans="2:33">
      <c r="B26" t="s">
        <v>5</v>
      </c>
    </row>
    <row r="27" spans="2:33">
      <c r="B27" s="34">
        <v>474950</v>
      </c>
      <c r="C27" s="4">
        <f>GETPIVOTDATA("[Measures].[Total Revenue (ጠቅላላ ሽያጭ)]",$B$26)</f>
        <v>474950</v>
      </c>
      <c r="D27" t="str">
        <f>_xlfn.UNICHAR(9650)</f>
        <v>▲</v>
      </c>
      <c r="E27" t="str">
        <f>"ብር " &amp; TEXT(ROUND(Analysis!C27/1000, 0), "#,##0") &amp; " ሺ"</f>
        <v>ብር 475 ሺ</v>
      </c>
    </row>
    <row r="29" spans="2:33">
      <c r="G29" s="1" t="s">
        <v>2</v>
      </c>
      <c r="H29" t="s">
        <v>7</v>
      </c>
      <c r="I29" t="s">
        <v>46</v>
      </c>
    </row>
    <row r="30" spans="2:33">
      <c r="B30" t="s">
        <v>9</v>
      </c>
      <c r="G30" s="2" t="s">
        <v>172</v>
      </c>
      <c r="H30" s="5">
        <v>0</v>
      </c>
      <c r="I30">
        <v>80</v>
      </c>
    </row>
    <row r="31" spans="2:33">
      <c r="B31" s="3">
        <v>350372.5</v>
      </c>
      <c r="C31" s="35">
        <f>GETPIVOTDATA("[Measures].[Total Revenue (ጠቅላላ ሽያጭ)]",$B$26)</f>
        <v>474950</v>
      </c>
      <c r="D31" t="str">
        <f>_xlfn.UNICHAR(9650)</f>
        <v>▲</v>
      </c>
      <c r="E31" t="str">
        <f>"ብር " &amp; TEXT(ROUND(Analysis!C31/1000, 0), "#,##0") &amp; " ሺ"</f>
        <v>ብር 475 ሺ</v>
      </c>
      <c r="G31" s="2" t="s">
        <v>173</v>
      </c>
      <c r="H31" s="5">
        <v>0</v>
      </c>
      <c r="I31">
        <v>80</v>
      </c>
    </row>
    <row r="32" spans="2:33">
      <c r="G32" s="2" t="s">
        <v>174</v>
      </c>
      <c r="H32" s="5">
        <v>0</v>
      </c>
      <c r="I32">
        <v>80</v>
      </c>
    </row>
    <row r="33" spans="2:9">
      <c r="G33" s="2" t="s">
        <v>175</v>
      </c>
      <c r="H33" s="5">
        <v>0</v>
      </c>
      <c r="I33">
        <v>80</v>
      </c>
    </row>
    <row r="34" spans="2:9">
      <c r="B34" t="s">
        <v>13</v>
      </c>
      <c r="G34" s="2" t="s">
        <v>0</v>
      </c>
      <c r="H34" s="5">
        <v>66.220964278742926</v>
      </c>
      <c r="I34">
        <v>80</v>
      </c>
    </row>
    <row r="35" spans="2:9">
      <c r="B35" s="3">
        <v>3.6721444362564482</v>
      </c>
      <c r="C35" s="17">
        <f>GETPIVOTDATA("[Measures].[Cost Per Egg(አንድ እንቁላል ለማግኘት የሚወጣ ወጪ)]",$B$34)</f>
        <v>3.6721444362564482</v>
      </c>
      <c r="G35" s="2" t="s">
        <v>1</v>
      </c>
      <c r="H35" s="5">
        <v>66.220964278742926</v>
      </c>
      <c r="I35">
        <v>80</v>
      </c>
    </row>
    <row r="36" spans="2:9">
      <c r="B36" s="3"/>
      <c r="G36" s="2" t="s">
        <v>176</v>
      </c>
      <c r="H36" s="5">
        <v>66.220964278742926</v>
      </c>
      <c r="I36">
        <v>80</v>
      </c>
    </row>
    <row r="37" spans="2:9">
      <c r="B37" s="3"/>
      <c r="G37" s="2" t="s">
        <v>177</v>
      </c>
      <c r="H37" s="5">
        <v>66.220964278742926</v>
      </c>
      <c r="I37">
        <v>80</v>
      </c>
    </row>
    <row r="38" spans="2:9">
      <c r="B38" t="s">
        <v>8</v>
      </c>
      <c r="G38" s="2" t="s">
        <v>178</v>
      </c>
      <c r="H38" s="5">
        <v>66.220964278742926</v>
      </c>
      <c r="I38">
        <v>80</v>
      </c>
    </row>
    <row r="39" spans="2:9">
      <c r="B39" s="4">
        <v>50</v>
      </c>
      <c r="C39" s="24">
        <f>GETPIVOTDATA("[Measures].[Total Mortality(ጠቅላላ የሞቱ ዶሮዎች)]",$B$38)</f>
        <v>50</v>
      </c>
      <c r="G39" s="2" t="s">
        <v>179</v>
      </c>
      <c r="H39" s="5">
        <v>0</v>
      </c>
      <c r="I39">
        <v>80</v>
      </c>
    </row>
    <row r="40" spans="2:9">
      <c r="B40" s="4"/>
      <c r="G40" s="2" t="s">
        <v>180</v>
      </c>
      <c r="H40" s="5">
        <v>0</v>
      </c>
      <c r="I40">
        <v>80</v>
      </c>
    </row>
    <row r="41" spans="2:9">
      <c r="B41" t="s">
        <v>6</v>
      </c>
      <c r="G41" s="2" t="s">
        <v>181</v>
      </c>
      <c r="H41" s="5">
        <v>0</v>
      </c>
      <c r="I41">
        <v>80</v>
      </c>
    </row>
    <row r="42" spans="2:9">
      <c r="B42" s="18">
        <v>124577.5</v>
      </c>
      <c r="C42" s="35">
        <f>GETPIVOTDATA("[Measures].[Total Expenses(ጠቅላላ ወጪ)]",$B$41)</f>
        <v>124577.5</v>
      </c>
      <c r="D42" t="str">
        <f>_xlfn.UNICHAR(9660)</f>
        <v>▼</v>
      </c>
      <c r="E42" t="str">
        <f>"ብር " &amp; TEXT(ROUND(Analysis!C42/1000, 0), "#,##0") &amp; " ሺ"</f>
        <v>ብር 125 ሺ</v>
      </c>
      <c r="G42" s="2" t="s">
        <v>182</v>
      </c>
      <c r="H42" s="5">
        <v>0</v>
      </c>
      <c r="I42">
        <v>80</v>
      </c>
    </row>
    <row r="43" spans="2:9">
      <c r="B43" s="3"/>
    </row>
    <row r="44" spans="2:9">
      <c r="B44" s="3"/>
    </row>
    <row r="45" spans="2:9">
      <c r="B45" t="s">
        <v>12</v>
      </c>
    </row>
    <row r="46" spans="2:9">
      <c r="B46" s="5">
        <v>73.770396883882512</v>
      </c>
      <c r="C46" s="25">
        <f>GETPIVOTDATA("[Measures].[Profit Margin(የትርፍ ህዳግ) %]",$B$45) / 100</f>
        <v>0.73770396883882516</v>
      </c>
    </row>
    <row r="48" spans="2:9">
      <c r="B48" t="s">
        <v>7</v>
      </c>
    </row>
    <row r="49" spans="2:36">
      <c r="B49" s="5">
        <v>66.220964278742926</v>
      </c>
      <c r="C49" s="25">
        <f>GETPIVOTDATA("[Measures].[Lay Rate (%)]",$B$48) / 100</f>
        <v>0.66220964278742922</v>
      </c>
    </row>
    <row r="50" spans="2:36" ht="33.6">
      <c r="G50" s="45" t="s">
        <v>23</v>
      </c>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row>
    <row r="51" spans="2:36" ht="25.8">
      <c r="G51" s="47" t="s">
        <v>17</v>
      </c>
      <c r="H51" s="46"/>
      <c r="I51" s="46"/>
      <c r="J51" s="46"/>
      <c r="K51" s="46"/>
      <c r="L51" s="46"/>
      <c r="M51" s="46"/>
      <c r="N51" s="46"/>
      <c r="O51" s="46"/>
      <c r="P51" s="46"/>
      <c r="U51" s="47" t="s">
        <v>19</v>
      </c>
      <c r="V51" s="46"/>
      <c r="W51" s="46"/>
      <c r="X51" s="46"/>
      <c r="Y51" s="46"/>
      <c r="Z51" s="46"/>
      <c r="AE51" s="47" t="s">
        <v>45</v>
      </c>
      <c r="AF51" s="46"/>
      <c r="AG51" s="46"/>
      <c r="AH51" s="46"/>
      <c r="AI51" s="46"/>
      <c r="AJ51" s="46"/>
    </row>
    <row r="52" spans="2:36">
      <c r="B52" t="s">
        <v>139</v>
      </c>
      <c r="U52" s="46"/>
      <c r="V52" s="46"/>
      <c r="W52" s="46"/>
      <c r="X52" s="46"/>
      <c r="Y52" s="46"/>
      <c r="Z52" s="46"/>
    </row>
    <row r="53" spans="2:36">
      <c r="B53" s="21">
        <v>1.1086601307189543</v>
      </c>
      <c r="C53" s="25">
        <f>GETPIVOTDATA("[Measures].[Production Target Achievement(ለመሰብሰብ የታቀደ) %]",$B$52)</f>
        <v>1.1086601307189543</v>
      </c>
      <c r="U53" s="1" t="s">
        <v>2</v>
      </c>
      <c r="V53" t="s">
        <v>20</v>
      </c>
      <c r="AE53" s="1" t="s">
        <v>2</v>
      </c>
      <c r="AF53" t="s">
        <v>20</v>
      </c>
    </row>
    <row r="54" spans="2:36">
      <c r="F54" s="1" t="s">
        <v>2</v>
      </c>
      <c r="G54" t="s">
        <v>83</v>
      </c>
      <c r="H54" t="s">
        <v>11</v>
      </c>
      <c r="J54" s="1" t="s">
        <v>2</v>
      </c>
      <c r="K54" t="s">
        <v>86</v>
      </c>
      <c r="L54" t="s">
        <v>84</v>
      </c>
      <c r="M54" t="s">
        <v>85</v>
      </c>
      <c r="N54" t="s">
        <v>87</v>
      </c>
      <c r="U54" s="2" t="s">
        <v>172</v>
      </c>
      <c r="V54">
        <v>0</v>
      </c>
      <c r="AE54" s="2" t="s">
        <v>172</v>
      </c>
      <c r="AF54">
        <v>0</v>
      </c>
    </row>
    <row r="55" spans="2:36">
      <c r="B55" t="s">
        <v>140</v>
      </c>
      <c r="F55" s="2" t="s">
        <v>172</v>
      </c>
      <c r="G55">
        <v>0</v>
      </c>
      <c r="H55" s="5">
        <v>0</v>
      </c>
      <c r="J55" s="2" t="s">
        <v>172</v>
      </c>
      <c r="L55">
        <v>180</v>
      </c>
      <c r="M55">
        <v>128</v>
      </c>
      <c r="U55" s="2" t="s">
        <v>173</v>
      </c>
      <c r="V55">
        <v>0</v>
      </c>
      <c r="AE55" s="2" t="s">
        <v>173</v>
      </c>
      <c r="AF55">
        <v>0</v>
      </c>
    </row>
    <row r="56" spans="2:36">
      <c r="B56" s="5">
        <v>1130.8333333333333</v>
      </c>
      <c r="C56" s="24">
        <f>GETPIVOTDATA("[Measures].[Daily Egg Trays (ዕለታዊ የእንቁላል ትሪዎች)]",$B$55)</f>
        <v>1130.8333333333333</v>
      </c>
      <c r="F56" s="2" t="s">
        <v>173</v>
      </c>
      <c r="G56">
        <v>0</v>
      </c>
      <c r="H56" s="5">
        <v>0</v>
      </c>
      <c r="J56" s="2" t="s">
        <v>173</v>
      </c>
      <c r="L56">
        <v>180</v>
      </c>
      <c r="M56">
        <v>128</v>
      </c>
      <c r="U56" s="2" t="s">
        <v>174</v>
      </c>
      <c r="V56">
        <v>0</v>
      </c>
      <c r="AE56" s="2" t="s">
        <v>174</v>
      </c>
      <c r="AF56">
        <v>0</v>
      </c>
    </row>
    <row r="57" spans="2:36">
      <c r="F57" s="2" t="s">
        <v>174</v>
      </c>
      <c r="G57">
        <v>0</v>
      </c>
      <c r="H57" s="5">
        <v>0</v>
      </c>
      <c r="J57" s="2" t="s">
        <v>174</v>
      </c>
      <c r="L57">
        <v>180</v>
      </c>
      <c r="M57">
        <v>128</v>
      </c>
      <c r="U57" s="2" t="s">
        <v>175</v>
      </c>
      <c r="V57">
        <v>0</v>
      </c>
      <c r="AE57" s="2" t="s">
        <v>175</v>
      </c>
      <c r="AF57">
        <v>0</v>
      </c>
    </row>
    <row r="58" spans="2:36">
      <c r="B58" t="s">
        <v>141</v>
      </c>
      <c r="F58" s="2" t="s">
        <v>175</v>
      </c>
      <c r="G58">
        <v>0</v>
      </c>
      <c r="H58" s="5">
        <v>0</v>
      </c>
      <c r="J58" s="2" t="s">
        <v>175</v>
      </c>
      <c r="L58">
        <v>180</v>
      </c>
      <c r="M58">
        <v>128</v>
      </c>
      <c r="U58" s="2" t="s">
        <v>0</v>
      </c>
      <c r="V58">
        <v>1100</v>
      </c>
      <c r="AE58" s="2" t="s">
        <v>0</v>
      </c>
      <c r="AF58">
        <v>1100</v>
      </c>
    </row>
    <row r="59" spans="2:36">
      <c r="B59" s="22">
        <v>0.99779411764705883</v>
      </c>
      <c r="C59" s="25">
        <f>GETPIVOTDATA("[Measures].[Hen-Day Production(የዶሮዎች ዕለታዊ ምርት) %]",$B$58)</f>
        <v>0.99779411764705883</v>
      </c>
      <c r="F59" s="2" t="s">
        <v>0</v>
      </c>
      <c r="G59">
        <v>1100</v>
      </c>
      <c r="H59" s="5">
        <v>1650</v>
      </c>
      <c r="J59" s="2" t="s">
        <v>0</v>
      </c>
      <c r="K59">
        <v>161.03845403084131</v>
      </c>
      <c r="L59">
        <v>180</v>
      </c>
      <c r="M59">
        <v>128</v>
      </c>
      <c r="N59">
        <v>161.03845403084131</v>
      </c>
      <c r="U59" s="2" t="s">
        <v>1</v>
      </c>
      <c r="V59">
        <v>1100</v>
      </c>
      <c r="AE59" s="2" t="s">
        <v>1</v>
      </c>
      <c r="AF59">
        <v>1100</v>
      </c>
    </row>
    <row r="60" spans="2:36">
      <c r="F60" s="2" t="s">
        <v>1</v>
      </c>
      <c r="G60">
        <v>1100</v>
      </c>
      <c r="H60" s="5">
        <v>1650</v>
      </c>
      <c r="J60" s="2" t="s">
        <v>1</v>
      </c>
      <c r="K60">
        <v>161.03845403084131</v>
      </c>
      <c r="L60">
        <v>180</v>
      </c>
      <c r="M60">
        <v>128</v>
      </c>
      <c r="N60">
        <v>161.03845403084131</v>
      </c>
      <c r="U60" s="2" t="s">
        <v>176</v>
      </c>
      <c r="V60">
        <v>2000</v>
      </c>
      <c r="AE60" s="2" t="s">
        <v>176</v>
      </c>
      <c r="AF60">
        <v>2000</v>
      </c>
    </row>
    <row r="61" spans="2:36">
      <c r="B61" t="s">
        <v>11</v>
      </c>
      <c r="F61" s="2" t="s">
        <v>176</v>
      </c>
      <c r="G61">
        <v>2000</v>
      </c>
      <c r="H61" s="5">
        <v>1650</v>
      </c>
      <c r="J61" s="2" t="s">
        <v>176</v>
      </c>
      <c r="K61">
        <v>161.03845403084131</v>
      </c>
      <c r="L61">
        <v>180</v>
      </c>
      <c r="M61">
        <v>128</v>
      </c>
      <c r="N61">
        <v>161.03845403084131</v>
      </c>
      <c r="U61" s="2" t="s">
        <v>177</v>
      </c>
      <c r="V61">
        <v>2000</v>
      </c>
      <c r="AE61" s="2" t="s">
        <v>177</v>
      </c>
      <c r="AF61">
        <v>2000</v>
      </c>
    </row>
    <row r="62" spans="2:36">
      <c r="B62" s="5">
        <v>8250</v>
      </c>
      <c r="C62" s="23">
        <f>GETPIVOTDATA("[Measures].[Total Feed Consumed (ጠቅላላ የተበላ መኖ)(Kg)]",$B$61)</f>
        <v>8250</v>
      </c>
      <c r="F62" s="2" t="s">
        <v>177</v>
      </c>
      <c r="G62">
        <v>2000</v>
      </c>
      <c r="H62" s="5">
        <v>1650</v>
      </c>
      <c r="J62" s="2" t="s">
        <v>177</v>
      </c>
      <c r="K62">
        <v>161.03845403084131</v>
      </c>
      <c r="L62">
        <v>180</v>
      </c>
      <c r="M62">
        <v>128</v>
      </c>
      <c r="N62">
        <v>161.03845403084131</v>
      </c>
      <c r="U62" s="2" t="s">
        <v>178</v>
      </c>
      <c r="V62">
        <v>2000</v>
      </c>
      <c r="AE62" s="2" t="s">
        <v>178</v>
      </c>
      <c r="AF62">
        <v>2000</v>
      </c>
    </row>
    <row r="63" spans="2:36">
      <c r="F63" s="2" t="s">
        <v>178</v>
      </c>
      <c r="G63">
        <v>2000</v>
      </c>
      <c r="H63" s="5">
        <v>1650</v>
      </c>
      <c r="J63" s="2" t="s">
        <v>178</v>
      </c>
      <c r="K63">
        <v>161.03845403084131</v>
      </c>
      <c r="L63">
        <v>180</v>
      </c>
      <c r="M63">
        <v>128</v>
      </c>
      <c r="N63">
        <v>161.03845403084131</v>
      </c>
      <c r="U63" s="2" t="s">
        <v>179</v>
      </c>
      <c r="V63">
        <v>0</v>
      </c>
      <c r="AE63" s="2" t="s">
        <v>179</v>
      </c>
      <c r="AF63">
        <v>0</v>
      </c>
    </row>
    <row r="64" spans="2:36">
      <c r="F64" s="2" t="s">
        <v>179</v>
      </c>
      <c r="G64">
        <v>0</v>
      </c>
      <c r="H64" s="5">
        <v>0</v>
      </c>
      <c r="J64" s="2" t="s">
        <v>179</v>
      </c>
      <c r="L64">
        <v>180</v>
      </c>
      <c r="M64">
        <v>128</v>
      </c>
      <c r="U64" s="2" t="s">
        <v>180</v>
      </c>
      <c r="V64">
        <v>0</v>
      </c>
      <c r="AE64" s="2" t="s">
        <v>180</v>
      </c>
      <c r="AF64">
        <v>0</v>
      </c>
    </row>
    <row r="65" spans="2:32">
      <c r="B65" t="s">
        <v>142</v>
      </c>
      <c r="F65" s="2" t="s">
        <v>180</v>
      </c>
      <c r="G65">
        <v>0</v>
      </c>
      <c r="H65" s="5">
        <v>0</v>
      </c>
      <c r="J65" s="2" t="s">
        <v>180</v>
      </c>
      <c r="L65">
        <v>180</v>
      </c>
      <c r="M65">
        <v>128</v>
      </c>
      <c r="U65" s="2" t="s">
        <v>181</v>
      </c>
      <c r="V65">
        <v>0</v>
      </c>
      <c r="AE65" s="2" t="s">
        <v>181</v>
      </c>
      <c r="AF65">
        <v>0</v>
      </c>
    </row>
    <row r="66" spans="2:32">
      <c r="B66" s="3">
        <v>34457.5</v>
      </c>
      <c r="C66" s="17">
        <f>GETPIVOTDATA("[Measures].[Total Feed Cost(ጠቅላላ የመኖ ወጪ)]",$B$65)</f>
        <v>34457.5</v>
      </c>
      <c r="F66" s="2" t="s">
        <v>181</v>
      </c>
      <c r="G66">
        <v>0</v>
      </c>
      <c r="H66" s="5">
        <v>0</v>
      </c>
      <c r="J66" s="2" t="s">
        <v>181</v>
      </c>
      <c r="L66">
        <v>180</v>
      </c>
      <c r="M66">
        <v>128</v>
      </c>
      <c r="U66" s="2" t="s">
        <v>182</v>
      </c>
      <c r="V66">
        <v>0</v>
      </c>
      <c r="AE66" s="2" t="s">
        <v>182</v>
      </c>
      <c r="AF66">
        <v>0</v>
      </c>
    </row>
    <row r="67" spans="2:32">
      <c r="F67" s="2" t="s">
        <v>182</v>
      </c>
      <c r="G67">
        <v>0</v>
      </c>
      <c r="H67" s="5">
        <v>0</v>
      </c>
      <c r="J67" s="2" t="s">
        <v>182</v>
      </c>
      <c r="L67">
        <v>180</v>
      </c>
      <c r="M67">
        <v>128</v>
      </c>
    </row>
    <row r="68" spans="2:32">
      <c r="B68" t="s">
        <v>38</v>
      </c>
    </row>
    <row r="69" spans="2:32">
      <c r="B69" s="5">
        <v>161.03845403084131</v>
      </c>
      <c r="C69" s="23">
        <f>GETPIVOTDATA("[Measures].[Feed Consumed Per Bird (በአንድ ዶሮ የተበላ መኖ)(Grams)]",$B$68)</f>
        <v>161.03845403084131</v>
      </c>
    </row>
    <row r="71" spans="2:32" ht="25.8">
      <c r="U71" s="42" t="s">
        <v>88</v>
      </c>
      <c r="V71" s="43"/>
      <c r="W71" s="43"/>
      <c r="X71" s="43"/>
      <c r="Y71" s="43"/>
    </row>
    <row r="72" spans="2:32">
      <c r="B72" t="s">
        <v>143</v>
      </c>
    </row>
    <row r="73" spans="2:32">
      <c r="B73" s="3">
        <v>110.16433308769345</v>
      </c>
      <c r="C73" s="36">
        <f>GETPIVOTDATA("[Measures].[Cost per Tray (የአንድ የዕንቁላል ትሪ ወጪ)]",$B$72)</f>
        <v>110.16433308769345</v>
      </c>
    </row>
    <row r="74" spans="2:32">
      <c r="U74" s="1" t="s">
        <v>2</v>
      </c>
      <c r="V74" t="s">
        <v>89</v>
      </c>
    </row>
    <row r="75" spans="2:32">
      <c r="U75" s="2" t="s">
        <v>172</v>
      </c>
      <c r="V75">
        <v>0</v>
      </c>
    </row>
    <row r="76" spans="2:32">
      <c r="U76" s="2" t="s">
        <v>173</v>
      </c>
      <c r="V76">
        <v>0</v>
      </c>
    </row>
    <row r="77" spans="2:32">
      <c r="U77" s="2" t="s">
        <v>174</v>
      </c>
      <c r="V77">
        <v>0</v>
      </c>
    </row>
    <row r="78" spans="2:32">
      <c r="U78" s="2" t="s">
        <v>175</v>
      </c>
      <c r="V78">
        <v>0</v>
      </c>
    </row>
    <row r="79" spans="2:32">
      <c r="U79" s="2" t="s">
        <v>0</v>
      </c>
      <c r="V79">
        <v>8717.5</v>
      </c>
    </row>
    <row r="80" spans="2:32">
      <c r="U80" s="2" t="s">
        <v>1</v>
      </c>
      <c r="V80">
        <v>6435</v>
      </c>
    </row>
    <row r="81" spans="21:31">
      <c r="U81" s="2" t="s">
        <v>176</v>
      </c>
      <c r="V81">
        <v>6435</v>
      </c>
    </row>
    <row r="82" spans="21:31">
      <c r="U82" s="2" t="s">
        <v>177</v>
      </c>
      <c r="V82">
        <v>6435</v>
      </c>
    </row>
    <row r="83" spans="21:31">
      <c r="U83" s="2" t="s">
        <v>178</v>
      </c>
      <c r="V83">
        <v>6435</v>
      </c>
    </row>
    <row r="84" spans="21:31">
      <c r="U84" s="2" t="s">
        <v>179</v>
      </c>
      <c r="V84">
        <v>0</v>
      </c>
    </row>
    <row r="85" spans="21:31">
      <c r="U85" s="2" t="s">
        <v>180</v>
      </c>
      <c r="V85">
        <v>0</v>
      </c>
    </row>
    <row r="86" spans="21:31">
      <c r="U86" s="2" t="s">
        <v>181</v>
      </c>
      <c r="V86">
        <v>0</v>
      </c>
    </row>
    <row r="87" spans="21:31">
      <c r="U87" s="2" t="s">
        <v>182</v>
      </c>
      <c r="V87">
        <v>0</v>
      </c>
    </row>
    <row r="92" spans="21:31" ht="25.8">
      <c r="U92" s="44" t="s">
        <v>90</v>
      </c>
      <c r="V92" s="43"/>
      <c r="W92" s="43"/>
      <c r="X92" s="43"/>
      <c r="Y92" s="43"/>
      <c r="Z92" s="43"/>
      <c r="AA92" s="43"/>
      <c r="AB92" s="43"/>
      <c r="AC92" s="43"/>
      <c r="AD92" s="43"/>
      <c r="AE92" s="43"/>
    </row>
    <row r="93" spans="21:31" ht="15" thickBot="1"/>
    <row r="94" spans="21:31" ht="28.2" thickBot="1">
      <c r="U94" s="13" t="s">
        <v>91</v>
      </c>
      <c r="V94" s="13" t="s">
        <v>92</v>
      </c>
      <c r="W94" t="s">
        <v>96</v>
      </c>
      <c r="X94" t="s">
        <v>97</v>
      </c>
      <c r="Y94" t="s">
        <v>98</v>
      </c>
      <c r="Z94" t="s">
        <v>89</v>
      </c>
      <c r="AA94" t="s">
        <v>32</v>
      </c>
      <c r="AB94" t="s">
        <v>30</v>
      </c>
      <c r="AC94" t="s">
        <v>31</v>
      </c>
      <c r="AD94" t="s">
        <v>33</v>
      </c>
    </row>
    <row r="95" spans="21:31">
      <c r="U95" t="s">
        <v>61</v>
      </c>
      <c r="V95">
        <f>GETPIVOTDATA("[Measures].[Sum of የትራንስፖርት (Transportation)]",$W$94)</f>
        <v>9000</v>
      </c>
      <c r="W95" s="14">
        <v>9000</v>
      </c>
      <c r="X95" s="14">
        <v>15000</v>
      </c>
      <c r="Y95" s="14">
        <v>120</v>
      </c>
      <c r="Z95">
        <v>34457.5</v>
      </c>
      <c r="AA95" s="3">
        <v>5000</v>
      </c>
      <c r="AB95" s="3">
        <v>3500</v>
      </c>
      <c r="AC95" s="3">
        <v>7500</v>
      </c>
      <c r="AD95" s="3">
        <v>50000</v>
      </c>
    </row>
    <row r="96" spans="21:31">
      <c r="U96" t="s">
        <v>95</v>
      </c>
      <c r="V96">
        <f>GETPIVOTDATA("[Measures].[Sum of የዉሃ (Water)]",$W$94)</f>
        <v>15000</v>
      </c>
    </row>
    <row r="97" spans="3:22">
      <c r="U97" t="s">
        <v>60</v>
      </c>
      <c r="V97">
        <f>GETPIVOTDATA("[Measures].[Sum of የመብራት (Electriccity)]",$W$94)</f>
        <v>120</v>
      </c>
    </row>
    <row r="98" spans="3:22">
      <c r="U98" t="s">
        <v>99</v>
      </c>
      <c r="V98">
        <f>GETPIVOTDATA("[Measures].[Total Feed Cost (ጠቅላላ የመኖ ዋጋ) (ETB)]",$W$94)</f>
        <v>34457.5</v>
      </c>
    </row>
    <row r="99" spans="3:22">
      <c r="U99" t="s">
        <v>94</v>
      </c>
      <c r="V99">
        <f>GETPIVOTDATA("[Measures].[የመድሃኒት(ቫይታሚን) ወጪ]",$W$94)</f>
        <v>5000</v>
      </c>
    </row>
    <row r="100" spans="3:22">
      <c r="U100" t="s">
        <v>93</v>
      </c>
      <c r="V100">
        <f>GETPIVOTDATA("[Measures].[የማፅጃ ኬሚካል ወጪ]",$W$94)</f>
        <v>3500</v>
      </c>
    </row>
    <row r="101" spans="3:22">
      <c r="U101" t="s">
        <v>65</v>
      </c>
      <c r="V101">
        <f>GETPIVOTDATA("[Measures].[የእንቁላል መጣያ ጉዝጓዝ ወጪ]",$W$94)</f>
        <v>7500</v>
      </c>
    </row>
    <row r="102" spans="3:22">
      <c r="U102" t="s">
        <v>67</v>
      </c>
      <c r="V102">
        <f>GETPIVOTDATA("[Measures].[የደመወዝ ወጪ]",$W$94)</f>
        <v>50000</v>
      </c>
    </row>
    <row r="105" spans="3:22">
      <c r="C105" s="1" t="s">
        <v>34</v>
      </c>
    </row>
    <row r="106" spans="3:22">
      <c r="C106" s="2" t="s">
        <v>28</v>
      </c>
      <c r="D106" s="3">
        <v>120</v>
      </c>
    </row>
    <row r="107" spans="3:22">
      <c r="C107" s="2" t="s">
        <v>30</v>
      </c>
      <c r="D107" s="3">
        <v>3500</v>
      </c>
    </row>
    <row r="108" spans="3:22">
      <c r="C108" s="2" t="s">
        <v>32</v>
      </c>
      <c r="D108" s="3">
        <v>5000</v>
      </c>
    </row>
    <row r="109" spans="3:22">
      <c r="C109" s="2" t="s">
        <v>31</v>
      </c>
      <c r="D109" s="3">
        <v>7500</v>
      </c>
    </row>
    <row r="110" spans="3:22">
      <c r="C110" s="2" t="s">
        <v>26</v>
      </c>
      <c r="D110" s="3">
        <v>9000</v>
      </c>
    </row>
    <row r="111" spans="3:22">
      <c r="C111" s="2" t="s">
        <v>27</v>
      </c>
      <c r="D111" s="3">
        <v>15000</v>
      </c>
    </row>
    <row r="112" spans="3:22">
      <c r="C112" s="2" t="s">
        <v>29</v>
      </c>
      <c r="D112" s="3">
        <v>34457.5</v>
      </c>
    </row>
    <row r="113" spans="3:27">
      <c r="C113" s="2" t="s">
        <v>33</v>
      </c>
      <c r="D113" s="3">
        <v>50000</v>
      </c>
    </row>
    <row r="121" spans="3:27" ht="25.8">
      <c r="U121" s="44" t="s">
        <v>90</v>
      </c>
      <c r="V121" s="43"/>
      <c r="W121" s="43"/>
      <c r="X121" s="43"/>
      <c r="Y121" s="43"/>
      <c r="Z121" s="43"/>
      <c r="AA121" s="43"/>
    </row>
    <row r="122" spans="3:27" ht="15" thickBot="1"/>
    <row r="123" spans="3:27" ht="15" thickBot="1">
      <c r="U123" s="13" t="s">
        <v>100</v>
      </c>
      <c r="V123" s="13" t="s">
        <v>101</v>
      </c>
      <c r="X123" t="s">
        <v>106</v>
      </c>
      <c r="Y123" t="s">
        <v>5</v>
      </c>
      <c r="Z123" t="s">
        <v>6</v>
      </c>
      <c r="AA123" t="s">
        <v>9</v>
      </c>
    </row>
    <row r="124" spans="3:27" ht="42" thickBot="1">
      <c r="U124" s="13" t="s">
        <v>102</v>
      </c>
      <c r="V124" s="20">
        <f>GETPIVOTDATA("[Measures].[Start Balance(መነሻ የገንዘበ መጠን) (በብር)]",$X$123)</f>
        <v>0</v>
      </c>
      <c r="X124">
        <v>0</v>
      </c>
      <c r="Y124" s="3">
        <v>474950</v>
      </c>
      <c r="Z124" s="18">
        <v>124577.5</v>
      </c>
      <c r="AA124" s="3">
        <v>350372.5</v>
      </c>
    </row>
    <row r="125" spans="3:27" ht="28.2" thickBot="1">
      <c r="U125" s="13" t="s">
        <v>103</v>
      </c>
      <c r="V125" s="20">
        <f>GETPIVOTDATA("[Measures].[Total Revenue (ጠቅላላ ሽያጭ)]",$X$123)</f>
        <v>474950</v>
      </c>
    </row>
    <row r="126" spans="3:27" ht="28.2" thickBot="1">
      <c r="U126" s="13" t="s">
        <v>104</v>
      </c>
      <c r="V126" s="20">
        <f>-GETPIVOTDATA("[Measures].[Total Expenses(ጠቅላላ ወጪ)]",$X$123)</f>
        <v>-124577.5</v>
      </c>
    </row>
    <row r="127" spans="3:27" ht="42" thickBot="1">
      <c r="U127" s="13" t="s">
        <v>105</v>
      </c>
      <c r="V127" s="19">
        <f>GETPIVOTDATA("[Measures].[Net Operating Profit(የተጣራ ትርፍ)]",$X$123)</f>
        <v>350372.5</v>
      </c>
    </row>
    <row r="150" spans="21:38">
      <c r="U150" t="s">
        <v>107</v>
      </c>
    </row>
    <row r="151" spans="21:38" ht="25.8">
      <c r="AC151" s="44" t="s">
        <v>121</v>
      </c>
      <c r="AD151" s="43"/>
      <c r="AE151" s="43"/>
      <c r="AF151" s="43"/>
      <c r="AG151" s="43"/>
      <c r="AH151" s="43"/>
      <c r="AI151" s="43"/>
      <c r="AJ151" s="43"/>
      <c r="AK151" s="43"/>
      <c r="AL151" s="43"/>
    </row>
    <row r="153" spans="21:38">
      <c r="AG153" s="1" t="s">
        <v>2</v>
      </c>
      <c r="AH153" t="s">
        <v>42</v>
      </c>
      <c r="AI153" t="s">
        <v>118</v>
      </c>
      <c r="AJ153" t="s">
        <v>119</v>
      </c>
      <c r="AK153" t="s">
        <v>120</v>
      </c>
    </row>
    <row r="154" spans="21:38">
      <c r="AG154" s="2" t="s">
        <v>108</v>
      </c>
      <c r="AH154" s="5">
        <v>6.9327731092436968</v>
      </c>
      <c r="AI154">
        <v>0</v>
      </c>
      <c r="AJ154">
        <v>8.5</v>
      </c>
      <c r="AK154">
        <v>6.5</v>
      </c>
    </row>
    <row r="155" spans="21:38">
      <c r="AG155" s="2" t="s">
        <v>109</v>
      </c>
      <c r="AH155" s="5">
        <v>7.2368421052631575</v>
      </c>
      <c r="AI155">
        <v>7.2368421052631575</v>
      </c>
      <c r="AJ155">
        <v>8.5</v>
      </c>
      <c r="AK155">
        <v>6.5</v>
      </c>
    </row>
    <row r="156" spans="21:38">
      <c r="AG156" s="2" t="s">
        <v>110</v>
      </c>
      <c r="AH156" s="5">
        <v>7.3426573426573434</v>
      </c>
      <c r="AI156">
        <v>7.3426573426573434</v>
      </c>
      <c r="AJ156">
        <v>8.5</v>
      </c>
      <c r="AK156">
        <v>6.5</v>
      </c>
    </row>
    <row r="157" spans="21:38">
      <c r="AG157" s="2" t="s">
        <v>111</v>
      </c>
      <c r="AH157" s="5">
        <v>7.3754789272030647</v>
      </c>
      <c r="AI157">
        <v>7.3754789272030647</v>
      </c>
      <c r="AJ157">
        <v>8.5</v>
      </c>
      <c r="AK157">
        <v>6.5</v>
      </c>
    </row>
    <row r="158" spans="21:38">
      <c r="AG158" s="2" t="s">
        <v>112</v>
      </c>
      <c r="AH158" s="5">
        <v>7.3193916349809882</v>
      </c>
      <c r="AI158">
        <v>7.3193916349809882</v>
      </c>
      <c r="AJ158">
        <v>8.5</v>
      </c>
      <c r="AK158">
        <v>6.5</v>
      </c>
    </row>
    <row r="159" spans="21:38">
      <c r="AG159" s="2" t="s">
        <v>113</v>
      </c>
      <c r="AH159" s="5">
        <v>7.1472772277227721</v>
      </c>
      <c r="AI159">
        <v>7.1472772277227721</v>
      </c>
      <c r="AJ159">
        <v>8.5</v>
      </c>
      <c r="AK159">
        <v>6.5</v>
      </c>
    </row>
    <row r="160" spans="21:38">
      <c r="AG160" s="2" t="s">
        <v>114</v>
      </c>
      <c r="AH160" s="5">
        <v>7.3426573426573434</v>
      </c>
      <c r="AI160">
        <v>7.3426573426573434</v>
      </c>
      <c r="AJ160">
        <v>8.5</v>
      </c>
      <c r="AK160">
        <v>6.5</v>
      </c>
    </row>
    <row r="161" spans="33:37">
      <c r="AG161" s="2" t="s">
        <v>115</v>
      </c>
      <c r="AH161" s="5">
        <v>7.3286802030456855</v>
      </c>
      <c r="AI161">
        <v>7.3286802030456855</v>
      </c>
      <c r="AJ161">
        <v>8.5</v>
      </c>
      <c r="AK161">
        <v>6.5</v>
      </c>
    </row>
    <row r="162" spans="33:37">
      <c r="AG162" s="2" t="s">
        <v>116</v>
      </c>
      <c r="AH162" s="5">
        <v>7.4133504492939668</v>
      </c>
      <c r="AI162">
        <v>7.4133504492939668</v>
      </c>
      <c r="AJ162">
        <v>8.5</v>
      </c>
      <c r="AK162">
        <v>6.5</v>
      </c>
    </row>
    <row r="163" spans="33:37">
      <c r="AG163" s="2" t="s">
        <v>117</v>
      </c>
      <c r="AH163" s="5">
        <v>7.0945945945945947</v>
      </c>
      <c r="AI163">
        <v>7.0945945945945947</v>
      </c>
      <c r="AJ163">
        <v>8.5</v>
      </c>
      <c r="AK163">
        <v>6.5</v>
      </c>
    </row>
    <row r="164" spans="33:37">
      <c r="AG164" s="2" t="s">
        <v>183</v>
      </c>
      <c r="AH164" s="5">
        <v>7.3055028462998095</v>
      </c>
      <c r="AI164">
        <v>7.3055028462998095</v>
      </c>
      <c r="AJ164">
        <v>8.5</v>
      </c>
      <c r="AK164">
        <v>6.5</v>
      </c>
    </row>
    <row r="165" spans="33:37">
      <c r="AG165" s="2" t="s">
        <v>184</v>
      </c>
      <c r="AH165" s="5">
        <v>7.3426573426573434</v>
      </c>
      <c r="AI165">
        <v>7.3426573426573434</v>
      </c>
      <c r="AJ165">
        <v>8.5</v>
      </c>
      <c r="AK165">
        <v>6.5</v>
      </c>
    </row>
    <row r="166" spans="33:37">
      <c r="AG166" s="2" t="s">
        <v>185</v>
      </c>
      <c r="AH166" s="5">
        <v>7.3991031390134534</v>
      </c>
      <c r="AI166">
        <v>7.3991031390134534</v>
      </c>
      <c r="AJ166">
        <v>8.5</v>
      </c>
      <c r="AK166">
        <v>6.5</v>
      </c>
    </row>
    <row r="167" spans="33:37">
      <c r="AG167" s="2" t="s">
        <v>186</v>
      </c>
      <c r="AH167" s="5">
        <v>7.1917808219178081</v>
      </c>
      <c r="AI167">
        <v>7.1917808219178081</v>
      </c>
      <c r="AJ167">
        <v>8.5</v>
      </c>
      <c r="AK167">
        <v>6.5</v>
      </c>
    </row>
    <row r="168" spans="33:37">
      <c r="AG168" s="2" t="s">
        <v>187</v>
      </c>
      <c r="AH168" s="5">
        <v>7.2277847309136423</v>
      </c>
      <c r="AI168">
        <v>7.2277847309136423</v>
      </c>
      <c r="AJ168">
        <v>8.5</v>
      </c>
      <c r="AK168">
        <v>6.5</v>
      </c>
    </row>
    <row r="169" spans="33:37">
      <c r="AG169" s="2" t="s">
        <v>188</v>
      </c>
      <c r="AH169" s="5">
        <v>7.3520050922978992</v>
      </c>
      <c r="AI169">
        <v>7.3520050922978992</v>
      </c>
      <c r="AJ169">
        <v>8.5</v>
      </c>
      <c r="AK169">
        <v>6.5</v>
      </c>
    </row>
    <row r="170" spans="33:37">
      <c r="AG170" s="2" t="s">
        <v>189</v>
      </c>
      <c r="AH170" s="5">
        <v>7.3896353166986559</v>
      </c>
      <c r="AI170">
        <v>7.3896353166986559</v>
      </c>
      <c r="AJ170">
        <v>8.5</v>
      </c>
      <c r="AK170">
        <v>6.5</v>
      </c>
    </row>
    <row r="171" spans="33:37">
      <c r="AG171" s="2" t="s">
        <v>190</v>
      </c>
      <c r="AH171" s="5">
        <v>7.2504708097928434</v>
      </c>
      <c r="AI171">
        <v>7.2504708097928434</v>
      </c>
      <c r="AJ171">
        <v>8.5</v>
      </c>
      <c r="AK171">
        <v>6.5</v>
      </c>
    </row>
    <row r="172" spans="33:37">
      <c r="AG172" s="2" t="s">
        <v>191</v>
      </c>
      <c r="AH172" s="5">
        <v>7.21875</v>
      </c>
      <c r="AI172">
        <v>7.21875</v>
      </c>
      <c r="AJ172">
        <v>8.5</v>
      </c>
      <c r="AK172">
        <v>6.5</v>
      </c>
    </row>
    <row r="173" spans="33:37">
      <c r="AG173" s="2" t="s">
        <v>192</v>
      </c>
      <c r="AH173" s="5">
        <v>7.3473282442748094</v>
      </c>
      <c r="AI173">
        <v>7.3473282442748094</v>
      </c>
      <c r="AJ173">
        <v>8.5</v>
      </c>
      <c r="AK173">
        <v>6.5</v>
      </c>
    </row>
    <row r="174" spans="33:37">
      <c r="AG174" s="2" t="s">
        <v>193</v>
      </c>
      <c r="AH174" s="5">
        <v>7.3754789272030647</v>
      </c>
      <c r="AI174">
        <v>7.3754789272030647</v>
      </c>
      <c r="AJ174">
        <v>8.5</v>
      </c>
      <c r="AK174">
        <v>6.5</v>
      </c>
    </row>
    <row r="175" spans="33:37">
      <c r="AG175" s="2" t="s">
        <v>194</v>
      </c>
      <c r="AH175" s="5">
        <v>7.3896353166986559</v>
      </c>
      <c r="AI175">
        <v>7.3896353166986559</v>
      </c>
      <c r="AJ175">
        <v>8.5</v>
      </c>
      <c r="AK175">
        <v>6.5</v>
      </c>
    </row>
    <row r="176" spans="33:37">
      <c r="AG176" s="2" t="s">
        <v>3</v>
      </c>
      <c r="AH176" s="5">
        <v>7.2955047899778931</v>
      </c>
      <c r="AI176">
        <v>0</v>
      </c>
      <c r="AJ176">
        <v>8.5</v>
      </c>
      <c r="AK176">
        <v>6.5</v>
      </c>
    </row>
    <row r="183" spans="29:33" ht="25.8">
      <c r="AC183" s="44" t="s">
        <v>130</v>
      </c>
      <c r="AD183" s="43"/>
      <c r="AE183" s="43"/>
      <c r="AF183" s="43"/>
      <c r="AG183" s="43"/>
    </row>
    <row r="184" spans="29:33" ht="15" thickBot="1"/>
    <row r="185" spans="29:33" ht="28.2" thickBot="1">
      <c r="AC185" s="13" t="s">
        <v>122</v>
      </c>
      <c r="AD185" s="13" t="s">
        <v>123</v>
      </c>
      <c r="AE185" s="13" t="s">
        <v>124</v>
      </c>
      <c r="AG185" t="s">
        <v>13</v>
      </c>
    </row>
    <row r="186" spans="29:33" ht="15" thickBot="1">
      <c r="AC186" s="13" t="s">
        <v>125</v>
      </c>
      <c r="AD186" s="15">
        <f>15</f>
        <v>15</v>
      </c>
      <c r="AE186" s="15">
        <f>0</f>
        <v>0</v>
      </c>
      <c r="AG186" s="3">
        <v>3.6721444362564482</v>
      </c>
    </row>
    <row r="187" spans="29:33" ht="28.2" thickBot="1">
      <c r="AC187" s="13" t="s">
        <v>126</v>
      </c>
      <c r="AD187" s="15">
        <f>10</f>
        <v>10</v>
      </c>
      <c r="AE187" s="15">
        <f>15</f>
        <v>15</v>
      </c>
      <c r="AG187" t="s">
        <v>128</v>
      </c>
    </row>
    <row r="188" spans="29:33" ht="15" thickBot="1">
      <c r="AC188" s="13" t="s">
        <v>127</v>
      </c>
      <c r="AD188" s="15">
        <f>10</f>
        <v>10</v>
      </c>
      <c r="AE188" s="15">
        <f>25</f>
        <v>25</v>
      </c>
      <c r="AG188">
        <v>25</v>
      </c>
    </row>
    <row r="190" spans="29:33">
      <c r="AC190" t="s">
        <v>125</v>
      </c>
      <c r="AD190" t="s">
        <v>126</v>
      </c>
      <c r="AF190" t="s">
        <v>127</v>
      </c>
    </row>
    <row r="192" spans="29:33">
      <c r="AC192">
        <f>15</f>
        <v>15</v>
      </c>
      <c r="AD192">
        <f>10</f>
        <v>10</v>
      </c>
      <c r="AE192">
        <f>10</f>
        <v>10</v>
      </c>
    </row>
    <row r="213" spans="29:36">
      <c r="AC213" t="s">
        <v>129</v>
      </c>
    </row>
    <row r="215" spans="29:36" ht="15" thickBot="1">
      <c r="AH215" t="s">
        <v>134</v>
      </c>
      <c r="AI215" t="s">
        <v>135</v>
      </c>
      <c r="AJ215" t="s">
        <v>132</v>
      </c>
    </row>
    <row r="216" spans="29:36" ht="15" thickBot="1">
      <c r="AC216" s="13"/>
      <c r="AD216" s="13"/>
      <c r="AE216" s="13"/>
      <c r="AF216" s="13"/>
      <c r="AH216">
        <v>40.135658525817263</v>
      </c>
      <c r="AI216">
        <v>27.659489073066968</v>
      </c>
      <c r="AJ216">
        <v>12.137023138207139</v>
      </c>
    </row>
    <row r="217" spans="29:36" ht="15" thickBot="1">
      <c r="AC217" s="13"/>
      <c r="AD217" s="13"/>
      <c r="AE217" s="13"/>
      <c r="AF217" s="13"/>
    </row>
    <row r="218" spans="29:36" ht="15" thickBot="1">
      <c r="AC218" s="16"/>
      <c r="AD218" s="16"/>
      <c r="AE218" s="16"/>
      <c r="AF218" s="16"/>
    </row>
    <row r="219" spans="29:36" ht="15" thickBot="1">
      <c r="AC219" s="16"/>
      <c r="AD219" s="16"/>
      <c r="AE219" s="16"/>
      <c r="AF219" s="16"/>
    </row>
    <row r="220" spans="29:36" ht="15" thickBot="1"/>
    <row r="221" spans="29:36" ht="28.2" thickBot="1">
      <c r="AC221" s="13" t="s">
        <v>131</v>
      </c>
      <c r="AD221" s="13" t="s">
        <v>136</v>
      </c>
      <c r="AE221" s="13" t="s">
        <v>137</v>
      </c>
      <c r="AF221" s="13" t="s">
        <v>138</v>
      </c>
    </row>
    <row r="222" spans="29:36" ht="15" thickBot="1">
      <c r="AC222" s="16" t="s">
        <v>133</v>
      </c>
      <c r="AD222" s="16">
        <v>40.135658530000001</v>
      </c>
      <c r="AE222" s="16">
        <v>27.659489069999999</v>
      </c>
      <c r="AF222" s="16">
        <v>12.13702314</v>
      </c>
    </row>
    <row r="223" spans="29:36" ht="15" thickBot="1">
      <c r="AC223" s="16" t="s">
        <v>133</v>
      </c>
      <c r="AD223" s="16">
        <f>GETPIVOTDATA("[Measures].[Labor Cost % (X-axis)]",$AH$215)</f>
        <v>40.135658525817263</v>
      </c>
      <c r="AE223" s="16">
        <f>GETPIVOTDATA("[Measures].[Feed Cost % (Y-axis)]",$AH$215)</f>
        <v>27.659489073066968</v>
      </c>
      <c r="AF223" s="16">
        <f>GETPIVOTDATA("[Measures].[Utilities % (Bubble Size)]",$AH$215)</f>
        <v>12.137023138207139</v>
      </c>
    </row>
    <row r="430" spans="7:41" ht="33.6">
      <c r="G430" s="45" t="s">
        <v>22</v>
      </c>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row>
    <row r="431" spans="7:41" ht="29.4">
      <c r="G431" s="47" t="s">
        <v>21</v>
      </c>
      <c r="H431" s="46"/>
      <c r="I431" s="46"/>
      <c r="J431" s="46"/>
      <c r="K431" s="46"/>
      <c r="L431" s="46"/>
      <c r="M431" s="46"/>
      <c r="N431" s="46"/>
      <c r="O431" s="46"/>
      <c r="P431" s="46"/>
      <c r="Q431" s="46"/>
      <c r="R431" s="46"/>
      <c r="S431" s="46"/>
      <c r="V431" s="47" t="s">
        <v>25</v>
      </c>
      <c r="W431" s="46"/>
      <c r="X431" s="46"/>
      <c r="Y431" s="46"/>
      <c r="Z431" s="46"/>
      <c r="AA431" s="46"/>
      <c r="AC431" s="48" t="s">
        <v>35</v>
      </c>
      <c r="AD431" s="49"/>
      <c r="AE431" s="49"/>
      <c r="AF431" s="49"/>
      <c r="AG431" s="49"/>
    </row>
    <row r="433" spans="7:30">
      <c r="G433" s="1" t="s">
        <v>2</v>
      </c>
      <c r="H433" t="s">
        <v>5</v>
      </c>
      <c r="I433" t="s">
        <v>6</v>
      </c>
      <c r="J433" t="s">
        <v>9</v>
      </c>
      <c r="V433" s="1" t="s">
        <v>34</v>
      </c>
      <c r="AC433" s="1" t="s">
        <v>2</v>
      </c>
      <c r="AD433" t="s">
        <v>36</v>
      </c>
    </row>
    <row r="434" spans="7:30">
      <c r="G434" s="2" t="s">
        <v>172</v>
      </c>
      <c r="H434" s="3">
        <v>0</v>
      </c>
      <c r="I434" s="18">
        <v>0</v>
      </c>
      <c r="J434" s="3">
        <v>0</v>
      </c>
      <c r="V434" s="2" t="s">
        <v>26</v>
      </c>
      <c r="W434" s="3">
        <v>9000</v>
      </c>
      <c r="AC434" s="2" t="s">
        <v>172</v>
      </c>
      <c r="AD434">
        <v>350372.5</v>
      </c>
    </row>
    <row r="435" spans="7:30">
      <c r="G435" s="2" t="s">
        <v>173</v>
      </c>
      <c r="H435" s="3">
        <v>0</v>
      </c>
      <c r="I435" s="18">
        <v>0</v>
      </c>
      <c r="J435" s="3">
        <v>0</v>
      </c>
      <c r="V435" s="2" t="s">
        <v>27</v>
      </c>
      <c r="W435" s="3">
        <v>15000</v>
      </c>
      <c r="AC435" s="2" t="s">
        <v>173</v>
      </c>
      <c r="AD435">
        <v>350372.5</v>
      </c>
    </row>
    <row r="436" spans="7:30">
      <c r="G436" s="2" t="s">
        <v>174</v>
      </c>
      <c r="H436" s="3">
        <v>0</v>
      </c>
      <c r="I436" s="18">
        <v>0</v>
      </c>
      <c r="J436" s="3">
        <v>0</v>
      </c>
      <c r="V436" s="2" t="s">
        <v>28</v>
      </c>
      <c r="W436" s="3">
        <v>120</v>
      </c>
      <c r="AC436" s="2" t="s">
        <v>174</v>
      </c>
      <c r="AD436">
        <v>350372.5</v>
      </c>
    </row>
    <row r="437" spans="7:30">
      <c r="G437" s="2" t="s">
        <v>175</v>
      </c>
      <c r="H437" s="3">
        <v>0</v>
      </c>
      <c r="I437" s="18">
        <v>0</v>
      </c>
      <c r="J437" s="3">
        <v>0</v>
      </c>
      <c r="V437" s="2" t="s">
        <v>29</v>
      </c>
      <c r="W437" s="3">
        <v>34457.5</v>
      </c>
      <c r="AC437" s="2" t="s">
        <v>175</v>
      </c>
      <c r="AD437">
        <v>350372.5</v>
      </c>
    </row>
    <row r="438" spans="7:30">
      <c r="G438" s="2" t="s">
        <v>0</v>
      </c>
      <c r="H438" s="3">
        <v>94990</v>
      </c>
      <c r="I438" s="18">
        <v>26741.5</v>
      </c>
      <c r="J438" s="3">
        <v>68248.5</v>
      </c>
      <c r="V438" s="2" t="s">
        <v>30</v>
      </c>
      <c r="W438" s="3">
        <v>3500</v>
      </c>
      <c r="AC438" s="2" t="s">
        <v>0</v>
      </c>
      <c r="AD438">
        <v>68248.5</v>
      </c>
    </row>
    <row r="439" spans="7:30">
      <c r="G439" s="2" t="s">
        <v>1</v>
      </c>
      <c r="H439" s="3">
        <v>94990</v>
      </c>
      <c r="I439" s="18">
        <v>24459</v>
      </c>
      <c r="J439" s="3">
        <v>70531</v>
      </c>
      <c r="V439" s="2" t="s">
        <v>31</v>
      </c>
      <c r="W439" s="3">
        <v>7500</v>
      </c>
      <c r="AC439" s="2" t="s">
        <v>1</v>
      </c>
      <c r="AD439">
        <v>138779.5</v>
      </c>
    </row>
    <row r="440" spans="7:30">
      <c r="G440" s="2" t="s">
        <v>176</v>
      </c>
      <c r="H440" s="3">
        <v>94990</v>
      </c>
      <c r="I440" s="18">
        <v>24459</v>
      </c>
      <c r="J440" s="3">
        <v>70531</v>
      </c>
      <c r="V440" s="2" t="s">
        <v>32</v>
      </c>
      <c r="W440" s="3">
        <v>5000</v>
      </c>
      <c r="AC440" s="2" t="s">
        <v>176</v>
      </c>
      <c r="AD440">
        <v>209310.5</v>
      </c>
    </row>
    <row r="441" spans="7:30">
      <c r="G441" s="2" t="s">
        <v>177</v>
      </c>
      <c r="H441" s="3">
        <v>94990</v>
      </c>
      <c r="I441" s="18">
        <v>24459</v>
      </c>
      <c r="J441" s="3">
        <v>70531</v>
      </c>
      <c r="V441" s="2" t="s">
        <v>33</v>
      </c>
      <c r="W441" s="3">
        <v>50000</v>
      </c>
      <c r="AC441" s="2" t="s">
        <v>177</v>
      </c>
      <c r="AD441">
        <v>279841.5</v>
      </c>
    </row>
    <row r="442" spans="7:30">
      <c r="G442" s="2" t="s">
        <v>178</v>
      </c>
      <c r="H442" s="3">
        <v>94990</v>
      </c>
      <c r="I442" s="18">
        <v>24459</v>
      </c>
      <c r="J442" s="3">
        <v>70531</v>
      </c>
      <c r="AC442" s="2" t="s">
        <v>178</v>
      </c>
      <c r="AD442">
        <v>350372.5</v>
      </c>
    </row>
    <row r="443" spans="7:30">
      <c r="G443" s="2" t="s">
        <v>179</v>
      </c>
      <c r="H443" s="3">
        <v>0</v>
      </c>
      <c r="I443" s="18">
        <v>0</v>
      </c>
      <c r="J443" s="3">
        <v>0</v>
      </c>
      <c r="AC443" s="2" t="s">
        <v>179</v>
      </c>
      <c r="AD443">
        <v>350372.5</v>
      </c>
    </row>
    <row r="444" spans="7:30">
      <c r="G444" s="2" t="s">
        <v>180</v>
      </c>
      <c r="H444" s="3">
        <v>0</v>
      </c>
      <c r="I444" s="18">
        <v>0</v>
      </c>
      <c r="J444" s="3">
        <v>0</v>
      </c>
      <c r="AC444" s="2" t="s">
        <v>180</v>
      </c>
      <c r="AD444">
        <v>350372.5</v>
      </c>
    </row>
    <row r="445" spans="7:30">
      <c r="G445" s="2" t="s">
        <v>181</v>
      </c>
      <c r="H445" s="3">
        <v>0</v>
      </c>
      <c r="I445" s="18">
        <v>0</v>
      </c>
      <c r="J445" s="3">
        <v>0</v>
      </c>
      <c r="AC445" s="2" t="s">
        <v>181</v>
      </c>
      <c r="AD445">
        <v>350372.5</v>
      </c>
    </row>
    <row r="446" spans="7:30">
      <c r="G446" s="2" t="s">
        <v>182</v>
      </c>
      <c r="H446" s="3">
        <v>0</v>
      </c>
      <c r="I446" s="18">
        <v>0</v>
      </c>
      <c r="J446" s="3">
        <v>0</v>
      </c>
      <c r="AC446" s="2" t="s">
        <v>182</v>
      </c>
      <c r="AD446">
        <v>350372.5</v>
      </c>
    </row>
    <row r="447" spans="7:30">
      <c r="AC447" s="2" t="s">
        <v>3</v>
      </c>
      <c r="AD447">
        <v>350372.5</v>
      </c>
    </row>
    <row r="451" spans="7:15" ht="31.2">
      <c r="G451" s="50" t="s">
        <v>55</v>
      </c>
      <c r="H451" s="43"/>
      <c r="I451" s="43"/>
      <c r="J451" s="43"/>
      <c r="K451" s="43"/>
      <c r="L451" s="43"/>
      <c r="M451" s="43"/>
      <c r="N451" s="43"/>
      <c r="O451" s="43"/>
    </row>
    <row r="454" spans="7:15">
      <c r="G454" s="1" t="s">
        <v>2</v>
      </c>
      <c r="H454" t="s">
        <v>5</v>
      </c>
      <c r="I454" t="s">
        <v>6</v>
      </c>
      <c r="J454" t="s">
        <v>9</v>
      </c>
    </row>
    <row r="455" spans="7:15">
      <c r="G455" s="2" t="s">
        <v>49</v>
      </c>
      <c r="H455" s="3">
        <v>66570</v>
      </c>
      <c r="I455" s="18">
        <v>14924</v>
      </c>
      <c r="J455" s="3">
        <v>51646</v>
      </c>
    </row>
    <row r="456" spans="7:15">
      <c r="G456" s="2" t="s">
        <v>52</v>
      </c>
      <c r="H456" s="3">
        <v>66682</v>
      </c>
      <c r="I456" s="18">
        <v>24459</v>
      </c>
      <c r="J456" s="3">
        <v>42223</v>
      </c>
    </row>
    <row r="457" spans="7:15">
      <c r="G457" s="2" t="s">
        <v>50</v>
      </c>
      <c r="H457" s="3">
        <v>66472</v>
      </c>
      <c r="I457" s="18">
        <v>13400</v>
      </c>
      <c r="J457" s="3">
        <v>53072</v>
      </c>
    </row>
    <row r="458" spans="7:15">
      <c r="G458" s="2" t="s">
        <v>47</v>
      </c>
      <c r="H458" s="3">
        <v>66332</v>
      </c>
      <c r="I458" s="18">
        <v>23559</v>
      </c>
      <c r="J458" s="3">
        <v>42773</v>
      </c>
    </row>
    <row r="459" spans="7:15">
      <c r="G459" s="2" t="s">
        <v>53</v>
      </c>
      <c r="H459" s="3">
        <v>69594</v>
      </c>
      <c r="I459" s="18">
        <v>12717.5</v>
      </c>
      <c r="J459" s="3">
        <v>56876.5</v>
      </c>
    </row>
    <row r="460" spans="7:15">
      <c r="G460" s="2" t="s">
        <v>51</v>
      </c>
      <c r="H460" s="3">
        <v>69482</v>
      </c>
      <c r="I460" s="18">
        <v>22059</v>
      </c>
      <c r="J460" s="3">
        <v>47423</v>
      </c>
    </row>
    <row r="461" spans="7:15">
      <c r="G461" s="2" t="s">
        <v>48</v>
      </c>
      <c r="H461" s="3">
        <v>69818</v>
      </c>
      <c r="I461" s="18">
        <v>13459</v>
      </c>
      <c r="J461" s="3">
        <v>56359</v>
      </c>
    </row>
    <row r="474" spans="7:22" ht="25.8">
      <c r="G474" s="44" t="s">
        <v>56</v>
      </c>
      <c r="H474" s="43"/>
      <c r="I474" s="43"/>
      <c r="J474" s="43"/>
      <c r="K474" s="43"/>
      <c r="L474" s="43"/>
      <c r="M474" s="43"/>
      <c r="N474" s="43"/>
      <c r="O474" s="44" t="s">
        <v>57</v>
      </c>
      <c r="P474" s="43"/>
      <c r="Q474" s="43"/>
      <c r="R474" s="43"/>
      <c r="S474" s="43"/>
      <c r="T474" s="43"/>
      <c r="U474" s="43"/>
      <c r="V474" s="43"/>
    </row>
    <row r="475" spans="7:22">
      <c r="G475" s="43"/>
      <c r="H475" s="43"/>
      <c r="I475" s="43"/>
      <c r="J475" s="43"/>
      <c r="K475" s="43"/>
      <c r="L475" s="43"/>
      <c r="M475" s="43"/>
      <c r="N475" s="43"/>
    </row>
    <row r="476" spans="7:22">
      <c r="O476" t="s">
        <v>26</v>
      </c>
      <c r="Q476" t="s">
        <v>31</v>
      </c>
    </row>
    <row r="477" spans="7:22">
      <c r="G477" s="1" t="s">
        <v>2</v>
      </c>
      <c r="H477" t="s">
        <v>7</v>
      </c>
      <c r="I477" t="s">
        <v>46</v>
      </c>
      <c r="O477" s="3">
        <v>9000</v>
      </c>
      <c r="Q477" s="3">
        <v>7500</v>
      </c>
    </row>
    <row r="478" spans="7:22">
      <c r="G478" s="2" t="s">
        <v>172</v>
      </c>
      <c r="H478" s="5">
        <v>0</v>
      </c>
      <c r="I478">
        <v>80</v>
      </c>
    </row>
    <row r="479" spans="7:22">
      <c r="G479" s="2" t="s">
        <v>173</v>
      </c>
      <c r="H479" s="5">
        <v>0</v>
      </c>
      <c r="I479">
        <v>80</v>
      </c>
      <c r="O479" t="s">
        <v>27</v>
      </c>
      <c r="Q479" t="s">
        <v>32</v>
      </c>
    </row>
    <row r="480" spans="7:22">
      <c r="G480" s="2" t="s">
        <v>174</v>
      </c>
      <c r="H480" s="5">
        <v>0</v>
      </c>
      <c r="I480">
        <v>80</v>
      </c>
      <c r="O480" s="3">
        <v>15000</v>
      </c>
      <c r="Q480" s="3">
        <v>5000</v>
      </c>
    </row>
    <row r="481" spans="7:17">
      <c r="G481" s="2" t="s">
        <v>175</v>
      </c>
      <c r="H481" s="5">
        <v>0</v>
      </c>
      <c r="I481">
        <v>80</v>
      </c>
    </row>
    <row r="482" spans="7:17">
      <c r="G482" s="2" t="s">
        <v>0</v>
      </c>
      <c r="H482" s="5">
        <v>66.220964278742926</v>
      </c>
      <c r="I482">
        <v>80</v>
      </c>
      <c r="O482" t="s">
        <v>28</v>
      </c>
      <c r="Q482" t="s">
        <v>33</v>
      </c>
    </row>
    <row r="483" spans="7:17">
      <c r="G483" s="2" t="s">
        <v>1</v>
      </c>
      <c r="H483" s="5">
        <v>66.220964278742926</v>
      </c>
      <c r="I483">
        <v>80</v>
      </c>
      <c r="O483" s="3">
        <v>120</v>
      </c>
      <c r="Q483" s="3">
        <v>50000</v>
      </c>
    </row>
    <row r="484" spans="7:17">
      <c r="G484" s="2" t="s">
        <v>176</v>
      </c>
      <c r="H484" s="5">
        <v>66.220964278742926</v>
      </c>
      <c r="I484">
        <v>80</v>
      </c>
    </row>
    <row r="485" spans="7:17">
      <c r="G485" s="2" t="s">
        <v>177</v>
      </c>
      <c r="H485" s="5">
        <v>66.220964278742926</v>
      </c>
      <c r="I485">
        <v>80</v>
      </c>
      <c r="O485" t="s">
        <v>29</v>
      </c>
      <c r="Q485" t="s">
        <v>6</v>
      </c>
    </row>
    <row r="486" spans="7:17">
      <c r="G486" s="2" t="s">
        <v>178</v>
      </c>
      <c r="H486" s="5">
        <v>66.220964278742926</v>
      </c>
      <c r="I486">
        <v>80</v>
      </c>
      <c r="O486" s="3">
        <v>34457.5</v>
      </c>
      <c r="Q486" s="17">
        <v>124577.5</v>
      </c>
    </row>
    <row r="487" spans="7:17">
      <c r="G487" s="2" t="s">
        <v>179</v>
      </c>
      <c r="H487" s="5">
        <v>0</v>
      </c>
      <c r="I487">
        <v>80</v>
      </c>
    </row>
    <row r="488" spans="7:17">
      <c r="G488" s="2" t="s">
        <v>180</v>
      </c>
      <c r="H488" s="5">
        <v>0</v>
      </c>
      <c r="I488">
        <v>80</v>
      </c>
      <c r="O488" t="s">
        <v>30</v>
      </c>
      <c r="Q488">
        <f>GETPIVOTDATA("[Measures].[Total Expenses(ጠቅላላ ወጪ)]",$Q$485)</f>
        <v>124577.5</v>
      </c>
    </row>
    <row r="489" spans="7:17">
      <c r="G489" s="2" t="s">
        <v>181</v>
      </c>
      <c r="H489" s="5">
        <v>0</v>
      </c>
      <c r="I489">
        <v>80</v>
      </c>
      <c r="O489" s="3">
        <v>3500</v>
      </c>
    </row>
    <row r="490" spans="7:17" ht="18">
      <c r="G490" s="2" t="s">
        <v>182</v>
      </c>
      <c r="H490" s="5">
        <v>0</v>
      </c>
      <c r="I490">
        <v>80</v>
      </c>
      <c r="O490" s="52" t="s">
        <v>68</v>
      </c>
      <c r="P490" s="43"/>
      <c r="Q490" s="43"/>
    </row>
    <row r="492" spans="7:17" ht="15.6">
      <c r="O492" s="11" t="s">
        <v>58</v>
      </c>
      <c r="P492" s="11" t="s">
        <v>59</v>
      </c>
    </row>
    <row r="493" spans="7:17">
      <c r="O493" t="s">
        <v>61</v>
      </c>
      <c r="P493">
        <f>GETPIVOTDATA("[Measures].[የትራንስፖርት - ወጪ]",$O$476)</f>
        <v>9000</v>
      </c>
    </row>
    <row r="494" spans="7:17">
      <c r="O494" t="s">
        <v>62</v>
      </c>
      <c r="P494">
        <f>GETPIVOTDATA("[Measures].[የዉሃ- ወጪ]",$O$479)</f>
        <v>15000</v>
      </c>
    </row>
    <row r="495" spans="7:17">
      <c r="O495" t="s">
        <v>60</v>
      </c>
      <c r="P495">
        <f>GETPIVOTDATA("[Measures].[የመብራት -ወጪ]",$O$482)</f>
        <v>120</v>
      </c>
    </row>
    <row r="496" spans="7:17" ht="25.8">
      <c r="G496" s="44" t="s">
        <v>69</v>
      </c>
      <c r="H496" s="43"/>
      <c r="I496" s="43"/>
      <c r="J496" s="43"/>
      <c r="K496" s="43"/>
      <c r="L496" s="43"/>
      <c r="M496" s="43"/>
      <c r="N496" s="43"/>
      <c r="O496" t="s">
        <v>63</v>
      </c>
      <c r="P496">
        <f>GETPIVOTDATA("[Measures].[የተበላ መኖ - ወጪ]",$O$485)</f>
        <v>34457.5</v>
      </c>
    </row>
    <row r="497" spans="7:24">
      <c r="O497" t="s">
        <v>64</v>
      </c>
      <c r="P497">
        <f>GETPIVOTDATA("[Measures].[የማፅጃ ኬሚካል ወጪ]",$O$488)</f>
        <v>3500</v>
      </c>
    </row>
    <row r="498" spans="7:24">
      <c r="G498" s="1" t="s">
        <v>2</v>
      </c>
      <c r="H498" t="s">
        <v>8</v>
      </c>
      <c r="I498" t="s">
        <v>70</v>
      </c>
      <c r="O498" t="s">
        <v>65</v>
      </c>
      <c r="P498">
        <f>GETPIVOTDATA("[Measures].[የእንቁላል መጣያ ጉዝጓዝ ወጪ]",$Q$476)</f>
        <v>7500</v>
      </c>
    </row>
    <row r="499" spans="7:24">
      <c r="G499" s="2" t="s">
        <v>172</v>
      </c>
      <c r="H499" s="4">
        <v>0</v>
      </c>
      <c r="I499">
        <v>0</v>
      </c>
      <c r="O499" t="s">
        <v>66</v>
      </c>
      <c r="P499">
        <f>GETPIVOTDATA("[Measures].[የመድሃኒት(ቫይታሚን) ወጪ]",$Q$479)</f>
        <v>5000</v>
      </c>
    </row>
    <row r="500" spans="7:24">
      <c r="G500" s="2" t="s">
        <v>173</v>
      </c>
      <c r="H500" s="4">
        <v>0</v>
      </c>
      <c r="I500">
        <v>0</v>
      </c>
      <c r="O500" t="s">
        <v>67</v>
      </c>
      <c r="P500">
        <f>GETPIVOTDATA("[Measures].[የደመወዝ ወጪ]",$Q$482)</f>
        <v>50000</v>
      </c>
    </row>
    <row r="501" spans="7:24">
      <c r="G501" s="2" t="s">
        <v>174</v>
      </c>
      <c r="H501" s="4">
        <v>0</v>
      </c>
      <c r="I501">
        <v>0</v>
      </c>
    </row>
    <row r="502" spans="7:24">
      <c r="G502" s="2" t="s">
        <v>175</v>
      </c>
      <c r="H502" s="4">
        <v>0</v>
      </c>
      <c r="I502">
        <v>0</v>
      </c>
    </row>
    <row r="503" spans="7:24">
      <c r="G503" s="2" t="s">
        <v>0</v>
      </c>
      <c r="H503" s="4">
        <v>10</v>
      </c>
      <c r="I503">
        <v>10</v>
      </c>
    </row>
    <row r="504" spans="7:24">
      <c r="G504" s="2" t="s">
        <v>1</v>
      </c>
      <c r="H504" s="4">
        <v>10</v>
      </c>
      <c r="I504">
        <v>10</v>
      </c>
    </row>
    <row r="505" spans="7:24" ht="25.8">
      <c r="G505" s="2" t="s">
        <v>176</v>
      </c>
      <c r="H505" s="4">
        <v>10</v>
      </c>
      <c r="I505">
        <v>10</v>
      </c>
      <c r="O505" s="44" t="s">
        <v>145</v>
      </c>
      <c r="P505" s="43"/>
      <c r="Q505" s="43"/>
      <c r="R505" s="43"/>
      <c r="S505" s="43"/>
      <c r="T505" s="43"/>
      <c r="U505" s="43"/>
      <c r="V505" s="43"/>
      <c r="W505" t="s">
        <v>69</v>
      </c>
    </row>
    <row r="506" spans="7:24">
      <c r="G506" s="2" t="s">
        <v>177</v>
      </c>
      <c r="H506" s="4">
        <v>10</v>
      </c>
      <c r="I506">
        <v>10</v>
      </c>
    </row>
    <row r="507" spans="7:24" ht="15.6">
      <c r="G507" s="2" t="s">
        <v>178</v>
      </c>
      <c r="H507" s="4">
        <v>10</v>
      </c>
      <c r="I507">
        <v>10</v>
      </c>
      <c r="O507" s="1" t="s">
        <v>2</v>
      </c>
      <c r="P507" t="s">
        <v>4</v>
      </c>
      <c r="Q507" t="s">
        <v>7</v>
      </c>
      <c r="W507" s="53" t="s">
        <v>71</v>
      </c>
      <c r="X507" s="43"/>
    </row>
    <row r="508" spans="7:24" ht="15.6">
      <c r="G508" s="2" t="s">
        <v>179</v>
      </c>
      <c r="H508" s="4">
        <v>0</v>
      </c>
      <c r="I508">
        <v>0</v>
      </c>
      <c r="O508" s="2" t="s">
        <v>172</v>
      </c>
      <c r="P508" s="4">
        <v>0</v>
      </c>
      <c r="Q508" s="5">
        <v>0</v>
      </c>
      <c r="W508" s="12" t="s">
        <v>72</v>
      </c>
      <c r="X508" s="12" t="s">
        <v>73</v>
      </c>
    </row>
    <row r="509" spans="7:24">
      <c r="G509" s="2" t="s">
        <v>180</v>
      </c>
      <c r="H509" s="4">
        <v>0</v>
      </c>
      <c r="I509">
        <v>0</v>
      </c>
      <c r="O509" s="2" t="s">
        <v>173</v>
      </c>
      <c r="P509" s="4">
        <v>0</v>
      </c>
      <c r="Q509" s="5">
        <v>0</v>
      </c>
      <c r="W509" t="s">
        <v>74</v>
      </c>
      <c r="X509">
        <v>25</v>
      </c>
    </row>
    <row r="510" spans="7:24">
      <c r="G510" s="2" t="s">
        <v>181</v>
      </c>
      <c r="H510" s="4">
        <v>0</v>
      </c>
      <c r="I510">
        <v>0</v>
      </c>
      <c r="O510" s="2" t="s">
        <v>174</v>
      </c>
      <c r="P510" s="4">
        <v>0</v>
      </c>
      <c r="Q510" s="5">
        <v>0</v>
      </c>
      <c r="W510" t="s">
        <v>75</v>
      </c>
      <c r="X510">
        <v>50</v>
      </c>
    </row>
    <row r="511" spans="7:24">
      <c r="G511" s="2" t="s">
        <v>182</v>
      </c>
      <c r="H511" s="4">
        <v>0</v>
      </c>
      <c r="I511">
        <v>0</v>
      </c>
      <c r="O511" s="2" t="s">
        <v>175</v>
      </c>
      <c r="P511" s="4">
        <v>0</v>
      </c>
      <c r="Q511" s="5">
        <v>0</v>
      </c>
      <c r="W511" t="s">
        <v>76</v>
      </c>
      <c r="X511">
        <v>25</v>
      </c>
    </row>
    <row r="512" spans="7:24">
      <c r="G512" s="2" t="s">
        <v>3</v>
      </c>
      <c r="H512" s="4">
        <v>50</v>
      </c>
      <c r="I512">
        <v>50</v>
      </c>
      <c r="O512" s="2" t="s">
        <v>0</v>
      </c>
      <c r="P512" s="4">
        <v>6785</v>
      </c>
      <c r="Q512" s="5">
        <v>66.220964278742926</v>
      </c>
      <c r="W512" t="s">
        <v>77</v>
      </c>
      <c r="X512">
        <v>100</v>
      </c>
    </row>
    <row r="513" spans="15:27">
      <c r="O513" s="2" t="s">
        <v>1</v>
      </c>
      <c r="P513" s="4">
        <v>6785</v>
      </c>
      <c r="Q513" s="5">
        <v>66.220964278742926</v>
      </c>
      <c r="Z513" t="s">
        <v>78</v>
      </c>
    </row>
    <row r="514" spans="15:27">
      <c r="O514" s="2" t="s">
        <v>176</v>
      </c>
      <c r="P514" s="4">
        <v>6785</v>
      </c>
      <c r="Q514" s="5">
        <v>66.220964278742926</v>
      </c>
      <c r="Z514" t="s">
        <v>80</v>
      </c>
    </row>
    <row r="515" spans="15:27">
      <c r="O515" s="2" t="s">
        <v>177</v>
      </c>
      <c r="P515" s="4">
        <v>6785</v>
      </c>
      <c r="Q515" s="5">
        <v>66.220964278742926</v>
      </c>
      <c r="Z515" t="s">
        <v>81</v>
      </c>
      <c r="AA515">
        <f>GETPIVOTDATA("[Measures].[Mortality Rate(የሞቱ ዶሮዎች ንጻሬ) %]",$Z$531)</f>
        <v>14.285714285714285</v>
      </c>
    </row>
    <row r="516" spans="15:27">
      <c r="O516" s="2" t="s">
        <v>178</v>
      </c>
      <c r="P516" s="4">
        <v>6785</v>
      </c>
      <c r="Q516" s="5">
        <v>66.220964278742926</v>
      </c>
      <c r="Z516" t="s">
        <v>79</v>
      </c>
      <c r="AA516">
        <v>2</v>
      </c>
    </row>
    <row r="517" spans="15:27">
      <c r="O517" s="2" t="s">
        <v>179</v>
      </c>
      <c r="P517" s="4">
        <v>0</v>
      </c>
      <c r="Q517" s="5">
        <v>0</v>
      </c>
      <c r="Z517" t="s">
        <v>82</v>
      </c>
      <c r="AA517">
        <f>200 - AA515 - AA516</f>
        <v>183.71428571428572</v>
      </c>
    </row>
    <row r="518" spans="15:27">
      <c r="O518" s="2" t="s">
        <v>180</v>
      </c>
      <c r="P518" s="4">
        <v>0</v>
      </c>
      <c r="Q518" s="5">
        <v>0</v>
      </c>
    </row>
    <row r="519" spans="15:27">
      <c r="O519" s="2" t="s">
        <v>181</v>
      </c>
      <c r="P519" s="4">
        <v>0</v>
      </c>
      <c r="Q519" s="5">
        <v>0</v>
      </c>
    </row>
    <row r="520" spans="15:27">
      <c r="O520" s="2" t="s">
        <v>182</v>
      </c>
      <c r="P520" s="4">
        <v>0</v>
      </c>
      <c r="Q520" s="5">
        <v>0</v>
      </c>
    </row>
    <row r="521" spans="15:27">
      <c r="O521" s="2" t="s">
        <v>3</v>
      </c>
      <c r="P521" s="4">
        <v>33925</v>
      </c>
      <c r="Q521" s="5">
        <v>66.220964278742926</v>
      </c>
    </row>
    <row r="531" spans="26:26">
      <c r="Z531" t="s">
        <v>41</v>
      </c>
    </row>
    <row r="532" spans="26:26">
      <c r="Z532" s="5">
        <v>14.285714285714285</v>
      </c>
    </row>
    <row r="794" spans="7:25" ht="33.6">
      <c r="G794" s="51" t="s">
        <v>54</v>
      </c>
      <c r="H794" s="49"/>
      <c r="I794" s="49"/>
      <c r="J794" s="49"/>
      <c r="K794" s="49"/>
      <c r="L794" s="49"/>
      <c r="M794" s="49"/>
      <c r="N794" s="49"/>
      <c r="O794" s="49"/>
      <c r="P794" s="49"/>
      <c r="Q794" s="49"/>
      <c r="R794" s="49"/>
      <c r="S794" s="49"/>
      <c r="T794" s="49"/>
      <c r="U794" s="49"/>
      <c r="V794" s="49"/>
      <c r="W794" s="49"/>
      <c r="X794" s="49"/>
      <c r="Y794" s="49"/>
    </row>
    <row r="796" spans="7:25" ht="25.8">
      <c r="G796" s="47" t="s">
        <v>37</v>
      </c>
      <c r="H796" s="46"/>
      <c r="I796" s="46"/>
      <c r="J796" s="46"/>
      <c r="N796" s="6" t="s">
        <v>39</v>
      </c>
      <c r="U796" t="s">
        <v>40</v>
      </c>
    </row>
    <row r="798" spans="7:25">
      <c r="G798" s="1" t="s">
        <v>2</v>
      </c>
      <c r="H798" t="s">
        <v>13</v>
      </c>
    </row>
    <row r="799" spans="7:25">
      <c r="G799" s="2" t="s">
        <v>172</v>
      </c>
      <c r="H799" s="3">
        <v>0</v>
      </c>
      <c r="N799" t="s">
        <v>38</v>
      </c>
      <c r="U799" t="s">
        <v>12</v>
      </c>
    </row>
    <row r="800" spans="7:25">
      <c r="G800" s="2" t="s">
        <v>173</v>
      </c>
      <c r="H800" s="3">
        <v>0</v>
      </c>
      <c r="N800" s="5">
        <v>161.03845403084131</v>
      </c>
      <c r="U800" s="5">
        <v>73.770396883882512</v>
      </c>
    </row>
    <row r="801" spans="7:8">
      <c r="G801" s="2" t="s">
        <v>174</v>
      </c>
      <c r="H801" s="3">
        <v>0</v>
      </c>
    </row>
    <row r="802" spans="7:8">
      <c r="G802" s="2" t="s">
        <v>175</v>
      </c>
      <c r="H802" s="3">
        <v>0</v>
      </c>
    </row>
    <row r="803" spans="7:8">
      <c r="G803" s="2" t="s">
        <v>0</v>
      </c>
      <c r="H803" s="3">
        <v>3.9412675018422991</v>
      </c>
    </row>
    <row r="804" spans="7:8">
      <c r="G804" s="2" t="s">
        <v>1</v>
      </c>
      <c r="H804" s="3">
        <v>3.6048636698599852</v>
      </c>
    </row>
    <row r="805" spans="7:8">
      <c r="G805" s="2" t="s">
        <v>176</v>
      </c>
      <c r="H805" s="3">
        <v>3.6048636698599852</v>
      </c>
    </row>
    <row r="806" spans="7:8">
      <c r="G806" s="2" t="s">
        <v>177</v>
      </c>
      <c r="H806" s="3">
        <v>3.6048636698599852</v>
      </c>
    </row>
    <row r="807" spans="7:8">
      <c r="G807" s="2" t="s">
        <v>178</v>
      </c>
      <c r="H807" s="3">
        <v>3.6048636698599852</v>
      </c>
    </row>
    <row r="808" spans="7:8">
      <c r="G808" s="2" t="s">
        <v>179</v>
      </c>
      <c r="H808" s="3">
        <v>0</v>
      </c>
    </row>
    <row r="809" spans="7:8">
      <c r="G809" s="2" t="s">
        <v>180</v>
      </c>
      <c r="H809" s="3">
        <v>0</v>
      </c>
    </row>
    <row r="810" spans="7:8">
      <c r="G810" s="2" t="s">
        <v>181</v>
      </c>
      <c r="H810" s="3">
        <v>0</v>
      </c>
    </row>
    <row r="811" spans="7:8">
      <c r="G811" s="2" t="s">
        <v>182</v>
      </c>
      <c r="H811" s="3">
        <v>0</v>
      </c>
    </row>
    <row r="817" spans="4:17">
      <c r="D817" s="1" t="s">
        <v>2</v>
      </c>
      <c r="E817" t="s">
        <v>171</v>
      </c>
      <c r="F817" t="s">
        <v>170</v>
      </c>
    </row>
    <row r="818" spans="4:17">
      <c r="D818" s="2" t="s">
        <v>172</v>
      </c>
      <c r="E818" s="22">
        <v>0</v>
      </c>
      <c r="F818" s="33">
        <v>0.03</v>
      </c>
    </row>
    <row r="819" spans="4:17">
      <c r="D819" s="2" t="s">
        <v>173</v>
      </c>
      <c r="E819" s="22">
        <v>0</v>
      </c>
      <c r="F819" s="33">
        <v>0.03</v>
      </c>
      <c r="N819" s="1" t="s">
        <v>2</v>
      </c>
      <c r="O819" t="s">
        <v>38</v>
      </c>
      <c r="P819" t="s">
        <v>84</v>
      </c>
      <c r="Q819" t="s">
        <v>85</v>
      </c>
    </row>
    <row r="820" spans="4:17">
      <c r="D820" s="2" t="s">
        <v>174</v>
      </c>
      <c r="E820" s="22">
        <v>0</v>
      </c>
      <c r="F820" s="33">
        <v>0.03</v>
      </c>
      <c r="N820" s="2" t="s">
        <v>172</v>
      </c>
      <c r="O820" s="5">
        <v>0</v>
      </c>
      <c r="P820">
        <v>180</v>
      </c>
      <c r="Q820">
        <v>128</v>
      </c>
    </row>
    <row r="821" spans="4:17">
      <c r="D821" s="2" t="s">
        <v>175</v>
      </c>
      <c r="E821" s="22">
        <v>0</v>
      </c>
      <c r="F821" s="33">
        <v>0.03</v>
      </c>
      <c r="N821" s="2" t="s">
        <v>173</v>
      </c>
      <c r="O821" s="5">
        <v>0</v>
      </c>
      <c r="P821">
        <v>180</v>
      </c>
      <c r="Q821">
        <v>128</v>
      </c>
    </row>
    <row r="822" spans="4:17">
      <c r="D822" s="2" t="s">
        <v>0</v>
      </c>
      <c r="E822" s="22">
        <v>2.9411764705882353E-2</v>
      </c>
      <c r="F822" s="33">
        <v>0.03</v>
      </c>
      <c r="N822" s="2" t="s">
        <v>174</v>
      </c>
      <c r="O822" s="5">
        <v>0</v>
      </c>
      <c r="P822">
        <v>180</v>
      </c>
      <c r="Q822">
        <v>128</v>
      </c>
    </row>
    <row r="823" spans="4:17">
      <c r="D823" s="2" t="s">
        <v>1</v>
      </c>
      <c r="E823" s="22">
        <v>2.9411764705882353E-2</v>
      </c>
      <c r="F823" s="33">
        <v>0.03</v>
      </c>
      <c r="N823" s="2" t="s">
        <v>175</v>
      </c>
      <c r="O823" s="5">
        <v>0</v>
      </c>
      <c r="P823">
        <v>180</v>
      </c>
      <c r="Q823">
        <v>128</v>
      </c>
    </row>
    <row r="824" spans="4:17">
      <c r="D824" s="2" t="s">
        <v>176</v>
      </c>
      <c r="E824" s="22">
        <v>2.9411764705882353E-2</v>
      </c>
      <c r="F824" s="33">
        <v>0.03</v>
      </c>
      <c r="N824" s="2" t="s">
        <v>0</v>
      </c>
      <c r="O824" s="5">
        <v>161.03845403084131</v>
      </c>
      <c r="P824">
        <v>180</v>
      </c>
      <c r="Q824">
        <v>128</v>
      </c>
    </row>
    <row r="825" spans="4:17">
      <c r="D825" s="2" t="s">
        <v>177</v>
      </c>
      <c r="E825" s="22">
        <v>2.9411764705882353E-2</v>
      </c>
      <c r="F825" s="33">
        <v>0.03</v>
      </c>
      <c r="N825" s="2" t="s">
        <v>1</v>
      </c>
      <c r="O825" s="5">
        <v>161.03845403084131</v>
      </c>
      <c r="P825">
        <v>180</v>
      </c>
      <c r="Q825">
        <v>128</v>
      </c>
    </row>
    <row r="826" spans="4:17">
      <c r="D826" s="2" t="s">
        <v>178</v>
      </c>
      <c r="E826" s="22">
        <v>2.9411764705882353E-2</v>
      </c>
      <c r="F826" s="33">
        <v>0.03</v>
      </c>
      <c r="N826" s="2" t="s">
        <v>176</v>
      </c>
      <c r="O826" s="5">
        <v>161.03845403084131</v>
      </c>
      <c r="P826">
        <v>180</v>
      </c>
      <c r="Q826">
        <v>128</v>
      </c>
    </row>
    <row r="827" spans="4:17">
      <c r="D827" s="2" t="s">
        <v>179</v>
      </c>
      <c r="E827" s="22">
        <v>0</v>
      </c>
      <c r="F827" s="33">
        <v>0.03</v>
      </c>
      <c r="N827" s="2" t="s">
        <v>177</v>
      </c>
      <c r="O827" s="5">
        <v>161.03845403084131</v>
      </c>
      <c r="P827">
        <v>180</v>
      </c>
      <c r="Q827">
        <v>128</v>
      </c>
    </row>
    <row r="828" spans="4:17">
      <c r="D828" s="2" t="s">
        <v>180</v>
      </c>
      <c r="E828" s="22">
        <v>0</v>
      </c>
      <c r="F828" s="33">
        <v>0.03</v>
      </c>
      <c r="N828" s="2" t="s">
        <v>178</v>
      </c>
      <c r="O828" s="5">
        <v>161.03845403084131</v>
      </c>
      <c r="P828">
        <v>180</v>
      </c>
      <c r="Q828">
        <v>128</v>
      </c>
    </row>
    <row r="829" spans="4:17">
      <c r="D829" s="2" t="s">
        <v>181</v>
      </c>
      <c r="E829" s="22">
        <v>0</v>
      </c>
      <c r="F829" s="33">
        <v>0.03</v>
      </c>
      <c r="N829" s="2" t="s">
        <v>179</v>
      </c>
      <c r="O829" s="5">
        <v>0</v>
      </c>
      <c r="P829">
        <v>180</v>
      </c>
      <c r="Q829">
        <v>128</v>
      </c>
    </row>
    <row r="830" spans="4:17">
      <c r="D830" s="2" t="s">
        <v>182</v>
      </c>
      <c r="E830" s="22">
        <v>0</v>
      </c>
      <c r="F830" s="33">
        <v>0.03</v>
      </c>
      <c r="N830" s="2" t="s">
        <v>180</v>
      </c>
      <c r="O830" s="5">
        <v>0</v>
      </c>
      <c r="P830">
        <v>180</v>
      </c>
      <c r="Q830">
        <v>128</v>
      </c>
    </row>
    <row r="831" spans="4:17">
      <c r="N831" s="2" t="s">
        <v>181</v>
      </c>
      <c r="O831" s="5">
        <v>0</v>
      </c>
      <c r="P831">
        <v>180</v>
      </c>
      <c r="Q831">
        <v>128</v>
      </c>
    </row>
    <row r="832" spans="4:17">
      <c r="N832" s="2" t="s">
        <v>182</v>
      </c>
      <c r="O832" s="5">
        <v>0</v>
      </c>
      <c r="P832">
        <v>180</v>
      </c>
      <c r="Q832">
        <v>128</v>
      </c>
    </row>
  </sheetData>
  <sheetProtection algorithmName="SHA-512" hashValue="wK/0/hqtil/Jm+YKfjuP1YDHMEuLkBHXiuPKyXVXTCYOHYBvI0Q9sRqMtWtIz6LCfVAd00VassyG/NQad2EjWA==" saltValue="vQYlL/5fTxS7Q4xUv9YLhg==" spinCount="100000" sheet="1" pivotTables="0"/>
  <sortState xmlns:xlrd2="http://schemas.microsoft.com/office/spreadsheetml/2017/richdata2" ref="C105:D113">
    <sortCondition ref="D108"/>
  </sortState>
  <mergeCells count="27">
    <mergeCell ref="AE51:AJ51"/>
    <mergeCell ref="AF2:AN2"/>
    <mergeCell ref="G50:AH50"/>
    <mergeCell ref="A1:AO1"/>
    <mergeCell ref="G51:P51"/>
    <mergeCell ref="U51:Z52"/>
    <mergeCell ref="A2:B2"/>
    <mergeCell ref="G2:S2"/>
    <mergeCell ref="V2:AC2"/>
    <mergeCell ref="G431:S431"/>
    <mergeCell ref="V431:AA431"/>
    <mergeCell ref="AC431:AG431"/>
    <mergeCell ref="G796:J796"/>
    <mergeCell ref="G451:O451"/>
    <mergeCell ref="G794:Y794"/>
    <mergeCell ref="G474:N475"/>
    <mergeCell ref="O474:V474"/>
    <mergeCell ref="O490:Q490"/>
    <mergeCell ref="G496:N496"/>
    <mergeCell ref="O505:V505"/>
    <mergeCell ref="W507:X507"/>
    <mergeCell ref="U71:Y71"/>
    <mergeCell ref="U92:AE92"/>
    <mergeCell ref="U121:AA121"/>
    <mergeCell ref="AC151:AL151"/>
    <mergeCell ref="G430:AO430"/>
    <mergeCell ref="AC183:AG183"/>
  </mergeCells>
  <pageMargins left="0.7" right="0.7" top="0.75" bottom="0.75" header="0.3" footer="0.3"/>
  <pageSetup orientation="portrait" r:id="rId58"/>
  <drawing r:id="rId5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4895-FC9F-4F12-8F1D-D9ED6292BC9D}">
  <dimension ref="A1"/>
  <sheetViews>
    <sheetView workbookViewId="0">
      <selection activeCell="A2" sqref="A2"/>
    </sheetView>
  </sheetViews>
  <sheetFormatPr defaultRowHeight="14.4"/>
  <sheetData>
    <row r="1" spans="1:1">
      <c r="A1" t="str" cm="1">
        <f t="array" aca="1" ref="A1" ca="1">LEFT(CELL("filename",A1),FIND("[",CELL("filename",A1))-1)</f>
        <v>C:\Users\VICTUS\Documents\Desktop Files\MFIPF_Dashboard_System\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item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4.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7.xml>��@�``(u �5% �	 �.�} e�u�q �.�} e�u�p� ��A���� ��A ��p� � `����� � � ��p` � `��u+�5V-uE �����A #� 	���e+u�����u(k�s��0+p� ���@�``(u �5% �	 �.�} e�u�q �.�} e�u�p� ��A���� ��A ��p� � `����� � � ��p` � `��u+�5V-uE �����A #� 	���e+u�����u(k�s��0+p� ������� � � �
</file>

<file path=customXml/item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1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11.xml>���p0`0` ��A�p0`0` ��A E ���A 0� E ���A 0� E �q �.�} E �q �.�}�q �.�} �;,�q �.�} �;, E �p` � E �p` �`��� �. �p` �`��� �. �p` ��p` � �p� ��A ��;-�p` � �p� ��A ��;- E =�- E =�- E �� �* E �� �* E �* E �*�p#+ u-M�p#+ u-M�u-M ��u-M ���� ��A �u ��# �*��� ��A �u ��# �*�� �* �	 �*�}�� �* �	 �*�}�u+�5V-u - �*�u+�5V-u - �*��- �*��- �*�e+u -�*�e+u -�*�p` � - �*�p` � - �*�E �� �*�E �� �*���A #� 	�� �*���A #� 	�� �*���u(k�s�) �*���u(k�s�) �*���� �*���� �*`@� `��� �p� ��A`@� `��� �p� ��A`��u �	 �.�}`��u �	 �.�}
</file>

<file path=customXml/item1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1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14.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15.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1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17.xml>��
</file>

<file path=customXml/item1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19.xml>��
</file>

<file path=customXml/item20.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2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22.xml>��
</file>

<file path=customXml/item2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24.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2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file>

<file path=customXml/item26.xml>���p0`0` ��A�p0`0` ��A E ���A 0� E ���A 0�`��u �	 �.�} A%-`��u �	 �.�} A%- E �q �.�} E �q �.�}�q �.�} �;,�q �.�} �;, E �p` � E �p` �`��� �. �p` �`��� �. �p` ��p` � �p� ��A ��;-�p` � �p� ��A ��;- E =�- E =�- E �� �* E �� �* E �* E �*�p#+ u-M�p#+ u-M�u-M ��u-M ���� ��A �u ��# �*��� ��A �u ��# �*�� �* �	 �*�}�� �* �	 �*�}�u+�5V-u - �*�u+�5V-u - �*��- �*��- �*�e+u -�*�e+u -�*�p` � - �*�p` � - �*�E �� �*�E �� �*���A #� 	�� �*���A #� 	�� �*���u(k�s�) �*���u(k�s�) �*���� �*���� �*`@� `��� �p� ��A`@� `��� �p� ��A
</file>

<file path=customXml/item2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28.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29.xml>���p0`0` ��A�p0`0` ��A E ���A 0� E ���A 0�`��u �	 �.�} A%-`��u �	 �.�} A%- E �q �.�} E �q �.�}�q �.�} �;,�q �.�} �;, E �p` � E �p` �`��� �. �p` �`��� �. �p` ��p` � �p� ��A ��;-�p` � �p� ��A ��;- E =�- E =�- E �� �* E �� �* E �* E �*�p#+ u-M�p#+ u-M�u-M ��u-M ���� ��A �u ��# �*��� ��A �u ��# �*�� �* �	 �*�}�� �* �	 �*�}�u+�5V-u - �*�u+�5V-u - �*��- �*��- �*�e+u -�*�e+u -�*�p` � - �*�p` � - �*�E �� �*�E �� �*���A #� 	�� �*���A #� 	�� �*���u(k�s�) �*���u(k�s�) �*���� �*���� �*`@� `��� �p� ��A`@� `��� �p� ��A
</file>

<file path=customXml/item3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31.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3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3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34.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file>

<file path=customXml/item35.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3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3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3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39.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4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4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42.xml>��
</file>

<file path=customXml/item43.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44.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4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4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4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4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
</file>

<file path=customXml/item4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5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5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file>

<file path=customXml/item52.xml>���p0`0` ��A�p0`0` ��A E ���A 0� E ���A 0�`��u �	 �.�} A%-`��u �	 �.�} A%- E �q �.�} E �q �.�}�q �.�} �;,�q �.�} �;, E �p` � E �p` �`��� �. �p` �`��� �. �p` ��p` � �p� ��A ��;-�p` � �p� ��A ��;- E =�- E =�- E �� �* E �� �* E �* E �*�p#+ u-M�p#+ u-M�u-M ��u-M ���� ��A �u ��# �*��� ��A �u ��# �*�� �* �	 �*�}�� �* �	 �*�}�u+�5V-u - �*�u+�5V-u - �*��- �*��- �*�e+u -�*�e+u -�*�p` � - �*�p` � - �*�E �� �*�E �� �*���A #� 	�� �*���A #� 	�� �*���u(k�s�) �*���u(k�s�) �*���� �*���� �*`@� `��� �p� ��A`@� `��� �p� ��A
</file>

<file path=customXml/item53.xml>���-)e �u-�u�-)e �u-�u
</file>

<file path=customXml/item54.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5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
</file>

<file path=customXml/item56.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5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58.xml>���p0`0` ��A�p0`0` ��A E ���A 0� E ���A 0� E �q �.�} E �q �.�}�q �.�} �;,�q �.�} �;, E �p` � E �p` �`��� �. �p` �`��� �. �p` ��p` � �p� ��A ��;-�p` � �p� ��A ��;- E =�- E =�- E �� �* E �� �* E �* E �*�p#+ u-M�p#+ u-M�u-M ��u-M ���� ��A �u ��# �*��� ��A �u ��# �*�� �* �	 �*�}�� �* �	 �*�}�u+�5V-u - �*�u+�5V-u - �*��- �*��- �*�e+u -�*�e+u -�*�p` � - �*�p` � - �*�E �� �*�E �� �*���A #� 	�� �*���A #� 	�� �*���u(k�s�) �*���u(k�s�) �*���� �*���� �*`@� `��� �p� ��A`@� `��� �p� ��A`��u �	 �.�}`��u �	 �.�}`@� �q �.�}`@� �q �.�} E �q �.�} E �q �.�}`@� �p` �`@� �p` ���� �. �p`}� � `�u��� �. �p`}� � `�u`@� �p� �`@� �p� �`@� �p� � �`@� �p� � �`��� `@� �p0`0` ��A`��� `@� �p0`0` ��A
</file>

<file path=customXml/item5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60.xml>��
</file>

<file path=customXml/item61.xml>���p0`0` ��A�p0`0` ��A E ���A 0� E ���A 0�`��u �	 �.�} A%-`��u �	 �.�} A%- E �q �.�} E �q �.�}�q �.�} �;,�q �.�} �;, E �p` � E �p` �`��� �. �p` �`��� �. �p` ��p` � �p� ��A ��;-�p` � �p� ��A ��;- E =�- E =�- E �� �* E �� �* E �* E �*�p#+ u-M�p#+ u-M�u-M ��u-M ���� ��A �u ��# �*��� ��A �u ��# �*�� �* �	 �*�}�� �* �	 �*�}�u+�5V-u - �*�u+�5V-u - �*��- �*��- �*�e+u -�*�e+u -�*�p` � - �*�p` � - �*�E �� �*�E �� �*���A #� 	�� �*���A #� 	�� �*���u(k�s�) �*���u(k�s�) �*���� �*���� �*`@� `��� �p� ��A`@� `��� �p� ��A
</file>

<file path=customXml/item6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
</file>

<file path=customXml/item6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64.xml>���p0`0` ��A�p0`0` ��A E ���A 0� E ���A 0� E �q �.�} E �q �.�}�q �.�} �;,�q �.�} �;, E �p` � E �p` �`��� �. �p` �`��� �. �p` ��p` � �p� ��A ��;-�p` � �p� ��A ��;- E =�- E =�- E �� �* E �� �* E �* E �*�p#+ u-M�p#+ u-M�u-M ��u-M ���� ��A �u ��# �*��� ��A �u ��# �*�� �* �	 �*�}�� �* �	 �*�}�u+�5V-u - �*�u+�5V-u - �*��- �*��- �*�e+u -�*�e+u -�*�p` � - �*�p` � - �*�E �� �*�E �� �*���A #� 	�� �*���A #� 	�� �*���u(k�s�) �*���u(k�s�) �*���� �*���� �*`@� `��� �p� ��A`@� `��� �p� ��A`��u �	 �.�}`��u �	 �.�}
</file>

<file path=customXml/item6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66.xml>���p0`0` ��A�p0`0` ��A E ���A 0� E ���A 0�`��u �	 �.�} A%-`��u �	 �.�} A%- E �q �.�} E �q �.�}�q �.�} �;,�q �.�} �;, E �p` � E �p` �`��� �. �p` �`��� �. �p` ��p` � �p� ��A ��;-�p` � �p� ��A ��;- E =�- E =�- E �� �* E �� �* E �* E �*�p#+ u-M�p#+ u-M�u-M ��u-M ���� ��A �u ��# �*��� ��A �u ��# �*�� �* �	 �*�}�� �* �	 �*�}�u+�5V-u - �*�u+�5V-u - �*��- �*��- �*�e+u -�*�e+u -�*�p` � - �*�p` � - �*�E �� �*�E �� �*���A #� 	�� �*���A #� 	�� �*���u(k�s�) �*���u(k�s�) �*���� �*���� �*`@� `��� �p� ��A`@� `��� �p� ��A
</file>

<file path=customXml/item67.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6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
</file>

<file path=customXml/item6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70.xml>���-)e �u-�u@�``(u �5% �	 �.�} e�u�q �.�} e�u�p� ��A���� ��A ��p� � `����� � � ��p` � `��u+�5V-uE �����A #� 	���e+u�����u(k�s��0+p� ���
</file>

<file path=customXml/item71.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72.xml>��
</file>

<file path=customXml/item7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file>

<file path=customXml/item74.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7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76.xml>��
</file>

<file path=customXml/item7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78.xml>���p0`0` ��A�p0`0` ��A E ���A 0� E ���A 0� E �q �.�} E �q �.�}�q �.�} �;,�q �.�} �;, E �p` � E �p` �`��� �. �p` �`��� �. �p` ��p` � �p� ��A ��;-�p` � �p� ��A ��;- E =�- E =�- E �� �* E �� �* E �* E �*�p#+ u-M�p#+ u-M�u-M ��u-M ���� ��A �u ��# �*��� ��A �u ��# �*�� �* �	 �*�}�� �* �	 �*�}�u+�5V-u - �*�u+�5V-u - �*��- �*��- �*�e+u -�*�e+u -�*�p` � - �*�p` � - �*�E �� �*�E �� �*���A #� 	�� �*���A #� 	�� �*���u(k�s�) �*���u(k�s�) �*���� �*���� �*`@� `��� �p� ��A`@� `��� �p� ��A
</file>

<file path=customXml/item7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8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8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8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8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file>

<file path=customXml/item84.xml>���p0`0` ��A�p0`0` ��A E ���A 0� E ���A 0� E �q �.�} E �q �.�}�q �.�} �;,�q �.�} �;, E �p` � E �p` �`��� �. �p` �`��� �. �p` ��p` � �p� ��A ��;-�p` � �p� ��A ��;- E =�- E =�- E �� �* E �� �* E �* E �*�p#+ u-M�p#+ u-M�u-M ��u-M ���� ��A �u ��# �*��� ��A �u ��# �*�� �* �	 �*�}�� �* �	 �*�}�u+�5V-u - �*�u+�5V-u - �*��- �*��- �*�e+u -�*�e+u -�*�p` � - �*�p` � - �*�E �� �*�E �� �*���A #� 	�� �*���A #� 	�� �*���u(k�s�) �*���u(k�s�) �*���� �*���� �*`@� `��� �p� ��A`@� `��� �p� ��A`��u �	 �.�}`��u �	 �.�}
</file>

<file path=customXml/item85.xml>���p0`0` ��A�p0`0` ��A E ���A 0� E ���A 0� E �q �.�} E �q �.�}�q �.�} �;,�q �.�} �;, E �p` � E �p` �`��� �. �p` �`��� �. �p` ��p` � �p� ��A ��;-�p` � �p� ��A ��;- E =�- E =�- E �� �* E �� �* E �* E �*�p#+ u-M�p#+ u-M�u-M ��u-M ���� ��A �u ��# �*��� ��A �u ��# �*�� �* �	 �*�}�� �* �	 �*�}�u+�5V-u - �*�u+�5V-u - �*��- �*��- �*�e+u -�*�e+u -�*�p` � - �*�p` � - �*�E �� �*�E �� �*���A #� 	�� �*���A #� 	�� �*���u(k�s�) �*���u(k�s�) �*���� �*���� �*`@� `��� �p� ��A`@� `��� �p� ��A`��u �	 �.�}`��u �	 �.�}
</file>

<file path=customXml/item8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file>

<file path=customXml/item87.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88.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file>

<file path=customXml/item89.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9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9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file>

<file path=customXml/item9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93.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94.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file>

<file path=customXml/item9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96.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97.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98.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99.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100.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101.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102.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103.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`3�u �5% �q �.�}`3�u �5% �q �.�} E �p� � `�. E �p� � `�.`��� �. �p` �`��� �. �p` �`��� �. �p` �`��� �. �p` � E �� � E �� ��; ���`  �) (`e-�; ���`  �) (`e-��� 3�s� �p` � �p� ��A ��;-��� 3�s� �p` � �p� ��A ��;-�Mp� �p` � �p� ��A �;,�Mp� �p` � �p� ��A �;,�Ep� �p` � �p� ��A �;,�Ep� �p` � �p� ��A �;,��� �8+ ���� �8+ ��� + �e+u�� + �e+u0e0e �s@�0e0e �s@�0e0e �s@�� ��A �3�u e0e0e �s@�� ��A �3�u e�s� ���A u*�}�s� ���A u*�}��.�} �s� -u��.�} �s� -u���� ���A u* �*���� ���A u* �*� `E ��. u #�� `E ��. u #� E ��. u #� E ��. u #�
</file>

<file path=customXml/item104.xml>���p0`0` ��A�p0`0` ��A E ���A 0� E ���A 0�`��u �	 �.�}`��u �	 �.�} E �q �.�} E �q �.�}�q �.�} �;,�q �.�} �;, E �p` � E �p` �`��� �. �p` �`��� �. �p` ��p` � �p� ��A ��;-�p` � �p� ��A ��;- E =�- E =�- E �� �* E �� �* E �* E �*�p#+ u-M�p#+ u-M�u-M ��u-M ���� ��A �u ��# �*��� ��A �u ��# �*�� �* �	 �*�}�� �* �	 �*�}�u+�5V-u - �*�u+�5V-u - �*��- �*��- �*�e+u -�*�e+u -�*�p` � - �*�p` � - �*�E �� �*�E �� �*���A #� 	�� �*���A #� 	�� �*���u(k�s�) �*���u(k�s�) �*���� �*���� �*`@� `��� �p� ��A`@� `��� �p� ��A
</file>

<file path=customXml/item105.xml>���p0`0` ��A�p0`0` ��A E ���A 0� E ���A 0�`��u �	 �.�}`��u �	 �.�} E �q �.�} E �q �.�}�q �.�} �;,�q �.�} �;, E �p` � E �p` �`��� �. �p` �`��� �. �p` ��p` � �p� ��A ��;-�p` � �p� ��A ��;- E =�- E =�- E �� �* E �� �* E �* E �*�p#+ u-M�p#+ u-M�u-M ��u-M ���� ��A �u ��# �*��� ��A �u ��# �*�� �* �	 �*�}�� �* �	 �*�}�u+�5V-u - �*�u+�5V-u - �*��- �*��- �*�e+u -�*�e+u -�*�p` � - �*�p` � - �*�E �� �*�E �� �*���A #� 	�� �*���A #� 	�� �*���u(k�s�) �*���u(k�s�) �*���� �*���� �*`@� `��� �p� ��A`@� `��� �p� ��A`@� �q �.�}`@� �q �.�} E �q �.�} E �q �.�}`@� �p` �`@� �p` ���� �. �p`}� � `�u��� �. �p`}� � `�u`@� �p� �`@� �p� �`@� �p� � �`@� �p� � �`��� `@� �p0`0` ��A`��� `@� �p0`0` ��A0e0e �s ��A0e0e �s ��A
</file>

<file path=customXml/item106.xml>���-�-�-�-)e �u-�u�-�-�-�-�-�-�-�-�-�-)e �u-�u�-�-�-�-�-�-�p� ��A�p� ��A�p� ��A�p� ��A�p� ��A�p� ��A``(u �5% �	 �.�} e�u``(u �5% �	 �.�} e�u``(u �5% �	 �.�} e�u``(u �5% �	 �.�} e�u``(u �5% �	 �.�} e�u``(u �5% �	 �.�} e�u�p` � `��p` � `��p` � `��u+�5V-u�u+�5V-u�u+�5V-u�������e+u�e+u�e+u�p0`0` ��A�p0`0` ��A�p0`0` ��A E ���A 0� E ���A 0� E ���A 0�`��u �	 �.�}`��u �	 �.�}`��u �	 �.�} E �q �.�} E �q �.�} E �q �.�}�q �.�} �;,�q �.�} �;,�q �.�} �;, E �p` � E �p` � E �p` �`��� �. �p` �`��� �. �p` �`��� �. �p` ��p` � �p� ��A ��;-�p` � �p� ��A ��;-�p` � �p� ��A ��;- E =�- E =�- E =�- E �� �* E �� �* E �� �* E �* E �* E �*�p#+ u-M�p#+ u-M�p#+ u-M�u-M ��u-M ��u-M ���� ��A �u ��# �*��� ��A �u ��# �*��� ��A �u ��# �*�� �* �	 �*�}�� �* �	 �*�}�� �* �	 �*�}�u+�5V-u - �*�u+�5V-u - �*�u+�5V-u - �*��- �*��- �*��- �*�e+u -�*�e+u -�*�e+u -�*�p` � - �*�p` � - �*�p` � - �*�E �� �*�E �� �*�E �� �*���A #� 	�� �*���A #� 	�� �*���A #� 	�� �*���u(k�s�) �*���u(k�s�) �*���u(k�s�) �*���� �*���� �*���� �*`@� `��� �p� ��A`@� `��� �p� ��A`@� `��� �p� ��A`@� �q �.�}`@� �q �.�}`@� �q �.�} E �q �.�} E �q �.�} E �q �.�}`@� �p` �`@� �p` �`@� �p` ���� �. �p`}� � `�u��� �. �p`}� � `�u��� �. �p`}� � `�u`@� �p� �`@� �p� �`@� �p� �`@� �p� � �`@� �p� � �`@� �p� � �`��� `@� �p0`0` ��A`��� `@� �p0`0` ��A`��� `@� �p0`0` ��A0e0e �s ��A0e0e �s ��A0e0e �s ��A`3�u �5% �q �.�}`3�u �5% �q �.�}`3�u �5% �q �.�} E �p� � `�. E �p� � `�. E �p� � `�.`��� �. �p` �`��� �. �p` �`��� �. �p` �`��� �. �p` �`��� �. �p` �`��� �. �p` � E �� � E �� � E �� ��; ���`  �) (`e-�; ���`  �) (`e-�; ���`  �) (`e-��� 3�s� �p` � �p� ��A ��;-��� 3�s� �p` � �p� ��A ��;-��� 3�s� �p` � �p� ��A ��;-�Mp� �p` � �p� ��A �;,�Mp� �p` � �p� ��A �;,�Mp� �p` � �p� ��A �;,�Ep� �p` � �p� ��A �;,�Ep� �p` � �p� ��A �;,�Ep� �p` � �p� ��A �;,��� �8+ ���� �8+ ���� �8+ ��� + �e+u�� + �e+u�� + �e+u0e0e �s@�0e0e �s@�0e0e �s@�0e0e �s@�� ��A �3�u e0e0e �s@�� ��A �3�u e0e0e �s@�� ��A �3�u e�s� ���A u*�}�s� ���A u*�}�s� ���A u*�}��.�} �s� -u��.�} �s� -u��.�} �s� -u���� ���A u* �*���� ���A u* �*���� ���A u* �*� `E ��. u #�� `E ��. u #�� `E ��. u #� E ��. u #� E ��. u #� E ��. u #�@�``(u �5% �	 �.�} e�u�q �.�} e�u�p� ��A���� ��A ��p� � `����� � � ��p` � `��u+�5V-uE �����A #� 	���e+u�����u(k�s��0+p� ����p� ��A�p� ��A�p� ��A�p� ��A�p� ��A�p� ��A�p� ��A�p� ��A�p� ��A�p� ��A�p� ��A�p� ��A``(u �5% �	 �.�} e�u``(u �5% �	 �.�} e�u``(u �5% �	 �.�} e�u``(u �5% �	 �.�} e�u``(u �5% �	 �.�} e�u``(u �5% �	 �.�} e�u``(u �5% �	 �.�} e�u``(u �5% �	 �.�} e�u``(u �5% �	 �.�} e�u``(u �5% �	 �.�} e�u``(u �5% �	 �.�} e�u``(u �5% �	 �.�} e�u�p` � `��p` � `��p` � `��p` � `��p` � `��p` � `��u+�5V-u�u+�5V-u�u+�5V-u�u+�5V-u�u+�5V-u�u+�5V-u�������������e+u�e+u�e+u�e+u�e+u�e+u�p� ��A�p� ��A�p� ��A�p� ��A�p� ��A�p� ��A``(u �5% �	 �.�} e�u``(u �5% �	 �.�} e�u``(u �5% �	 �.�} e�u``(u �5% �	 �.�} e�u``(u �5% �	 �.�} e�u``(u �5% �	 �.�} e�u�p` � `��p` � `��p` � `��u+�5V-u�u+�5V-u�u+�5V-u�������e+u�e+u�e+u�p0`0` ��A�p0`0` ��A�p0`0` ��A E ���A 0� E ���A 0� E ���A 0�`��u �	 �.�}`��u �	 �.�}`��u �	 �.�} E �q �.�} E �q �.�} E �q �.�}�q �.�} �;,�q �.�} �;,�q �.�} �;, E �p` � E �p` � E �p` �`��� �. �p` �`��� �. �p` �`��� �. �p` ��p` � �p� ��A ��;-�p` � �p� ��A ��;-�p` � �p� ��A ��;- E =�- E =�- E =�- E �� �* E �� �* E �� �* E �* E �* E �*�p#+ u-M�p#+ u-M�p#+ u-M�u-M ��u-M ��u-M ���� ��A �u ��# �*��� ��A �u ��# �*��� ��A �u ��# �*�� �* �	 �*�}�� �* �	 �*�}�� �* �	 �*�}�u+�5V-u - �*�u+�5V-u - �*�u+�5V-u - �*��- �*��- �*��- �*�e+u -�*�e+u -�*�e+u -�*�p` � - �*�p` � - �*�p` � - �*�E �� �*�E �� �*�E �� �*���A #� 	�� �*���A #� 	�� �*���A #� 	�� �*���u(k�s�) �*���u(k�s�) �*���u(k�s�) �*���� �*���� �*���� �*`@� `��� �p� ��A`@� `��� �p� ��A`@� `��� �p� ��A`@� �q �.�}`@� �q �.�}`@� �q �.�} E �q �.�} E �q �.�} E �q �.�}`@� �p` �`@� �p` �`@� �p` ���� �. �p`}� � `�u��� �. �p`}� � `�u��� �. �p`}� � `�u`@� �p� �`@� �p� �`@� �p� �`@� �p� � �`@� �p� � �`@� �p� � �`��� `@� �p0`0` ��A`��� `@� �p0`0` ��A`��� `@� �p0`0` ��A0e0e �s ��A0e0e �s ��A0e0e �s ��A`3�u �5% �q �.�}`3�u �5% �q �.�}`3�u �5% �q �.�} E �p� � `�. E �p� � `�. E �p� � `�.`��� �. �p` �`��� �. �p` �`��� �. �p` �`��� �. �p` �`��� �. �p` �`��� �. �p` � E �� � E �� � E �� ��; ���`  �) (`e-�; ���`  �) (`e-�; ���`  �) (`e-��� 3�s� �p` � �p� ��A ��;-��� 3�s� �p` � �p� ��A ��;-��� 3�s� �p` � �p� ��A ��;-�Mp� �p` � �p� ��A �;,�Mp� �p` � �p� ��A �;,�Mp� �p` � �p� ��A �;,�Ep� �p` � �p� ��A �;,�Ep� �p` � �p� ��A �;,�Ep� �p` � �p� ��A �;,��� �8+ ���� �8+ ���� �8+ ��� + �e+u�� + �e+u�� + �e+u0e0e �s@�0e0e �s@�0e0e �s@�0e0e �s@�� ��A �3�u e0e0e �s@�� ��A �3�u e0e0e �s@�� ��A �3�u e�s� ���A u*�}�s� ���A u*�}�s� ���A u*�}��.�} �s� -u��.�} �s� -u��.�} �s� -u���� ���A u* �*���� ���A u* �*���� ���A u* �*� `E ��. u #�� `E ��. u #�� `E ��. u #� E ��. u #� E ��. u #� E ��. u #�@�``(u �5% �	 �.�} e�u�q �.�} e�u�p� ��A���� ��A ��p� � `����� � � ��p` � `��u+�5V-uE �����A #� 	���e+u�����u(k�s��0+p� ����p� ��A�p� ��A�p� ��A�p� ��A�p� ��A�p� ��A�p� ��A�p� ��A�p� ��A�p� ��A�p� ��A�p� ��A``(u �5% �	 �.�} e�u``(u �5% �	 �.�} e�u``(u �5% �	 �.�} e�u``(u �5% �	 �.�} e�u``(u �5% �	 �.�} e�u``(u �5% �	 �.�} e�u``(u �5% �	 �.�} e�u``(u �5% �	 �.�} e�u``(u �5% �	 �.�} e�u``(u �5% �	 �.�} e�u``(u �5% �	 �.�} e�u``(u �5% �	 �.�} e�u�p` � `��p` � `��p` � `��p` � `��p` � `��p` � `��u+�5V-u�u+�5V-u�u+�5V-u�u+�5V-u�u+�5V-u�u+�5V-u�������������e+u�e+u�e+u�e+u�e+u�e+u�-)e �u-�u�-�-@�``(u �5% �	 �.�} e�u�q �.�} e�u�p� ��A���� ��A ��p� � `����� � � ��p` � `��u+�5V-uE �����A #� 	���e+u�����u(k�s��0+p� ����p� ��A�p� ��A�p� ��A�p� ��A``(u �5% �	 �.�} e�u``(u �5% �	 �.�} e�u``(u �5% �	 �.�} e�u``(u �5% �	 �.�} e�u�p` � `��p` � `��u+�5V-u�u+�5V-u�����e+u�e+u�p0`0` ��A E ���A 0�`��u �	 �.�} E �q �.�}�q �.�} �;, E �p` �`��� �. �p` ��p` � �p� ��A ��;- E =�- E �� �* E �*�p#+ u-M�u-M ���� ��A �u ��# �*�� �* �	 �*�}�u+�5V-u - �*��- �*�e+u -�*�p` � - �*�E �� �*���A #� 	�� �*���u(k�s�) �*���� �*`@� `��� �p� ��A`@� �q �.�} E �q �.�}`@� �p` ���� �. �p`}� � `�u`@� �p� �`@� �p� � �`��� `@� �p0`0` ��A0e0e �s ��A`3�u �5% �q �.�} E �p� � `�.`��� �. �p` �`��� �. �p` � E �� ��; ���`  �) (`e-��� 3�s� �p` � �p� ��A ��;-�Mp� �p` � �p� ��A �;,�Ep� �p` � �p� ��A �;,��� �8+ ��� + �e+u0e0e �s@�0e0e �s@�� ��A �3�u e�s� ���A u*�}��.�} �s� -u���� ���A u* �*� `E ��. u #� E ��. u #�@�@�@�@��-)e �u-�u�-�-@�``(u �5% �	 �.�} e�u�q �.�} e�u�p� ��A���� ��A ��p� � `����� � � ��p` � `��u+�5V-uE �����A #� 	���e+u�����u(k�s��0+p� ����p� ��A�p� ��A�p� ��A�p� ��A``(u �5% �	 �.�} e�u``(u �5% �	 �.�} e�u``(u �5% �	 �.�} e�u``(u �5% �	 �.�} e�u�p` � `��p` � `��u+�5V-u�u+�5V-u�����e+u�e+u�p0`0` ��A E ���A 0�`��u �	 �.�} E �q �.�}�q �.�} �;, E �p` �`��� �. �p` ��p` � �p� ��A ��;- E =�- E �� �* E �*�p#+ u-M�u-M ���� ��A �u ��# �*�� �* �	 �*�}�u+�5V-u - �*��- �*�e+u -�*�p` � - �*�E �� �*���A #� 	�� �*���u(k�s�) �*���� �*`@� `��� �p� ��A`@� �q �.�} E �q �.�}`@� �p` ���� �. �p`}� � `�u`@� �p� �`@� �p� � �`��� `@� �p0`0` ��A0e0e �s ��A`3�u �5% �q �.�} E �p� � `�.`��� �. �p` �`��� �. �p` � E �� ��; ���`  �) (`e-��� 3�s� �p` � �p� ��A ��;-�Mp� �p` � �p� ��A �;,�Ep� �p` � �p� ��A �;,��� �8+ ��� + �e+u0e0e �s@�0e0e �s@�� ��A �3�u e�s� ���A u*�}��.�} �s� -u���� ���A u* �*� `E ��. u #� E ��. u #�@�@�@�@�
</file>

<file path=customXml/item107.xml>��
</file>

<file path=customXml/item108.xml>��
</file>

<file path=customXml/item109.xml>��
</file>

<file path=customXml/item110.xml>��
</file>

<file path=customXml/item111.xml>��
</file>

<file path=customXml/item112.xml>��
</file>

<file path=customXml/item113.xml>��
</file>

<file path=customXml/itemProps1.xml><?xml version="1.0" encoding="utf-8"?>
<ds:datastoreItem xmlns:ds="http://schemas.openxmlformats.org/officeDocument/2006/customXml" ds:itemID="{085FFB7A-75C2-4344-8949-C8659C52E8C6}">
  <ds:schemaRefs/>
</ds:datastoreItem>
</file>

<file path=customXml/itemProps2.xml><?xml version="1.0" encoding="utf-8"?>
<ds:datastoreItem xmlns:ds="http://schemas.openxmlformats.org/officeDocument/2006/customXml" ds:itemID="{A86911D9-1344-4977-BB71-1D987A442793}">
  <ds:schemaRefs/>
</ds:datastoreItem>
</file>

<file path=customXml/itemProps3.xml><?xml version="1.0" encoding="utf-8"?>
<ds:datastoreItem xmlns:ds="http://schemas.openxmlformats.org/officeDocument/2006/customXml" ds:itemID="{870F4AE2-A3D2-45E5-8C7A-47D5313F371F}">
  <ds:schemaRefs/>
</ds:datastoreItem>
</file>

<file path=customXml/itemProps4.xml><?xml version="1.0" encoding="utf-8"?>
<ds:datastoreItem xmlns:ds="http://schemas.openxmlformats.org/officeDocument/2006/customXml" ds:itemID="{D82CAEEE-8143-47AE-91F9-9BEA63D071E8}">
  <ds:schemaRefs/>
</ds:datastoreItem>
</file>

<file path=customXml/itemProps5.xml><?xml version="1.0" encoding="utf-8"?>
<ds:datastoreItem xmlns:ds="http://schemas.openxmlformats.org/officeDocument/2006/customXml" ds:itemID="{38685C03-A259-4F9F-8384-08B64C84BF9C}">
  <ds:schemaRefs/>
</ds:datastoreItem>
</file>

<file path=customXml/itemProps6.xml><?xml version="1.0" encoding="utf-8"?>
<ds:datastoreItem xmlns:ds="http://schemas.openxmlformats.org/officeDocument/2006/customXml" ds:itemID="{E2E27BC6-E767-4153-936D-A9F6E57820CD}">
  <ds:schemaRefs/>
</ds:datastoreItem>
</file>

<file path=customXml/itemProps7.xml><?xml version="1.0" encoding="utf-8"?>
<ds:datastoreItem xmlns:ds="http://schemas.openxmlformats.org/officeDocument/2006/customXml" ds:itemID="{FEE70A95-567A-40AC-85CF-90D6173FD3AA}">
  <ds:schemaRefs/>
</ds:datastoreItem>
</file>

<file path=customXml/itemProps8.xml><?xml version="1.0" encoding="utf-8"?>
<ds:datastoreItem xmlns:ds="http://schemas.openxmlformats.org/officeDocument/2006/customXml" ds:itemID="{DB7BD489-0747-43D4-AB36-85DC4064C400}">
  <ds:schemaRefs/>
</ds:datastoreItem>
</file>

<file path=customXml/itemProps9.xml><?xml version="1.0" encoding="utf-8"?>
<ds:datastoreItem xmlns:ds="http://schemas.openxmlformats.org/officeDocument/2006/customXml" ds:itemID="{C763A7E6-0685-4B69-8CE9-33C925D79FFD}">
  <ds:schemaRefs/>
</ds:datastoreItem>
</file>

<file path=customXml/itemProps10.xml><?xml version="1.0" encoding="utf-8"?>
<ds:datastoreItem xmlns:ds="http://schemas.openxmlformats.org/officeDocument/2006/customXml" ds:itemID="{2EAA41C5-AB86-4023-9AFA-B78E9386C76C}">
  <ds:schemaRefs/>
</ds:datastoreItem>
</file>

<file path=customXml/itemProps11.xml><?xml version="1.0" encoding="utf-8"?>
<ds:datastoreItem xmlns:ds="http://schemas.openxmlformats.org/officeDocument/2006/customXml" ds:itemID="{A6D6FF44-48FB-4C1B-86D1-B68E0C8A74EF}">
  <ds:schemaRefs/>
</ds:datastoreItem>
</file>

<file path=customXml/itemProps12.xml><?xml version="1.0" encoding="utf-8"?>
<ds:datastoreItem xmlns:ds="http://schemas.openxmlformats.org/officeDocument/2006/customXml" ds:itemID="{6104B0E1-BD04-4A10-9825-0E0FA65DD23F}">
  <ds:schemaRefs/>
</ds:datastoreItem>
</file>

<file path=customXml/itemProps13.xml><?xml version="1.0" encoding="utf-8"?>
<ds:datastoreItem xmlns:ds="http://schemas.openxmlformats.org/officeDocument/2006/customXml" ds:itemID="{81B116E0-D309-4B41-B30E-DD062BBA8E9A}">
  <ds:schemaRefs/>
</ds:datastoreItem>
</file>

<file path=customXml/itemProps14.xml><?xml version="1.0" encoding="utf-8"?>
<ds:datastoreItem xmlns:ds="http://schemas.openxmlformats.org/officeDocument/2006/customXml" ds:itemID="{52363761-155B-4E57-B6C0-29439E6BAD35}">
  <ds:schemaRefs/>
</ds:datastoreItem>
</file>

<file path=customXml/itemProps15.xml><?xml version="1.0" encoding="utf-8"?>
<ds:datastoreItem xmlns:ds="http://schemas.openxmlformats.org/officeDocument/2006/customXml" ds:itemID="{5E9DFB30-FD6C-427C-9B15-E881C201B297}">
  <ds:schemaRefs/>
</ds:datastoreItem>
</file>

<file path=customXml/itemProps16.xml><?xml version="1.0" encoding="utf-8"?>
<ds:datastoreItem xmlns:ds="http://schemas.openxmlformats.org/officeDocument/2006/customXml" ds:itemID="{0311FBF2-8DE4-4400-8217-8B1A56615373}">
  <ds:schemaRefs/>
</ds:datastoreItem>
</file>

<file path=customXml/itemProps17.xml><?xml version="1.0" encoding="utf-8"?>
<ds:datastoreItem xmlns:ds="http://schemas.openxmlformats.org/officeDocument/2006/customXml" ds:itemID="{EA03B9AD-C4C8-4911-824C-D46D22DD7BCD}">
  <ds:schemaRefs/>
</ds:datastoreItem>
</file>

<file path=customXml/itemProps18.xml><?xml version="1.0" encoding="utf-8"?>
<ds:datastoreItem xmlns:ds="http://schemas.openxmlformats.org/officeDocument/2006/customXml" ds:itemID="{E7E3FA1D-01B0-448C-962E-AACC6025FA64}">
  <ds:schemaRefs/>
</ds:datastoreItem>
</file>

<file path=customXml/itemProps19.xml><?xml version="1.0" encoding="utf-8"?>
<ds:datastoreItem xmlns:ds="http://schemas.openxmlformats.org/officeDocument/2006/customXml" ds:itemID="{EF63B644-1491-4105-B0F2-94408FCF6C5D}">
  <ds:schemaRefs/>
</ds:datastoreItem>
</file>

<file path=customXml/itemProps20.xml><?xml version="1.0" encoding="utf-8"?>
<ds:datastoreItem xmlns:ds="http://schemas.openxmlformats.org/officeDocument/2006/customXml" ds:itemID="{F80092FF-FB3F-479F-8E59-B17E9DBEA298}">
  <ds:schemaRefs/>
</ds:datastoreItem>
</file>

<file path=customXml/itemProps21.xml><?xml version="1.0" encoding="utf-8"?>
<ds:datastoreItem xmlns:ds="http://schemas.openxmlformats.org/officeDocument/2006/customXml" ds:itemID="{97A2E9D7-573A-4865-A07B-E849A3F323B5}">
  <ds:schemaRefs/>
</ds:datastoreItem>
</file>

<file path=customXml/itemProps22.xml><?xml version="1.0" encoding="utf-8"?>
<ds:datastoreItem xmlns:ds="http://schemas.openxmlformats.org/officeDocument/2006/customXml" ds:itemID="{77BB25E3-1855-4C85-985B-61BC651C969C}">
  <ds:schemaRefs/>
</ds:datastoreItem>
</file>

<file path=customXml/itemProps23.xml><?xml version="1.0" encoding="utf-8"?>
<ds:datastoreItem xmlns:ds="http://schemas.openxmlformats.org/officeDocument/2006/customXml" ds:itemID="{E374FB51-3DF3-4020-9812-7E1E4FF5F76D}">
  <ds:schemaRefs/>
</ds:datastoreItem>
</file>

<file path=customXml/itemProps24.xml><?xml version="1.0" encoding="utf-8"?>
<ds:datastoreItem xmlns:ds="http://schemas.openxmlformats.org/officeDocument/2006/customXml" ds:itemID="{9E817074-62E4-45FA-9DD7-030E4E965DC8}">
  <ds:schemaRefs/>
</ds:datastoreItem>
</file>

<file path=customXml/itemProps25.xml><?xml version="1.0" encoding="utf-8"?>
<ds:datastoreItem xmlns:ds="http://schemas.openxmlformats.org/officeDocument/2006/customXml" ds:itemID="{628CFA23-90F1-4AFE-BD3A-D01328FF22F9}">
  <ds:schemaRefs/>
</ds:datastoreItem>
</file>

<file path=customXml/itemProps26.xml><?xml version="1.0" encoding="utf-8"?>
<ds:datastoreItem xmlns:ds="http://schemas.openxmlformats.org/officeDocument/2006/customXml" ds:itemID="{57510FC3-02E2-4C91-B656-57483275BDF1}">
  <ds:schemaRefs/>
</ds:datastoreItem>
</file>

<file path=customXml/itemProps27.xml><?xml version="1.0" encoding="utf-8"?>
<ds:datastoreItem xmlns:ds="http://schemas.openxmlformats.org/officeDocument/2006/customXml" ds:itemID="{8173EF26-708A-480B-8361-6D7D359A54DB}">
  <ds:schemaRefs/>
</ds:datastoreItem>
</file>

<file path=customXml/itemProps28.xml><?xml version="1.0" encoding="utf-8"?>
<ds:datastoreItem xmlns:ds="http://schemas.openxmlformats.org/officeDocument/2006/customXml" ds:itemID="{5FE91C4D-9C4D-48E5-8F58-47A4633066C0}">
  <ds:schemaRefs/>
</ds:datastoreItem>
</file>

<file path=customXml/itemProps29.xml><?xml version="1.0" encoding="utf-8"?>
<ds:datastoreItem xmlns:ds="http://schemas.openxmlformats.org/officeDocument/2006/customXml" ds:itemID="{950C3214-B442-4537-99FF-1AF5FE49C67A}">
  <ds:schemaRefs/>
</ds:datastoreItem>
</file>

<file path=customXml/itemProps30.xml><?xml version="1.0" encoding="utf-8"?>
<ds:datastoreItem xmlns:ds="http://schemas.openxmlformats.org/officeDocument/2006/customXml" ds:itemID="{4EF41021-070E-415F-BAA2-DAA6AF3B17A4}">
  <ds:schemaRefs/>
</ds:datastoreItem>
</file>

<file path=customXml/itemProps31.xml><?xml version="1.0" encoding="utf-8"?>
<ds:datastoreItem xmlns:ds="http://schemas.openxmlformats.org/officeDocument/2006/customXml" ds:itemID="{B5A86311-304D-4AD1-AC10-463FB1B71443}">
  <ds:schemaRefs/>
</ds:datastoreItem>
</file>

<file path=customXml/itemProps32.xml><?xml version="1.0" encoding="utf-8"?>
<ds:datastoreItem xmlns:ds="http://schemas.openxmlformats.org/officeDocument/2006/customXml" ds:itemID="{9F7929AA-9522-4FA6-B830-2C1BB066B0F1}">
  <ds:schemaRefs/>
</ds:datastoreItem>
</file>

<file path=customXml/itemProps33.xml><?xml version="1.0" encoding="utf-8"?>
<ds:datastoreItem xmlns:ds="http://schemas.openxmlformats.org/officeDocument/2006/customXml" ds:itemID="{C8AE8A0C-9FFA-4091-AD15-7C52AB64C87B}">
  <ds:schemaRefs/>
</ds:datastoreItem>
</file>

<file path=customXml/itemProps34.xml><?xml version="1.0" encoding="utf-8"?>
<ds:datastoreItem xmlns:ds="http://schemas.openxmlformats.org/officeDocument/2006/customXml" ds:itemID="{C97F5A8C-3F80-4C11-8F57-A015B7601FDE}">
  <ds:schemaRefs/>
</ds:datastoreItem>
</file>

<file path=customXml/itemProps35.xml><?xml version="1.0" encoding="utf-8"?>
<ds:datastoreItem xmlns:ds="http://schemas.openxmlformats.org/officeDocument/2006/customXml" ds:itemID="{7B1F7F42-DA0A-4EC7-8640-86826CD915F6}">
  <ds:schemaRefs/>
</ds:datastoreItem>
</file>

<file path=customXml/itemProps36.xml><?xml version="1.0" encoding="utf-8"?>
<ds:datastoreItem xmlns:ds="http://schemas.openxmlformats.org/officeDocument/2006/customXml" ds:itemID="{849905AF-DC85-4789-9F65-C580A2C414B4}">
  <ds:schemaRefs/>
</ds:datastoreItem>
</file>

<file path=customXml/itemProps37.xml><?xml version="1.0" encoding="utf-8"?>
<ds:datastoreItem xmlns:ds="http://schemas.openxmlformats.org/officeDocument/2006/customXml" ds:itemID="{C9B653FD-034F-47A7-9681-5D1BE798069A}">
  <ds:schemaRefs/>
</ds:datastoreItem>
</file>

<file path=customXml/itemProps38.xml><?xml version="1.0" encoding="utf-8"?>
<ds:datastoreItem xmlns:ds="http://schemas.openxmlformats.org/officeDocument/2006/customXml" ds:itemID="{DC310928-DBD8-4AF0-8E6F-7E803717D270}">
  <ds:schemaRefs/>
</ds:datastoreItem>
</file>

<file path=customXml/itemProps39.xml><?xml version="1.0" encoding="utf-8"?>
<ds:datastoreItem xmlns:ds="http://schemas.openxmlformats.org/officeDocument/2006/customXml" ds:itemID="{BC1AFA9A-080F-457F-B325-E08BF7C60597}">
  <ds:schemaRefs/>
</ds:datastoreItem>
</file>

<file path=customXml/itemProps40.xml><?xml version="1.0" encoding="utf-8"?>
<ds:datastoreItem xmlns:ds="http://schemas.openxmlformats.org/officeDocument/2006/customXml" ds:itemID="{DBEFA73A-A0CA-4CCA-9326-6CD3890635AC}">
  <ds:schemaRefs/>
</ds:datastoreItem>
</file>

<file path=customXml/itemProps41.xml><?xml version="1.0" encoding="utf-8"?>
<ds:datastoreItem xmlns:ds="http://schemas.openxmlformats.org/officeDocument/2006/customXml" ds:itemID="{5FE0BAA2-8AC8-4703-8F62-3332B31D4395}">
  <ds:schemaRefs/>
</ds:datastoreItem>
</file>

<file path=customXml/itemProps42.xml><?xml version="1.0" encoding="utf-8"?>
<ds:datastoreItem xmlns:ds="http://schemas.openxmlformats.org/officeDocument/2006/customXml" ds:itemID="{492E81E9-1AB9-4149-A257-F08F70A09E11}">
  <ds:schemaRefs/>
</ds:datastoreItem>
</file>

<file path=customXml/itemProps43.xml><?xml version="1.0" encoding="utf-8"?>
<ds:datastoreItem xmlns:ds="http://schemas.openxmlformats.org/officeDocument/2006/customXml" ds:itemID="{78BA22FB-951A-43A5-B56E-8382EEAC6784}">
  <ds:schemaRefs/>
</ds:datastoreItem>
</file>

<file path=customXml/itemProps44.xml><?xml version="1.0" encoding="utf-8"?>
<ds:datastoreItem xmlns:ds="http://schemas.openxmlformats.org/officeDocument/2006/customXml" ds:itemID="{F53B7489-18B2-49A2-BAD8-984E040C390E}">
  <ds:schemaRefs/>
</ds:datastoreItem>
</file>

<file path=customXml/itemProps45.xml><?xml version="1.0" encoding="utf-8"?>
<ds:datastoreItem xmlns:ds="http://schemas.openxmlformats.org/officeDocument/2006/customXml" ds:itemID="{D4C9AFFD-77E3-4D2F-912E-7819444C0587}">
  <ds:schemaRefs/>
</ds:datastoreItem>
</file>

<file path=customXml/itemProps46.xml><?xml version="1.0" encoding="utf-8"?>
<ds:datastoreItem xmlns:ds="http://schemas.openxmlformats.org/officeDocument/2006/customXml" ds:itemID="{836BEF58-E5EB-4ACA-B2B8-3757834B52D1}">
  <ds:schemaRefs/>
</ds:datastoreItem>
</file>

<file path=customXml/itemProps47.xml><?xml version="1.0" encoding="utf-8"?>
<ds:datastoreItem xmlns:ds="http://schemas.openxmlformats.org/officeDocument/2006/customXml" ds:itemID="{E8E57C86-5EC4-49C7-9203-B6C6EA0893AA}">
  <ds:schemaRefs/>
</ds:datastoreItem>
</file>

<file path=customXml/itemProps48.xml><?xml version="1.0" encoding="utf-8"?>
<ds:datastoreItem xmlns:ds="http://schemas.openxmlformats.org/officeDocument/2006/customXml" ds:itemID="{04B741F1-1F42-411D-A5D7-FDEAFAEEEE9C}">
  <ds:schemaRefs/>
</ds:datastoreItem>
</file>

<file path=customXml/itemProps49.xml><?xml version="1.0" encoding="utf-8"?>
<ds:datastoreItem xmlns:ds="http://schemas.openxmlformats.org/officeDocument/2006/customXml" ds:itemID="{058B9A79-050B-44C4-8169-7D454D40972D}">
  <ds:schemaRefs/>
</ds:datastoreItem>
</file>

<file path=customXml/itemProps50.xml><?xml version="1.0" encoding="utf-8"?>
<ds:datastoreItem xmlns:ds="http://schemas.openxmlformats.org/officeDocument/2006/customXml" ds:itemID="{2A3AB6FE-D0AD-49C2-83EF-766F0146AA25}">
  <ds:schemaRefs/>
</ds:datastoreItem>
</file>

<file path=customXml/itemProps51.xml><?xml version="1.0" encoding="utf-8"?>
<ds:datastoreItem xmlns:ds="http://schemas.openxmlformats.org/officeDocument/2006/customXml" ds:itemID="{EBA16A1C-3CD3-455C-BD60-22610D41E1CB}">
  <ds:schemaRefs/>
</ds:datastoreItem>
</file>

<file path=customXml/itemProps52.xml><?xml version="1.0" encoding="utf-8"?>
<ds:datastoreItem xmlns:ds="http://schemas.openxmlformats.org/officeDocument/2006/customXml" ds:itemID="{14DF8F1D-281B-4205-ABBD-D55A42C6EC77}">
  <ds:schemaRefs/>
</ds:datastoreItem>
</file>

<file path=customXml/itemProps53.xml><?xml version="1.0" encoding="utf-8"?>
<ds:datastoreItem xmlns:ds="http://schemas.openxmlformats.org/officeDocument/2006/customXml" ds:itemID="{FBB66332-25D1-46F9-ABD2-13AA30932D1A}">
  <ds:schemaRefs/>
</ds:datastoreItem>
</file>

<file path=customXml/itemProps54.xml><?xml version="1.0" encoding="utf-8"?>
<ds:datastoreItem xmlns:ds="http://schemas.openxmlformats.org/officeDocument/2006/customXml" ds:itemID="{BC42925D-8FC2-49EC-8C63-5428C6FD2E64}">
  <ds:schemaRefs/>
</ds:datastoreItem>
</file>

<file path=customXml/itemProps55.xml><?xml version="1.0" encoding="utf-8"?>
<ds:datastoreItem xmlns:ds="http://schemas.openxmlformats.org/officeDocument/2006/customXml" ds:itemID="{7A400ACB-D7D2-46FC-A3C9-CFEE8ACE1A41}">
  <ds:schemaRefs/>
</ds:datastoreItem>
</file>

<file path=customXml/itemProps56.xml><?xml version="1.0" encoding="utf-8"?>
<ds:datastoreItem xmlns:ds="http://schemas.openxmlformats.org/officeDocument/2006/customXml" ds:itemID="{C40FB199-55A1-4093-822C-E058C4EBA509}">
  <ds:schemaRefs/>
</ds:datastoreItem>
</file>

<file path=customXml/itemProps57.xml><?xml version="1.0" encoding="utf-8"?>
<ds:datastoreItem xmlns:ds="http://schemas.openxmlformats.org/officeDocument/2006/customXml" ds:itemID="{44221879-16CD-408D-A2CA-CFFC323D9641}">
  <ds:schemaRefs/>
</ds:datastoreItem>
</file>

<file path=customXml/itemProps58.xml><?xml version="1.0" encoding="utf-8"?>
<ds:datastoreItem xmlns:ds="http://schemas.openxmlformats.org/officeDocument/2006/customXml" ds:itemID="{60B695D6-930C-478F-B4A3-96359F349B58}">
  <ds:schemaRefs/>
</ds:datastoreItem>
</file>

<file path=customXml/itemProps59.xml><?xml version="1.0" encoding="utf-8"?>
<ds:datastoreItem xmlns:ds="http://schemas.openxmlformats.org/officeDocument/2006/customXml" ds:itemID="{393AF4CC-F954-4982-8A7C-593BEFA2C034}">
  <ds:schemaRefs/>
</ds:datastoreItem>
</file>

<file path=customXml/itemProps60.xml><?xml version="1.0" encoding="utf-8"?>
<ds:datastoreItem xmlns:ds="http://schemas.openxmlformats.org/officeDocument/2006/customXml" ds:itemID="{6A536E8E-BA07-49D8-BC27-8C4D8F7DE3F3}">
  <ds:schemaRefs/>
</ds:datastoreItem>
</file>

<file path=customXml/itemProps61.xml><?xml version="1.0" encoding="utf-8"?>
<ds:datastoreItem xmlns:ds="http://schemas.openxmlformats.org/officeDocument/2006/customXml" ds:itemID="{982C7A86-38A3-4BBF-B441-33F81FB38AAF}">
  <ds:schemaRefs/>
</ds:datastoreItem>
</file>

<file path=customXml/itemProps62.xml><?xml version="1.0" encoding="utf-8"?>
<ds:datastoreItem xmlns:ds="http://schemas.openxmlformats.org/officeDocument/2006/customXml" ds:itemID="{4A030141-A7F3-4A95-BBE9-2C5DC3E9EDEF}">
  <ds:schemaRefs/>
</ds:datastoreItem>
</file>

<file path=customXml/itemProps63.xml><?xml version="1.0" encoding="utf-8"?>
<ds:datastoreItem xmlns:ds="http://schemas.openxmlformats.org/officeDocument/2006/customXml" ds:itemID="{1F46E957-34B3-48B4-AA97-9F9B4ECA65F7}">
  <ds:schemaRefs/>
</ds:datastoreItem>
</file>

<file path=customXml/itemProps64.xml><?xml version="1.0" encoding="utf-8"?>
<ds:datastoreItem xmlns:ds="http://schemas.openxmlformats.org/officeDocument/2006/customXml" ds:itemID="{AC0EBF9C-6215-4163-AE1F-00865AD8EC05}">
  <ds:schemaRefs/>
</ds:datastoreItem>
</file>

<file path=customXml/itemProps65.xml><?xml version="1.0" encoding="utf-8"?>
<ds:datastoreItem xmlns:ds="http://schemas.openxmlformats.org/officeDocument/2006/customXml" ds:itemID="{6815A6E6-2916-48BA-B5E2-60A04C34F092}">
  <ds:schemaRefs/>
</ds:datastoreItem>
</file>

<file path=customXml/itemProps66.xml><?xml version="1.0" encoding="utf-8"?>
<ds:datastoreItem xmlns:ds="http://schemas.openxmlformats.org/officeDocument/2006/customXml" ds:itemID="{F95F5DA7-219B-47C5-912E-6A14040ABA04}">
  <ds:schemaRefs/>
</ds:datastoreItem>
</file>

<file path=customXml/itemProps67.xml><?xml version="1.0" encoding="utf-8"?>
<ds:datastoreItem xmlns:ds="http://schemas.openxmlformats.org/officeDocument/2006/customXml" ds:itemID="{A526C934-D8F3-4723-9524-D2EE37BB9770}">
  <ds:schemaRefs/>
</ds:datastoreItem>
</file>

<file path=customXml/itemProps68.xml><?xml version="1.0" encoding="utf-8"?>
<ds:datastoreItem xmlns:ds="http://schemas.openxmlformats.org/officeDocument/2006/customXml" ds:itemID="{5EFC70AE-8103-4F22-9C99-0771C5D376CF}">
  <ds:schemaRefs/>
</ds:datastoreItem>
</file>

<file path=customXml/itemProps69.xml><?xml version="1.0" encoding="utf-8"?>
<ds:datastoreItem xmlns:ds="http://schemas.openxmlformats.org/officeDocument/2006/customXml" ds:itemID="{EFCFC01B-C557-417A-9E83-6DFDC83DA787}">
  <ds:schemaRefs/>
</ds:datastoreItem>
</file>

<file path=customXml/itemProps70.xml><?xml version="1.0" encoding="utf-8"?>
<ds:datastoreItem xmlns:ds="http://schemas.openxmlformats.org/officeDocument/2006/customXml" ds:itemID="{A839B743-6FE7-4075-B9D8-FDA616A57E07}">
  <ds:schemaRefs/>
</ds:datastoreItem>
</file>

<file path=customXml/itemProps71.xml><?xml version="1.0" encoding="utf-8"?>
<ds:datastoreItem xmlns:ds="http://schemas.openxmlformats.org/officeDocument/2006/customXml" ds:itemID="{F793B341-F73C-45EF-B70D-834A248DDC8C}">
  <ds:schemaRefs/>
</ds:datastoreItem>
</file>

<file path=customXml/itemProps72.xml><?xml version="1.0" encoding="utf-8"?>
<ds:datastoreItem xmlns:ds="http://schemas.openxmlformats.org/officeDocument/2006/customXml" ds:itemID="{D456606F-F48C-4412-88B6-199E755028EE}">
  <ds:schemaRefs/>
</ds:datastoreItem>
</file>

<file path=customXml/itemProps73.xml><?xml version="1.0" encoding="utf-8"?>
<ds:datastoreItem xmlns:ds="http://schemas.openxmlformats.org/officeDocument/2006/customXml" ds:itemID="{5CDAE428-6848-4B54-84C5-3F1998CBA59A}">
  <ds:schemaRefs/>
</ds:datastoreItem>
</file>

<file path=customXml/itemProps74.xml><?xml version="1.0" encoding="utf-8"?>
<ds:datastoreItem xmlns:ds="http://schemas.openxmlformats.org/officeDocument/2006/customXml" ds:itemID="{09E4F816-0AC4-431A-8C8D-C77CF91AB5F1}">
  <ds:schemaRefs/>
</ds:datastoreItem>
</file>

<file path=customXml/itemProps75.xml><?xml version="1.0" encoding="utf-8"?>
<ds:datastoreItem xmlns:ds="http://schemas.openxmlformats.org/officeDocument/2006/customXml" ds:itemID="{AFFC2542-FE90-436C-8F18-582C05E80F44}">
  <ds:schemaRefs/>
</ds:datastoreItem>
</file>

<file path=customXml/itemProps76.xml><?xml version="1.0" encoding="utf-8"?>
<ds:datastoreItem xmlns:ds="http://schemas.openxmlformats.org/officeDocument/2006/customXml" ds:itemID="{ED069D64-64E4-4358-BBAD-75A9928F2037}">
  <ds:schemaRefs/>
</ds:datastoreItem>
</file>

<file path=customXml/itemProps77.xml><?xml version="1.0" encoding="utf-8"?>
<ds:datastoreItem xmlns:ds="http://schemas.openxmlformats.org/officeDocument/2006/customXml" ds:itemID="{75DDFAA8-876D-4639-8833-D4B28391FCE8}">
  <ds:schemaRefs/>
</ds:datastoreItem>
</file>

<file path=customXml/itemProps78.xml><?xml version="1.0" encoding="utf-8"?>
<ds:datastoreItem xmlns:ds="http://schemas.openxmlformats.org/officeDocument/2006/customXml" ds:itemID="{85425EC4-FCEC-4EAB-BCFF-92C06CAFFC69}">
  <ds:schemaRefs/>
</ds:datastoreItem>
</file>

<file path=customXml/itemProps79.xml><?xml version="1.0" encoding="utf-8"?>
<ds:datastoreItem xmlns:ds="http://schemas.openxmlformats.org/officeDocument/2006/customXml" ds:itemID="{8566FB72-E578-4E70-ABD4-B2D5E12CF0A1}">
  <ds:schemaRefs/>
</ds:datastoreItem>
</file>

<file path=customXml/itemProps80.xml><?xml version="1.0" encoding="utf-8"?>
<ds:datastoreItem xmlns:ds="http://schemas.openxmlformats.org/officeDocument/2006/customXml" ds:itemID="{3CCF52E1-8A6B-4C1C-82F5-0C2312B9FE5E}">
  <ds:schemaRefs/>
</ds:datastoreItem>
</file>

<file path=customXml/itemProps81.xml><?xml version="1.0" encoding="utf-8"?>
<ds:datastoreItem xmlns:ds="http://schemas.openxmlformats.org/officeDocument/2006/customXml" ds:itemID="{FA5D55E0-0D09-4ABC-9E48-1F172491F33D}">
  <ds:schemaRefs/>
</ds:datastoreItem>
</file>

<file path=customXml/itemProps82.xml><?xml version="1.0" encoding="utf-8"?>
<ds:datastoreItem xmlns:ds="http://schemas.openxmlformats.org/officeDocument/2006/customXml" ds:itemID="{48182F29-BB29-49E4-8168-3DB9FB1E415D}">
  <ds:schemaRefs/>
</ds:datastoreItem>
</file>

<file path=customXml/itemProps83.xml><?xml version="1.0" encoding="utf-8"?>
<ds:datastoreItem xmlns:ds="http://schemas.openxmlformats.org/officeDocument/2006/customXml" ds:itemID="{0E0EB3E8-6B74-4618-9AD7-FF05F43C52ED}">
  <ds:schemaRefs/>
</ds:datastoreItem>
</file>

<file path=customXml/itemProps84.xml><?xml version="1.0" encoding="utf-8"?>
<ds:datastoreItem xmlns:ds="http://schemas.openxmlformats.org/officeDocument/2006/customXml" ds:itemID="{3E498F8A-5BCA-4777-B848-B6769C5857ED}">
  <ds:schemaRefs/>
</ds:datastoreItem>
</file>

<file path=customXml/itemProps85.xml><?xml version="1.0" encoding="utf-8"?>
<ds:datastoreItem xmlns:ds="http://schemas.openxmlformats.org/officeDocument/2006/customXml" ds:itemID="{6FF69C66-473B-480A-8AC0-14FD9F500CCB}">
  <ds:schemaRefs/>
</ds:datastoreItem>
</file>

<file path=customXml/itemProps86.xml><?xml version="1.0" encoding="utf-8"?>
<ds:datastoreItem xmlns:ds="http://schemas.openxmlformats.org/officeDocument/2006/customXml" ds:itemID="{E52F4A22-DCD0-4F63-A494-EBB4490B1787}">
  <ds:schemaRefs/>
</ds:datastoreItem>
</file>

<file path=customXml/itemProps87.xml><?xml version="1.0" encoding="utf-8"?>
<ds:datastoreItem xmlns:ds="http://schemas.openxmlformats.org/officeDocument/2006/customXml" ds:itemID="{3774C307-EA3C-4219-9A2D-0A1E18600218}">
  <ds:schemaRefs/>
</ds:datastoreItem>
</file>

<file path=customXml/itemProps88.xml><?xml version="1.0" encoding="utf-8"?>
<ds:datastoreItem xmlns:ds="http://schemas.openxmlformats.org/officeDocument/2006/customXml" ds:itemID="{9836A064-6431-4E3A-9DB8-C7D25D10C0FD}">
  <ds:schemaRefs/>
</ds:datastoreItem>
</file>

<file path=customXml/itemProps89.xml><?xml version="1.0" encoding="utf-8"?>
<ds:datastoreItem xmlns:ds="http://schemas.openxmlformats.org/officeDocument/2006/customXml" ds:itemID="{05D748B7-ACD6-488D-9C45-7AF4826344EF}">
  <ds:schemaRefs/>
</ds:datastoreItem>
</file>

<file path=customXml/itemProps90.xml><?xml version="1.0" encoding="utf-8"?>
<ds:datastoreItem xmlns:ds="http://schemas.openxmlformats.org/officeDocument/2006/customXml" ds:itemID="{E0298180-13CC-4EB3-B3A6-2CBF4AD24EB0}">
  <ds:schemaRefs/>
</ds:datastoreItem>
</file>

<file path=customXml/itemProps91.xml><?xml version="1.0" encoding="utf-8"?>
<ds:datastoreItem xmlns:ds="http://schemas.openxmlformats.org/officeDocument/2006/customXml" ds:itemID="{51F00120-E45A-4A3D-9C5B-560967BA3DB7}">
  <ds:schemaRefs/>
</ds:datastoreItem>
</file>

<file path=customXml/itemProps92.xml><?xml version="1.0" encoding="utf-8"?>
<ds:datastoreItem xmlns:ds="http://schemas.openxmlformats.org/officeDocument/2006/customXml" ds:itemID="{2B4AF2CE-0A6F-45FB-8565-D85365D95D7B}">
  <ds:schemaRefs/>
</ds:datastoreItem>
</file>

<file path=customXml/itemProps93.xml><?xml version="1.0" encoding="utf-8"?>
<ds:datastoreItem xmlns:ds="http://schemas.openxmlformats.org/officeDocument/2006/customXml" ds:itemID="{CCC8237F-47A8-4154-A524-6BE9362F17A1}">
  <ds:schemaRefs/>
</ds:datastoreItem>
</file>

<file path=customXml/itemProps94.xml><?xml version="1.0" encoding="utf-8"?>
<ds:datastoreItem xmlns:ds="http://schemas.openxmlformats.org/officeDocument/2006/customXml" ds:itemID="{B0C43D4E-F203-4BD2-8F5E-E869A4ACC504}">
  <ds:schemaRefs/>
</ds:datastoreItem>
</file>

<file path=customXml/itemProps95.xml><?xml version="1.0" encoding="utf-8"?>
<ds:datastoreItem xmlns:ds="http://schemas.openxmlformats.org/officeDocument/2006/customXml" ds:itemID="{1B333619-F295-48D2-BBF4-915635364523}">
  <ds:schemaRefs/>
</ds:datastoreItem>
</file>

<file path=customXml/itemProps96.xml><?xml version="1.0" encoding="utf-8"?>
<ds:datastoreItem xmlns:ds="http://schemas.openxmlformats.org/officeDocument/2006/customXml" ds:itemID="{6929619C-9FFB-41E8-8BAA-9D22D50D1195}">
  <ds:schemaRefs/>
</ds:datastoreItem>
</file>

<file path=customXml/itemProps97.xml><?xml version="1.0" encoding="utf-8"?>
<ds:datastoreItem xmlns:ds="http://schemas.openxmlformats.org/officeDocument/2006/customXml" ds:itemID="{006D4612-39DD-4E1F-AEAB-BBB31F8B4FD7}">
  <ds:schemaRefs/>
</ds:datastoreItem>
</file>

<file path=customXml/itemProps98.xml><?xml version="1.0" encoding="utf-8"?>
<ds:datastoreItem xmlns:ds="http://schemas.openxmlformats.org/officeDocument/2006/customXml" ds:itemID="{BDCBB2ED-DAF6-4C62-928B-6BC3117FE2E2}">
  <ds:schemaRefs/>
</ds:datastoreItem>
</file>

<file path=customXml/itemProps99.xml><?xml version="1.0" encoding="utf-8"?>
<ds:datastoreItem xmlns:ds="http://schemas.openxmlformats.org/officeDocument/2006/customXml" ds:itemID="{B646BE30-4013-4800-BF62-7220C0615A45}">
  <ds:schemaRefs/>
</ds:datastoreItem>
</file>

<file path=customXml/itemProps100.xml><?xml version="1.0" encoding="utf-8"?>
<ds:datastoreItem xmlns:ds="http://schemas.openxmlformats.org/officeDocument/2006/customXml" ds:itemID="{AB341036-3DAC-4EA2-BD08-1C2821B03707}">
  <ds:schemaRefs/>
</ds:datastoreItem>
</file>

<file path=customXml/itemProps101.xml><?xml version="1.0" encoding="utf-8"?>
<ds:datastoreItem xmlns:ds="http://schemas.openxmlformats.org/officeDocument/2006/customXml" ds:itemID="{7DC7080F-F0B0-49E7-9FE7-C72CA58F468B}">
  <ds:schemaRefs/>
</ds:datastoreItem>
</file>

<file path=customXml/itemProps102.xml><?xml version="1.0" encoding="utf-8"?>
<ds:datastoreItem xmlns:ds="http://schemas.openxmlformats.org/officeDocument/2006/customXml" ds:itemID="{D116DCF4-6203-49F9-91F4-F31B2E3F59EF}">
  <ds:schemaRefs/>
</ds:datastoreItem>
</file>

<file path=customXml/itemProps103.xml><?xml version="1.0" encoding="utf-8"?>
<ds:datastoreItem xmlns:ds="http://schemas.openxmlformats.org/officeDocument/2006/customXml" ds:itemID="{3CCD715A-85FE-4A5B-A89B-06FAC1D5BDA2}">
  <ds:schemaRefs/>
</ds:datastoreItem>
</file>

<file path=customXml/itemProps104.xml><?xml version="1.0" encoding="utf-8"?>
<ds:datastoreItem xmlns:ds="http://schemas.openxmlformats.org/officeDocument/2006/customXml" ds:itemID="{72AF2EB8-7307-4DAF-AFEC-146E8C849506}">
  <ds:schemaRefs/>
</ds:datastoreItem>
</file>

<file path=customXml/itemProps105.xml><?xml version="1.0" encoding="utf-8"?>
<ds:datastoreItem xmlns:ds="http://schemas.openxmlformats.org/officeDocument/2006/customXml" ds:itemID="{16081FB7-B82A-4EEF-8452-26E72BF2E6EE}">
  <ds:schemaRefs/>
</ds:datastoreItem>
</file>

<file path=customXml/itemProps106.xml><?xml version="1.0" encoding="utf-8"?>
<ds:datastoreItem xmlns:ds="http://schemas.openxmlformats.org/officeDocument/2006/customXml" ds:itemID="{D218325C-FBDB-4314-BB88-0F76200EBB92}">
  <ds:schemaRefs/>
</ds:datastoreItem>
</file>

<file path=customXml/itemProps107.xml><?xml version="1.0" encoding="utf-8"?>
<ds:datastoreItem xmlns:ds="http://schemas.openxmlformats.org/officeDocument/2006/customXml" ds:itemID="{2A5E56CA-6BCC-447D-8E14-ACE2F82AB6B4}">
  <ds:schemaRefs/>
</ds:datastoreItem>
</file>

<file path=customXml/itemProps108.xml><?xml version="1.0" encoding="utf-8"?>
<ds:datastoreItem xmlns:ds="http://schemas.openxmlformats.org/officeDocument/2006/customXml" ds:itemID="{890989A5-F381-4F0C-B929-FC72F30A8616}">
  <ds:schemaRefs>
    <ds:schemaRef ds:uri="http://schemas.microsoft.com/DataMashup"/>
  </ds:schemaRefs>
</ds:datastoreItem>
</file>

<file path=customXml/itemProps109.xml><?xml version="1.0" encoding="utf-8"?>
<ds:datastoreItem xmlns:ds="http://schemas.openxmlformats.org/officeDocument/2006/customXml" ds:itemID="{9F07AC49-6DB5-413E-96D6-4C172E46B9B1}">
  <ds:schemaRefs/>
</ds:datastoreItem>
</file>

<file path=customXml/itemProps110.xml><?xml version="1.0" encoding="utf-8"?>
<ds:datastoreItem xmlns:ds="http://schemas.openxmlformats.org/officeDocument/2006/customXml" ds:itemID="{DC2E7D30-8E9E-4C5E-A7C7-2A33B077EB13}">
  <ds:schemaRefs/>
</ds:datastoreItem>
</file>

<file path=customXml/itemProps111.xml><?xml version="1.0" encoding="utf-8"?>
<ds:datastoreItem xmlns:ds="http://schemas.openxmlformats.org/officeDocument/2006/customXml" ds:itemID="{7200AB30-8EC1-4139-8BEA-08F9C9A7C009}">
  <ds:schemaRefs/>
</ds:datastoreItem>
</file>

<file path=customXml/itemProps112.xml><?xml version="1.0" encoding="utf-8"?>
<ds:datastoreItem xmlns:ds="http://schemas.openxmlformats.org/officeDocument/2006/customXml" ds:itemID="{6FE750EA-FDFB-426E-9723-C17C13C6DD6C}">
  <ds:schemaRefs/>
</ds:datastoreItem>
</file>

<file path=customXml/itemProps113.xml><?xml version="1.0" encoding="utf-8"?>
<ds:datastoreItem xmlns:ds="http://schemas.openxmlformats.org/officeDocument/2006/customXml" ds:itemID="{B07C6D42-F481-4609-B99A-0EA7CB8758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20</vt:i4>
      </vt:variant>
    </vt:vector>
  </HeadingPairs>
  <TitlesOfParts>
    <vt:vector size="29" baseType="lpstr">
      <vt:lpstr>ColorChoices</vt:lpstr>
      <vt:lpstr>ጠቅላላ አፈፃፀም</vt:lpstr>
      <vt:lpstr>የምርት ሁኔታ</vt:lpstr>
      <vt:lpstr>የመኖ አጠቃቀም</vt:lpstr>
      <vt:lpstr>የገንዘብ አስተዳደር</vt:lpstr>
      <vt:lpstr>የሰሌዳ አጠቃቀም</vt:lpstr>
      <vt:lpstr>Efficiency</vt:lpstr>
      <vt:lpstr>Analysis</vt:lpstr>
      <vt:lpstr>Sheet1</vt:lpstr>
      <vt:lpstr>ActiveFlock</vt:lpstr>
      <vt:lpstr>CostPerEggs</vt:lpstr>
      <vt:lpstr>CostPerTrays</vt:lpstr>
      <vt:lpstr>DailyEggTrays</vt:lpstr>
      <vt:lpstr>FeedConsumedPerBird</vt:lpstr>
      <vt:lpstr>FeedToEggConversion</vt:lpstr>
      <vt:lpstr>FolderPath</vt:lpstr>
      <vt:lpstr>HenDayProduction</vt:lpstr>
      <vt:lpstr>LayRate</vt:lpstr>
      <vt:lpstr>MortalityRate</vt:lpstr>
      <vt:lpstr>NetOperatingProfit</vt:lpstr>
      <vt:lpstr>ProductionTargetAchievement</vt:lpstr>
      <vt:lpstr>ProfitMargin</vt:lpstr>
      <vt:lpstr>ToalEggs</vt:lpstr>
      <vt:lpstr>TotalExpense</vt:lpstr>
      <vt:lpstr>TotalFeedConsumed</vt:lpstr>
      <vt:lpstr>TotalFeedConsumed2</vt:lpstr>
      <vt:lpstr>TotalFeedCost</vt:lpstr>
      <vt:lpstr>TotalMortality</vt:lpstr>
      <vt:lpstr>TotalRevenue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Molla Adugna</dc:creator>
  <cp:lastModifiedBy>Molla Adugna</cp:lastModifiedBy>
  <dcterms:created xsi:type="dcterms:W3CDTF">2026-10-05T07:17:21Z</dcterms:created>
  <dcterms:modified xsi:type="dcterms:W3CDTF">2026-10-19T04:31:58Z</dcterms:modified>
</cp:coreProperties>
</file>