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cer\Downloads\FR CV\"/>
    </mc:Choice>
  </mc:AlternateContent>
  <xr:revisionPtr revIDLastSave="0" documentId="13_ncr:1_{61B97938-16F6-461A-9318-92C188C706E9}" xr6:coauthVersionLast="47" xr6:coauthVersionMax="47" xr10:uidLastSave="{00000000-0000-0000-0000-000000000000}"/>
  <bookViews>
    <workbookView xWindow="-120" yWindow="-120" windowWidth="20730" windowHeight="11160" activeTab="3" xr2:uid="{627AC3B1-C007-4C8D-AD4B-212FAD59299A}"/>
  </bookViews>
  <sheets>
    <sheet name="Cover Page" sheetId="3" r:id="rId1"/>
    <sheet name="Financial Statement" sheetId="1" r:id="rId2"/>
    <sheet name="Financial Ratio Analysis" sheetId="2" r:id="rId3"/>
    <sheet name="DuPont Analysis Detail" sheetId="4" r:id="rId4"/>
  </sheets>
  <definedNames>
    <definedName name="_xlnm.Print_Area" localSheetId="0">'Cover Page'!$A$1:$Q$34</definedName>
    <definedName name="_xlnm.Print_Area" localSheetId="2">'Financial Ratio Analysis'!$A$1:$L$32</definedName>
    <definedName name="_xlnm.Print_Area" localSheetId="1">'Financial Statement'!$A$1:$D$111</definedName>
    <definedName name="_xlnm.Print_Titles" localSheetId="2">'Financial Ratio Analysis'!$3:$3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4" l="1"/>
  <c r="D10" i="4"/>
  <c r="B10" i="4"/>
  <c r="C7" i="4"/>
  <c r="C9" i="4" s="1"/>
  <c r="D7" i="4"/>
  <c r="D9" i="4" s="1"/>
  <c r="B7" i="4"/>
  <c r="B9" i="4" s="1"/>
  <c r="C4" i="4"/>
  <c r="C6" i="4" s="1"/>
  <c r="D4" i="4"/>
  <c r="D6" i="4" s="1"/>
  <c r="B4" i="4"/>
  <c r="B6" i="4" s="1"/>
  <c r="C3" i="4"/>
  <c r="D3" i="4"/>
  <c r="B3" i="4"/>
  <c r="C31" i="2"/>
  <c r="D31" i="2"/>
  <c r="E31" i="2"/>
  <c r="D28" i="2"/>
  <c r="D29" i="2" s="1"/>
  <c r="E28" i="2"/>
  <c r="E29" i="2" s="1"/>
  <c r="C28" i="2"/>
  <c r="C29" i="2" s="1"/>
  <c r="E27" i="2"/>
  <c r="E30" i="2" s="1"/>
  <c r="C27" i="2"/>
  <c r="C30" i="2" s="1"/>
  <c r="D26" i="2"/>
  <c r="D27" i="2" s="1"/>
  <c r="D30" i="2" s="1"/>
  <c r="E26" i="2"/>
  <c r="C26" i="2"/>
  <c r="D25" i="2"/>
  <c r="E25" i="2"/>
  <c r="C25" i="2"/>
  <c r="D24" i="2"/>
  <c r="E24" i="2"/>
  <c r="C24" i="2"/>
  <c r="D23" i="2"/>
  <c r="E23" i="2"/>
  <c r="C23" i="2"/>
  <c r="C22" i="2"/>
  <c r="D22" i="2"/>
  <c r="E22" i="2"/>
  <c r="C21" i="2"/>
  <c r="D21" i="2"/>
  <c r="E21" i="2"/>
  <c r="C20" i="2"/>
  <c r="D15" i="2"/>
  <c r="E15" i="2"/>
  <c r="C15" i="2"/>
  <c r="D14" i="2"/>
  <c r="E14" i="2"/>
  <c r="C14" i="2"/>
  <c r="C13" i="2"/>
  <c r="E12" i="2"/>
  <c r="D12" i="2"/>
  <c r="C12" i="2"/>
  <c r="D11" i="2"/>
  <c r="E11" i="2"/>
  <c r="C11" i="2"/>
  <c r="C4" i="2"/>
  <c r="D20" i="2"/>
  <c r="E20" i="2"/>
  <c r="C19" i="2"/>
  <c r="D19" i="2"/>
  <c r="E19" i="2"/>
  <c r="D18" i="2"/>
  <c r="E18" i="2"/>
  <c r="C18" i="2"/>
  <c r="D17" i="2"/>
  <c r="E17" i="2"/>
  <c r="C17" i="2"/>
  <c r="D16" i="2"/>
  <c r="E16" i="2"/>
  <c r="C16" i="2"/>
  <c r="D13" i="2"/>
  <c r="E13" i="2"/>
  <c r="D9" i="2"/>
  <c r="E9" i="2"/>
  <c r="C9" i="2"/>
  <c r="D8" i="2"/>
  <c r="E8" i="2"/>
  <c r="C8" i="2"/>
  <c r="C7" i="2"/>
  <c r="D7" i="2"/>
  <c r="E7" i="2"/>
  <c r="D6" i="2"/>
  <c r="E6" i="2"/>
  <c r="C6" i="2"/>
  <c r="D5" i="2"/>
  <c r="E5" i="2"/>
  <c r="C5" i="2"/>
  <c r="E4" i="2"/>
  <c r="D4" i="2"/>
  <c r="C8" i="4" l="1"/>
  <c r="B8" i="4"/>
  <c r="D8" i="4"/>
  <c r="C11" i="4"/>
  <c r="D10" i="2"/>
  <c r="C10" i="2"/>
  <c r="E10" i="2"/>
  <c r="B11" i="4" l="1"/>
  <c r="C5" i="4"/>
  <c r="C12" i="4" s="1"/>
  <c r="D11" i="4"/>
  <c r="D5" i="4"/>
  <c r="B5" i="4"/>
  <c r="B12" i="4" l="1"/>
  <c r="D12" i="4"/>
</calcChain>
</file>

<file path=xl/sharedStrings.xml><?xml version="1.0" encoding="utf-8"?>
<sst xmlns="http://schemas.openxmlformats.org/spreadsheetml/2006/main" count="201" uniqueCount="180">
  <si>
    <t xml:space="preserve">INCOME STATEMENTS </t>
  </si>
  <si>
    <t>(In millions, except per share amounts)</t>
  </si>
  <si>
    <t>Year Ended June 30,</t>
  </si>
  <si>
    <t>Revenue:</t>
  </si>
  <si>
    <t>Product</t>
  </si>
  <si>
    <t>Service and other</t>
  </si>
  <si>
    <t>Total revenue</t>
  </si>
  <si>
    <t>Cost of revenue:</t>
  </si>
  <si>
    <t>Total cost of revenue</t>
  </si>
  <si>
    <t>Gross margin</t>
  </si>
  <si>
    <t>Research and development</t>
  </si>
  <si>
    <t>Sales and marketing</t>
  </si>
  <si>
    <t>General and administrative</t>
  </si>
  <si>
    <t>Operating income</t>
  </si>
  <si>
    <t>Other income, net</t>
  </si>
  <si>
    <t>Income before income taxes</t>
  </si>
  <si>
    <t>Provision for income taxes</t>
  </si>
  <si>
    <t>Net income</t>
  </si>
  <si>
    <t>Earnings per share:</t>
  </si>
  <si>
    <t>Basic</t>
  </si>
  <si>
    <t>Diluted</t>
  </si>
  <si>
    <t>Weighted average shares outstanding:</t>
  </si>
  <si>
    <t xml:space="preserve">BALANCE SHEETS </t>
  </si>
  <si>
    <t>(In millions)</t>
  </si>
  <si>
    <t>Assets</t>
  </si>
  <si>
    <t>Current assets:</t>
  </si>
  <si>
    <t>Cash and cash equivalents</t>
  </si>
  <si>
    <t>Short-term investments</t>
  </si>
  <si>
    <t>Total cash, cash equivalents, and short-term investments</t>
  </si>
  <si>
    <t>Accounts receivable, net of allowance for doubtful accounts of $650 and $633</t>
  </si>
  <si>
    <t>Inventories</t>
  </si>
  <si>
    <t>Other current assets</t>
  </si>
  <si>
    <t>Total current assets</t>
  </si>
  <si>
    <t>Property and equipment, net of accumulated depreciation of $68,251 and $59,660</t>
  </si>
  <si>
    <t>Operating lease right-of-use assets</t>
  </si>
  <si>
    <t>Equity investments</t>
  </si>
  <si>
    <t>Goodwill</t>
  </si>
  <si>
    <t>Intangible assets, net</t>
  </si>
  <si>
    <t>Other long-term assets</t>
  </si>
  <si>
    <t>Total assets</t>
  </si>
  <si>
    <t>Liabilities and stockholders’ equity</t>
  </si>
  <si>
    <t>Current liabilities:</t>
  </si>
  <si>
    <t>Accounts payable</t>
  </si>
  <si>
    <t>Current portion of long-term debt</t>
  </si>
  <si>
    <t>Accrued compensation</t>
  </si>
  <si>
    <t>Short-term income taxes</t>
  </si>
  <si>
    <t>Short-term unearned revenue</t>
  </si>
  <si>
    <t>Other current liabilities</t>
  </si>
  <si>
    <t>Total current liabilities</t>
  </si>
  <si>
    <t>Long-term debt</t>
  </si>
  <si>
    <t>Long-term income taxes</t>
  </si>
  <si>
    <t>Long-term unearned revenue</t>
  </si>
  <si>
    <t>Deferred income taxes</t>
  </si>
  <si>
    <t>Operating lease liabilities</t>
  </si>
  <si>
    <t>Other long-term liabilities</t>
  </si>
  <si>
    <t>Total liabilities</t>
  </si>
  <si>
    <t>Commitments and contingencies</t>
  </si>
  <si>
    <t>Stockholders’ equity:</t>
  </si>
  <si>
    <t>Common stock and paid-in capital – shares authorized 24,000; outstanding 7,432 and 7,464</t>
  </si>
  <si>
    <t>Retained earnings</t>
  </si>
  <si>
    <t>Accumulated other comprehensive loss</t>
  </si>
  <si>
    <t>Total stockholders’ equity</t>
  </si>
  <si>
    <t>Total liabilities and stockholders’ equity</t>
  </si>
  <si>
    <t xml:space="preserve">CASH FLOWS STATEMENTS </t>
  </si>
  <si>
    <t>Operations</t>
  </si>
  <si>
    <t xml:space="preserve">$     72,361 </t>
  </si>
  <si>
    <t xml:space="preserve">$   72,738 </t>
  </si>
  <si>
    <t xml:space="preserve">$   61,271 </t>
  </si>
  <si>
    <t>Adjustments to reconcile net income to net cash from operations:</t>
  </si>
  <si>
    <t>Depreciation, amortization, and other</t>
  </si>
  <si>
    <t>Stock-based compensation expense</t>
  </si>
  <si>
    <t>Net recognized losses (gains) on investments and derivatives</t>
  </si>
  <si>
    <t>Changes in operating assets and liabilities:</t>
  </si>
  <si>
    <t>Accounts receivable</t>
  </si>
  <si>
    <t>Unearned revenue</t>
  </si>
  <si>
    <t>Income taxes</t>
  </si>
  <si>
    <t>Net cash from operations</t>
  </si>
  <si>
    <t>Financing</t>
  </si>
  <si>
    <t>Cash premium on debt exchange</t>
  </si>
  <si>
    <t>Repayments of debt</t>
  </si>
  <si>
    <t>Common stock issued</t>
  </si>
  <si>
    <t>Common stock repurchased</t>
  </si>
  <si>
    <t>Common stock cash dividends paid</t>
  </si>
  <si>
    <t>Other, net</t>
  </si>
  <si>
    <t>Net cash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</si>
  <si>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</si>
  <si>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</si>
  <si>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</si>
  <si>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</si>
  <si>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</si>
  <si>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</si>
  <si>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</si>
  <si>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foreign exchange rates on cash and cash equivalents</t>
  </si>
  <si>
    <t>Net change in cash and cash equivalents</t>
  </si>
  <si>
    <t>Cash and cash equivalents, beginning of period</t>
  </si>
  <si>
    <t>Cash and cash equivalents, end of period</t>
  </si>
  <si>
    <t>Financial Statement Analysis</t>
  </si>
  <si>
    <t>Current Ratio</t>
  </si>
  <si>
    <t>Quick Ratio</t>
  </si>
  <si>
    <t xml:space="preserve">A current ratio of 177% in 2023 indicates that Microsoft has $1.77 million in current assets for every $1 million in current liabilities, suggesting the company is well-positioned to cover its short-term obligations. The trend from 2021 to 2023 indicates a slight decrease in the current ratio, which could suggest that Microsoft's liquidity is decreasing somewhat, but it still remains at a healthy level above 100%, indicating more than adequate short-term liquidity to meet its obligation. </t>
  </si>
  <si>
    <t xml:space="preserve">These figures indicate that Microsoft has maintained a solid liquidity position over the past three years, with the ability to cover its short-term obligations without relying on the sales of inventory. While there has been a slight decrease from 2021 to 2022/2023, the ratios remain well above 100%, suggesting a healthy liquidity situation. </t>
  </si>
  <si>
    <t xml:space="preserve">Operating Cash Flow Ratio </t>
  </si>
  <si>
    <t>DSO</t>
  </si>
  <si>
    <t>In the context of Microsoft's DSO, in 2023, it takes the company approximately 83.86 days to collect payments from customers after making a sales.</t>
  </si>
  <si>
    <t>DPO</t>
  </si>
  <si>
    <t>A higher DPO means that Microsoft is taking a longer time to pay its suppliers. Microsoft took on average around 100 days to pay its suppliers in 2023.</t>
  </si>
  <si>
    <t>DIO</t>
  </si>
  <si>
    <t xml:space="preserve">A lower DIO generally illustrates the efficiently managing its inventory, selling products, and minimizing the time goods sit in the storage of a company. For Microsoft, it has efficient inventory management due to decrease in DIO from 2022 to 2023 from 21.80 days to 13.85 days. All in all, Microsoft has positive cash flow and overall operational performance. </t>
  </si>
  <si>
    <t>CCC</t>
  </si>
  <si>
    <t xml:space="preserve">A negative CCC suggests that Microsoft's cash inflows from sales are happening more quickly than its outflows for inventory and account payable which is generally considered positive. In 2023, Microsoft has CCC of -2.56 days on average as it is receiving cash from the customers before paying its suppliers and coverting its working capital into cash within a short period. </t>
  </si>
  <si>
    <t>Accounts Receivable Turnover</t>
  </si>
  <si>
    <t>Accounts Payable Turnover</t>
  </si>
  <si>
    <t>Inventory Turnover</t>
  </si>
  <si>
    <t>Fixed Asset Turnover</t>
  </si>
  <si>
    <t>Total Asset Turnover</t>
  </si>
  <si>
    <t>Debt Ratio</t>
  </si>
  <si>
    <t>Debt to Equity (D/E) Ratio</t>
  </si>
  <si>
    <t>Equity Multiplier</t>
  </si>
  <si>
    <t>Times Interest Earned (TIE) Ratio</t>
  </si>
  <si>
    <t>Cash Interest Coverage Ratio</t>
  </si>
  <si>
    <t>Gross Profit Margin</t>
  </si>
  <si>
    <t>Operating Margin</t>
  </si>
  <si>
    <t>Net Profit Margin</t>
  </si>
  <si>
    <t>Return on Total Assets (ROA)</t>
  </si>
  <si>
    <t>Return on Equity (ROE)</t>
  </si>
  <si>
    <t>Market Value(Market Capitalization)</t>
  </si>
  <si>
    <t>Enterprise Value(EV)</t>
  </si>
  <si>
    <t>Earnings Per Share (EPS)</t>
  </si>
  <si>
    <t>Price-to-Earnings (P/E) Ratio</t>
  </si>
  <si>
    <t>EV/EBITDA Ratio</t>
  </si>
  <si>
    <t>In 2023, Microsoft's Accounts Payable Turnover ratio is 3.64 times. This means, on average, Microsoft paid its suppliers approximately 3.64 times during the year. In 2022, the ratio was slightly lower at 3.30 times. While slightly lower than 2023, it still suggests effective management of accounts payable. The ratio in 2021 is between the values of 2022 and 2023, indicating a consistent level of efficiency in managing accounts payable.</t>
  </si>
  <si>
    <t>In 2023, Microsoft's Inventory Turnover ratio is 26.35 times. This implies that, on average, Microsoft sold and replaced its entire inventory approximately 26.35 times during the year. In 2022, the ratio was 16.74, suggesting a lower frequency of inventory turnover compared to 2023. This may imply a longer holding period for inventory during 2022. The ratio for 2021 is 19.81 times, falling between the values of 2022 and 2023. This indicates a moderate level of inventory turnover during 2021. A higher Inventory Turnover ratio suggests more efficient management of inventory. It indicates that Microsoft is selling and replenishing its inventory at a faster pace.</t>
  </si>
  <si>
    <t>Microsoft's Debt Ratio for the years 2023, 2022, and 2021 indicate the proportion of total assets financed by debt. The decreasing trend suggests a reduction in the reliance on debt financing over the three years for Microsoft.</t>
  </si>
  <si>
    <t xml:space="preserve">Microsoft's Debt to Equity (D/E) Ratio for the years 2023, 2022, and 2021 shows a decreasing trend, with values of 1.00, 1.19, and 1.35, respectively. This trend indicates a reduction in the company's reliance on debt in comparison to equity for financing its assets over the three years. his could be seen as a positive sign, as it may indicate improved financial stability and a shift towards a more balanced mix of debt and equity in the Microsoft's capital structure. </t>
  </si>
  <si>
    <t>Microsoft's Equity Multiplier for the years 2023, 2022, and 2021 is 2.00, 2.19, and 2.35, respectively. This ratio represents the relationship between the company's total assets and its equity.  This decreasing trend signify improved financial stability and risk management by Microsoft.</t>
  </si>
  <si>
    <t xml:space="preserve">Microsoft's Times Interest Earned (TIE) Ratio for the years 2023, 2022, and 2021 is 112.34, 250.40, and 58.95, respectively. The significant increase in the TIE ratio from 2021 to 2022 and the substantial ratio in 2023 suggest that Microsoft has a comfortable margin to cover its interest obligations. </t>
  </si>
  <si>
    <t>The Cash Interest Coverage Ratio in 2023 is 133.65, indicating a substantial improvement compared to the previous years. This suggests that Microsoft's operating cash flow is 133.65 times more than its cash interest expenses, reflecting a robust ability to cover interest obligations and demonstrating strong financial health. The increasing trend in the Cash Interest Coverage Ratio from 2021 to 2023 reflects Microsoft's proactive measures to enhance its financial resilience. The surge from 2021 to 2022 may indicate successful strategies in optimizing cash flow or reducing interest-bearing debt, contributing to improved coverage. The consistently high ratios in 2022 and 2023 suggest that Microsoft has maintained a robust ability to service its debt through operating cash flow, potentially reducing financial risks.</t>
  </si>
  <si>
    <t>Institut Mines-Télécom Business School</t>
  </si>
  <si>
    <t>MSc in Management of Innovation in the Digital Economy</t>
  </si>
  <si>
    <t>12 Feb 2024</t>
  </si>
  <si>
    <t>Évry, France</t>
  </si>
  <si>
    <t>***I used Interest Expense = Other income, net</t>
  </si>
  <si>
    <t xml:space="preserve">The operating cash flow ratio declining from 94% in 2022 to 84% in 2023 suggests a potential reduction in the company's ability to generate cash from its core operations. However, in overall, Microsoft is generating more operating cash flow than it has in current liabilities which means a positive sign for short-term liquidity. </t>
  </si>
  <si>
    <t>The accounts receivable turnover ratios for Microsoft have been relatively consistent over the three years, indicating a stable and efficient collection of receivables. In 2023, the ratio is 4.35, meaning Microsoft collected its receivables approximately 4.35 times during the year. In 2022, the ratio is 4.48, slightly higher than in 2023, indicating an improvement in receivables turnover efficiency.</t>
  </si>
  <si>
    <t>The Fixed Asset Turnover ratio measures how efficiently a company utilizes its fixed assets to generate sales. In 2023, The ratio is 2.22, meaning Microsoft generated $2.22 in revenue for every dollar invested in fixed assets. While in 2022, the ratio is 2.66, indicating an increase in efficiency compared to 2023. Microsoft generated $2.66 in revenue for every dollar invested in fixed assets. In general, the fixed asset turnover ratios for Microsoft have been gradually decreasing over the three years, indicating a reduction in the efficiency of utilizing fixed assets to generate sales.</t>
  </si>
  <si>
    <t xml:space="preserve">The Total Asset Turnover ratio for Microsoft decreased from 0.54 in 2022 to 0.51 in 2023, suggesting a potential decline in efficiency in utilizing total assets to generate revenue. The lower ratio indicates that Microsoft generated $0.51 in revenue for every dollar invested in total assets in 2023. The trend in Microsoft's Total Asset Turnover ratio over the three years shows a slight fluctuation. </t>
  </si>
  <si>
    <t xml:space="preserve">Microsoft's Gross Profit Margin remained relatively stable over the three years, fluctuating between 68% and 69 % which suggests efficiency in generating profits from its core operations, with only a slight variation in the percentage of revenue retained for COGS. </t>
  </si>
  <si>
    <t xml:space="preserve">The operating margin is a measure of a company's profitability. Microsoft's Operating Margin remained constant at 42% over the three years. This consistency indicates the company's efficiency in managing operating expenses, maintaining a stable level of profitability from its operations. </t>
  </si>
  <si>
    <t xml:space="preserve">The Net Profit Margin decreased from 37% in 2022 to 34% in 2023, and it was 36% in 2021.The decline suggests a potential reduction in overall profitability after accounting for operating expenses and taxes. </t>
  </si>
  <si>
    <t>ROE decreased from 44% in 2022 to 35% in 2023, with a slight decrease from 43% in 2021. The decline in ROE suggests potentially lower returns for shareholders. It could be influenced by changes in net income, equity structure, or dividend policies.</t>
  </si>
  <si>
    <t>ROA remained stable at 18% in 2023 and 2021, with a slight decrease to 20% in 2022. The stable ROA indicates effective utilization of assets to generate profits. The temporary increase in 2022 may be due to changes in asset efficiency or business strategies.</t>
  </si>
  <si>
    <t>EPS increased from $8.12 in 2021 to $9.72 in 2023, with a slight decrease to $9.70 in 2022. The upward trend in EPS suggests improved profitability on a per-share basis, contributing positively to shareholder value.</t>
  </si>
  <si>
    <t>The P/E ratio decreased from $41 in 2021 to $34 in 2023, remaining stable at $34 in 2022. The declining P/E ratio may indicate improved valuation or a change in market sentiment, making Microsoft's stock potentially more attractive to investors.</t>
  </si>
  <si>
    <t>EV/EBITDA ratio decreased from 35.73 in 2021 to 27.72 in 2023, with an increase to 30.05 in 2022. The declining trend suggests a potential improvement in valuation multiples, making Microsoft more attractive to investors based on EBITDA performance.</t>
  </si>
  <si>
    <t xml:space="preserve">Market Capitalization remained relatively stable at $2,463.21 in 2023, $2,479.75 in 2022, and $2,496.62 in 2021. Market Capitalization represents the total value of a company's outstanding shares in the stock market. The stability in Market Cap suggests that investors have maintained a consistent overall valuation of Microsoft's equity. </t>
  </si>
  <si>
    <t xml:space="preserve"> Enterprise Value remained stable at $2,475.74 in 2023, $2,515.60 in 2022, and $2,540.55 in 2021. Enterprise Value is a more comprehensive measure, considering not only equity but also debt and other financial elements. The stability in EV indicates that the market has consistently assessed Microsoft's overall value, including its debt and other financial obligations. This stable assessment suggests a maintained balance between the company's operational performance and its financial structure.</t>
  </si>
  <si>
    <t>Source: Annual Report 2023</t>
  </si>
  <si>
    <t>No.</t>
  </si>
  <si>
    <t>Description</t>
  </si>
  <si>
    <r>
      <rPr>
        <b/>
        <sz val="11"/>
        <color theme="1"/>
        <rFont val="Times New Roman"/>
        <family val="1"/>
      </rPr>
      <t xml:space="preserve">Name: </t>
    </r>
    <r>
      <rPr>
        <sz val="11"/>
        <color theme="1"/>
        <rFont val="Times New Roman"/>
        <family val="1"/>
      </rPr>
      <t>Vesethmollyka VAR</t>
    </r>
  </si>
  <si>
    <r>
      <rPr>
        <b/>
        <sz val="11"/>
        <color theme="1"/>
        <rFont val="Times New Roman"/>
        <family val="1"/>
      </rPr>
      <t>Professor:</t>
    </r>
    <r>
      <rPr>
        <sz val="11"/>
        <color theme="1"/>
        <rFont val="Times New Roman"/>
        <family val="1"/>
      </rPr>
      <t xml:space="preserve"> Peiran Guo</t>
    </r>
  </si>
  <si>
    <r>
      <rPr>
        <b/>
        <sz val="11"/>
        <color theme="1"/>
        <rFont val="Times New Roman"/>
        <family val="1"/>
      </rPr>
      <t>Course:</t>
    </r>
    <r>
      <rPr>
        <sz val="11"/>
        <color theme="1"/>
        <rFont val="Times New Roman"/>
        <family val="1"/>
      </rPr>
      <t xml:space="preserve"> Finance Analytics</t>
    </r>
  </si>
  <si>
    <t>*** For price per share, I chose the average of price per share in the last 52 weeks which is 330.81 per share.</t>
  </si>
  <si>
    <t>*** For market price of common stock, I chose the average of price per share in the last 52 weeks which is 330.81 per share.</t>
  </si>
  <si>
    <t>Net Income</t>
  </si>
  <si>
    <t>Shareholders' Equity</t>
  </si>
  <si>
    <t>Net Sales</t>
  </si>
  <si>
    <t>Total Assets</t>
  </si>
  <si>
    <t>Financial Leverage</t>
  </si>
  <si>
    <t xml:space="preserve">Financial Analysis of Microsoft Company 2021-2023 </t>
  </si>
  <si>
    <t>Detailed Analysis</t>
  </si>
  <si>
    <t>Du Pont Analysis</t>
  </si>
  <si>
    <t>DuPont Analysis of Microsoft</t>
  </si>
  <si>
    <t>- In 2023, Microsoft had a Net Profit Margin of 34%, an Asset Turnover of 51%, a Financial Leverage of 2.00, resulting in a ROE of 35%.</t>
  </si>
  <si>
    <t>- In 2022, the metrics were a Net Profit Margin of 37%, Total Asset Turnover of 54%, and Financial Leverage of 2.19, resulting in a ROE of 44%.</t>
  </si>
  <si>
    <t xml:space="preserve">- In 2021, Microsoft recorded a Net Profit Margin of 37%, a Total Asset Turnover of 50%, and Financial Leverage of 2.35, with a ROE of 43%. </t>
  </si>
  <si>
    <t xml:space="preserve">DuPoint Analysis breaks down the ROE into three components such as Net Profit Margin, Total Asset Turnover, and Equity Multiplier. Per calculation, dupoint analysis resulted in 0.35 in 2023, 0.44 in 2022, and 0.43 in 2021. A ROE of 0.35 means that the company genrated a return of 35% in 2023 on shareholders' equity he decreased from 2022 to 2023 suggest that Microsoft saw a decline in its return on equity due to marginal declines in profitability, asset efficiency, and finacial leverage. The increase in Financial Leverage raised concerns about the company's reliance on debt. However, in 2022 ROE, Microsoft improved its ability to generate ROE which can be due to its increment in profitability, more efficient use of assets and so on. Overall, the relatively stable ROE for the past three years shows Microsoft maintained a consistent level of overall ROE. </t>
  </si>
  <si>
    <t xml:space="preserve">- The decreased from 2022 to 2023 suggest that Microsoft saw a decline in its return on equity due to marginal declines in profitability, asset efficiency, and finacial leverage. The increase in Financial Leverage raised concerns about the company's reliance on debt. Despite the year-over-year decrease, the ROE figures are still relatively robust, demonstrating strong overall financial performance. </t>
  </si>
  <si>
    <t>Interpretation of DuPont Analysis</t>
  </si>
  <si>
    <t>DuPont Analysis (ROE)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</si>
</sst>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0000_);_(&quot;$&quot;* \(#,##0.0000\);_(&quot;$&quot;* &quot;-&quot;??_);_(@_)"/>
    <numFmt numFmtId="165" formatCode="_(&quot;$&quot;* #,##0_);_(&quot;$&quot;* \(#,##0\);_(&quot;$&quot;* &quot;-&quot;??_);_(@_)"/>
  </numFmts>
  <fonts count="14" x14ac:knownFonts="1">
    <font>
      <sz val="11"/>
      <color theme="1"/>
      <name val="Rockwell"/>
      <family val="2"/>
      <scheme val="minor"/>
    </font>
    <font>
      <sz val="11"/>
      <color theme="1"/>
      <name val="Rockwell"/>
      <family val="2"/>
      <scheme val="minor"/>
    </font>
    <font>
      <sz val="12"/>
      <color theme="1"/>
      <name val="Times New Roman"/>
      <family val="1"/>
    </font>
    <font>
      <b/>
      <sz val="12"/>
      <color theme="1"/>
      <name val="Times New Roman"/>
      <family val="1"/>
    </font>
    <font>
      <b/>
      <sz val="16"/>
      <color theme="1"/>
      <name val="Times New Roman"/>
      <family val="1"/>
    </font>
    <font>
      <sz val="11"/>
      <color theme="1"/>
      <name val="Times New Roman"/>
      <family val="1"/>
    </font>
    <font>
      <b/>
      <sz val="26"/>
      <color theme="1"/>
      <name val="Times New Roman"/>
      <family val="1"/>
    </font>
    <font>
      <u/>
      <sz val="11"/>
      <color theme="10"/>
      <name val="Rockwell"/>
      <family val="2"/>
      <scheme val="minor"/>
    </font>
    <font>
      <b/>
      <sz val="11"/>
      <color theme="1"/>
      <name val="Times New Roman"/>
      <family val="1"/>
    </font>
    <font>
      <sz val="16"/>
      <color theme="1"/>
      <name val="Times New Roman"/>
      <family val="1"/>
    </font>
    <font>
      <i/>
      <sz val="16"/>
      <color theme="1"/>
      <name val="Times New Roman"/>
      <family val="1"/>
    </font>
    <font>
      <b/>
      <i/>
      <sz val="16"/>
      <color theme="1"/>
      <name val="Times New Roman"/>
      <family val="1"/>
    </font>
    <font>
      <u/>
      <sz val="11"/>
      <color theme="10"/>
      <name val="Times New Roman"/>
      <family val="1"/>
    </font>
    <font>
      <sz val="16"/>
      <color rgb="FF0D0D0D"/>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s>
  <borders count="2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129">
    <xf numFmtId="0" fontId="0" fillId="0" borderId="0" xfId="0"/>
    <xf numFmtId="0" fontId="2" fillId="0" borderId="0" xfId="0" applyFont="1"/>
    <xf numFmtId="0" fontId="2" fillId="0" borderId="0" xfId="0" applyFont="1" applyAlignment="1">
      <alignment horizontal="left" vertical="center" wrapText="1" indent="1"/>
    </xf>
    <xf numFmtId="3" fontId="2" fillId="0" borderId="0" xfId="0" applyNumberFormat="1" applyFont="1" applyAlignment="1">
      <alignment horizontal="left" vertical="center" indent="1"/>
    </xf>
    <xf numFmtId="0" fontId="2" fillId="0" borderId="0" xfId="0" applyFont="1" applyAlignment="1">
      <alignment horizontal="center" vertical="center" wrapText="1"/>
    </xf>
    <xf numFmtId="44" fontId="2" fillId="0" borderId="0" xfId="1" applyFont="1" applyAlignment="1">
      <alignment horizontal="left" vertical="center" wrapText="1" indent="3"/>
    </xf>
    <xf numFmtId="44" fontId="2" fillId="0" borderId="0" xfId="1" applyFont="1" applyAlignment="1">
      <alignment horizontal="left" vertical="center" indent="1"/>
    </xf>
    <xf numFmtId="44" fontId="2" fillId="0" borderId="0" xfId="1" applyFont="1" applyAlignment="1">
      <alignment horizontal="left" vertical="center" wrapText="1" indent="6"/>
    </xf>
    <xf numFmtId="44" fontId="2" fillId="0" borderId="0" xfId="1" applyFont="1" applyAlignment="1">
      <alignment horizontal="left" vertical="center" wrapText="1" indent="1"/>
    </xf>
    <xf numFmtId="44" fontId="2" fillId="0" borderId="0" xfId="1" applyFont="1" applyAlignment="1">
      <alignment vertical="center" wrapText="1"/>
    </xf>
    <xf numFmtId="44" fontId="2" fillId="0" borderId="0" xfId="1" applyFont="1"/>
    <xf numFmtId="0" fontId="3" fillId="0" borderId="1" xfId="0" applyFont="1" applyBorder="1" applyAlignment="1">
      <alignment vertical="center" wrapText="1"/>
    </xf>
    <xf numFmtId="0" fontId="2" fillId="0" borderId="1" xfId="0" applyFont="1" applyBorder="1" applyAlignment="1">
      <alignment horizontal="left" vertical="center" wrapText="1" indent="1"/>
    </xf>
    <xf numFmtId="44" fontId="2" fillId="0" borderId="1" xfId="1" applyFont="1" applyBorder="1" applyAlignment="1">
      <alignment horizontal="left" vertical="center" wrapText="1" indent="1"/>
    </xf>
    <xf numFmtId="44" fontId="2" fillId="0" borderId="5" xfId="1" applyFont="1" applyBorder="1" applyAlignment="1">
      <alignment horizontal="left" vertical="center" wrapText="1" indent="1"/>
    </xf>
    <xf numFmtId="44" fontId="2" fillId="0" borderId="0" xfId="1" applyFont="1" applyBorder="1" applyAlignment="1">
      <alignment horizontal="left" vertical="center" wrapText="1" indent="3"/>
    </xf>
    <xf numFmtId="44" fontId="2" fillId="0" borderId="1" xfId="1" applyFont="1" applyBorder="1" applyAlignment="1">
      <alignment horizontal="left" vertical="center" wrapText="1" indent="3"/>
    </xf>
    <xf numFmtId="0" fontId="3" fillId="0" borderId="0" xfId="0" applyFont="1" applyAlignment="1">
      <alignment horizontal="left" vertical="center"/>
    </xf>
    <xf numFmtId="1" fontId="2" fillId="0" borderId="0" xfId="1" applyNumberFormat="1" applyFont="1" applyBorder="1" applyAlignment="1">
      <alignment horizontal="right" vertical="center" indent="1"/>
    </xf>
    <xf numFmtId="1" fontId="2" fillId="0" borderId="1" xfId="1" applyNumberFormat="1" applyFont="1" applyBorder="1" applyAlignment="1">
      <alignment horizontal="right" vertical="center" indent="1"/>
    </xf>
    <xf numFmtId="44" fontId="2" fillId="0" borderId="1" xfId="1" applyFont="1" applyBorder="1"/>
    <xf numFmtId="44" fontId="3" fillId="0" borderId="0" xfId="1" applyFont="1"/>
    <xf numFmtId="44" fontId="3" fillId="0" borderId="1" xfId="1" applyFont="1" applyBorder="1"/>
    <xf numFmtId="44" fontId="2" fillId="0" borderId="0" xfId="1" applyFont="1" applyBorder="1"/>
    <xf numFmtId="3" fontId="2" fillId="0" borderId="1" xfId="0" applyNumberFormat="1" applyFont="1" applyBorder="1" applyAlignment="1">
      <alignment horizontal="left" vertical="center" indent="1"/>
    </xf>
    <xf numFmtId="0" fontId="3" fillId="0" borderId="0" xfId="0" applyFont="1"/>
    <xf numFmtId="44" fontId="2" fillId="0" borderId="0" xfId="0" applyNumberFormat="1" applyFont="1" applyAlignment="1">
      <alignment horizontal="left" vertical="center" indent="1"/>
    </xf>
    <xf numFmtId="164" fontId="2" fillId="0" borderId="0" xfId="1" applyNumberFormat="1" applyFont="1" applyAlignment="1">
      <alignment horizontal="right"/>
    </xf>
    <xf numFmtId="164" fontId="2" fillId="0" borderId="0" xfId="0" applyNumberFormat="1" applyFont="1" applyAlignment="1">
      <alignment horizontal="right" vertical="center" indent="1"/>
    </xf>
    <xf numFmtId="165" fontId="2" fillId="0" borderId="0" xfId="1" applyNumberFormat="1" applyFont="1" applyAlignment="1">
      <alignment horizontal="right" vertical="center" indent="1"/>
    </xf>
    <xf numFmtId="165" fontId="2" fillId="0" borderId="0" xfId="1" applyNumberFormat="1" applyFont="1" applyAlignment="1">
      <alignment horizontal="left" vertical="center" indent="1"/>
    </xf>
    <xf numFmtId="165" fontId="2" fillId="0" borderId="1" xfId="1" applyNumberFormat="1" applyFont="1" applyBorder="1" applyAlignment="1">
      <alignment horizontal="left" vertical="center" indent="1"/>
    </xf>
    <xf numFmtId="165" fontId="2" fillId="0" borderId="5" xfId="1" applyNumberFormat="1" applyFont="1" applyBorder="1" applyAlignment="1">
      <alignment horizontal="left" vertical="center" indent="1"/>
    </xf>
    <xf numFmtId="165" fontId="2" fillId="0" borderId="0" xfId="1" applyNumberFormat="1" applyFont="1"/>
    <xf numFmtId="165" fontId="2" fillId="0" borderId="1" xfId="1" applyNumberFormat="1" applyFont="1" applyBorder="1"/>
    <xf numFmtId="165" fontId="2" fillId="0" borderId="1" xfId="1" applyNumberFormat="1" applyFont="1" applyBorder="1" applyAlignment="1">
      <alignment horizontal="right" vertical="center" indent="1"/>
    </xf>
    <xf numFmtId="165" fontId="2" fillId="0" borderId="0" xfId="1" applyNumberFormat="1" applyFont="1" applyAlignment="1">
      <alignment horizontal="right"/>
    </xf>
    <xf numFmtId="165" fontId="2" fillId="0" borderId="0" xfId="1" applyNumberFormat="1" applyFont="1" applyBorder="1" applyAlignment="1">
      <alignment horizontal="right"/>
    </xf>
    <xf numFmtId="165" fontId="2" fillId="0" borderId="1" xfId="1" applyNumberFormat="1" applyFont="1" applyBorder="1" applyAlignment="1">
      <alignment horizontal="right"/>
    </xf>
    <xf numFmtId="165" fontId="2" fillId="0" borderId="0" xfId="0" applyNumberFormat="1" applyFont="1" applyAlignment="1">
      <alignment horizontal="left" vertical="center" indent="1"/>
    </xf>
    <xf numFmtId="165" fontId="3" fillId="0" borderId="0" xfId="1" applyNumberFormat="1" applyFont="1"/>
    <xf numFmtId="165" fontId="3" fillId="0" borderId="0" xfId="0" applyNumberFormat="1" applyFont="1" applyAlignment="1">
      <alignment horizontal="left" vertical="center" indent="1"/>
    </xf>
    <xf numFmtId="165" fontId="2" fillId="0" borderId="1" xfId="0" applyNumberFormat="1" applyFont="1" applyBorder="1" applyAlignment="1">
      <alignment horizontal="left" vertical="center" indent="1"/>
    </xf>
    <xf numFmtId="9" fontId="2" fillId="0" borderId="0" xfId="2" applyFont="1"/>
    <xf numFmtId="0" fontId="2" fillId="0" borderId="0" xfId="0" applyFont="1" applyAlignment="1">
      <alignment horizontal="left" vertical="center" wrapText="1"/>
    </xf>
    <xf numFmtId="0" fontId="2" fillId="0" borderId="0" xfId="0" applyFont="1" applyAlignment="1">
      <alignment horizontal="left"/>
    </xf>
    <xf numFmtId="165" fontId="2" fillId="0" borderId="0" xfId="0" applyNumberFormat="1" applyFont="1"/>
    <xf numFmtId="0" fontId="5" fillId="0" borderId="0" xfId="0" applyFont="1"/>
    <xf numFmtId="0" fontId="6" fillId="0" borderId="0" xfId="0" applyFont="1" applyAlignment="1">
      <alignment horizontal="left" vertical="center"/>
    </xf>
    <xf numFmtId="0" fontId="2" fillId="0" borderId="8" xfId="0" applyFont="1" applyBorder="1"/>
    <xf numFmtId="0" fontId="2" fillId="0" borderId="8" xfId="0" applyFont="1" applyBorder="1" applyAlignment="1">
      <alignment horizontal="left" vertical="center" wrapText="1"/>
    </xf>
    <xf numFmtId="0" fontId="9" fillId="0" borderId="0" xfId="0" applyFont="1"/>
    <xf numFmtId="0" fontId="4" fillId="0" borderId="12" xfId="0" applyFont="1" applyBorder="1" applyAlignment="1">
      <alignment vertical="center" wrapText="1"/>
    </xf>
    <xf numFmtId="0" fontId="4" fillId="0" borderId="12" xfId="0" applyFont="1" applyBorder="1" applyAlignment="1">
      <alignment horizontal="left" vertical="center" wrapText="1"/>
    </xf>
    <xf numFmtId="9" fontId="9" fillId="0" borderId="10" xfId="2" applyFont="1" applyBorder="1" applyAlignment="1">
      <alignment horizontal="right" vertical="center" wrapText="1"/>
    </xf>
    <xf numFmtId="0" fontId="9" fillId="0" borderId="12" xfId="0" applyFont="1" applyBorder="1" applyAlignment="1">
      <alignment horizontal="left" vertical="center" wrapText="1"/>
    </xf>
    <xf numFmtId="0" fontId="4" fillId="0" borderId="9" xfId="0" applyFont="1" applyBorder="1" applyAlignment="1">
      <alignment vertical="center" wrapText="1"/>
    </xf>
    <xf numFmtId="0" fontId="4" fillId="0" borderId="9" xfId="0" applyFont="1" applyBorder="1" applyAlignment="1">
      <alignment horizontal="left" vertical="center" wrapText="1"/>
    </xf>
    <xf numFmtId="9" fontId="9" fillId="0" borderId="9" xfId="2" applyFont="1" applyBorder="1" applyAlignment="1">
      <alignment horizontal="right" vertical="center" wrapText="1"/>
    </xf>
    <xf numFmtId="0" fontId="9" fillId="0" borderId="9" xfId="0" applyFont="1" applyBorder="1" applyAlignment="1">
      <alignment horizontal="left" vertical="center" wrapText="1"/>
    </xf>
    <xf numFmtId="2" fontId="9" fillId="0" borderId="9" xfId="0" applyNumberFormat="1" applyFont="1" applyBorder="1" applyAlignment="1">
      <alignment vertical="center" wrapText="1"/>
    </xf>
    <xf numFmtId="0" fontId="9" fillId="0" borderId="0" xfId="0" applyFont="1" applyAlignment="1">
      <alignment vertical="center"/>
    </xf>
    <xf numFmtId="0" fontId="10" fillId="0" borderId="0" xfId="0" applyFont="1"/>
    <xf numFmtId="9" fontId="9" fillId="0" borderId="9" xfId="2" applyFont="1" applyBorder="1" applyAlignment="1">
      <alignment vertical="center" wrapText="1"/>
    </xf>
    <xf numFmtId="165" fontId="9" fillId="0" borderId="9" xfId="0" applyNumberFormat="1" applyFont="1" applyBorder="1" applyAlignment="1">
      <alignment vertical="center" wrapText="1"/>
    </xf>
    <xf numFmtId="0" fontId="4" fillId="0" borderId="16" xfId="0" applyFont="1" applyBorder="1" applyAlignment="1">
      <alignment vertical="center" wrapText="1"/>
    </xf>
    <xf numFmtId="0" fontId="4" fillId="0" borderId="16" xfId="0" applyFont="1" applyBorder="1" applyAlignment="1">
      <alignment horizontal="left" vertical="center" wrapText="1"/>
    </xf>
    <xf numFmtId="2" fontId="9" fillId="0" borderId="16" xfId="0" applyNumberFormat="1" applyFont="1" applyBorder="1" applyAlignment="1">
      <alignment vertical="center" wrapText="1"/>
    </xf>
    <xf numFmtId="0" fontId="9" fillId="0" borderId="16" xfId="0" applyFont="1" applyBorder="1" applyAlignment="1">
      <alignment horizontal="left" vertical="center" wrapText="1"/>
    </xf>
    <xf numFmtId="0" fontId="4" fillId="0" borderId="17" xfId="0" applyFont="1" applyBorder="1" applyAlignment="1">
      <alignment vertical="center" wrapText="1"/>
    </xf>
    <xf numFmtId="0" fontId="9" fillId="0" borderId="18" xfId="0" applyFont="1" applyBorder="1" applyAlignment="1">
      <alignment horizontal="left" vertical="center" wrapText="1"/>
    </xf>
    <xf numFmtId="0" fontId="9" fillId="0" borderId="11" xfId="0" applyFont="1" applyBorder="1"/>
    <xf numFmtId="0" fontId="4" fillId="0" borderId="0" xfId="0" applyFont="1" applyAlignment="1">
      <alignment horizontal="left" vertic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15" xfId="0" applyFont="1" applyFill="1" applyBorder="1" applyAlignment="1">
      <alignment horizontal="right" vertical="center"/>
    </xf>
    <xf numFmtId="0" fontId="4" fillId="2" borderId="3" xfId="0" applyFont="1" applyFill="1" applyBorder="1" applyAlignment="1">
      <alignment horizontal="right" vertical="center"/>
    </xf>
    <xf numFmtId="0" fontId="4" fillId="2" borderId="14" xfId="0" applyFont="1" applyFill="1" applyBorder="1" applyAlignment="1">
      <alignment horizontal="left" vertical="center" wrapText="1"/>
    </xf>
    <xf numFmtId="0" fontId="3" fillId="2" borderId="2" xfId="0" applyFont="1" applyFill="1" applyBorder="1" applyAlignment="1">
      <alignment vertical="center" wrapText="1"/>
    </xf>
    <xf numFmtId="0" fontId="3" fillId="2" borderId="3" xfId="0" applyFont="1" applyFill="1" applyBorder="1" applyAlignment="1">
      <alignment horizontal="right" vertical="center" wrapText="1" indent="1"/>
    </xf>
    <xf numFmtId="0" fontId="3" fillId="2" borderId="4" xfId="0" applyFont="1" applyFill="1" applyBorder="1" applyAlignment="1">
      <alignment horizontal="right" vertical="center" wrapText="1" indent="1"/>
    </xf>
    <xf numFmtId="44" fontId="2" fillId="2" borderId="2" xfId="1" applyFont="1" applyFill="1" applyBorder="1" applyAlignment="1">
      <alignment horizontal="left" vertical="center" wrapText="1" indent="6"/>
    </xf>
    <xf numFmtId="165" fontId="3" fillId="2" borderId="3" xfId="1" applyNumberFormat="1" applyFont="1" applyFill="1" applyBorder="1" applyAlignment="1">
      <alignment horizontal="left" vertical="center" indent="1"/>
    </xf>
    <xf numFmtId="165" fontId="3" fillId="2" borderId="4" xfId="1" applyNumberFormat="1" applyFont="1" applyFill="1" applyBorder="1" applyAlignment="1">
      <alignment horizontal="left" vertical="center" indent="1"/>
    </xf>
    <xf numFmtId="44" fontId="3" fillId="2" borderId="0" xfId="1" applyFont="1" applyFill="1"/>
    <xf numFmtId="44" fontId="3" fillId="2" borderId="7" xfId="1" applyFont="1" applyFill="1" applyBorder="1"/>
    <xf numFmtId="165" fontId="3" fillId="2" borderId="7" xfId="1" applyNumberFormat="1" applyFont="1" applyFill="1" applyBorder="1" applyAlignment="1">
      <alignment horizontal="right" vertical="center" indent="1"/>
    </xf>
    <xf numFmtId="44" fontId="3" fillId="2" borderId="2" xfId="1" applyFont="1" applyFill="1" applyBorder="1"/>
    <xf numFmtId="165" fontId="3" fillId="2" borderId="3" xfId="1" applyNumberFormat="1" applyFont="1" applyFill="1" applyBorder="1" applyAlignment="1">
      <alignment horizontal="right"/>
    </xf>
    <xf numFmtId="165" fontId="3" fillId="2" borderId="4" xfId="1" applyNumberFormat="1" applyFont="1" applyFill="1" applyBorder="1" applyAlignment="1">
      <alignment horizontal="right" vertical="center" indent="1"/>
    </xf>
    <xf numFmtId="44" fontId="3" fillId="2" borderId="0" xfId="1" applyFont="1" applyFill="1" applyBorder="1"/>
    <xf numFmtId="165" fontId="3" fillId="2" borderId="6" xfId="1" applyNumberFormat="1" applyFont="1" applyFill="1" applyBorder="1" applyAlignment="1">
      <alignment horizontal="right"/>
    </xf>
    <xf numFmtId="165" fontId="3" fillId="2" borderId="6" xfId="1" applyNumberFormat="1" applyFont="1" applyFill="1" applyBorder="1" applyAlignment="1">
      <alignment horizontal="right" vertical="center" indent="1"/>
    </xf>
    <xf numFmtId="44" fontId="2" fillId="2" borderId="0" xfId="1" applyFont="1" applyFill="1" applyAlignment="1">
      <alignment horizontal="left" vertical="center" wrapText="1" indent="1"/>
    </xf>
    <xf numFmtId="165" fontId="2" fillId="2" borderId="6" xfId="1" applyNumberFormat="1" applyFont="1" applyFill="1" applyBorder="1" applyAlignment="1">
      <alignment horizontal="left" vertical="center" indent="1"/>
    </xf>
    <xf numFmtId="165" fontId="3" fillId="2" borderId="3" xfId="1" applyNumberFormat="1" applyFont="1" applyFill="1" applyBorder="1"/>
    <xf numFmtId="165" fontId="3" fillId="2" borderId="7" xfId="1" applyNumberFormat="1" applyFont="1" applyFill="1" applyBorder="1"/>
    <xf numFmtId="165" fontId="3" fillId="2" borderId="7" xfId="1" applyNumberFormat="1" applyFont="1" applyFill="1" applyBorder="1" applyAlignment="1">
      <alignment horizontal="left" vertical="center" indent="1"/>
    </xf>
    <xf numFmtId="165" fontId="3" fillId="2" borderId="6" xfId="1" applyNumberFormat="1" applyFont="1" applyFill="1" applyBorder="1"/>
    <xf numFmtId="165" fontId="3" fillId="2" borderId="6" xfId="1" applyNumberFormat="1" applyFont="1" applyFill="1" applyBorder="1" applyAlignment="1">
      <alignment horizontal="left" vertical="center" indent="1"/>
    </xf>
    <xf numFmtId="165" fontId="3" fillId="2" borderId="7" xfId="0" applyNumberFormat="1" applyFont="1" applyFill="1" applyBorder="1" applyAlignment="1">
      <alignment horizontal="left" vertical="center" indent="1"/>
    </xf>
    <xf numFmtId="44" fontId="3" fillId="2" borderId="19" xfId="1" applyFont="1" applyFill="1" applyBorder="1"/>
    <xf numFmtId="165" fontId="3" fillId="2" borderId="20" xfId="0" applyNumberFormat="1" applyFont="1" applyFill="1" applyBorder="1" applyAlignment="1">
      <alignment horizontal="left" vertical="center" indent="1"/>
    </xf>
    <xf numFmtId="0" fontId="2" fillId="0" borderId="7" xfId="0" applyFont="1" applyBorder="1"/>
    <xf numFmtId="165" fontId="3" fillId="2" borderId="6" xfId="0" applyNumberFormat="1" applyFont="1" applyFill="1" applyBorder="1" applyAlignment="1">
      <alignment horizontal="left" vertical="center" indent="1"/>
    </xf>
    <xf numFmtId="0" fontId="2" fillId="0" borderId="0" xfId="0" applyFont="1" applyAlignment="1">
      <alignment horizontal="left" indent="1"/>
    </xf>
    <xf numFmtId="0" fontId="2" fillId="0" borderId="1" xfId="0" applyFont="1" applyBorder="1"/>
    <xf numFmtId="0" fontId="3" fillId="0" borderId="1" xfId="0" applyFont="1" applyBorder="1"/>
    <xf numFmtId="0" fontId="3" fillId="2" borderId="7" xfId="0" applyFont="1" applyFill="1" applyBorder="1"/>
    <xf numFmtId="9" fontId="3" fillId="2" borderId="7" xfId="2" applyFont="1" applyFill="1" applyBorder="1"/>
    <xf numFmtId="0" fontId="3" fillId="2" borderId="8" xfId="0" applyFont="1" applyFill="1" applyBorder="1"/>
    <xf numFmtId="2" fontId="3" fillId="2" borderId="8" xfId="0" applyNumberFormat="1" applyFont="1" applyFill="1" applyBorder="1"/>
    <xf numFmtId="0" fontId="3" fillId="3" borderId="7" xfId="0" applyFont="1" applyFill="1" applyBorder="1"/>
    <xf numFmtId="9" fontId="3" fillId="3" borderId="7" xfId="2" applyFont="1" applyFill="1" applyBorder="1"/>
    <xf numFmtId="0" fontId="13" fillId="0" borderId="9" xfId="0" applyFont="1" applyBorder="1" applyAlignment="1">
      <alignment vertical="center" wrapText="1"/>
    </xf>
    <xf numFmtId="0" fontId="4" fillId="0" borderId="0" xfId="0" applyFont="1" applyAlignment="1">
      <alignment horizontal="center"/>
    </xf>
    <xf numFmtId="49" fontId="5"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vertical="center"/>
    </xf>
    <xf numFmtId="0" fontId="12" fillId="0" borderId="0" xfId="3" applyFont="1" applyAlignment="1">
      <alignment horizontal="right"/>
    </xf>
    <xf numFmtId="0" fontId="6" fillId="0" borderId="0" xfId="0" applyFont="1" applyAlignment="1">
      <alignment horizontal="left" vertical="center"/>
    </xf>
    <xf numFmtId="0" fontId="11" fillId="0" borderId="11" xfId="0" applyFont="1" applyBorder="1" applyAlignment="1">
      <alignment horizontal="left" vertical="center" wrapText="1"/>
    </xf>
    <xf numFmtId="0" fontId="11" fillId="0" borderId="0" xfId="0" applyFont="1" applyAlignment="1">
      <alignment horizontal="left" vertical="center" wrapText="1"/>
    </xf>
    <xf numFmtId="0" fontId="3" fillId="0" borderId="0" xfId="0" applyFont="1" applyAlignment="1">
      <alignment horizontal="center"/>
    </xf>
    <xf numFmtId="49" fontId="2" fillId="0" borderId="0" xfId="0" applyNumberFormat="1" applyFont="1"/>
    <xf numFmtId="49" fontId="2" fillId="0" borderId="0" xfId="0" applyNumberFormat="1" applyFont="1" applyAlignment="1">
      <alignment horizontal="left" vertical="top" wrapText="1"/>
    </xf>
    <xf numFmtId="49" fontId="2" fillId="0" borderId="0" xfId="0" applyNumberFormat="1" applyFont="1" applyAlignment="1">
      <alignment horizontal="left" vertical="center" wrapText="1"/>
    </xf>
    <xf numFmtId="9" fontId="9" fillId="0" borderId="9" xfId="0" applyNumberFormat="1" applyFont="1" applyBorder="1" applyAlignment="1">
      <alignment vertical="center" wrapText="1"/>
    </xf>
    <xf numFmtId="9" fontId="9" fillId="0" borderId="16" xfId="0" applyNumberFormat="1" applyFont="1" applyBorder="1" applyAlignment="1">
      <alignment vertic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DuPont Analysis of Microsoft</a:t>
            </a:r>
            <a:r>
              <a:rPr lang="en-US" sz="1100" b="1" baseline="0">
                <a:latin typeface="Times New Roman" panose="02020603050405020304" pitchFamily="18" charset="0"/>
                <a:cs typeface="Times New Roman" panose="02020603050405020304" pitchFamily="18" charset="0"/>
              </a:rPr>
              <a:t> Company 2021-2023</a:t>
            </a:r>
            <a:endParaRPr lang="en-US" sz="11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'DuPont Analysis Detail'!$A$5</c:f>
              <c:strCache>
                <c:ptCount val="1"/>
                <c:pt idx="0">
                  <c:v>Net Profit Margin</c:v>
                </c:pt>
              </c:strCache>
            </c:strRef>
          </c:tx>
          <c:spPr>
            <a:solidFill>
              <a:schemeClr val="accent1"/>
            </a:solidFill>
            <a:ln>
              <a:noFill/>
            </a:ln>
            <a:effectLst/>
          </c:spPr>
          <c:invertIfNegative val="0"/>
          <c:val>
            <c:numRef>
              <c:f>'DuPont Analysis Detail'!$B$5:$D$5</c:f>
              <c:numCache>
                <c:formatCode>0%</c:formatCode>
                <c:ptCount val="3"/>
                <c:pt idx="0">
                  <c:v>0.34146237878394642</c:v>
                </c:pt>
                <c:pt idx="1">
                  <c:v>0.36686336813436221</c:v>
                </c:pt>
                <c:pt idx="2">
                  <c:v>0.36451739564989766</c:v>
                </c:pt>
              </c:numCache>
            </c:numRef>
          </c:val>
          <c:extLst>
            <c:ext xmlns:c16="http://schemas.microsoft.com/office/drawing/2014/chart" uri="{C3380CC4-5D6E-409C-BE32-E72D297353CC}">
              <c16:uniqueId val="{00000000-412D-430E-8A7A-CE48DCD1F1C5}"/>
            </c:ext>
          </c:extLst>
        </c:ser>
        <c:ser>
          <c:idx val="1"/>
          <c:order val="1"/>
          <c:tx>
            <c:strRef>
              <c:f>'DuPont Analysis Detail'!$A$8</c:f>
              <c:strCache>
                <c:ptCount val="1"/>
                <c:pt idx="0">
                  <c:v>Total Asset Turnover</c:v>
                </c:pt>
              </c:strCache>
            </c:strRef>
          </c:tx>
          <c:spPr>
            <a:solidFill>
              <a:schemeClr val="accent2"/>
            </a:solidFill>
            <a:ln>
              <a:noFill/>
            </a:ln>
            <a:effectLst/>
          </c:spPr>
          <c:invertIfNegative val="0"/>
          <c:val>
            <c:numRef>
              <c:f>'DuPont Analysis Detail'!$B$8:$D$8</c:f>
              <c:numCache>
                <c:formatCode>0%</c:formatCode>
                <c:ptCount val="3"/>
                <c:pt idx="0">
                  <c:v>0.51438676039380937</c:v>
                </c:pt>
                <c:pt idx="1">
                  <c:v>0.54344370134853637</c:v>
                </c:pt>
                <c:pt idx="2">
                  <c:v>0.50359069923512267</c:v>
                </c:pt>
              </c:numCache>
            </c:numRef>
          </c:val>
          <c:extLst>
            <c:ext xmlns:c16="http://schemas.microsoft.com/office/drawing/2014/chart" uri="{C3380CC4-5D6E-409C-BE32-E72D297353CC}">
              <c16:uniqueId val="{00000001-412D-430E-8A7A-CE48DCD1F1C5}"/>
            </c:ext>
          </c:extLst>
        </c:ser>
        <c:ser>
          <c:idx val="2"/>
          <c:order val="2"/>
          <c:tx>
            <c:strRef>
              <c:f>'DuPont Analysis Detail'!$A$11</c:f>
              <c:strCache>
                <c:ptCount val="1"/>
                <c:pt idx="0">
                  <c:v>Financial Leverage</c:v>
                </c:pt>
              </c:strCache>
            </c:strRef>
          </c:tx>
          <c:spPr>
            <a:solidFill>
              <a:schemeClr val="accent3"/>
            </a:solidFill>
            <a:ln>
              <a:noFill/>
            </a:ln>
            <a:effectLst/>
          </c:spPr>
          <c:invertIfNegative val="0"/>
          <c:val>
            <c:numRef>
              <c:f>'DuPont Analysis Detail'!$B$11:$D$11</c:f>
              <c:numCache>
                <c:formatCode>0.00</c:formatCode>
                <c:ptCount val="3"/>
                <c:pt idx="0">
                  <c:v>1.9977209137681053</c:v>
                </c:pt>
                <c:pt idx="1">
                  <c:v>2.1906786276134547</c:v>
                </c:pt>
                <c:pt idx="2">
                  <c:v>2.3507549933797223</c:v>
                </c:pt>
              </c:numCache>
            </c:numRef>
          </c:val>
          <c:extLst>
            <c:ext xmlns:c16="http://schemas.microsoft.com/office/drawing/2014/chart" uri="{C3380CC4-5D6E-409C-BE32-E72D297353CC}">
              <c16:uniqueId val="{00000002-412D-430E-8A7A-CE48DCD1F1C5}"/>
            </c:ext>
          </c:extLst>
        </c:ser>
        <c:dLbls>
          <c:showLegendKey val="0"/>
          <c:showVal val="0"/>
          <c:showCatName val="0"/>
          <c:showSerName val="0"/>
          <c:showPercent val="0"/>
          <c:showBubbleSize val="0"/>
        </c:dLbls>
        <c:gapWidth val="219"/>
        <c:overlap val="-27"/>
        <c:axId val="745529584"/>
        <c:axId val="743556400"/>
      </c:barChart>
      <c:lineChart>
        <c:grouping val="standard"/>
        <c:varyColors val="0"/>
        <c:ser>
          <c:idx val="3"/>
          <c:order val="3"/>
          <c:tx>
            <c:strRef>
              <c:f>'DuPont Analysis Detail'!$A$12</c:f>
              <c:strCache>
                <c:ptCount val="1"/>
                <c:pt idx="0">
                  <c:v>DuPont Analysis (ROE)</c:v>
                </c:pt>
              </c:strCache>
            </c:strRef>
          </c:tx>
          <c:spPr>
            <a:ln w="28575" cap="rnd">
              <a:solidFill>
                <a:schemeClr val="accent4"/>
              </a:solidFill>
              <a:round/>
            </a:ln>
            <a:effectLst/>
          </c:spPr>
          <c:marker>
            <c:symbol val="none"/>
          </c:marker>
          <c:val>
            <c:numRef>
              <c:f>'DuPont Analysis Detail'!$B$12:$D$12</c:f>
              <c:numCache>
                <c:formatCode>0%</c:formatCode>
                <c:ptCount val="3"/>
                <c:pt idx="0">
                  <c:v>0.35088714643856411</c:v>
                </c:pt>
                <c:pt idx="1">
                  <c:v>0.43675469250999743</c:v>
                </c:pt>
                <c:pt idx="2">
                  <c:v>0.43152238217314137</c:v>
                </c:pt>
              </c:numCache>
            </c:numRef>
          </c:val>
          <c:smooth val="0"/>
          <c:extLst>
            <c:ext xmlns:c16="http://schemas.microsoft.com/office/drawing/2014/chart" uri="{C3380CC4-5D6E-409C-BE32-E72D297353CC}">
              <c16:uniqueId val="{00000003-412D-430E-8A7A-CE48DCD1F1C5}"/>
            </c:ext>
          </c:extLst>
        </c:ser>
        <c:dLbls>
          <c:showLegendKey val="0"/>
          <c:showVal val="0"/>
          <c:showCatName val="0"/>
          <c:showSerName val="0"/>
          <c:showPercent val="0"/>
          <c:showBubbleSize val="0"/>
        </c:dLbls>
        <c:marker val="1"/>
        <c:smooth val="0"/>
        <c:axId val="745529584"/>
        <c:axId val="743556400"/>
      </c:lineChart>
      <c:catAx>
        <c:axId val="74552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400"/>
        <c:crosses val="autoZero"/>
        <c:auto val="1"/>
        <c:lblAlgn val="ctr"/>
        <c:lblOffset val="100"/>
        <c:noMultiLvlLbl val="0"/>
      </c:catAx>
      <c:valAx>
        <c:axId val="743556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552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971549</xdr:colOff>
      <xdr:row>18</xdr:row>
      <xdr:rowOff>28574</xdr:rowOff>
    </xdr:from>
    <xdr:to>
      <xdr:col>5</xdr:col>
      <xdr:colOff>19049</xdr:colOff>
      <xdr:row>33</xdr:row>
      <xdr:rowOff>85724</xdr:rowOff>
    </xdr:to>
    <xdr:graphicFrame macro="">
      <xdr:nvGraphicFramePr>
        <xdr:cNvPr id="2" name="Chart 1">
          <a:extLst>
            <a:ext uri="{FF2B5EF4-FFF2-40B4-BE49-F238E27FC236}">
              <a16:creationId xmlns:a16="http://schemas.microsoft.com/office/drawing/2014/main" id="{F09F3EB8-F002-5379-224E-89C0D6767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soft.com/investor/reports/ar23/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EDAE-2F5E-48C2-8881-4E7EC468A8D8}">
  <sheetPr>
    <pageSetUpPr fitToPage="1"/>
  </sheetPr>
  <dimension ref="A1:L34"/>
  <sheetViews>
    <sheetView showGridLines="0" topLeftCell="A7" zoomScaleNormal="100" workbookViewId="0">
      <selection activeCell="H27" sqref="H27"/>
    </sheetView>
  </sheetViews>
  <sheetFormatPr defaultColWidth="0" defaultRowHeight="15" zeroHeight="1" x14ac:dyDescent="0.25"/>
  <cols>
    <col min="1" max="4" width="9" style="47" customWidth="1"/>
    <col min="5" max="5" width="9.75" style="47" bestFit="1" customWidth="1"/>
    <col min="6" max="6" width="9" style="47" customWidth="1"/>
    <col min="7" max="7" width="9.375" style="47" customWidth="1"/>
    <col min="8" max="8" width="34.875" style="47" customWidth="1"/>
    <col min="9" max="12" width="9" style="47" customWidth="1"/>
    <col min="13" max="16384" width="9" style="47" hidden="1"/>
  </cols>
  <sheetData>
    <row r="1" spans="1:12" x14ac:dyDescent="0.25"/>
    <row r="2" spans="1:12" x14ac:dyDescent="0.25"/>
    <row r="3" spans="1:12" ht="20.25" x14ac:dyDescent="0.3">
      <c r="A3" s="115" t="s">
        <v>137</v>
      </c>
      <c r="B3" s="115"/>
      <c r="C3" s="115"/>
      <c r="D3" s="115"/>
      <c r="E3" s="115"/>
      <c r="F3" s="115"/>
      <c r="G3" s="115"/>
      <c r="H3" s="115"/>
      <c r="I3" s="115"/>
      <c r="J3" s="115"/>
      <c r="K3" s="115"/>
      <c r="L3" s="115"/>
    </row>
    <row r="4" spans="1:12" ht="20.25" x14ac:dyDescent="0.3">
      <c r="A4" s="115" t="s">
        <v>138</v>
      </c>
      <c r="B4" s="115"/>
      <c r="C4" s="115"/>
      <c r="D4" s="115"/>
      <c r="E4" s="115"/>
      <c r="F4" s="115"/>
      <c r="G4" s="115"/>
      <c r="H4" s="115"/>
      <c r="I4" s="115"/>
      <c r="J4" s="115"/>
      <c r="K4" s="115"/>
      <c r="L4" s="115"/>
    </row>
    <row r="5" spans="1:12" x14ac:dyDescent="0.25"/>
    <row r="6" spans="1:12" x14ac:dyDescent="0.25"/>
    <row r="7" spans="1:12" x14ac:dyDescent="0.25"/>
    <row r="8" spans="1:12" x14ac:dyDescent="0.25"/>
    <row r="9" spans="1:12" x14ac:dyDescent="0.25"/>
    <row r="10" spans="1:12" x14ac:dyDescent="0.25"/>
    <row r="11" spans="1:12" x14ac:dyDescent="0.25"/>
    <row r="12" spans="1:12" x14ac:dyDescent="0.25"/>
    <row r="13" spans="1:12" ht="23.25" customHeight="1" x14ac:dyDescent="0.25">
      <c r="A13" s="118" t="s">
        <v>169</v>
      </c>
      <c r="B13" s="118"/>
      <c r="C13" s="118"/>
      <c r="D13" s="118"/>
      <c r="E13" s="118"/>
      <c r="F13" s="118"/>
      <c r="G13" s="118"/>
      <c r="H13" s="118"/>
      <c r="I13" s="118"/>
      <c r="J13" s="118"/>
      <c r="K13" s="118"/>
      <c r="L13" s="118"/>
    </row>
    <row r="14" spans="1:12" x14ac:dyDescent="0.25">
      <c r="A14" s="118"/>
      <c r="B14" s="118"/>
      <c r="C14" s="118"/>
      <c r="D14" s="118"/>
      <c r="E14" s="118"/>
      <c r="F14" s="118"/>
      <c r="G14" s="118"/>
      <c r="H14" s="118"/>
      <c r="I14" s="118"/>
      <c r="J14" s="118"/>
      <c r="K14" s="118"/>
      <c r="L14" s="118"/>
    </row>
    <row r="15" spans="1:12" x14ac:dyDescent="0.25">
      <c r="A15" s="118"/>
      <c r="B15" s="118"/>
      <c r="C15" s="118"/>
      <c r="D15" s="118"/>
      <c r="E15" s="118"/>
      <c r="F15" s="118"/>
      <c r="G15" s="118"/>
      <c r="H15" s="118"/>
      <c r="I15" s="118"/>
      <c r="J15" s="118"/>
      <c r="K15" s="118"/>
      <c r="L15" s="118"/>
    </row>
    <row r="16" spans="1:12" x14ac:dyDescent="0.25">
      <c r="A16" s="118"/>
      <c r="B16" s="118"/>
      <c r="C16" s="118"/>
      <c r="D16" s="118"/>
      <c r="E16" s="118"/>
      <c r="F16" s="118"/>
      <c r="G16" s="118"/>
      <c r="H16" s="118"/>
      <c r="I16" s="118"/>
      <c r="J16" s="118"/>
      <c r="K16" s="118"/>
      <c r="L16" s="118"/>
    </row>
    <row r="17" spans="1:12" x14ac:dyDescent="0.25">
      <c r="A17" s="117" t="s">
        <v>159</v>
      </c>
      <c r="B17" s="117"/>
      <c r="C17" s="117"/>
      <c r="D17" s="117"/>
      <c r="E17" s="117"/>
      <c r="F17" s="117"/>
      <c r="G17" s="117"/>
      <c r="H17" s="117"/>
      <c r="I17" s="117"/>
      <c r="J17" s="117"/>
      <c r="K17" s="117"/>
      <c r="L17" s="117"/>
    </row>
    <row r="18" spans="1:12" x14ac:dyDescent="0.25">
      <c r="A18" s="117" t="s">
        <v>160</v>
      </c>
      <c r="B18" s="117"/>
      <c r="C18" s="117"/>
      <c r="D18" s="117"/>
      <c r="E18" s="117"/>
      <c r="F18" s="117"/>
      <c r="G18" s="117"/>
      <c r="H18" s="117"/>
      <c r="I18" s="117"/>
      <c r="J18" s="117"/>
      <c r="K18" s="117"/>
      <c r="L18" s="117"/>
    </row>
    <row r="19" spans="1:12" x14ac:dyDescent="0.25">
      <c r="A19" s="117" t="s">
        <v>161</v>
      </c>
      <c r="B19" s="117"/>
      <c r="C19" s="117"/>
      <c r="D19" s="117"/>
      <c r="E19" s="117"/>
      <c r="F19" s="117"/>
      <c r="G19" s="117"/>
      <c r="H19" s="117"/>
      <c r="I19" s="117"/>
      <c r="J19" s="117"/>
      <c r="K19" s="117"/>
      <c r="L19" s="117"/>
    </row>
    <row r="20" spans="1:12" x14ac:dyDescent="0.25"/>
    <row r="21" spans="1:12" x14ac:dyDescent="0.25"/>
    <row r="22" spans="1:12" x14ac:dyDescent="0.25"/>
    <row r="23" spans="1:12" x14ac:dyDescent="0.25"/>
    <row r="24" spans="1:12" x14ac:dyDescent="0.25"/>
    <row r="25" spans="1:12" x14ac:dyDescent="0.25"/>
    <row r="26" spans="1:12" x14ac:dyDescent="0.25"/>
    <row r="27" spans="1:12" x14ac:dyDescent="0.25"/>
    <row r="28" spans="1:12" x14ac:dyDescent="0.25"/>
    <row r="29" spans="1:12" x14ac:dyDescent="0.25"/>
    <row r="30" spans="1:12" x14ac:dyDescent="0.25"/>
    <row r="31" spans="1:12" x14ac:dyDescent="0.25"/>
    <row r="32" spans="1:12" x14ac:dyDescent="0.25">
      <c r="A32" s="116" t="s">
        <v>139</v>
      </c>
      <c r="B32" s="116"/>
      <c r="C32" s="116"/>
      <c r="D32" s="116"/>
      <c r="E32" s="116"/>
      <c r="F32" s="116"/>
      <c r="G32" s="116"/>
      <c r="H32" s="116"/>
      <c r="I32" s="116"/>
      <c r="J32" s="116"/>
      <c r="K32" s="116"/>
      <c r="L32" s="116"/>
    </row>
    <row r="33" spans="1:12" x14ac:dyDescent="0.25">
      <c r="A33" s="117" t="s">
        <v>140</v>
      </c>
      <c r="B33" s="117"/>
      <c r="C33" s="117"/>
      <c r="D33" s="117"/>
      <c r="E33" s="117"/>
      <c r="F33" s="117"/>
      <c r="G33" s="117"/>
      <c r="H33" s="117"/>
      <c r="I33" s="117"/>
      <c r="J33" s="117"/>
      <c r="K33" s="117"/>
      <c r="L33" s="117"/>
    </row>
    <row r="34" spans="1:12" x14ac:dyDescent="0.25"/>
  </sheetData>
  <mergeCells count="8">
    <mergeCell ref="A3:L3"/>
    <mergeCell ref="A4:L4"/>
    <mergeCell ref="A32:L32"/>
    <mergeCell ref="A33:L33"/>
    <mergeCell ref="A19:L19"/>
    <mergeCell ref="A17:L17"/>
    <mergeCell ref="A18:L18"/>
    <mergeCell ref="A13:L16"/>
  </mergeCells>
  <pageMargins left="0" right="1" top="2.44" bottom="0.56000000000000005" header="0.5" footer="2.0299999999999998"/>
  <pageSetup paperSize="9"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6C45-996C-436F-B9C0-E858F07F0C28}">
  <sheetPr>
    <pageSetUpPr fitToPage="1"/>
  </sheetPr>
  <dimension ref="A1:L113"/>
  <sheetViews>
    <sheetView showGridLines="0" topLeftCell="A94" zoomScale="80" zoomScaleNormal="80" workbookViewId="0">
      <selection activeCell="A114" sqref="A114:XFD1048576"/>
    </sheetView>
  </sheetViews>
  <sheetFormatPr defaultColWidth="0" defaultRowHeight="15.75" zeroHeight="1" x14ac:dyDescent="0.25"/>
  <cols>
    <col min="1" max="1" width="83.75" style="10" customWidth="1"/>
    <col min="2" max="3" width="18.625" style="10" customWidth="1"/>
    <col min="4" max="4" width="18.625" style="26" customWidth="1"/>
    <col min="5" max="6" width="9" style="1" hidden="1"/>
    <col min="7" max="7" width="11" style="1" hidden="1"/>
    <col min="8" max="11" width="9" style="1" hidden="1"/>
    <col min="12" max="12" width="11" style="1" hidden="1"/>
    <col min="13" max="16384" width="9" style="1" hidden="1"/>
  </cols>
  <sheetData>
    <row r="1" spans="1:7" x14ac:dyDescent="0.25">
      <c r="A1" s="17" t="s">
        <v>0</v>
      </c>
      <c r="B1" s="1"/>
      <c r="C1" s="119" t="s">
        <v>156</v>
      </c>
      <c r="D1" s="119"/>
    </row>
    <row r="2" spans="1:7" ht="25.5" customHeight="1" thickBot="1" x14ac:dyDescent="0.3">
      <c r="A2" s="11" t="s">
        <v>1</v>
      </c>
      <c r="B2" s="12"/>
      <c r="C2" s="12"/>
      <c r="D2" s="12"/>
    </row>
    <row r="3" spans="1:7" ht="18" customHeight="1" thickBot="1" x14ac:dyDescent="0.3">
      <c r="A3" s="78" t="s">
        <v>2</v>
      </c>
      <c r="B3" s="79">
        <v>2023</v>
      </c>
      <c r="C3" s="79">
        <v>2022</v>
      </c>
      <c r="D3" s="80">
        <v>2021</v>
      </c>
    </row>
    <row r="4" spans="1:7" x14ac:dyDescent="0.25">
      <c r="A4" s="2" t="s">
        <v>3</v>
      </c>
      <c r="B4" s="2"/>
      <c r="C4" s="2"/>
      <c r="D4" s="2"/>
    </row>
    <row r="5" spans="1:7" x14ac:dyDescent="0.25">
      <c r="A5" s="5" t="s">
        <v>4</v>
      </c>
      <c r="B5" s="29">
        <v>64699</v>
      </c>
      <c r="C5" s="30">
        <v>72732</v>
      </c>
      <c r="D5" s="30">
        <v>71074</v>
      </c>
    </row>
    <row r="6" spans="1:7" ht="16.5" thickBot="1" x14ac:dyDescent="0.3">
      <c r="A6" s="5" t="s">
        <v>5</v>
      </c>
      <c r="B6" s="30">
        <v>147216</v>
      </c>
      <c r="C6" s="30">
        <v>125538</v>
      </c>
      <c r="D6" s="30">
        <v>97014</v>
      </c>
    </row>
    <row r="7" spans="1:7" ht="16.5" thickBot="1" x14ac:dyDescent="0.3">
      <c r="A7" s="81" t="s">
        <v>6</v>
      </c>
      <c r="B7" s="82">
        <v>211915</v>
      </c>
      <c r="C7" s="82">
        <v>198270</v>
      </c>
      <c r="D7" s="83">
        <v>168088</v>
      </c>
    </row>
    <row r="8" spans="1:7" x14ac:dyDescent="0.25">
      <c r="A8" s="8" t="s">
        <v>7</v>
      </c>
      <c r="B8" s="8"/>
      <c r="C8" s="8"/>
      <c r="D8" s="8"/>
    </row>
    <row r="9" spans="1:7" x14ac:dyDescent="0.25">
      <c r="A9" s="5" t="s">
        <v>4</v>
      </c>
      <c r="B9" s="30">
        <v>17804</v>
      </c>
      <c r="C9" s="30">
        <v>19064</v>
      </c>
      <c r="D9" s="30">
        <v>18219</v>
      </c>
    </row>
    <row r="10" spans="1:7" ht="16.5" thickBot="1" x14ac:dyDescent="0.3">
      <c r="A10" s="5" t="s">
        <v>5</v>
      </c>
      <c r="B10" s="30">
        <v>48059</v>
      </c>
      <c r="C10" s="30">
        <v>43586</v>
      </c>
      <c r="D10" s="30">
        <v>34013</v>
      </c>
      <c r="G10" s="46"/>
    </row>
    <row r="11" spans="1:7" ht="16.5" thickBot="1" x14ac:dyDescent="0.3">
      <c r="A11" s="81" t="s">
        <v>8</v>
      </c>
      <c r="B11" s="82">
        <v>65863</v>
      </c>
      <c r="C11" s="82">
        <v>62650</v>
      </c>
      <c r="D11" s="83">
        <v>52232</v>
      </c>
    </row>
    <row r="12" spans="1:7" x14ac:dyDescent="0.25">
      <c r="A12" s="7" t="s">
        <v>9</v>
      </c>
      <c r="B12" s="30">
        <v>146052</v>
      </c>
      <c r="C12" s="30">
        <v>135620</v>
      </c>
      <c r="D12" s="30">
        <v>115856</v>
      </c>
    </row>
    <row r="13" spans="1:7" x14ac:dyDescent="0.25">
      <c r="A13" s="8" t="s">
        <v>10</v>
      </c>
      <c r="B13" s="30">
        <v>27195</v>
      </c>
      <c r="C13" s="30">
        <v>24512</v>
      </c>
      <c r="D13" s="30">
        <v>20716</v>
      </c>
    </row>
    <row r="14" spans="1:7" x14ac:dyDescent="0.25">
      <c r="A14" s="8" t="s">
        <v>11</v>
      </c>
      <c r="B14" s="30">
        <v>22759</v>
      </c>
      <c r="C14" s="30">
        <v>21825</v>
      </c>
      <c r="D14" s="30">
        <v>20117</v>
      </c>
    </row>
    <row r="15" spans="1:7" ht="16.5" thickBot="1" x14ac:dyDescent="0.3">
      <c r="A15" s="13" t="s">
        <v>12</v>
      </c>
      <c r="B15" s="31">
        <v>7575</v>
      </c>
      <c r="C15" s="31">
        <v>5900</v>
      </c>
      <c r="D15" s="31">
        <v>5107</v>
      </c>
    </row>
    <row r="16" spans="1:7" x14ac:dyDescent="0.25">
      <c r="A16" s="14" t="s">
        <v>13</v>
      </c>
      <c r="B16" s="32">
        <v>88523</v>
      </c>
      <c r="C16" s="32">
        <v>83383</v>
      </c>
      <c r="D16" s="32">
        <v>69916</v>
      </c>
    </row>
    <row r="17" spans="1:4" ht="16.5" thickBot="1" x14ac:dyDescent="0.3">
      <c r="A17" s="13" t="s">
        <v>14</v>
      </c>
      <c r="B17" s="31">
        <v>788</v>
      </c>
      <c r="C17" s="31">
        <v>333</v>
      </c>
      <c r="D17" s="31">
        <v>1186</v>
      </c>
    </row>
    <row r="18" spans="1:4" x14ac:dyDescent="0.25">
      <c r="A18" s="8" t="s">
        <v>15</v>
      </c>
      <c r="B18" s="30">
        <v>89311</v>
      </c>
      <c r="C18" s="30">
        <v>83716</v>
      </c>
      <c r="D18" s="30">
        <v>71102</v>
      </c>
    </row>
    <row r="19" spans="1:4" ht="16.5" thickBot="1" x14ac:dyDescent="0.3">
      <c r="A19" s="13" t="s">
        <v>16</v>
      </c>
      <c r="B19" s="31">
        <v>16950</v>
      </c>
      <c r="C19" s="31">
        <v>10978</v>
      </c>
      <c r="D19" s="31">
        <v>9831</v>
      </c>
    </row>
    <row r="20" spans="1:4" ht="16.5" thickBot="1" x14ac:dyDescent="0.3">
      <c r="A20" s="93" t="s">
        <v>17</v>
      </c>
      <c r="B20" s="94">
        <v>72361</v>
      </c>
      <c r="C20" s="94">
        <v>72738</v>
      </c>
      <c r="D20" s="94">
        <v>61271</v>
      </c>
    </row>
    <row r="21" spans="1:4" ht="16.5" thickBot="1" x14ac:dyDescent="0.3">
      <c r="A21" s="9"/>
      <c r="B21" s="9"/>
      <c r="C21" s="9"/>
      <c r="D21" s="9"/>
    </row>
    <row r="22" spans="1:4" x14ac:dyDescent="0.25">
      <c r="A22" s="8" t="s">
        <v>18</v>
      </c>
      <c r="B22" s="8"/>
      <c r="C22" s="8"/>
      <c r="D22" s="8"/>
    </row>
    <row r="23" spans="1:4" x14ac:dyDescent="0.25">
      <c r="A23" s="5" t="s">
        <v>19</v>
      </c>
      <c r="B23" s="6">
        <v>9.7200000000000006</v>
      </c>
      <c r="C23" s="6">
        <v>9.6999999999999993</v>
      </c>
      <c r="D23" s="6">
        <v>8.1199999999999992</v>
      </c>
    </row>
    <row r="24" spans="1:4" x14ac:dyDescent="0.25">
      <c r="A24" s="5" t="s">
        <v>20</v>
      </c>
      <c r="B24" s="6">
        <v>9.68</v>
      </c>
      <c r="C24" s="6">
        <v>9.65</v>
      </c>
      <c r="D24" s="6">
        <v>8.0500000000000007</v>
      </c>
    </row>
    <row r="25" spans="1:4" x14ac:dyDescent="0.25">
      <c r="A25" s="9"/>
      <c r="B25" s="9"/>
      <c r="C25" s="9"/>
      <c r="D25" s="9"/>
    </row>
    <row r="26" spans="1:4" x14ac:dyDescent="0.25">
      <c r="A26" s="8" t="s">
        <v>21</v>
      </c>
      <c r="B26" s="8"/>
      <c r="C26" s="8"/>
      <c r="D26" s="8"/>
    </row>
    <row r="27" spans="1:4" x14ac:dyDescent="0.25">
      <c r="A27" s="15" t="s">
        <v>19</v>
      </c>
      <c r="B27" s="18">
        <v>7446</v>
      </c>
      <c r="C27" s="18">
        <v>7496</v>
      </c>
      <c r="D27" s="18">
        <v>7547</v>
      </c>
    </row>
    <row r="28" spans="1:4" ht="16.5" thickBot="1" x14ac:dyDescent="0.3">
      <c r="A28" s="16" t="s">
        <v>20</v>
      </c>
      <c r="B28" s="19">
        <v>7472</v>
      </c>
      <c r="C28" s="19">
        <v>7540</v>
      </c>
      <c r="D28" s="19">
        <v>7608</v>
      </c>
    </row>
    <row r="29" spans="1:4" x14ac:dyDescent="0.25">
      <c r="A29" s="21" t="s">
        <v>22</v>
      </c>
      <c r="D29" s="10"/>
    </row>
    <row r="30" spans="1:4" ht="16.5" thickBot="1" x14ac:dyDescent="0.3">
      <c r="A30" s="22" t="s">
        <v>23</v>
      </c>
      <c r="B30" s="20"/>
      <c r="C30" s="20"/>
      <c r="D30" s="20"/>
    </row>
    <row r="31" spans="1:4" ht="16.5" thickBot="1" x14ac:dyDescent="0.3">
      <c r="A31" s="87" t="s">
        <v>2</v>
      </c>
      <c r="B31" s="79">
        <v>2023</v>
      </c>
      <c r="C31" s="79">
        <v>2022</v>
      </c>
      <c r="D31" s="80">
        <v>2021</v>
      </c>
    </row>
    <row r="32" spans="1:4" x14ac:dyDescent="0.25">
      <c r="A32" s="21" t="s">
        <v>24</v>
      </c>
      <c r="D32" s="4"/>
    </row>
    <row r="33" spans="1:8" x14ac:dyDescent="0.25">
      <c r="A33" s="10" t="s">
        <v>25</v>
      </c>
      <c r="D33" s="3"/>
    </row>
    <row r="34" spans="1:8" x14ac:dyDescent="0.25">
      <c r="A34" s="10" t="s">
        <v>26</v>
      </c>
      <c r="B34" s="36">
        <v>34704</v>
      </c>
      <c r="C34" s="36">
        <v>13931</v>
      </c>
      <c r="D34" s="29">
        <v>14224</v>
      </c>
    </row>
    <row r="35" spans="1:8" x14ac:dyDescent="0.25">
      <c r="A35" s="23" t="s">
        <v>27</v>
      </c>
      <c r="B35" s="37">
        <v>76558</v>
      </c>
      <c r="C35" s="37">
        <v>90826</v>
      </c>
      <c r="D35" s="29">
        <v>116110</v>
      </c>
    </row>
    <row r="36" spans="1:8" ht="16.5" thickBot="1" x14ac:dyDescent="0.3">
      <c r="A36" s="85" t="s">
        <v>28</v>
      </c>
      <c r="B36" s="86">
        <v>111262</v>
      </c>
      <c r="C36" s="86">
        <v>104757</v>
      </c>
      <c r="D36" s="86">
        <v>130334</v>
      </c>
    </row>
    <row r="37" spans="1:8" x14ac:dyDescent="0.25">
      <c r="A37" s="10" t="s">
        <v>29</v>
      </c>
      <c r="B37" s="36">
        <v>48688</v>
      </c>
      <c r="C37" s="36">
        <v>44261</v>
      </c>
      <c r="D37" s="29">
        <v>38043</v>
      </c>
    </row>
    <row r="38" spans="1:8" x14ac:dyDescent="0.25">
      <c r="A38" s="10" t="s">
        <v>30</v>
      </c>
      <c r="B38" s="36">
        <v>2500</v>
      </c>
      <c r="C38" s="36">
        <v>3742</v>
      </c>
      <c r="D38" s="29">
        <v>2636</v>
      </c>
    </row>
    <row r="39" spans="1:8" ht="16.5" thickBot="1" x14ac:dyDescent="0.3">
      <c r="A39" s="20" t="s">
        <v>31</v>
      </c>
      <c r="B39" s="38">
        <v>21807</v>
      </c>
      <c r="C39" s="38">
        <v>16924</v>
      </c>
      <c r="D39" s="35">
        <v>13393</v>
      </c>
    </row>
    <row r="40" spans="1:8" ht="16.5" thickBot="1" x14ac:dyDescent="0.3">
      <c r="A40" s="87" t="s">
        <v>32</v>
      </c>
      <c r="B40" s="88">
        <v>184257</v>
      </c>
      <c r="C40" s="88">
        <v>169684</v>
      </c>
      <c r="D40" s="89">
        <v>184406</v>
      </c>
    </row>
    <row r="41" spans="1:8" x14ac:dyDescent="0.25">
      <c r="A41" s="10" t="s">
        <v>33</v>
      </c>
      <c r="B41" s="36">
        <v>95641</v>
      </c>
      <c r="C41" s="36">
        <v>74398</v>
      </c>
      <c r="D41" s="29">
        <v>59715</v>
      </c>
    </row>
    <row r="42" spans="1:8" x14ac:dyDescent="0.25">
      <c r="A42" s="10" t="s">
        <v>34</v>
      </c>
      <c r="B42" s="36">
        <v>14346</v>
      </c>
      <c r="C42" s="36">
        <v>13148</v>
      </c>
      <c r="D42" s="29">
        <v>11088</v>
      </c>
    </row>
    <row r="43" spans="1:8" x14ac:dyDescent="0.25">
      <c r="A43" s="10" t="s">
        <v>35</v>
      </c>
      <c r="B43" s="36">
        <v>9879</v>
      </c>
      <c r="C43" s="36">
        <v>6891</v>
      </c>
      <c r="D43" s="29">
        <v>5984</v>
      </c>
      <c r="H43" s="43"/>
    </row>
    <row r="44" spans="1:8" x14ac:dyDescent="0.25">
      <c r="A44" s="10" t="s">
        <v>36</v>
      </c>
      <c r="B44" s="36">
        <v>67886</v>
      </c>
      <c r="C44" s="36">
        <v>67524</v>
      </c>
      <c r="D44" s="29">
        <v>49711</v>
      </c>
    </row>
    <row r="45" spans="1:8" x14ac:dyDescent="0.25">
      <c r="A45" s="10" t="s">
        <v>37</v>
      </c>
      <c r="B45" s="36">
        <v>9366</v>
      </c>
      <c r="C45" s="36">
        <v>11298</v>
      </c>
      <c r="D45" s="29">
        <v>7800</v>
      </c>
    </row>
    <row r="46" spans="1:8" ht="16.5" thickBot="1" x14ac:dyDescent="0.3">
      <c r="A46" s="20" t="s">
        <v>38</v>
      </c>
      <c r="B46" s="38">
        <v>30601</v>
      </c>
      <c r="C46" s="38">
        <v>21897</v>
      </c>
      <c r="D46" s="35">
        <v>15075</v>
      </c>
    </row>
    <row r="47" spans="1:8" ht="16.5" thickBot="1" x14ac:dyDescent="0.3">
      <c r="A47" s="90" t="s">
        <v>39</v>
      </c>
      <c r="B47" s="91">
        <v>411976</v>
      </c>
      <c r="C47" s="91">
        <v>364840</v>
      </c>
      <c r="D47" s="92">
        <v>333779</v>
      </c>
    </row>
    <row r="48" spans="1:8" ht="16.5" thickTop="1" x14ac:dyDescent="0.25">
      <c r="A48" s="21" t="s">
        <v>40</v>
      </c>
      <c r="D48" s="6"/>
    </row>
    <row r="49" spans="1:7" x14ac:dyDescent="0.25">
      <c r="A49" s="10" t="s">
        <v>41</v>
      </c>
      <c r="D49" s="6"/>
    </row>
    <row r="50" spans="1:7" x14ac:dyDescent="0.25">
      <c r="A50" s="10" t="s">
        <v>42</v>
      </c>
      <c r="B50" s="33">
        <v>18095</v>
      </c>
      <c r="C50" s="33">
        <v>19000</v>
      </c>
      <c r="D50" s="30">
        <v>15163</v>
      </c>
    </row>
    <row r="51" spans="1:7" x14ac:dyDescent="0.25">
      <c r="A51" s="10" t="s">
        <v>43</v>
      </c>
      <c r="B51" s="33">
        <v>5247</v>
      </c>
      <c r="C51" s="33">
        <v>2749</v>
      </c>
      <c r="D51" s="30">
        <v>8072</v>
      </c>
      <c r="G51" s="43"/>
    </row>
    <row r="52" spans="1:7" x14ac:dyDescent="0.25">
      <c r="A52" s="10" t="s">
        <v>44</v>
      </c>
      <c r="B52" s="33">
        <v>11009</v>
      </c>
      <c r="C52" s="33">
        <v>10661</v>
      </c>
      <c r="D52" s="30">
        <v>10057</v>
      </c>
    </row>
    <row r="53" spans="1:7" x14ac:dyDescent="0.25">
      <c r="A53" s="10" t="s">
        <v>45</v>
      </c>
      <c r="B53" s="33">
        <v>4152</v>
      </c>
      <c r="C53" s="33">
        <v>4067</v>
      </c>
      <c r="D53" s="30">
        <v>2174</v>
      </c>
    </row>
    <row r="54" spans="1:7" x14ac:dyDescent="0.25">
      <c r="A54" s="10" t="s">
        <v>46</v>
      </c>
      <c r="B54" s="33">
        <v>50901</v>
      </c>
      <c r="C54" s="33">
        <v>45538</v>
      </c>
      <c r="D54" s="30">
        <v>41525</v>
      </c>
    </row>
    <row r="55" spans="1:7" ht="16.5" thickBot="1" x14ac:dyDescent="0.3">
      <c r="A55" s="20" t="s">
        <v>47</v>
      </c>
      <c r="B55" s="34">
        <v>14745</v>
      </c>
      <c r="C55" s="34">
        <v>13067</v>
      </c>
      <c r="D55" s="31">
        <v>11666</v>
      </c>
    </row>
    <row r="56" spans="1:7" ht="16.5" thickBot="1" x14ac:dyDescent="0.3">
      <c r="A56" s="87" t="s">
        <v>48</v>
      </c>
      <c r="B56" s="95">
        <v>104149</v>
      </c>
      <c r="C56" s="95">
        <v>95082</v>
      </c>
      <c r="D56" s="83">
        <v>88657</v>
      </c>
    </row>
    <row r="57" spans="1:7" x14ac:dyDescent="0.25">
      <c r="A57" s="10" t="s">
        <v>49</v>
      </c>
      <c r="B57" s="33">
        <v>41990</v>
      </c>
      <c r="C57" s="33">
        <v>47032</v>
      </c>
      <c r="D57" s="30">
        <v>50074</v>
      </c>
    </row>
    <row r="58" spans="1:7" x14ac:dyDescent="0.25">
      <c r="A58" s="10" t="s">
        <v>50</v>
      </c>
      <c r="B58" s="33">
        <v>25560</v>
      </c>
      <c r="C58" s="33">
        <v>26069</v>
      </c>
      <c r="D58" s="30">
        <v>27190</v>
      </c>
    </row>
    <row r="59" spans="1:7" x14ac:dyDescent="0.25">
      <c r="A59" s="10" t="s">
        <v>51</v>
      </c>
      <c r="B59" s="33">
        <v>2912</v>
      </c>
      <c r="C59" s="33">
        <v>2870</v>
      </c>
      <c r="D59" s="30">
        <v>2616</v>
      </c>
    </row>
    <row r="60" spans="1:7" x14ac:dyDescent="0.25">
      <c r="A60" s="10" t="s">
        <v>52</v>
      </c>
      <c r="B60" s="33">
        <v>433</v>
      </c>
      <c r="C60" s="33">
        <v>230</v>
      </c>
      <c r="D60" s="30">
        <v>198</v>
      </c>
    </row>
    <row r="61" spans="1:7" x14ac:dyDescent="0.25">
      <c r="A61" s="10" t="s">
        <v>53</v>
      </c>
      <c r="B61" s="33">
        <v>12728</v>
      </c>
      <c r="C61" s="33">
        <v>11489</v>
      </c>
      <c r="D61" s="30">
        <v>9629</v>
      </c>
    </row>
    <row r="62" spans="1:7" x14ac:dyDescent="0.25">
      <c r="A62" s="10" t="s">
        <v>54</v>
      </c>
      <c r="B62" s="33">
        <v>17981</v>
      </c>
      <c r="C62" s="33">
        <v>15526</v>
      </c>
      <c r="D62" s="30">
        <v>13427</v>
      </c>
    </row>
    <row r="63" spans="1:7" ht="16.5" thickBot="1" x14ac:dyDescent="0.3">
      <c r="A63" s="85" t="s">
        <v>55</v>
      </c>
      <c r="B63" s="96">
        <v>205753</v>
      </c>
      <c r="C63" s="96">
        <v>198298</v>
      </c>
      <c r="D63" s="97">
        <v>191791</v>
      </c>
    </row>
    <row r="64" spans="1:7" x14ac:dyDescent="0.25">
      <c r="A64" s="10" t="s">
        <v>56</v>
      </c>
      <c r="D64" s="6"/>
    </row>
    <row r="65" spans="1:4" x14ac:dyDescent="0.25">
      <c r="A65" s="10" t="s">
        <v>57</v>
      </c>
      <c r="D65" s="6"/>
    </row>
    <row r="66" spans="1:4" x14ac:dyDescent="0.25">
      <c r="A66" s="10" t="s">
        <v>58</v>
      </c>
      <c r="B66" s="33">
        <v>93718</v>
      </c>
      <c r="C66" s="33">
        <v>86939</v>
      </c>
      <c r="D66" s="30">
        <v>83111</v>
      </c>
    </row>
    <row r="67" spans="1:4" x14ac:dyDescent="0.25">
      <c r="A67" s="10" t="s">
        <v>59</v>
      </c>
      <c r="B67" s="33">
        <v>118848</v>
      </c>
      <c r="C67" s="33">
        <v>84281</v>
      </c>
      <c r="D67" s="30">
        <v>57055</v>
      </c>
    </row>
    <row r="68" spans="1:4" x14ac:dyDescent="0.25">
      <c r="A68" s="10" t="s">
        <v>60</v>
      </c>
      <c r="B68" s="33">
        <v>-6343</v>
      </c>
      <c r="C68" s="33">
        <v>-4678</v>
      </c>
      <c r="D68" s="30">
        <v>1822</v>
      </c>
    </row>
    <row r="69" spans="1:4" ht="16.5" thickBot="1" x14ac:dyDescent="0.3">
      <c r="A69" s="85" t="s">
        <v>61</v>
      </c>
      <c r="B69" s="96">
        <v>206223</v>
      </c>
      <c r="C69" s="96">
        <v>166542</v>
      </c>
      <c r="D69" s="97">
        <v>141988</v>
      </c>
    </row>
    <row r="70" spans="1:4" ht="16.5" thickBot="1" x14ac:dyDescent="0.3">
      <c r="A70" s="84" t="s">
        <v>62</v>
      </c>
      <c r="B70" s="98">
        <v>411976</v>
      </c>
      <c r="C70" s="98">
        <v>364840</v>
      </c>
      <c r="D70" s="99">
        <v>333779</v>
      </c>
    </row>
    <row r="71" spans="1:4" ht="16.5" thickTop="1" x14ac:dyDescent="0.25">
      <c r="A71" s="21" t="s">
        <v>63</v>
      </c>
      <c r="D71" s="3"/>
    </row>
    <row r="72" spans="1:4" ht="16.5" thickBot="1" x14ac:dyDescent="0.3">
      <c r="A72" s="22" t="s">
        <v>23</v>
      </c>
      <c r="B72" s="20"/>
      <c r="C72" s="20"/>
      <c r="D72" s="24"/>
    </row>
    <row r="73" spans="1:4" ht="16.5" thickBot="1" x14ac:dyDescent="0.3">
      <c r="A73" s="87" t="s">
        <v>2</v>
      </c>
      <c r="B73" s="79">
        <v>2023</v>
      </c>
      <c r="C73" s="79">
        <v>2022</v>
      </c>
      <c r="D73" s="80">
        <v>2021</v>
      </c>
    </row>
    <row r="74" spans="1:4" x14ac:dyDescent="0.25">
      <c r="A74" s="21" t="s">
        <v>64</v>
      </c>
      <c r="D74" s="3"/>
    </row>
    <row r="75" spans="1:4" s="25" customFormat="1" x14ac:dyDescent="0.25">
      <c r="A75" s="10" t="s">
        <v>17</v>
      </c>
      <c r="B75" s="27" t="s">
        <v>65</v>
      </c>
      <c r="C75" s="27" t="s">
        <v>66</v>
      </c>
      <c r="D75" s="28" t="s">
        <v>67</v>
      </c>
    </row>
    <row r="76" spans="1:4" x14ac:dyDescent="0.25">
      <c r="A76" s="10" t="s">
        <v>68</v>
      </c>
      <c r="D76" s="3"/>
    </row>
    <row r="77" spans="1:4" x14ac:dyDescent="0.25">
      <c r="A77" s="10" t="s">
        <v>69</v>
      </c>
      <c r="B77" s="33">
        <v>13861</v>
      </c>
      <c r="C77" s="33">
        <v>14460</v>
      </c>
      <c r="D77" s="39">
        <v>11686</v>
      </c>
    </row>
    <row r="78" spans="1:4" x14ac:dyDescent="0.25">
      <c r="A78" s="10" t="s">
        <v>70</v>
      </c>
      <c r="B78" s="33">
        <v>9611</v>
      </c>
      <c r="C78" s="33">
        <v>7502</v>
      </c>
      <c r="D78" s="39">
        <v>6118</v>
      </c>
    </row>
    <row r="79" spans="1:4" x14ac:dyDescent="0.25">
      <c r="A79" s="10" t="s">
        <v>71</v>
      </c>
      <c r="B79" s="33">
        <v>196</v>
      </c>
      <c r="C79" s="33">
        <v>-409</v>
      </c>
      <c r="D79" s="39">
        <v>-1249</v>
      </c>
    </row>
    <row r="80" spans="1:4" x14ac:dyDescent="0.25">
      <c r="A80" s="10" t="s">
        <v>52</v>
      </c>
      <c r="B80" s="33">
        <v>-6059</v>
      </c>
      <c r="C80" s="33">
        <v>-5702</v>
      </c>
      <c r="D80" s="39">
        <v>-150</v>
      </c>
    </row>
    <row r="81" spans="1:4" x14ac:dyDescent="0.25">
      <c r="A81" s="10" t="s">
        <v>72</v>
      </c>
      <c r="B81" s="33"/>
      <c r="C81" s="33"/>
      <c r="D81" s="39"/>
    </row>
    <row r="82" spans="1:4" x14ac:dyDescent="0.25">
      <c r="A82" s="10" t="s">
        <v>73</v>
      </c>
      <c r="B82" s="33">
        <v>-4087</v>
      </c>
      <c r="C82" s="33">
        <v>-6834</v>
      </c>
      <c r="D82" s="39">
        <v>-6481</v>
      </c>
    </row>
    <row r="83" spans="1:4" x14ac:dyDescent="0.25">
      <c r="A83" s="10" t="s">
        <v>30</v>
      </c>
      <c r="B83" s="33">
        <v>1242</v>
      </c>
      <c r="C83" s="33">
        <v>-1123</v>
      </c>
      <c r="D83" s="39">
        <v>-737</v>
      </c>
    </row>
    <row r="84" spans="1:4" x14ac:dyDescent="0.25">
      <c r="A84" s="10" t="s">
        <v>31</v>
      </c>
      <c r="B84" s="33">
        <v>-1991</v>
      </c>
      <c r="C84" s="33">
        <v>-709</v>
      </c>
      <c r="D84" s="39">
        <v>-932</v>
      </c>
    </row>
    <row r="85" spans="1:4" x14ac:dyDescent="0.25">
      <c r="A85" s="10" t="s">
        <v>38</v>
      </c>
      <c r="B85" s="33">
        <v>-2833</v>
      </c>
      <c r="C85" s="33">
        <v>-2805</v>
      </c>
      <c r="D85" s="39">
        <v>-3459</v>
      </c>
    </row>
    <row r="86" spans="1:4" x14ac:dyDescent="0.25">
      <c r="A86" s="10" t="s">
        <v>42</v>
      </c>
      <c r="B86" s="33">
        <v>-2721</v>
      </c>
      <c r="C86" s="33">
        <v>2943</v>
      </c>
      <c r="D86" s="39">
        <v>2798</v>
      </c>
    </row>
    <row r="87" spans="1:4" x14ac:dyDescent="0.25">
      <c r="A87" s="10" t="s">
        <v>74</v>
      </c>
      <c r="B87" s="33">
        <v>5535</v>
      </c>
      <c r="C87" s="33">
        <v>5109</v>
      </c>
      <c r="D87" s="39">
        <v>4633</v>
      </c>
    </row>
    <row r="88" spans="1:4" x14ac:dyDescent="0.25">
      <c r="A88" s="10" t="s">
        <v>75</v>
      </c>
      <c r="B88" s="33">
        <v>-358</v>
      </c>
      <c r="C88" s="33">
        <v>696</v>
      </c>
      <c r="D88" s="39">
        <v>-2309</v>
      </c>
    </row>
    <row r="89" spans="1:4" x14ac:dyDescent="0.25">
      <c r="A89" s="10" t="s">
        <v>47</v>
      </c>
      <c r="B89" s="33">
        <v>2272</v>
      </c>
      <c r="C89" s="33">
        <v>2344</v>
      </c>
      <c r="D89" s="39">
        <v>4149</v>
      </c>
    </row>
    <row r="90" spans="1:4" x14ac:dyDescent="0.25">
      <c r="A90" s="10" t="s">
        <v>54</v>
      </c>
      <c r="B90" s="33">
        <v>553</v>
      </c>
      <c r="C90" s="33">
        <v>825</v>
      </c>
      <c r="D90" s="39">
        <v>1402</v>
      </c>
    </row>
    <row r="91" spans="1:4" ht="16.5" thickBot="1" x14ac:dyDescent="0.3">
      <c r="A91" s="85" t="s">
        <v>76</v>
      </c>
      <c r="B91" s="96">
        <v>87582</v>
      </c>
      <c r="C91" s="96">
        <v>89035</v>
      </c>
      <c r="D91" s="100">
        <v>76740</v>
      </c>
    </row>
    <row r="92" spans="1:4" x14ac:dyDescent="0.25">
      <c r="A92" s="21" t="s">
        <v>77</v>
      </c>
      <c r="B92" s="33"/>
      <c r="C92" s="33"/>
      <c r="D92" s="39"/>
    </row>
    <row r="93" spans="1:4" x14ac:dyDescent="0.25">
      <c r="A93" s="10" t="s">
        <v>78</v>
      </c>
      <c r="B93" s="33">
        <v>0</v>
      </c>
      <c r="C93" s="33">
        <v>0</v>
      </c>
      <c r="D93" s="39">
        <v>-1754</v>
      </c>
    </row>
    <row r="94" spans="1:4" x14ac:dyDescent="0.25">
      <c r="A94" s="10" t="s">
        <v>79</v>
      </c>
      <c r="B94" s="33">
        <v>-2750</v>
      </c>
      <c r="C94" s="33">
        <v>-9023</v>
      </c>
      <c r="D94" s="39">
        <v>-3750</v>
      </c>
    </row>
    <row r="95" spans="1:4" x14ac:dyDescent="0.25">
      <c r="A95" s="10" t="s">
        <v>80</v>
      </c>
      <c r="B95" s="33">
        <v>1866</v>
      </c>
      <c r="C95" s="33">
        <v>1841</v>
      </c>
      <c r="D95" s="39">
        <v>1693</v>
      </c>
    </row>
    <row r="96" spans="1:4" x14ac:dyDescent="0.25">
      <c r="A96" s="10" t="s">
        <v>81</v>
      </c>
      <c r="B96" s="33">
        <v>-22245</v>
      </c>
      <c r="C96" s="33">
        <v>-32696</v>
      </c>
      <c r="D96" s="39">
        <v>-27385</v>
      </c>
    </row>
    <row r="97" spans="1:4" x14ac:dyDescent="0.25">
      <c r="A97" s="10" t="s">
        <v>82</v>
      </c>
      <c r="B97" s="33">
        <v>-19800</v>
      </c>
      <c r="C97" s="33">
        <v>-18135</v>
      </c>
      <c r="D97" s="39">
        <v>-16521</v>
      </c>
    </row>
    <row r="98" spans="1:4" x14ac:dyDescent="0.25">
      <c r="A98" s="10" t="s">
        <v>83</v>
      </c>
      <c r="B98" s="33">
        <v>-1006</v>
      </c>
      <c r="C98" s="33">
        <v>-863</v>
      </c>
      <c r="D98" s="39">
        <v>-769</v>
      </c>
    </row>
    <row r="99" spans="1:4" ht="16.5" thickBot="1" x14ac:dyDescent="0.3">
      <c r="A99" s="101" t="s">
        <v>84</v>
      </c>
      <c r="B99" s="96">
        <v>-43935</v>
      </c>
      <c r="C99" s="96">
        <v>-58876</v>
      </c>
      <c r="D99" s="102">
        <v>-48486</v>
      </c>
    </row>
    <row r="100" spans="1:4" x14ac:dyDescent="0.25">
      <c r="A100" s="21" t="s">
        <v>85</v>
      </c>
      <c r="B100" s="40"/>
      <c r="C100" s="40"/>
      <c r="D100" s="41"/>
    </row>
    <row r="101" spans="1:4" x14ac:dyDescent="0.25">
      <c r="A101" s="10" t="s">
        <v>86</v>
      </c>
      <c r="B101" s="33">
        <v>-28107</v>
      </c>
      <c r="C101" s="33">
        <v>-23886</v>
      </c>
      <c r="D101" s="39">
        <v>-20622</v>
      </c>
    </row>
    <row r="102" spans="1:4" x14ac:dyDescent="0.25">
      <c r="A102" s="10" t="s">
        <v>87</v>
      </c>
      <c r="B102" s="33">
        <v>-1670</v>
      </c>
      <c r="C102" s="33">
        <v>-22038</v>
      </c>
      <c r="D102" s="39">
        <v>-8909</v>
      </c>
    </row>
    <row r="103" spans="1:4" x14ac:dyDescent="0.25">
      <c r="A103" s="10" t="s">
        <v>88</v>
      </c>
      <c r="B103" s="33">
        <v>-37651</v>
      </c>
      <c r="C103" s="33">
        <v>-26456</v>
      </c>
      <c r="D103" s="39">
        <v>-62924</v>
      </c>
    </row>
    <row r="104" spans="1:4" x14ac:dyDescent="0.25">
      <c r="A104" s="10" t="s">
        <v>89</v>
      </c>
      <c r="B104" s="33">
        <v>33510</v>
      </c>
      <c r="C104" s="33">
        <v>16451</v>
      </c>
      <c r="D104" s="39">
        <v>51792</v>
      </c>
    </row>
    <row r="105" spans="1:4" x14ac:dyDescent="0.25">
      <c r="A105" s="10" t="s">
        <v>90</v>
      </c>
      <c r="B105" s="33">
        <v>14354</v>
      </c>
      <c r="C105" s="33">
        <v>28443</v>
      </c>
      <c r="D105" s="39">
        <v>14008</v>
      </c>
    </row>
    <row r="106" spans="1:4" x14ac:dyDescent="0.25">
      <c r="A106" s="10" t="s">
        <v>83</v>
      </c>
      <c r="B106" s="33">
        <v>-3116</v>
      </c>
      <c r="C106" s="33">
        <v>-2825</v>
      </c>
      <c r="D106" s="39">
        <v>-922</v>
      </c>
    </row>
    <row r="107" spans="1:4" s="103" customFormat="1" ht="16.5" thickBot="1" x14ac:dyDescent="0.3">
      <c r="A107" s="85" t="s">
        <v>91</v>
      </c>
      <c r="B107" s="96">
        <v>-22680</v>
      </c>
      <c r="C107" s="96">
        <v>-30311</v>
      </c>
      <c r="D107" s="100">
        <v>-27577</v>
      </c>
    </row>
    <row r="108" spans="1:4" ht="16.5" thickBot="1" x14ac:dyDescent="0.3">
      <c r="A108" s="20" t="s">
        <v>92</v>
      </c>
      <c r="B108" s="34">
        <v>-194</v>
      </c>
      <c r="C108" s="34">
        <v>-141</v>
      </c>
      <c r="D108" s="42">
        <v>-29</v>
      </c>
    </row>
    <row r="109" spans="1:4" x14ac:dyDescent="0.25">
      <c r="A109" s="10" t="s">
        <v>93</v>
      </c>
      <c r="B109" s="33">
        <v>20773</v>
      </c>
      <c r="C109" s="33">
        <v>-293</v>
      </c>
      <c r="D109" s="39">
        <v>648</v>
      </c>
    </row>
    <row r="110" spans="1:4" ht="16.5" thickBot="1" x14ac:dyDescent="0.3">
      <c r="A110" s="20" t="s">
        <v>94</v>
      </c>
      <c r="B110" s="34">
        <v>13931</v>
      </c>
      <c r="C110" s="34">
        <v>14224</v>
      </c>
      <c r="D110" s="42">
        <v>13576</v>
      </c>
    </row>
    <row r="111" spans="1:4" ht="16.5" thickBot="1" x14ac:dyDescent="0.3">
      <c r="A111" s="84" t="s">
        <v>95</v>
      </c>
      <c r="B111" s="98">
        <v>34704</v>
      </c>
      <c r="C111" s="98">
        <v>13931</v>
      </c>
      <c r="D111" s="104">
        <v>14224</v>
      </c>
    </row>
    <row r="112" spans="1:4" ht="16.5" thickTop="1" x14ac:dyDescent="0.25"/>
    <row r="113" x14ac:dyDescent="0.25"/>
  </sheetData>
  <mergeCells count="1">
    <mergeCell ref="C1:D1"/>
  </mergeCells>
  <hyperlinks>
    <hyperlink ref="C1:D1" r:id="rId1" display="Source: Annual Report 2023" xr:uid="{EAAFD169-B88F-424D-A065-BCDA8C0639F0}"/>
  </hyperlinks>
  <pageMargins left="0.25" right="0.25" top="0.75" bottom="0.75" header="0.3" footer="0.3"/>
  <pageSetup paperSize="9" scale="96" fitToHeight="0" orientation="landscape" r:id="rId2"/>
  <headerFooter differentFirst="1">
    <oddFooter>&amp;R&amp;"Times New Roman,Regular"&amp;10&amp;P</oddFooter>
  </headerFooter>
  <rowBreaks count="2" manualBreakCount="2">
    <brk id="28" max="16383" man="1"/>
    <brk id="7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95EC-DCA9-486C-9D79-F1486AFAA52B}">
  <sheetPr>
    <tabColor theme="2" tint="-0.249977111117893"/>
    <pageSetUpPr fitToPage="1"/>
  </sheetPr>
  <dimension ref="A1:L32"/>
  <sheetViews>
    <sheetView showGridLines="0" zoomScale="60" zoomScaleNormal="60" zoomScaleSheetLayoutView="30" zoomScalePageLayoutView="30" workbookViewId="0">
      <pane ySplit="1" topLeftCell="A24" activePane="bottomLeft" state="frozen"/>
      <selection pane="bottomLeft" activeCell="E42" sqref="E42"/>
    </sheetView>
  </sheetViews>
  <sheetFormatPr defaultRowHeight="15.75" x14ac:dyDescent="0.25"/>
  <cols>
    <col min="1" max="1" width="9" style="1"/>
    <col min="2" max="2" width="45.375" style="45" customWidth="1"/>
    <col min="3" max="5" width="19.875" style="1" customWidth="1"/>
    <col min="6" max="6" width="90.375" style="44" customWidth="1"/>
    <col min="7" max="7" width="9" style="1"/>
    <col min="8" max="8" width="3.5" style="1" customWidth="1"/>
    <col min="9" max="11" width="9" style="1"/>
    <col min="12" max="12" width="11.5" style="1" customWidth="1"/>
    <col min="13" max="16384" width="9" style="1"/>
  </cols>
  <sheetData>
    <row r="1" spans="1:7" s="120" customFormat="1" ht="33" x14ac:dyDescent="0.2">
      <c r="A1" s="120" t="s">
        <v>96</v>
      </c>
    </row>
    <row r="2" spans="1:7" s="48" customFormat="1" ht="24.75" customHeight="1" thickBot="1" x14ac:dyDescent="0.25">
      <c r="A2" s="72" t="s">
        <v>23</v>
      </c>
    </row>
    <row r="3" spans="1:7" s="51" customFormat="1" ht="27.75" customHeight="1" thickBot="1" x14ac:dyDescent="0.35">
      <c r="A3" s="73" t="s">
        <v>157</v>
      </c>
      <c r="B3" s="74" t="s">
        <v>158</v>
      </c>
      <c r="C3" s="75">
        <v>2023</v>
      </c>
      <c r="D3" s="76">
        <v>2022</v>
      </c>
      <c r="E3" s="75">
        <v>2021</v>
      </c>
      <c r="F3" s="77" t="s">
        <v>170</v>
      </c>
    </row>
    <row r="4" spans="1:7" s="51" customFormat="1" ht="166.5" customHeight="1" x14ac:dyDescent="0.3">
      <c r="A4" s="52">
        <v>1</v>
      </c>
      <c r="B4" s="53" t="s">
        <v>97</v>
      </c>
      <c r="C4" s="54">
        <f>'Financial Statement'!B40/'Financial Statement'!B56</f>
        <v>1.7691672507657299</v>
      </c>
      <c r="D4" s="54">
        <f>'Financial Statement'!C40/'Financial Statement'!C56</f>
        <v>1.7846069708251824</v>
      </c>
      <c r="E4" s="54">
        <f>'Financial Statement'!D40/'Financial Statement'!D56</f>
        <v>2.0799936835218875</v>
      </c>
      <c r="F4" s="55" t="s">
        <v>99</v>
      </c>
    </row>
    <row r="5" spans="1:7" s="51" customFormat="1" ht="158.1" customHeight="1" x14ac:dyDescent="0.3">
      <c r="A5" s="56">
        <v>2</v>
      </c>
      <c r="B5" s="57" t="s">
        <v>98</v>
      </c>
      <c r="C5" s="58">
        <f>('Financial Statement'!B40-'Financial Statement'!B38)/'Financial Statement'!B56</f>
        <v>1.7451631796752729</v>
      </c>
      <c r="D5" s="58">
        <f>('Financial Statement'!C40-'Financial Statement'!C38)/'Financial Statement'!C56</f>
        <v>1.7452514671546664</v>
      </c>
      <c r="E5" s="58">
        <f>('Financial Statement'!D40-'Financial Statement'!D38)/'Financial Statement'!D56</f>
        <v>2.0502611186933914</v>
      </c>
      <c r="F5" s="59" t="s">
        <v>100</v>
      </c>
    </row>
    <row r="6" spans="1:7" s="51" customFormat="1" ht="158.1" customHeight="1" x14ac:dyDescent="0.3">
      <c r="A6" s="56">
        <v>3</v>
      </c>
      <c r="B6" s="57" t="s">
        <v>101</v>
      </c>
      <c r="C6" s="58">
        <f>'Financial Statement'!B91/'Financial Statement'!B56</f>
        <v>0.84092982169775998</v>
      </c>
      <c r="D6" s="58">
        <f>'Financial Statement'!C91/'Financial Statement'!C56</f>
        <v>0.93640226330956433</v>
      </c>
      <c r="E6" s="58">
        <f>'Financial Statement'!D91/'Financial Statement'!D56</f>
        <v>0.8655830898857394</v>
      </c>
      <c r="F6" s="59" t="s">
        <v>142</v>
      </c>
    </row>
    <row r="7" spans="1:7" s="61" customFormat="1" ht="158.1" customHeight="1" x14ac:dyDescent="0.2">
      <c r="A7" s="56">
        <v>4</v>
      </c>
      <c r="B7" s="57" t="s">
        <v>102</v>
      </c>
      <c r="C7" s="60">
        <f>'Financial Statement'!B37/('Financial Statement'!B7/365)</f>
        <v>83.859660713021739</v>
      </c>
      <c r="D7" s="60">
        <f>'Financial Statement'!C37/('Financial Statement'!C7/365)</f>
        <v>81.481136833610734</v>
      </c>
      <c r="E7" s="60">
        <f>'Financial Statement'!D37/('Financial Statement'!D7/365)</f>
        <v>82.609674694207797</v>
      </c>
      <c r="F7" s="59" t="s">
        <v>103</v>
      </c>
    </row>
    <row r="8" spans="1:7" s="51" customFormat="1" ht="158.1" customHeight="1" x14ac:dyDescent="0.3">
      <c r="A8" s="56">
        <v>5</v>
      </c>
      <c r="B8" s="57" t="s">
        <v>104</v>
      </c>
      <c r="C8" s="60">
        <f>'Financial Statement'!B50/('Financial Statement'!B11/365)</f>
        <v>100.27898820278456</v>
      </c>
      <c r="D8" s="60">
        <f>'Financial Statement'!C50/('Financial Statement'!C11/365)</f>
        <v>110.69433359936153</v>
      </c>
      <c r="E8" s="60">
        <f>'Financial Statement'!D50/('Financial Statement'!D11/365)</f>
        <v>105.95985219788635</v>
      </c>
      <c r="F8" s="59" t="s">
        <v>105</v>
      </c>
      <c r="G8" s="62"/>
    </row>
    <row r="9" spans="1:7" s="51" customFormat="1" ht="158.1" customHeight="1" x14ac:dyDescent="0.3">
      <c r="A9" s="56">
        <v>6</v>
      </c>
      <c r="B9" s="57" t="s">
        <v>106</v>
      </c>
      <c r="C9" s="60">
        <f>'Financial Statement'!B38/('Financial Statement'!B11/365)</f>
        <v>13.854516192703034</v>
      </c>
      <c r="D9" s="60">
        <f>'Financial Statement'!C38/('Financial Statement'!C11/365)</f>
        <v>21.80095770151636</v>
      </c>
      <c r="E9" s="60">
        <f>'Financial Statement'!D38/('Financial Statement'!D11/365)</f>
        <v>18.420508500536069</v>
      </c>
      <c r="F9" s="59" t="s">
        <v>107</v>
      </c>
    </row>
    <row r="10" spans="1:7" s="51" customFormat="1" ht="158.1" customHeight="1" x14ac:dyDescent="0.3">
      <c r="A10" s="56">
        <v>7</v>
      </c>
      <c r="B10" s="57" t="s">
        <v>108</v>
      </c>
      <c r="C10" s="60">
        <f>C7+C9-C8</f>
        <v>-2.5648112970597907</v>
      </c>
      <c r="D10" s="60">
        <f t="shared" ref="D10:E10" si="0">D7+D9-D8</f>
        <v>-7.4122390642344271</v>
      </c>
      <c r="E10" s="60">
        <f t="shared" si="0"/>
        <v>-4.9296690031424788</v>
      </c>
      <c r="F10" s="60" t="s">
        <v>109</v>
      </c>
    </row>
    <row r="11" spans="1:7" s="51" customFormat="1" ht="158.1" customHeight="1" x14ac:dyDescent="0.3">
      <c r="A11" s="56">
        <v>8</v>
      </c>
      <c r="B11" s="57" t="s">
        <v>110</v>
      </c>
      <c r="C11" s="60">
        <f>'Financial Statement'!B7/'Financial Statement'!B37</f>
        <v>4.3525098586920805</v>
      </c>
      <c r="D11" s="60">
        <f>'Financial Statement'!C7/'Financial Statement'!C37</f>
        <v>4.479564402069542</v>
      </c>
      <c r="E11" s="60">
        <f>'Financial Statement'!D7/'Financial Statement'!D37</f>
        <v>4.4183686880635067</v>
      </c>
      <c r="F11" s="59" t="s">
        <v>143</v>
      </c>
    </row>
    <row r="12" spans="1:7" s="51" customFormat="1" ht="158.1" customHeight="1" x14ac:dyDescent="0.3">
      <c r="A12" s="56">
        <v>9</v>
      </c>
      <c r="B12" s="57" t="s">
        <v>111</v>
      </c>
      <c r="C12" s="60">
        <f>'Financial Statement'!B11/'Financial Statement'!B50</f>
        <v>3.6398452611218568</v>
      </c>
      <c r="D12" s="60">
        <f>'Financial Statement'!C11/'Financial Statement'!C50</f>
        <v>3.2973684210526315</v>
      </c>
      <c r="E12" s="60">
        <f>'Financial Statement'!D11/'Financial Statement'!D50</f>
        <v>3.4447009167051377</v>
      </c>
      <c r="F12" s="59" t="s">
        <v>130</v>
      </c>
    </row>
    <row r="13" spans="1:7" s="51" customFormat="1" ht="222" customHeight="1" x14ac:dyDescent="0.3">
      <c r="A13" s="56">
        <v>10</v>
      </c>
      <c r="B13" s="57" t="s">
        <v>112</v>
      </c>
      <c r="C13" s="60">
        <f>'Financial Statement'!B11/'Financial Statement'!B38</f>
        <v>26.345199999999998</v>
      </c>
      <c r="D13" s="60">
        <f>'Financial Statement'!C11/'Financial Statement'!C38</f>
        <v>16.742383752004276</v>
      </c>
      <c r="E13" s="60">
        <f>'Financial Statement'!D11/'Financial Statement'!D38</f>
        <v>19.814871016691956</v>
      </c>
      <c r="F13" s="59" t="s">
        <v>131</v>
      </c>
    </row>
    <row r="14" spans="1:7" s="51" customFormat="1" ht="211.5" customHeight="1" x14ac:dyDescent="0.3">
      <c r="A14" s="56">
        <v>11</v>
      </c>
      <c r="B14" s="57" t="s">
        <v>113</v>
      </c>
      <c r="C14" s="60">
        <f>'Financial Statement'!B7/'Financial Statement'!B41</f>
        <v>2.2157338379983478</v>
      </c>
      <c r="D14" s="60">
        <f>'Financial Statement'!C7/'Financial Statement'!C41</f>
        <v>2.6649909943815695</v>
      </c>
      <c r="E14" s="60">
        <f>'Financial Statement'!D7/'Financial Statement'!D41</f>
        <v>2.8148371430963746</v>
      </c>
      <c r="F14" s="59" t="s">
        <v>144</v>
      </c>
    </row>
    <row r="15" spans="1:7" s="51" customFormat="1" ht="158.1" customHeight="1" x14ac:dyDescent="0.3">
      <c r="A15" s="56">
        <v>12</v>
      </c>
      <c r="B15" s="57" t="s">
        <v>114</v>
      </c>
      <c r="C15" s="60">
        <f>'Financial Statement'!B7/'Financial Statement'!B47</f>
        <v>0.51438676039380937</v>
      </c>
      <c r="D15" s="60">
        <f>'Financial Statement'!C7/'Financial Statement'!C47</f>
        <v>0.54344370134853637</v>
      </c>
      <c r="E15" s="60">
        <f>'Financial Statement'!D7/'Financial Statement'!D47</f>
        <v>0.50359069923512267</v>
      </c>
      <c r="F15" s="59" t="s">
        <v>145</v>
      </c>
    </row>
    <row r="16" spans="1:7" s="51" customFormat="1" ht="158.1" customHeight="1" x14ac:dyDescent="0.3">
      <c r="A16" s="56">
        <v>13</v>
      </c>
      <c r="B16" s="57" t="s">
        <v>115</v>
      </c>
      <c r="C16" s="63">
        <f>'Financial Statement'!B63/'Financial Statement'!B47</f>
        <v>0.499429578422044</v>
      </c>
      <c r="D16" s="63">
        <f>'Financial Statement'!C63/'Financial Statement'!C47</f>
        <v>0.54352044731937288</v>
      </c>
      <c r="E16" s="63">
        <f>'Financial Statement'!D63/'Financial Statement'!D47</f>
        <v>0.57460475344464446</v>
      </c>
      <c r="F16" s="59" t="s">
        <v>132</v>
      </c>
    </row>
    <row r="17" spans="1:12" s="51" customFormat="1" ht="158.1" customHeight="1" x14ac:dyDescent="0.3">
      <c r="A17" s="56">
        <v>14</v>
      </c>
      <c r="B17" s="57" t="s">
        <v>116</v>
      </c>
      <c r="C17" s="60">
        <f>'Financial Statement'!B63/'Financial Statement'!B69</f>
        <v>0.99772091376810546</v>
      </c>
      <c r="D17" s="60">
        <f>'Financial Statement'!C63/'Financial Statement'!C69</f>
        <v>1.1906786276134549</v>
      </c>
      <c r="E17" s="60">
        <f>'Financial Statement'!D63/'Financial Statement'!D69</f>
        <v>1.3507549933797223</v>
      </c>
      <c r="F17" s="59" t="s">
        <v>133</v>
      </c>
    </row>
    <row r="18" spans="1:12" s="51" customFormat="1" ht="158.1" customHeight="1" x14ac:dyDescent="0.3">
      <c r="A18" s="56">
        <v>15</v>
      </c>
      <c r="B18" s="57" t="s">
        <v>117</v>
      </c>
      <c r="C18" s="60">
        <f>'Financial Statement'!B47/'Financial Statement'!B69</f>
        <v>1.9977209137681053</v>
      </c>
      <c r="D18" s="60">
        <f>'Financial Statement'!C47/'Financial Statement'!C69</f>
        <v>2.1906786276134547</v>
      </c>
      <c r="E18" s="60">
        <f>'Financial Statement'!D47/'Financial Statement'!D69</f>
        <v>2.3507549933797223</v>
      </c>
      <c r="F18" s="59" t="s">
        <v>134</v>
      </c>
    </row>
    <row r="19" spans="1:12" s="51" customFormat="1" ht="158.1" customHeight="1" x14ac:dyDescent="0.3">
      <c r="A19" s="56">
        <v>16</v>
      </c>
      <c r="B19" s="57" t="s">
        <v>118</v>
      </c>
      <c r="C19" s="60">
        <f>'Financial Statement'!B16/'Financial Statement'!B17</f>
        <v>112.33883248730965</v>
      </c>
      <c r="D19" s="60">
        <f>'Financial Statement'!C16/'Financial Statement'!C17</f>
        <v>250.39939939939939</v>
      </c>
      <c r="E19" s="60">
        <f>'Financial Statement'!D16/'Financial Statement'!D17</f>
        <v>58.951096121416526</v>
      </c>
      <c r="F19" s="59" t="s">
        <v>135</v>
      </c>
      <c r="G19" s="121" t="s">
        <v>141</v>
      </c>
      <c r="H19" s="122"/>
      <c r="I19" s="122"/>
      <c r="J19" s="122"/>
      <c r="K19" s="122"/>
      <c r="L19" s="122"/>
    </row>
    <row r="20" spans="1:12" s="51" customFormat="1" ht="265.5" customHeight="1" x14ac:dyDescent="0.3">
      <c r="A20" s="56">
        <v>17</v>
      </c>
      <c r="B20" s="57" t="s">
        <v>119</v>
      </c>
      <c r="C20" s="60">
        <f>('Financial Statement'!B91+'Financial Statement'!B17+'Financial Statement'!B19)/'Financial Statement'!B17</f>
        <v>133.65482233502539</v>
      </c>
      <c r="D20" s="60">
        <f>('Financial Statement'!C91+'Financial Statement'!C17+'Financial Statement'!C19)/'Financial Statement'!C17</f>
        <v>301.33933933933935</v>
      </c>
      <c r="E20" s="60">
        <f>('Financial Statement'!D91+'Financial Statement'!D17+'Financial Statement'!D19)/'Financial Statement'!D17</f>
        <v>73.994097807757171</v>
      </c>
      <c r="F20" s="59" t="s">
        <v>136</v>
      </c>
    </row>
    <row r="21" spans="1:12" s="51" customFormat="1" ht="158.1" customHeight="1" x14ac:dyDescent="0.3">
      <c r="A21" s="56">
        <v>18</v>
      </c>
      <c r="B21" s="57" t="s">
        <v>120</v>
      </c>
      <c r="C21" s="63">
        <f>'Financial Statement'!B12/'Financial Statement'!B7</f>
        <v>0.68920085883491022</v>
      </c>
      <c r="D21" s="63">
        <f>'Financial Statement'!C12/'Financial Statement'!C7</f>
        <v>0.68401674484289099</v>
      </c>
      <c r="E21" s="63">
        <f>'Financial Statement'!D12/'Financial Statement'!D7</f>
        <v>0.68925800771024703</v>
      </c>
      <c r="F21" s="59" t="s">
        <v>146</v>
      </c>
    </row>
    <row r="22" spans="1:12" s="51" customFormat="1" ht="158.1" customHeight="1" x14ac:dyDescent="0.3">
      <c r="A22" s="56">
        <v>19</v>
      </c>
      <c r="B22" s="57" t="s">
        <v>121</v>
      </c>
      <c r="C22" s="63">
        <f>'Financial Statement'!B16/'Financial Statement'!B7</f>
        <v>0.41772880636104098</v>
      </c>
      <c r="D22" s="63">
        <f>'Financial Statement'!C16/'Financial Statement'!C7</f>
        <v>0.4205527815604983</v>
      </c>
      <c r="E22" s="63">
        <f>'Financial Statement'!D16/'Financial Statement'!D7</f>
        <v>0.41594878872971303</v>
      </c>
      <c r="F22" s="59" t="s">
        <v>147</v>
      </c>
    </row>
    <row r="23" spans="1:12" s="51" customFormat="1" ht="158.1" customHeight="1" x14ac:dyDescent="0.3">
      <c r="A23" s="56">
        <v>20</v>
      </c>
      <c r="B23" s="57" t="s">
        <v>122</v>
      </c>
      <c r="C23" s="63">
        <f>'Financial Statement'!B20/'Financial Statement'!B7</f>
        <v>0.34146237878394642</v>
      </c>
      <c r="D23" s="63">
        <f>'Financial Statement'!C20/'Financial Statement'!C7</f>
        <v>0.36686336813436221</v>
      </c>
      <c r="E23" s="63">
        <f>'Financial Statement'!D20/'Financial Statement'!D7</f>
        <v>0.36451739564989766</v>
      </c>
      <c r="F23" s="114" t="s">
        <v>148</v>
      </c>
    </row>
    <row r="24" spans="1:12" s="51" customFormat="1" ht="158.1" customHeight="1" x14ac:dyDescent="0.3">
      <c r="A24" s="56">
        <v>21</v>
      </c>
      <c r="B24" s="57" t="s">
        <v>123</v>
      </c>
      <c r="C24" s="63">
        <f>'Financial Statement'!B20/'Financial Statement'!B47</f>
        <v>0.175643726819038</v>
      </c>
      <c r="D24" s="63">
        <f>'Financial Statement'!C20/'Financial Statement'!C47</f>
        <v>0.19936958666812848</v>
      </c>
      <c r="E24" s="63">
        <f>'Financial Statement'!D20/'Financial Statement'!D47</f>
        <v>0.18356757015869782</v>
      </c>
      <c r="F24" s="59" t="s">
        <v>150</v>
      </c>
    </row>
    <row r="25" spans="1:12" s="51" customFormat="1" ht="158.1" customHeight="1" x14ac:dyDescent="0.3">
      <c r="A25" s="56">
        <v>22</v>
      </c>
      <c r="B25" s="57" t="s">
        <v>124</v>
      </c>
      <c r="C25" s="63">
        <f>'Financial Statement'!B20/'Financial Statement'!B69</f>
        <v>0.35088714643856406</v>
      </c>
      <c r="D25" s="63">
        <f>'Financial Statement'!C20/'Financial Statement'!C69</f>
        <v>0.43675469250999749</v>
      </c>
      <c r="E25" s="63">
        <f>'Financial Statement'!D20/'Financial Statement'!D69</f>
        <v>0.43152238217314137</v>
      </c>
      <c r="F25" s="59" t="s">
        <v>149</v>
      </c>
    </row>
    <row r="26" spans="1:12" s="51" customFormat="1" ht="158.1" customHeight="1" x14ac:dyDescent="0.3">
      <c r="A26" s="56">
        <v>23</v>
      </c>
      <c r="B26" s="57" t="s">
        <v>125</v>
      </c>
      <c r="C26" s="64">
        <f>330.81*'Financial Statement'!B27</f>
        <v>2463211.2600000002</v>
      </c>
      <c r="D26" s="64">
        <f>330.81*'Financial Statement'!C27</f>
        <v>2479751.7600000002</v>
      </c>
      <c r="E26" s="64">
        <f>330.81*'Financial Statement'!D27</f>
        <v>2496623.0699999998</v>
      </c>
      <c r="F26" s="59" t="s">
        <v>154</v>
      </c>
      <c r="G26" s="121" t="s">
        <v>162</v>
      </c>
      <c r="H26" s="122"/>
      <c r="I26" s="122"/>
      <c r="J26" s="122"/>
      <c r="K26" s="122"/>
      <c r="L26" s="122"/>
    </row>
    <row r="27" spans="1:12" s="51" customFormat="1" ht="175.5" customHeight="1" x14ac:dyDescent="0.3">
      <c r="A27" s="56">
        <v>24</v>
      </c>
      <c r="B27" s="57" t="s">
        <v>126</v>
      </c>
      <c r="C27" s="64">
        <f>C26+('Financial Statement'!B51+'Financial Statement'!B57)-'Financial Statement'!B34</f>
        <v>2475744.2600000002</v>
      </c>
      <c r="D27" s="64">
        <f>D26+('Financial Statement'!C51+'Financial Statement'!C57)-'Financial Statement'!C34</f>
        <v>2515601.7600000002</v>
      </c>
      <c r="E27" s="64">
        <f>E26+('Financial Statement'!D51+'Financial Statement'!D57)-'Financial Statement'!D34</f>
        <v>2540545.0699999998</v>
      </c>
      <c r="F27" s="59" t="s">
        <v>155</v>
      </c>
    </row>
    <row r="28" spans="1:12" s="51" customFormat="1" ht="158.1" customHeight="1" x14ac:dyDescent="0.3">
      <c r="A28" s="56">
        <v>25</v>
      </c>
      <c r="B28" s="57" t="s">
        <v>127</v>
      </c>
      <c r="C28" s="60">
        <f>'Financial Statement'!B20/'Financial Statement'!B27</f>
        <v>9.7181036798280953</v>
      </c>
      <c r="D28" s="60">
        <f>'Financial Statement'!C20/'Financial Statement'!C27</f>
        <v>9.7035752401280675</v>
      </c>
      <c r="E28" s="60">
        <f>'Financial Statement'!D20/'Financial Statement'!D27</f>
        <v>8.1185901682787858</v>
      </c>
      <c r="F28" s="59" t="s">
        <v>151</v>
      </c>
    </row>
    <row r="29" spans="1:12" s="51" customFormat="1" ht="158.1" customHeight="1" x14ac:dyDescent="0.3">
      <c r="A29" s="56">
        <v>26</v>
      </c>
      <c r="B29" s="57" t="s">
        <v>128</v>
      </c>
      <c r="C29" s="64">
        <f>330.81/C28</f>
        <v>34.040591755227261</v>
      </c>
      <c r="D29" s="64">
        <f t="shared" ref="D29:E29" si="1">330.81/D28</f>
        <v>34.091558195166215</v>
      </c>
      <c r="E29" s="64">
        <f t="shared" si="1"/>
        <v>40.74722250330499</v>
      </c>
      <c r="F29" s="59" t="s">
        <v>152</v>
      </c>
      <c r="G29" s="121" t="s">
        <v>163</v>
      </c>
      <c r="H29" s="122"/>
      <c r="I29" s="122"/>
      <c r="J29" s="122"/>
      <c r="K29" s="122"/>
      <c r="L29" s="122"/>
    </row>
    <row r="30" spans="1:12" s="51" customFormat="1" ht="158.1" customHeight="1" x14ac:dyDescent="0.3">
      <c r="A30" s="65">
        <v>27</v>
      </c>
      <c r="B30" s="66" t="s">
        <v>129</v>
      </c>
      <c r="C30" s="67">
        <f>C27/'Financial Statement'!B18</f>
        <v>27.720485270571377</v>
      </c>
      <c r="D30" s="67">
        <f>D27/'Financial Statement'!C18</f>
        <v>30.049235032729708</v>
      </c>
      <c r="E30" s="67">
        <f>E27/'Financial Statement'!D18</f>
        <v>35.730993080363419</v>
      </c>
      <c r="F30" s="68" t="s">
        <v>153</v>
      </c>
    </row>
    <row r="31" spans="1:12" s="51" customFormat="1" ht="292.5" customHeight="1" x14ac:dyDescent="0.3">
      <c r="A31" s="69">
        <v>28</v>
      </c>
      <c r="B31" s="57" t="s">
        <v>171</v>
      </c>
      <c r="C31" s="127">
        <f>C23*C15*C18</f>
        <v>0.35088714643856411</v>
      </c>
      <c r="D31" s="128">
        <f t="shared" ref="D31:E31" si="2">D23*D15*D18</f>
        <v>0.43675469250999743</v>
      </c>
      <c r="E31" s="127">
        <f t="shared" si="2"/>
        <v>0.43152238217314137</v>
      </c>
      <c r="F31" s="70" t="s">
        <v>176</v>
      </c>
      <c r="G31" s="71"/>
    </row>
    <row r="32" spans="1:12" x14ac:dyDescent="0.25">
      <c r="A32" s="49"/>
      <c r="C32" s="49"/>
      <c r="D32" s="49"/>
      <c r="F32" s="50"/>
    </row>
  </sheetData>
  <mergeCells count="4">
    <mergeCell ref="A1:XFD1"/>
    <mergeCell ref="G19:L19"/>
    <mergeCell ref="G26:L26"/>
    <mergeCell ref="G29:L29"/>
  </mergeCells>
  <printOptions horizontalCentered="1"/>
  <pageMargins left="0.74" right="0" top="0.79" bottom="0" header="0.3" footer="0"/>
  <pageSetup paperSize="9" scale="51" fitToHeight="0" orientation="landscape" r:id="rId1"/>
  <headerFooter differentFirst="1">
    <oddFooter>&amp;R&amp;P</oddFooter>
  </headerFooter>
  <rowBreaks count="5" manualBreakCount="5">
    <brk id="8" max="11" man="1"/>
    <brk id="13" max="11" man="1"/>
    <brk id="18" max="11" man="1"/>
    <brk id="23" max="11" man="1"/>
    <brk id="28"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B46AD-7EDE-4E75-9152-34A76CFFFB04}">
  <sheetPr>
    <tabColor theme="2" tint="-0.499984740745262"/>
    <pageSetUpPr fitToPage="1"/>
  </sheetPr>
  <dimension ref="A1:XFD47"/>
  <sheetViews>
    <sheetView showGridLines="0" tabSelected="1" zoomScale="90" zoomScaleNormal="90" workbookViewId="0">
      <selection activeCell="F33" sqref="F33"/>
    </sheetView>
  </sheetViews>
  <sheetFormatPr defaultColWidth="0" defaultRowHeight="15.75" x14ac:dyDescent="0.25"/>
  <cols>
    <col min="1" max="1" width="27.75" style="1" customWidth="1"/>
    <col min="2" max="2" width="14" style="1" customWidth="1"/>
    <col min="3" max="3" width="22" style="1" customWidth="1"/>
    <col min="4" max="4" width="12.125" style="1" bestFit="1" customWidth="1"/>
    <col min="5" max="5" width="9" style="1" customWidth="1"/>
    <col min="6" max="6" width="13.75" style="1" customWidth="1"/>
    <col min="7" max="7" width="0" style="1" hidden="1" customWidth="1"/>
    <col min="8" max="16383" width="9" style="1" hidden="1"/>
    <col min="16384" max="16384" width="4.375" style="1" customWidth="1"/>
  </cols>
  <sheetData>
    <row r="1" spans="1:6" x14ac:dyDescent="0.25">
      <c r="A1" s="123" t="s">
        <v>172</v>
      </c>
      <c r="B1" s="123"/>
      <c r="C1" s="123"/>
      <c r="D1" s="123"/>
    </row>
    <row r="2" spans="1:6" ht="16.5" thickBot="1" x14ac:dyDescent="0.3">
      <c r="A2" s="106"/>
      <c r="B2" s="107">
        <v>2023</v>
      </c>
      <c r="C2" s="107">
        <v>2022</v>
      </c>
      <c r="D2" s="107">
        <v>2021</v>
      </c>
    </row>
    <row r="3" spans="1:6" x14ac:dyDescent="0.25">
      <c r="A3" s="105" t="s">
        <v>164</v>
      </c>
      <c r="B3" s="46">
        <f>'Financial Statement'!B20</f>
        <v>72361</v>
      </c>
      <c r="C3" s="46">
        <f>'Financial Statement'!C20</f>
        <v>72738</v>
      </c>
      <c r="D3" s="46">
        <f>'Financial Statement'!D20</f>
        <v>61271</v>
      </c>
    </row>
    <row r="4" spans="1:6" x14ac:dyDescent="0.25">
      <c r="A4" s="105" t="s">
        <v>166</v>
      </c>
      <c r="B4" s="46">
        <f>'Financial Statement'!B7</f>
        <v>211915</v>
      </c>
      <c r="C4" s="46">
        <f>'Financial Statement'!C7</f>
        <v>198270</v>
      </c>
      <c r="D4" s="46">
        <f>'Financial Statement'!D7</f>
        <v>168088</v>
      </c>
    </row>
    <row r="5" spans="1:6" ht="16.5" thickBot="1" x14ac:dyDescent="0.3">
      <c r="A5" s="108" t="s">
        <v>122</v>
      </c>
      <c r="B5" s="109">
        <f>B3/B4</f>
        <v>0.34146237878394642</v>
      </c>
      <c r="C5" s="109">
        <f t="shared" ref="C5:D5" si="0">C3/C4</f>
        <v>0.36686336813436221</v>
      </c>
      <c r="D5" s="109">
        <f t="shared" si="0"/>
        <v>0.36451739564989766</v>
      </c>
    </row>
    <row r="6" spans="1:6" x14ac:dyDescent="0.25">
      <c r="A6" s="105" t="s">
        <v>166</v>
      </c>
      <c r="B6" s="46">
        <f>B4</f>
        <v>211915</v>
      </c>
      <c r="C6" s="46">
        <f t="shared" ref="C6:D6" si="1">C4</f>
        <v>198270</v>
      </c>
      <c r="D6" s="46">
        <f t="shared" si="1"/>
        <v>168088</v>
      </c>
    </row>
    <row r="7" spans="1:6" x14ac:dyDescent="0.25">
      <c r="A7" s="105" t="s">
        <v>167</v>
      </c>
      <c r="B7" s="46">
        <f>'Financial Statement'!B47</f>
        <v>411976</v>
      </c>
      <c r="C7" s="46">
        <f>'Financial Statement'!C47</f>
        <v>364840</v>
      </c>
      <c r="D7" s="46">
        <f>'Financial Statement'!D47</f>
        <v>333779</v>
      </c>
    </row>
    <row r="8" spans="1:6" ht="16.5" thickBot="1" x14ac:dyDescent="0.3">
      <c r="A8" s="108" t="s">
        <v>114</v>
      </c>
      <c r="B8" s="109">
        <f>B6/B7</f>
        <v>0.51438676039380937</v>
      </c>
      <c r="C8" s="109">
        <f t="shared" ref="C8:D8" si="2">C6/C7</f>
        <v>0.54344370134853637</v>
      </c>
      <c r="D8" s="109">
        <f t="shared" si="2"/>
        <v>0.50359069923512267</v>
      </c>
    </row>
    <row r="9" spans="1:6" x14ac:dyDescent="0.25">
      <c r="A9" s="105" t="s">
        <v>167</v>
      </c>
      <c r="B9" s="46">
        <f>B7</f>
        <v>411976</v>
      </c>
      <c r="C9" s="46">
        <f t="shared" ref="C9:D9" si="3">C7</f>
        <v>364840</v>
      </c>
      <c r="D9" s="46">
        <f t="shared" si="3"/>
        <v>333779</v>
      </c>
    </row>
    <row r="10" spans="1:6" x14ac:dyDescent="0.25">
      <c r="A10" s="105" t="s">
        <v>165</v>
      </c>
      <c r="B10" s="46">
        <f>'Financial Statement'!B69</f>
        <v>206223</v>
      </c>
      <c r="C10" s="46">
        <f>'Financial Statement'!C69</f>
        <v>166542</v>
      </c>
      <c r="D10" s="46">
        <f>'Financial Statement'!D69</f>
        <v>141988</v>
      </c>
    </row>
    <row r="11" spans="1:6" x14ac:dyDescent="0.25">
      <c r="A11" s="110" t="s">
        <v>168</v>
      </c>
      <c r="B11" s="111">
        <f>B9/B10</f>
        <v>1.9977209137681053</v>
      </c>
      <c r="C11" s="111">
        <f t="shared" ref="C11:D11" si="4">C9/C10</f>
        <v>2.1906786276134547</v>
      </c>
      <c r="D11" s="111">
        <f t="shared" si="4"/>
        <v>2.3507549933797223</v>
      </c>
    </row>
    <row r="12" spans="1:6" ht="16.5" thickBot="1" x14ac:dyDescent="0.3">
      <c r="A12" s="112" t="s">
        <v>179</v>
      </c>
      <c r="B12" s="113">
        <f>B5*B8*B11</f>
        <v>0.35088714643856411</v>
      </c>
      <c r="C12" s="113">
        <f t="shared" ref="C12:D12" si="5">C5*C8*C11</f>
        <v>0.43675469250999743</v>
      </c>
      <c r="D12" s="113">
        <f t="shared" si="5"/>
        <v>0.43152238217314137</v>
      </c>
    </row>
    <row r="14" spans="1:6" x14ac:dyDescent="0.25">
      <c r="A14" s="25" t="s">
        <v>178</v>
      </c>
    </row>
    <row r="15" spans="1:6" s="44" customFormat="1" ht="38.25" customHeight="1" x14ac:dyDescent="0.2">
      <c r="A15" s="125" t="s">
        <v>173</v>
      </c>
      <c r="B15" s="125"/>
      <c r="C15" s="125"/>
      <c r="D15" s="125"/>
      <c r="E15" s="125"/>
      <c r="F15" s="125"/>
    </row>
    <row r="16" spans="1:6" s="126" customFormat="1" ht="36.75" customHeight="1" x14ac:dyDescent="0.2">
      <c r="A16" s="125" t="s">
        <v>174</v>
      </c>
      <c r="B16" s="125"/>
      <c r="C16" s="125"/>
      <c r="D16" s="125"/>
      <c r="E16" s="125"/>
      <c r="F16" s="125"/>
    </row>
    <row r="17" spans="1:6" s="126" customFormat="1" ht="37.5" customHeight="1" x14ac:dyDescent="0.2">
      <c r="A17" s="125" t="s">
        <v>175</v>
      </c>
      <c r="B17" s="125"/>
      <c r="C17" s="125"/>
      <c r="D17" s="125"/>
      <c r="E17" s="125"/>
      <c r="F17" s="125"/>
    </row>
    <row r="18" spans="1:6" s="126" customFormat="1" ht="81.75" customHeight="1" x14ac:dyDescent="0.2">
      <c r="A18" s="125" t="s">
        <v>177</v>
      </c>
      <c r="B18" s="125"/>
      <c r="C18" s="125"/>
      <c r="D18" s="125"/>
      <c r="E18" s="125"/>
      <c r="F18" s="125"/>
    </row>
    <row r="19" spans="1:6" x14ac:dyDescent="0.25">
      <c r="A19" s="124"/>
    </row>
    <row r="20" spans="1:6" x14ac:dyDescent="0.25">
      <c r="A20" s="124"/>
    </row>
    <row r="21" spans="1:6" x14ac:dyDescent="0.25">
      <c r="A21" s="124"/>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sheetData>
  <mergeCells count="5">
    <mergeCell ref="A15:F15"/>
    <mergeCell ref="A16:F16"/>
    <mergeCell ref="A17:F17"/>
    <mergeCell ref="A18:F18"/>
    <mergeCell ref="A1:D1"/>
  </mergeCells>
  <pageMargins left="0.7" right="0.7" top="0.75" bottom="0.75" header="0.3" footer="0.3"/>
  <pageSetup paperSize="9" fitToHeight="0" orientation="landscape" r:id="rId1"/>
  <headerFooter differentFirst="1">
    <oddFooter>&amp;R&amp;"Times New Roman,Regular"&amp;10&amp;P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 Page</vt:lpstr>
      <vt:lpstr>Financial Statement</vt:lpstr>
      <vt:lpstr>Financial Ratio Analysis</vt:lpstr>
      <vt:lpstr>DuPont Analysis Detail</vt:lpstr>
      <vt:lpstr>'Cover Page'!Print_Area</vt:lpstr>
      <vt:lpstr>'Financial Ratio Analysis'!Print_Area</vt:lpstr>
      <vt:lpstr>'Financial Statement'!Print_Area</vt:lpstr>
      <vt:lpstr>'Financial Ratio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Vesethmollyka VAR</dc:creator>
  <cp:lastModifiedBy>Vesethmollyka VAR</cp:lastModifiedBy>
  <cp:lastPrinted>2024-02-11T22:16:55Z</cp:lastPrinted>
  <dcterms:created xsi:type="dcterms:W3CDTF">2024-02-10T13:11:19Z</dcterms:created>
  <dcterms:modified xsi:type="dcterms:W3CDTF">2024-02-11T22:27:33Z</dcterms:modified>
</cp:coreProperties>
</file>