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a Domanda" sheetId="1" r:id="rId4"/>
    <sheet state="visible" name="Curva di Offerta" sheetId="2" r:id="rId5"/>
    <sheet state="visible" name="Offerta vs Domanda" sheetId="3" r:id="rId6"/>
    <sheet state="visible" name="Ricavi vs Costi" sheetId="4" r:id="rId7"/>
    <sheet state="visible" name="Foglio5" sheetId="5" r:id="rId8"/>
  </sheets>
  <definedNames/>
  <calcPr/>
</workbook>
</file>

<file path=xl/sharedStrings.xml><?xml version="1.0" encoding="utf-8"?>
<sst xmlns="http://schemas.openxmlformats.org/spreadsheetml/2006/main" count="86" uniqueCount="42">
  <si>
    <t>Quantità in kg</t>
  </si>
  <si>
    <t>Prezzo</t>
  </si>
  <si>
    <t>Domanda</t>
  </si>
  <si>
    <t>Offerta</t>
  </si>
  <si>
    <t>Differenza</t>
  </si>
  <si>
    <t>Qe (Kg)</t>
  </si>
  <si>
    <t>Pe</t>
  </si>
  <si>
    <t>Tipo di costo</t>
  </si>
  <si>
    <t xml:space="preserve">Affitto </t>
  </si>
  <si>
    <t>mensile</t>
  </si>
  <si>
    <t>fisso</t>
  </si>
  <si>
    <t xml:space="preserve">noleggio furgone </t>
  </si>
  <si>
    <t>materia prima 1 (ferro)</t>
  </si>
  <si>
    <t>per unità</t>
  </si>
  <si>
    <t>variabile</t>
  </si>
  <si>
    <t>materia prima 2 (plastica)</t>
  </si>
  <si>
    <t>personale (2 persone)</t>
  </si>
  <si>
    <t>annuali</t>
  </si>
  <si>
    <t xml:space="preserve">tasse fisse </t>
  </si>
  <si>
    <t>tasse variabili annuali</t>
  </si>
  <si>
    <t>sul ricavo</t>
  </si>
  <si>
    <t>Costi utenze</t>
  </si>
  <si>
    <t>Costi utenze specifiche</t>
  </si>
  <si>
    <t>Costi fissi</t>
  </si>
  <si>
    <t>annuale</t>
  </si>
  <si>
    <t>Costi variabili</t>
  </si>
  <si>
    <t>Prezzo di vendita</t>
  </si>
  <si>
    <t>Quantità</t>
  </si>
  <si>
    <t>Ricavo</t>
  </si>
  <si>
    <t>Costo Totale</t>
  </si>
  <si>
    <t>Profitto ante tasse</t>
  </si>
  <si>
    <t>Profitto</t>
  </si>
  <si>
    <t>Q_BEP</t>
  </si>
  <si>
    <t>BEP</t>
  </si>
  <si>
    <t>personale (100 persone)</t>
  </si>
  <si>
    <t>sul profitto annuale</t>
  </si>
  <si>
    <t>IVA</t>
  </si>
  <si>
    <t>Prezzo di vendita minima</t>
  </si>
  <si>
    <t>Ricavi</t>
  </si>
  <si>
    <t>Costi totali</t>
  </si>
  <si>
    <t>Profitto post IVA ante imposte sul profitto</t>
  </si>
  <si>
    <t>Profitto totale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</si>
</sst>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2" fontId="1" numFmtId="0" xfId="0" applyAlignment="1" applyFill="1" applyFon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horizontal="right" vertical="bottom"/>
    </xf>
    <xf borderId="0" fillId="3" fontId="1" numFmtId="164" xfId="0" applyAlignment="1" applyFill="1" applyFont="1" applyNumberFormat="1">
      <alignment horizontal="right" vertical="bottom"/>
    </xf>
    <xf borderId="0" fillId="3" fontId="1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Domanda e Offerta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'Offerta vs Domanda'!$B$1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'Offerta vs Domanda'!$A$2:$A$20</c:f>
            </c:strRef>
          </c:cat>
          <c:val>
            <c:numRef>
              <c:f>'Offerta vs Domanda'!$B$2:$B$20</c:f>
              <c:numCache/>
            </c:numRef>
          </c:val>
          <c:smooth val="0"/>
        </c:ser>
        <c:ser>
          <c:idx val="1"/>
          <c:order val="1"/>
          <c:tx>
            <c:strRef>
              <c:f>'Offerta vs Domanda'!$C$1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'Offerta vs Domanda'!$A$2:$A$20</c:f>
            </c:strRef>
          </c:cat>
          <c:val>
            <c:numRef>
              <c:f>'Offerta vs Domanda'!$C$2:$C$20</c:f>
              <c:numCache/>
            </c:numRef>
          </c:val>
          <c:smooth val="0"/>
        </c:ser>
        <c:axId val="1467807353"/>
        <c:axId val="399581585"/>
      </c:lineChart>
      <c:catAx>
        <c:axId val="1467807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 in 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581585"/>
      </c:catAx>
      <c:valAx>
        <c:axId val="3995815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807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Domanda e Offerta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'Offerta vs Domanda'!$B$24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'Offerta vs Domanda'!$A$25:$A$34</c:f>
            </c:strRef>
          </c:cat>
          <c:val>
            <c:numRef>
              <c:f>'Offerta vs Domanda'!$B$25:$B$34</c:f>
              <c:numCache/>
            </c:numRef>
          </c:val>
          <c:smooth val="0"/>
        </c:ser>
        <c:ser>
          <c:idx val="1"/>
          <c:order val="1"/>
          <c:tx>
            <c:strRef>
              <c:f>'Offerta vs Domanda'!$C$24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'Offerta vs Domanda'!$A$25:$A$34</c:f>
            </c:strRef>
          </c:cat>
          <c:val>
            <c:numRef>
              <c:f>'Offerta vs Domanda'!$C$25:$C$34</c:f>
              <c:numCache/>
            </c:numRef>
          </c:val>
          <c:smooth val="0"/>
        </c:ser>
        <c:axId val="910411368"/>
        <c:axId val="1665336194"/>
      </c:lineChart>
      <c:catAx>
        <c:axId val="910411368"/>
        <c:scaling>
          <c:orientation val="minMax"/>
          <c:max val="72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 in kg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336194"/>
      </c:catAx>
      <c:valAx>
        <c:axId val="1665336194"/>
        <c:scaling>
          <c:orientation val="minMax"/>
          <c:max val="5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411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Ricavo, Costo Totale e Profitto</a:t>
            </a:r>
          </a:p>
        </c:rich>
      </c:tx>
      <c:layout>
        <c:manualLayout>
          <c:xMode val="edge"/>
          <c:yMode val="edge"/>
          <c:x val="0.03425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strRef>
              <c:f>'Ricavi vs Costi'!$B$17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'Ricavi vs Costi'!$A$18:$A$23</c:f>
            </c:strRef>
          </c:cat>
          <c:val>
            <c:numRef>
              <c:f>'Ricavi vs Costi'!$B$18:$B$23</c:f>
              <c:numCache/>
            </c:numRef>
          </c:val>
          <c:smooth val="0"/>
        </c:ser>
        <c:ser>
          <c:idx val="1"/>
          <c:order val="1"/>
          <c:tx>
            <c:strRef>
              <c:f>'Ricavi vs Costi'!$C$17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'Ricavi vs Costi'!$A$18:$A$23</c:f>
            </c:strRef>
          </c:cat>
          <c:val>
            <c:numRef>
              <c:f>'Ricavi vs Costi'!$C$18:$C$23</c:f>
              <c:numCache/>
            </c:numRef>
          </c:val>
          <c:smooth val="0"/>
        </c:ser>
        <c:ser>
          <c:idx val="2"/>
          <c:order val="2"/>
          <c:tx>
            <c:strRef>
              <c:f>'Ricavi vs Costi'!$E$17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'Ricavi vs Costi'!$A$18:$A$23</c:f>
            </c:strRef>
          </c:cat>
          <c:val>
            <c:numRef>
              <c:f>'Ricavi vs Costi'!$E$18:$E$23</c:f>
              <c:numCache/>
            </c:numRef>
          </c:val>
          <c:smooth val="0"/>
        </c:ser>
        <c:axId val="236925468"/>
        <c:axId val="1592528283"/>
      </c:lineChart>
      <c:catAx>
        <c:axId val="23692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528283"/>
      </c:catAx>
      <c:valAx>
        <c:axId val="1592528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9254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Ricavo e Costo Totale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'Ricavi vs Costi'!$B$17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'Ricavi vs Costi'!$A$18:$A$23</c:f>
            </c:strRef>
          </c:cat>
          <c:val>
            <c:numRef>
              <c:f>'Ricavi vs Costi'!$B$18:$B$23</c:f>
              <c:numCache/>
            </c:numRef>
          </c:val>
          <c:smooth val="0"/>
        </c:ser>
        <c:ser>
          <c:idx val="1"/>
          <c:order val="1"/>
          <c:tx>
            <c:strRef>
              <c:f>'Ricavi vs Costi'!$C$17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'Ricavi vs Costi'!$A$18:$A$23</c:f>
            </c:strRef>
          </c:cat>
          <c:val>
            <c:numRef>
              <c:f>'Ricavi vs Costi'!$C$18:$C$23</c:f>
              <c:numCache/>
            </c:numRef>
          </c:val>
          <c:smooth val="0"/>
        </c:ser>
        <c:axId val="153496494"/>
        <c:axId val="1846528852"/>
      </c:lineChart>
      <c:catAx>
        <c:axId val="153496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Quantità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528852"/>
      </c:catAx>
      <c:valAx>
        <c:axId val="1846528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96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2</xdr:row>
      <xdr:rowOff>171450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952500</xdr:colOff>
      <xdr:row>23</xdr:row>
      <xdr:rowOff>38100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0</xdr:row>
      <xdr:rowOff>57150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17</xdr:row>
      <xdr:rowOff>190500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5"/>
  </cols>
  <sheetData>
    <row r="1">
      <c r="A1" s="1" t="s">
        <v>0</v>
      </c>
      <c r="B1" s="1" t="s">
        <v>1</v>
      </c>
      <c r="G1" s="2"/>
    </row>
    <row r="2">
      <c r="A2" s="3">
        <v>0.0</v>
      </c>
      <c r="B2" s="4">
        <f t="shared" ref="B2:B20" si="1">-0.5*A2+90</f>
        <v>90</v>
      </c>
      <c r="C2" s="4"/>
      <c r="G2" s="5"/>
    </row>
    <row r="3">
      <c r="A3" s="3">
        <f t="shared" ref="A3:A20" si="2">A2+10</f>
        <v>10</v>
      </c>
      <c r="B3" s="4">
        <f t="shared" si="1"/>
        <v>85</v>
      </c>
      <c r="C3" s="4"/>
    </row>
    <row r="4">
      <c r="A4" s="3">
        <f t="shared" si="2"/>
        <v>20</v>
      </c>
      <c r="B4" s="4">
        <f t="shared" si="1"/>
        <v>80</v>
      </c>
      <c r="C4" s="4"/>
    </row>
    <row r="5">
      <c r="A5" s="6">
        <f t="shared" si="2"/>
        <v>30</v>
      </c>
      <c r="B5" s="7">
        <f t="shared" si="1"/>
        <v>75</v>
      </c>
      <c r="C5" s="4"/>
    </row>
    <row r="6">
      <c r="A6" s="3">
        <f t="shared" si="2"/>
        <v>40</v>
      </c>
      <c r="B6" s="4">
        <f t="shared" si="1"/>
        <v>70</v>
      </c>
      <c r="C6" s="4"/>
    </row>
    <row r="7">
      <c r="A7" s="3">
        <f t="shared" si="2"/>
        <v>50</v>
      </c>
      <c r="B7" s="4">
        <f t="shared" si="1"/>
        <v>65</v>
      </c>
      <c r="C7" s="4"/>
    </row>
    <row r="8">
      <c r="A8" s="3">
        <f t="shared" si="2"/>
        <v>60</v>
      </c>
      <c r="B8" s="4">
        <f t="shared" si="1"/>
        <v>60</v>
      </c>
      <c r="C8" s="4"/>
    </row>
    <row r="9">
      <c r="A9" s="3">
        <f t="shared" si="2"/>
        <v>70</v>
      </c>
      <c r="B9" s="4">
        <f t="shared" si="1"/>
        <v>55</v>
      </c>
      <c r="C9" s="4"/>
    </row>
    <row r="10">
      <c r="A10" s="8">
        <f t="shared" si="2"/>
        <v>80</v>
      </c>
      <c r="B10" s="4">
        <f t="shared" si="1"/>
        <v>50</v>
      </c>
      <c r="C10" s="4"/>
    </row>
    <row r="11">
      <c r="A11" s="6">
        <f t="shared" si="2"/>
        <v>90</v>
      </c>
      <c r="B11" s="7">
        <f t="shared" si="1"/>
        <v>45</v>
      </c>
      <c r="C11" s="4"/>
    </row>
    <row r="12">
      <c r="A12" s="3">
        <f t="shared" si="2"/>
        <v>100</v>
      </c>
      <c r="B12" s="4">
        <f t="shared" si="1"/>
        <v>40</v>
      </c>
      <c r="C12" s="4"/>
    </row>
    <row r="13">
      <c r="A13" s="3">
        <f t="shared" si="2"/>
        <v>110</v>
      </c>
      <c r="B13" s="4">
        <f t="shared" si="1"/>
        <v>35</v>
      </c>
      <c r="C13" s="4"/>
    </row>
    <row r="14">
      <c r="A14" s="3">
        <f t="shared" si="2"/>
        <v>120</v>
      </c>
      <c r="B14" s="4">
        <f t="shared" si="1"/>
        <v>30</v>
      </c>
      <c r="C14" s="4"/>
    </row>
    <row r="15">
      <c r="A15" s="3">
        <f t="shared" si="2"/>
        <v>130</v>
      </c>
      <c r="B15" s="4">
        <f t="shared" si="1"/>
        <v>25</v>
      </c>
      <c r="C15" s="4"/>
    </row>
    <row r="16">
      <c r="A16" s="8">
        <f t="shared" si="2"/>
        <v>140</v>
      </c>
      <c r="B16" s="4">
        <f t="shared" si="1"/>
        <v>20</v>
      </c>
      <c r="C16" s="4"/>
    </row>
    <row r="17">
      <c r="A17" s="3">
        <f t="shared" si="2"/>
        <v>150</v>
      </c>
      <c r="B17" s="4">
        <f t="shared" si="1"/>
        <v>15</v>
      </c>
      <c r="C17" s="4"/>
    </row>
    <row r="18">
      <c r="A18" s="3">
        <f t="shared" si="2"/>
        <v>160</v>
      </c>
      <c r="B18" s="4">
        <f t="shared" si="1"/>
        <v>10</v>
      </c>
      <c r="C18" s="4"/>
    </row>
    <row r="19">
      <c r="A19" s="3">
        <f t="shared" si="2"/>
        <v>170</v>
      </c>
      <c r="B19" s="4">
        <f t="shared" si="1"/>
        <v>5</v>
      </c>
      <c r="C19" s="4"/>
    </row>
    <row r="20">
      <c r="A20" s="3">
        <f t="shared" si="2"/>
        <v>180</v>
      </c>
      <c r="B20" s="4">
        <f t="shared" si="1"/>
        <v>0</v>
      </c>
      <c r="C2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3">
        <v>0.0</v>
      </c>
      <c r="B2" s="4">
        <f t="shared" ref="B2:B20" si="1">2/3*A2+20/3</f>
        <v>6.666666667</v>
      </c>
    </row>
    <row r="3">
      <c r="A3" s="3">
        <f t="shared" ref="A3:A20" si="2">A2+10</f>
        <v>10</v>
      </c>
      <c r="B3" s="4">
        <f t="shared" si="1"/>
        <v>13.33333333</v>
      </c>
    </row>
    <row r="4">
      <c r="A4" s="3">
        <f t="shared" si="2"/>
        <v>20</v>
      </c>
      <c r="B4" s="4">
        <f t="shared" si="1"/>
        <v>20</v>
      </c>
    </row>
    <row r="5">
      <c r="A5" s="3">
        <f t="shared" si="2"/>
        <v>30</v>
      </c>
      <c r="B5" s="4">
        <f t="shared" si="1"/>
        <v>26.66666667</v>
      </c>
    </row>
    <row r="6">
      <c r="A6" s="3">
        <f t="shared" si="2"/>
        <v>40</v>
      </c>
      <c r="B6" s="4">
        <f t="shared" si="1"/>
        <v>33.33333333</v>
      </c>
    </row>
    <row r="7">
      <c r="A7" s="3">
        <f t="shared" si="2"/>
        <v>50</v>
      </c>
      <c r="B7" s="4">
        <f t="shared" si="1"/>
        <v>40</v>
      </c>
    </row>
    <row r="8">
      <c r="A8" s="3">
        <f t="shared" si="2"/>
        <v>60</v>
      </c>
      <c r="B8" s="4">
        <f t="shared" si="1"/>
        <v>46.66666667</v>
      </c>
    </row>
    <row r="9">
      <c r="A9" s="3">
        <f t="shared" si="2"/>
        <v>70</v>
      </c>
      <c r="B9" s="4">
        <f t="shared" si="1"/>
        <v>53.33333333</v>
      </c>
    </row>
    <row r="10">
      <c r="A10" s="6">
        <f t="shared" si="2"/>
        <v>80</v>
      </c>
      <c r="B10" s="7">
        <f t="shared" si="1"/>
        <v>60</v>
      </c>
    </row>
    <row r="11">
      <c r="A11" s="3">
        <f t="shared" si="2"/>
        <v>90</v>
      </c>
      <c r="B11" s="4">
        <f t="shared" si="1"/>
        <v>66.66666667</v>
      </c>
    </row>
    <row r="12">
      <c r="A12" s="3">
        <f t="shared" si="2"/>
        <v>100</v>
      </c>
      <c r="B12" s="4">
        <f t="shared" si="1"/>
        <v>73.33333333</v>
      </c>
    </row>
    <row r="13">
      <c r="A13" s="3">
        <f t="shared" si="2"/>
        <v>110</v>
      </c>
      <c r="B13" s="4">
        <f t="shared" si="1"/>
        <v>80</v>
      </c>
    </row>
    <row r="14">
      <c r="A14" s="3">
        <f t="shared" si="2"/>
        <v>120</v>
      </c>
      <c r="B14" s="4">
        <f t="shared" si="1"/>
        <v>86.66666667</v>
      </c>
    </row>
    <row r="15">
      <c r="A15" s="3">
        <f t="shared" si="2"/>
        <v>130</v>
      </c>
      <c r="B15" s="4">
        <f t="shared" si="1"/>
        <v>93.33333333</v>
      </c>
    </row>
    <row r="16">
      <c r="A16" s="6">
        <f t="shared" si="2"/>
        <v>140</v>
      </c>
      <c r="B16" s="7">
        <f t="shared" si="1"/>
        <v>100</v>
      </c>
    </row>
    <row r="17">
      <c r="A17" s="3">
        <f t="shared" si="2"/>
        <v>150</v>
      </c>
      <c r="B17" s="4">
        <f t="shared" si="1"/>
        <v>106.6666667</v>
      </c>
    </row>
    <row r="18">
      <c r="A18" s="3">
        <f t="shared" si="2"/>
        <v>160</v>
      </c>
      <c r="B18" s="4">
        <f t="shared" si="1"/>
        <v>113.3333333</v>
      </c>
    </row>
    <row r="19">
      <c r="A19" s="3">
        <f t="shared" si="2"/>
        <v>170</v>
      </c>
      <c r="B19" s="4">
        <f t="shared" si="1"/>
        <v>120</v>
      </c>
    </row>
    <row r="20">
      <c r="A20" s="3">
        <f t="shared" si="2"/>
        <v>180</v>
      </c>
      <c r="B20" s="4">
        <f t="shared" si="1"/>
        <v>126.6666667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/>
      <c r="F1" s="9" t="s">
        <v>5</v>
      </c>
      <c r="G1" s="10">
        <f>500/7</f>
        <v>71.42857143</v>
      </c>
      <c r="H1" s="1"/>
      <c r="I1" s="1"/>
    </row>
    <row r="2">
      <c r="A2" s="3">
        <v>0.0</v>
      </c>
      <c r="B2" s="4">
        <f t="shared" ref="B2:B20" si="1">-0.5*A2+90</f>
        <v>90</v>
      </c>
      <c r="C2" s="4">
        <f t="shared" ref="C2:C20" si="2">2/3*A2+20/3</f>
        <v>6.666666667</v>
      </c>
      <c r="D2" s="4">
        <f t="shared" ref="D2:D20" si="3">B2-C2</f>
        <v>83.33333333</v>
      </c>
      <c r="E2" s="1"/>
      <c r="F2" s="9" t="s">
        <v>6</v>
      </c>
      <c r="G2" s="7">
        <f>1140/21</f>
        <v>54.28571429</v>
      </c>
      <c r="H2" s="1"/>
      <c r="I2" s="1"/>
    </row>
    <row r="3">
      <c r="A3" s="3">
        <f t="shared" ref="A3:A20" si="4">A2+10</f>
        <v>10</v>
      </c>
      <c r="B3" s="4">
        <f t="shared" si="1"/>
        <v>85</v>
      </c>
      <c r="C3" s="4">
        <f t="shared" si="2"/>
        <v>13.33333333</v>
      </c>
      <c r="D3" s="4">
        <f t="shared" si="3"/>
        <v>71.66666667</v>
      </c>
      <c r="E3" s="1"/>
      <c r="F3" s="1"/>
      <c r="G3" s="1"/>
      <c r="H3" s="1"/>
      <c r="I3" s="1"/>
    </row>
    <row r="4">
      <c r="A4" s="3">
        <f t="shared" si="4"/>
        <v>20</v>
      </c>
      <c r="B4" s="4">
        <f t="shared" si="1"/>
        <v>80</v>
      </c>
      <c r="C4" s="4">
        <f t="shared" si="2"/>
        <v>20</v>
      </c>
      <c r="D4" s="4">
        <f t="shared" si="3"/>
        <v>60</v>
      </c>
      <c r="E4" s="1"/>
      <c r="F4" s="1"/>
      <c r="G4" s="1"/>
      <c r="H4" s="1"/>
      <c r="I4" s="1"/>
    </row>
    <row r="5">
      <c r="A5" s="3">
        <f t="shared" si="4"/>
        <v>30</v>
      </c>
      <c r="B5" s="4">
        <f t="shared" si="1"/>
        <v>75</v>
      </c>
      <c r="C5" s="4">
        <f t="shared" si="2"/>
        <v>26.66666667</v>
      </c>
      <c r="D5" s="4">
        <f t="shared" si="3"/>
        <v>48.33333333</v>
      </c>
      <c r="E5" s="1"/>
      <c r="F5" s="1"/>
      <c r="G5" s="1"/>
      <c r="H5" s="1"/>
      <c r="I5" s="1"/>
    </row>
    <row r="6">
      <c r="A6" s="3">
        <f t="shared" si="4"/>
        <v>40</v>
      </c>
      <c r="B6" s="4">
        <f t="shared" si="1"/>
        <v>70</v>
      </c>
      <c r="C6" s="4">
        <f t="shared" si="2"/>
        <v>33.33333333</v>
      </c>
      <c r="D6" s="4">
        <f t="shared" si="3"/>
        <v>36.66666667</v>
      </c>
      <c r="E6" s="1"/>
      <c r="F6" s="1"/>
      <c r="G6" s="1"/>
      <c r="H6" s="1"/>
      <c r="I6" s="1"/>
    </row>
    <row r="7">
      <c r="A7" s="3">
        <f t="shared" si="4"/>
        <v>50</v>
      </c>
      <c r="B7" s="4">
        <f t="shared" si="1"/>
        <v>65</v>
      </c>
      <c r="C7" s="4">
        <f t="shared" si="2"/>
        <v>40</v>
      </c>
      <c r="D7" s="4">
        <f t="shared" si="3"/>
        <v>25</v>
      </c>
      <c r="E7" s="1"/>
      <c r="F7" s="3"/>
      <c r="G7" s="4"/>
      <c r="H7" s="4"/>
      <c r="I7" s="4"/>
    </row>
    <row r="8">
      <c r="A8" s="3">
        <f t="shared" si="4"/>
        <v>60</v>
      </c>
      <c r="B8" s="4">
        <f t="shared" si="1"/>
        <v>60</v>
      </c>
      <c r="C8" s="4">
        <f t="shared" si="2"/>
        <v>46.66666667</v>
      </c>
      <c r="D8" s="4">
        <f t="shared" si="3"/>
        <v>13.33333333</v>
      </c>
      <c r="E8" s="1"/>
      <c r="F8" s="3"/>
      <c r="G8" s="4"/>
      <c r="H8" s="4"/>
      <c r="I8" s="4"/>
    </row>
    <row r="9">
      <c r="A9" s="3">
        <f t="shared" si="4"/>
        <v>70</v>
      </c>
      <c r="B9" s="4">
        <f t="shared" si="1"/>
        <v>55</v>
      </c>
      <c r="C9" s="4">
        <f t="shared" si="2"/>
        <v>53.33333333</v>
      </c>
      <c r="D9" s="4">
        <f t="shared" si="3"/>
        <v>1.666666667</v>
      </c>
      <c r="E9" s="1"/>
      <c r="F9" s="3"/>
      <c r="G9" s="4"/>
      <c r="H9" s="4"/>
      <c r="I9" s="4"/>
    </row>
    <row r="10">
      <c r="A10" s="3">
        <f t="shared" si="4"/>
        <v>80</v>
      </c>
      <c r="B10" s="4">
        <f t="shared" si="1"/>
        <v>50</v>
      </c>
      <c r="C10" s="4">
        <f t="shared" si="2"/>
        <v>60</v>
      </c>
      <c r="D10" s="4">
        <f t="shared" si="3"/>
        <v>-10</v>
      </c>
      <c r="E10" s="1"/>
      <c r="F10" s="3"/>
      <c r="G10" s="4"/>
      <c r="H10" s="4"/>
      <c r="I10" s="4"/>
    </row>
    <row r="11">
      <c r="A11" s="3">
        <f t="shared" si="4"/>
        <v>90</v>
      </c>
      <c r="B11" s="4">
        <f t="shared" si="1"/>
        <v>45</v>
      </c>
      <c r="C11" s="4">
        <f t="shared" si="2"/>
        <v>66.66666667</v>
      </c>
      <c r="D11" s="4">
        <f t="shared" si="3"/>
        <v>-21.66666667</v>
      </c>
      <c r="E11" s="1"/>
      <c r="F11" s="1"/>
      <c r="G11" s="1"/>
      <c r="H11" s="1"/>
      <c r="I11" s="1"/>
    </row>
    <row r="12">
      <c r="A12" s="3">
        <f t="shared" si="4"/>
        <v>100</v>
      </c>
      <c r="B12" s="4">
        <f t="shared" si="1"/>
        <v>40</v>
      </c>
      <c r="C12" s="4">
        <f t="shared" si="2"/>
        <v>73.33333333</v>
      </c>
      <c r="D12" s="4">
        <f t="shared" si="3"/>
        <v>-33.33333333</v>
      </c>
      <c r="E12" s="1"/>
      <c r="F12" s="3"/>
      <c r="G12" s="4"/>
      <c r="H12" s="4"/>
      <c r="I12" s="4"/>
    </row>
    <row r="13">
      <c r="A13" s="3">
        <f t="shared" si="4"/>
        <v>110</v>
      </c>
      <c r="B13" s="4">
        <f t="shared" si="1"/>
        <v>35</v>
      </c>
      <c r="C13" s="4">
        <f t="shared" si="2"/>
        <v>80</v>
      </c>
      <c r="D13" s="4">
        <f t="shared" si="3"/>
        <v>-45</v>
      </c>
      <c r="E13" s="1"/>
      <c r="F13" s="3"/>
      <c r="G13" s="4"/>
      <c r="H13" s="4"/>
      <c r="I13" s="4"/>
    </row>
    <row r="14">
      <c r="A14" s="3">
        <f t="shared" si="4"/>
        <v>120</v>
      </c>
      <c r="B14" s="4">
        <f t="shared" si="1"/>
        <v>30</v>
      </c>
      <c r="C14" s="4">
        <f t="shared" si="2"/>
        <v>86.66666667</v>
      </c>
      <c r="D14" s="4">
        <f t="shared" si="3"/>
        <v>-56.66666667</v>
      </c>
      <c r="E14" s="1"/>
      <c r="F14" s="3"/>
      <c r="G14" s="4"/>
      <c r="H14" s="4"/>
      <c r="I14" s="4"/>
    </row>
    <row r="15">
      <c r="A15" s="3">
        <f t="shared" si="4"/>
        <v>130</v>
      </c>
      <c r="B15" s="4">
        <f t="shared" si="1"/>
        <v>25</v>
      </c>
      <c r="C15" s="4">
        <f t="shared" si="2"/>
        <v>93.33333333</v>
      </c>
      <c r="D15" s="4">
        <f t="shared" si="3"/>
        <v>-68.33333333</v>
      </c>
      <c r="E15" s="1"/>
      <c r="F15" s="3"/>
      <c r="G15" s="4"/>
      <c r="H15" s="4"/>
      <c r="I15" s="4"/>
    </row>
    <row r="16">
      <c r="A16" s="3">
        <f t="shared" si="4"/>
        <v>140</v>
      </c>
      <c r="B16" s="4">
        <f t="shared" si="1"/>
        <v>20</v>
      </c>
      <c r="C16" s="4">
        <f t="shared" si="2"/>
        <v>100</v>
      </c>
      <c r="D16" s="4">
        <f t="shared" si="3"/>
        <v>-80</v>
      </c>
      <c r="E16" s="1"/>
      <c r="F16" s="3"/>
      <c r="G16" s="4"/>
      <c r="H16" s="4"/>
      <c r="I16" s="4"/>
    </row>
    <row r="17">
      <c r="A17" s="3">
        <f t="shared" si="4"/>
        <v>150</v>
      </c>
      <c r="B17" s="4">
        <f t="shared" si="1"/>
        <v>15</v>
      </c>
      <c r="C17" s="4">
        <f t="shared" si="2"/>
        <v>106.6666667</v>
      </c>
      <c r="D17" s="4">
        <f t="shared" si="3"/>
        <v>-91.66666667</v>
      </c>
      <c r="E17" s="1"/>
      <c r="F17" s="1"/>
      <c r="G17" s="1"/>
      <c r="H17" s="1"/>
      <c r="I17" s="1"/>
    </row>
    <row r="18">
      <c r="A18" s="3">
        <f t="shared" si="4"/>
        <v>160</v>
      </c>
      <c r="B18" s="4">
        <f t="shared" si="1"/>
        <v>10</v>
      </c>
      <c r="C18" s="4">
        <f t="shared" si="2"/>
        <v>113.3333333</v>
      </c>
      <c r="D18" s="4">
        <f t="shared" si="3"/>
        <v>-103.3333333</v>
      </c>
      <c r="E18" s="1"/>
      <c r="F18" s="1"/>
      <c r="G18" s="1"/>
      <c r="H18" s="1"/>
      <c r="I18" s="1"/>
    </row>
    <row r="19">
      <c r="A19" s="3">
        <f t="shared" si="4"/>
        <v>170</v>
      </c>
      <c r="B19" s="4">
        <f t="shared" si="1"/>
        <v>5</v>
      </c>
      <c r="C19" s="4">
        <f t="shared" si="2"/>
        <v>120</v>
      </c>
      <c r="D19" s="4">
        <f t="shared" si="3"/>
        <v>-115</v>
      </c>
      <c r="E19" s="1"/>
      <c r="F19" s="1"/>
      <c r="G19" s="1"/>
      <c r="H19" s="1"/>
      <c r="I19" s="1"/>
    </row>
    <row r="20">
      <c r="A20" s="3">
        <f t="shared" si="4"/>
        <v>180</v>
      </c>
      <c r="B20" s="4">
        <f t="shared" si="1"/>
        <v>0</v>
      </c>
      <c r="C20" s="4">
        <f t="shared" si="2"/>
        <v>126.6666667</v>
      </c>
      <c r="D20" s="4">
        <f t="shared" si="3"/>
        <v>-126.6666667</v>
      </c>
      <c r="E20" s="1"/>
      <c r="F20" s="1"/>
      <c r="G20" s="1"/>
      <c r="H20" s="1"/>
      <c r="I20" s="1"/>
    </row>
    <row r="24">
      <c r="A24" s="1" t="s">
        <v>0</v>
      </c>
      <c r="B24" s="1" t="s">
        <v>2</v>
      </c>
      <c r="C24" s="1" t="s">
        <v>3</v>
      </c>
      <c r="D24" s="1" t="s">
        <v>4</v>
      </c>
    </row>
    <row r="25">
      <c r="A25" s="3">
        <f>71</f>
        <v>71</v>
      </c>
      <c r="B25" s="4">
        <f t="shared" ref="B25:B34" si="5">-0.5*A25+90</f>
        <v>54.5</v>
      </c>
      <c r="C25" s="4">
        <f t="shared" ref="C25:C34" si="6">2/3*A25+20/3</f>
        <v>54</v>
      </c>
      <c r="D25" s="4">
        <f t="shared" ref="D25:D34" si="7">B25-C25</f>
        <v>0.5</v>
      </c>
    </row>
    <row r="26">
      <c r="A26" s="3">
        <f t="shared" ref="A26:A34" si="8">A25+0.1</f>
        <v>71.1</v>
      </c>
      <c r="B26" s="4">
        <f t="shared" si="5"/>
        <v>54.45</v>
      </c>
      <c r="C26" s="4">
        <f t="shared" si="6"/>
        <v>54.06666667</v>
      </c>
      <c r="D26" s="4">
        <f t="shared" si="7"/>
        <v>0.3833333333</v>
      </c>
    </row>
    <row r="27">
      <c r="A27" s="3">
        <f t="shared" si="8"/>
        <v>71.2</v>
      </c>
      <c r="B27" s="4">
        <f t="shared" si="5"/>
        <v>54.4</v>
      </c>
      <c r="C27" s="4">
        <f t="shared" si="6"/>
        <v>54.13333333</v>
      </c>
      <c r="D27" s="4">
        <f t="shared" si="7"/>
        <v>0.2666666667</v>
      </c>
    </row>
    <row r="28">
      <c r="A28" s="3">
        <f t="shared" si="8"/>
        <v>71.3</v>
      </c>
      <c r="B28" s="4">
        <f t="shared" si="5"/>
        <v>54.35</v>
      </c>
      <c r="C28" s="4">
        <f t="shared" si="6"/>
        <v>54.2</v>
      </c>
      <c r="D28" s="4">
        <f t="shared" si="7"/>
        <v>0.15</v>
      </c>
    </row>
    <row r="29">
      <c r="A29" s="6">
        <f t="shared" si="8"/>
        <v>71.4</v>
      </c>
      <c r="B29" s="7">
        <f t="shared" si="5"/>
        <v>54.3</v>
      </c>
      <c r="C29" s="7">
        <f t="shared" si="6"/>
        <v>54.26666667</v>
      </c>
      <c r="D29" s="7">
        <f t="shared" si="7"/>
        <v>0.03333333333</v>
      </c>
    </row>
    <row r="30">
      <c r="A30" s="3">
        <f t="shared" si="8"/>
        <v>71.5</v>
      </c>
      <c r="B30" s="4">
        <f t="shared" si="5"/>
        <v>54.25</v>
      </c>
      <c r="C30" s="4">
        <f t="shared" si="6"/>
        <v>54.33333333</v>
      </c>
      <c r="D30" s="4">
        <f t="shared" si="7"/>
        <v>-0.08333333333</v>
      </c>
    </row>
    <row r="31">
      <c r="A31" s="3">
        <f t="shared" si="8"/>
        <v>71.6</v>
      </c>
      <c r="B31" s="4">
        <f t="shared" si="5"/>
        <v>54.2</v>
      </c>
      <c r="C31" s="4">
        <f t="shared" si="6"/>
        <v>54.4</v>
      </c>
      <c r="D31" s="4">
        <f t="shared" si="7"/>
        <v>-0.2</v>
      </c>
    </row>
    <row r="32">
      <c r="A32" s="3">
        <f t="shared" si="8"/>
        <v>71.7</v>
      </c>
      <c r="B32" s="4">
        <f t="shared" si="5"/>
        <v>54.15</v>
      </c>
      <c r="C32" s="4">
        <f t="shared" si="6"/>
        <v>54.46666667</v>
      </c>
      <c r="D32" s="4">
        <f t="shared" si="7"/>
        <v>-0.3166666667</v>
      </c>
    </row>
    <row r="33">
      <c r="A33" s="3">
        <f t="shared" si="8"/>
        <v>71.8</v>
      </c>
      <c r="B33" s="4">
        <f t="shared" si="5"/>
        <v>54.1</v>
      </c>
      <c r="C33" s="4">
        <f t="shared" si="6"/>
        <v>54.53333333</v>
      </c>
      <c r="D33" s="4">
        <f t="shared" si="7"/>
        <v>-0.4333333333</v>
      </c>
    </row>
    <row r="34">
      <c r="A34" s="3">
        <f t="shared" si="8"/>
        <v>71.9</v>
      </c>
      <c r="B34" s="4">
        <f t="shared" si="5"/>
        <v>54.05</v>
      </c>
      <c r="C34" s="4">
        <f t="shared" si="6"/>
        <v>54.6</v>
      </c>
      <c r="D34" s="4">
        <f t="shared" si="7"/>
        <v>-0.55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 t="s">
        <v>7</v>
      </c>
      <c r="E1" s="1"/>
      <c r="F1" s="1"/>
      <c r="G1" s="1"/>
      <c r="H1" s="1"/>
      <c r="I1" s="1"/>
      <c r="J1" s="1"/>
    </row>
    <row r="2">
      <c r="A2" s="1" t="s">
        <v>8</v>
      </c>
      <c r="B2" s="11">
        <v>1000.0</v>
      </c>
      <c r="C2" s="1" t="s">
        <v>9</v>
      </c>
      <c r="D2" s="1" t="s">
        <v>10</v>
      </c>
      <c r="E2" s="1"/>
      <c r="F2" s="1"/>
      <c r="G2" s="1"/>
      <c r="H2" s="1"/>
      <c r="I2" s="1"/>
      <c r="J2" s="1"/>
    </row>
    <row r="3">
      <c r="A3" s="1" t="s">
        <v>11</v>
      </c>
      <c r="B3" s="11">
        <v>500.0</v>
      </c>
      <c r="C3" s="1" t="s">
        <v>9</v>
      </c>
      <c r="D3" s="1" t="s">
        <v>10</v>
      </c>
      <c r="E3" s="1"/>
      <c r="F3" s="1"/>
      <c r="G3" s="1"/>
      <c r="H3" s="1"/>
      <c r="I3" s="1"/>
      <c r="J3" s="1"/>
    </row>
    <row r="4">
      <c r="A4" s="1" t="s">
        <v>12</v>
      </c>
      <c r="B4" s="11">
        <v>50.0</v>
      </c>
      <c r="C4" s="1" t="s">
        <v>13</v>
      </c>
      <c r="D4" s="1" t="s">
        <v>14</v>
      </c>
      <c r="E4" s="1"/>
      <c r="F4" s="1"/>
      <c r="G4" s="1"/>
      <c r="H4" s="1"/>
      <c r="I4" s="1"/>
      <c r="J4" s="1"/>
    </row>
    <row r="5">
      <c r="A5" s="1" t="s">
        <v>15</v>
      </c>
      <c r="B5" s="11">
        <v>80.0</v>
      </c>
      <c r="C5" s="1" t="s">
        <v>13</v>
      </c>
      <c r="D5" s="1" t="s">
        <v>14</v>
      </c>
      <c r="E5" s="1"/>
      <c r="F5" s="1"/>
      <c r="G5" s="1"/>
      <c r="H5" s="1"/>
      <c r="I5" s="1"/>
      <c r="J5" s="1"/>
    </row>
    <row r="6">
      <c r="A6" s="1" t="s">
        <v>16</v>
      </c>
      <c r="B6" s="11">
        <v>40000.0</v>
      </c>
      <c r="C6" s="1" t="s">
        <v>17</v>
      </c>
      <c r="D6" s="1" t="s">
        <v>10</v>
      </c>
      <c r="E6" s="1"/>
      <c r="F6" s="1"/>
      <c r="G6" s="1"/>
      <c r="H6" s="1"/>
      <c r="I6" s="1"/>
      <c r="J6" s="1"/>
    </row>
    <row r="7">
      <c r="A7" s="1" t="s">
        <v>18</v>
      </c>
      <c r="B7" s="11">
        <v>10000.0</v>
      </c>
      <c r="C7" s="1" t="s">
        <v>17</v>
      </c>
      <c r="D7" s="1" t="s">
        <v>10</v>
      </c>
      <c r="E7" s="1"/>
      <c r="F7" s="1"/>
      <c r="G7" s="1"/>
      <c r="H7" s="1"/>
      <c r="I7" s="1"/>
      <c r="J7" s="1"/>
    </row>
    <row r="8">
      <c r="A8" s="1" t="s">
        <v>19</v>
      </c>
      <c r="B8" s="12">
        <v>0.25</v>
      </c>
      <c r="C8" s="1" t="s">
        <v>20</v>
      </c>
      <c r="D8" s="1" t="s">
        <v>14</v>
      </c>
      <c r="E8" s="1"/>
      <c r="F8" s="1"/>
      <c r="G8" s="1"/>
      <c r="H8" s="1"/>
      <c r="I8" s="1"/>
      <c r="J8" s="1"/>
    </row>
    <row r="9">
      <c r="A9" s="1" t="s">
        <v>21</v>
      </c>
      <c r="B9" s="11">
        <v>5000.0</v>
      </c>
      <c r="C9" s="1" t="s">
        <v>17</v>
      </c>
      <c r="D9" s="1" t="s">
        <v>10</v>
      </c>
      <c r="E9" s="1"/>
      <c r="F9" s="1"/>
      <c r="G9" s="1"/>
      <c r="H9" s="1"/>
      <c r="I9" s="1"/>
      <c r="J9" s="1"/>
    </row>
    <row r="10">
      <c r="A10" s="1" t="s">
        <v>22</v>
      </c>
      <c r="B10" s="11">
        <v>10.0</v>
      </c>
      <c r="C10" s="1" t="s">
        <v>13</v>
      </c>
      <c r="D10" s="1" t="s">
        <v>14</v>
      </c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 t="s">
        <v>23</v>
      </c>
      <c r="B12" s="4">
        <f>12*B2+12*B3+B6+B7+B9</f>
        <v>73000</v>
      </c>
      <c r="C12" s="1" t="s">
        <v>24</v>
      </c>
      <c r="D12" s="1"/>
      <c r="E12" s="1"/>
      <c r="F12" s="1"/>
      <c r="G12" s="1"/>
      <c r="H12" s="1"/>
      <c r="I12" s="1"/>
      <c r="J12" s="1"/>
    </row>
    <row r="13">
      <c r="A13" s="1" t="s">
        <v>25</v>
      </c>
      <c r="B13" s="4">
        <f>B4+B5+B10</f>
        <v>140</v>
      </c>
      <c r="C13" s="1" t="s">
        <v>13</v>
      </c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 t="s">
        <v>26</v>
      </c>
      <c r="B15" s="11">
        <v>300.0</v>
      </c>
      <c r="C15" s="1" t="s">
        <v>13</v>
      </c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 t="s">
        <v>27</v>
      </c>
      <c r="B17" s="1" t="s">
        <v>28</v>
      </c>
      <c r="C17" s="1" t="s">
        <v>29</v>
      </c>
      <c r="D17" s="1" t="s">
        <v>30</v>
      </c>
      <c r="E17" s="1" t="s">
        <v>31</v>
      </c>
      <c r="F17" s="1"/>
      <c r="G17" s="1"/>
      <c r="H17" s="1"/>
      <c r="I17" s="1"/>
      <c r="J17" s="1"/>
    </row>
    <row r="18">
      <c r="A18" s="3">
        <v>750.0</v>
      </c>
      <c r="B18" s="4">
        <f t="shared" ref="B18:B23" si="1">$B$15*A18</f>
        <v>225000</v>
      </c>
      <c r="C18" s="4">
        <f t="shared" ref="C18:C23" si="2">$B$12+$B$13*A18</f>
        <v>178000</v>
      </c>
      <c r="D18" s="4">
        <f t="shared" ref="D18:D23" si="3">B18-C18</f>
        <v>47000</v>
      </c>
      <c r="E18" s="4">
        <f t="shared" ref="E18:E23" si="4">D18-B18*$B$8</f>
        <v>-9250</v>
      </c>
      <c r="F18" s="1"/>
      <c r="G18" s="1"/>
      <c r="H18" s="1"/>
      <c r="I18" s="1"/>
      <c r="J18" s="1"/>
    </row>
    <row r="19">
      <c r="A19" s="3">
        <v>800.0</v>
      </c>
      <c r="B19" s="4">
        <f t="shared" si="1"/>
        <v>240000</v>
      </c>
      <c r="C19" s="4">
        <f t="shared" si="2"/>
        <v>185000</v>
      </c>
      <c r="D19" s="4">
        <f t="shared" si="3"/>
        <v>55000</v>
      </c>
      <c r="E19" s="4">
        <f t="shared" si="4"/>
        <v>-5000</v>
      </c>
      <c r="F19" s="1"/>
      <c r="G19" s="1"/>
      <c r="H19" s="1"/>
      <c r="I19" s="1"/>
      <c r="J19" s="1"/>
    </row>
    <row r="20">
      <c r="A20" s="3">
        <v>850.0</v>
      </c>
      <c r="B20" s="4">
        <f t="shared" si="1"/>
        <v>255000</v>
      </c>
      <c r="C20" s="4">
        <f t="shared" si="2"/>
        <v>192000</v>
      </c>
      <c r="D20" s="4">
        <f t="shared" si="3"/>
        <v>63000</v>
      </c>
      <c r="E20" s="4">
        <f t="shared" si="4"/>
        <v>-750</v>
      </c>
      <c r="F20" s="1"/>
      <c r="G20" s="1"/>
      <c r="H20" s="1"/>
      <c r="I20" s="1"/>
      <c r="J20" s="1"/>
    </row>
    <row r="21">
      <c r="A21" s="3">
        <v>900.0</v>
      </c>
      <c r="B21" s="4">
        <f t="shared" si="1"/>
        <v>270000</v>
      </c>
      <c r="C21" s="4">
        <f t="shared" si="2"/>
        <v>199000</v>
      </c>
      <c r="D21" s="4">
        <f t="shared" si="3"/>
        <v>71000</v>
      </c>
      <c r="E21" s="4">
        <f t="shared" si="4"/>
        <v>3500</v>
      </c>
      <c r="F21" s="1"/>
      <c r="G21" s="1"/>
      <c r="H21" s="1"/>
      <c r="I21" s="1"/>
      <c r="J21" s="1"/>
    </row>
    <row r="22">
      <c r="A22" s="3">
        <v>950.0</v>
      </c>
      <c r="B22" s="4">
        <f t="shared" si="1"/>
        <v>285000</v>
      </c>
      <c r="C22" s="4">
        <f t="shared" si="2"/>
        <v>206000</v>
      </c>
      <c r="D22" s="4">
        <f t="shared" si="3"/>
        <v>79000</v>
      </c>
      <c r="E22" s="4">
        <f t="shared" si="4"/>
        <v>7750</v>
      </c>
      <c r="F22" s="1"/>
      <c r="G22" s="1"/>
      <c r="H22" s="1"/>
      <c r="I22" s="1"/>
      <c r="J22" s="1"/>
    </row>
    <row r="23">
      <c r="A23" s="3">
        <v>1000.0</v>
      </c>
      <c r="B23" s="4">
        <f t="shared" si="1"/>
        <v>300000</v>
      </c>
      <c r="C23" s="4">
        <f t="shared" si="2"/>
        <v>213000</v>
      </c>
      <c r="D23" s="4">
        <f t="shared" si="3"/>
        <v>87000</v>
      </c>
      <c r="E23" s="4">
        <f t="shared" si="4"/>
        <v>12000</v>
      </c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 t="s">
        <v>32</v>
      </c>
      <c r="B25" s="1"/>
      <c r="C25" s="1"/>
      <c r="D25" s="1"/>
      <c r="E25" s="1"/>
      <c r="F25" s="1"/>
      <c r="G25" s="1"/>
      <c r="H25" s="1"/>
      <c r="I25" s="1"/>
      <c r="J25" s="1"/>
    </row>
    <row r="26">
      <c r="A26" s="3">
        <v>858.0</v>
      </c>
      <c r="B26" s="4">
        <f t="shared" ref="B26:B28" si="5">$B$15*A26</f>
        <v>257400</v>
      </c>
      <c r="C26" s="4">
        <f t="shared" ref="C26:C28" si="6">$B$12+$B$13*A26</f>
        <v>193120</v>
      </c>
      <c r="D26" s="4">
        <f t="shared" ref="D26:D28" si="7">B26-C26</f>
        <v>64280</v>
      </c>
      <c r="E26" s="4">
        <f t="shared" ref="E26:E28" si="8">D26-B26*$B$8</f>
        <v>-70</v>
      </c>
      <c r="F26" s="1"/>
      <c r="G26" s="1"/>
      <c r="H26" s="1"/>
      <c r="I26" s="1"/>
      <c r="J26" s="1"/>
    </row>
    <row r="27">
      <c r="A27" s="6">
        <v>859.0</v>
      </c>
      <c r="B27" s="7">
        <f t="shared" si="5"/>
        <v>257700</v>
      </c>
      <c r="C27" s="7">
        <f t="shared" si="6"/>
        <v>193260</v>
      </c>
      <c r="D27" s="7">
        <f t="shared" si="7"/>
        <v>64440</v>
      </c>
      <c r="E27" s="7">
        <f t="shared" si="8"/>
        <v>15</v>
      </c>
      <c r="F27" s="1" t="s">
        <v>33</v>
      </c>
      <c r="G27" s="1"/>
      <c r="H27" s="1"/>
      <c r="I27" s="1"/>
      <c r="J27" s="1"/>
    </row>
    <row r="28">
      <c r="A28" s="3">
        <v>860.0</v>
      </c>
      <c r="B28" s="4">
        <f t="shared" si="5"/>
        <v>258000</v>
      </c>
      <c r="C28" s="4">
        <f t="shared" si="6"/>
        <v>193400</v>
      </c>
      <c r="D28" s="4">
        <f t="shared" si="7"/>
        <v>64600</v>
      </c>
      <c r="E28" s="4">
        <f t="shared" si="8"/>
        <v>100</v>
      </c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4.38"/>
    <col customWidth="1" min="3" max="3" width="15.13"/>
    <col customWidth="1" min="4" max="4" width="31.13"/>
  </cols>
  <sheetData>
    <row r="1">
      <c r="A1" s="1"/>
      <c r="B1" s="1"/>
      <c r="C1" s="1"/>
    </row>
    <row r="2">
      <c r="A2" s="1" t="s">
        <v>8</v>
      </c>
      <c r="B2" s="11">
        <v>50000.0</v>
      </c>
      <c r="C2" s="1" t="s">
        <v>24</v>
      </c>
      <c r="D2" s="1"/>
      <c r="E2" s="1"/>
    </row>
    <row r="3">
      <c r="A3" s="1" t="s">
        <v>11</v>
      </c>
      <c r="B3" s="11">
        <v>5000.0</v>
      </c>
      <c r="C3" s="1" t="s">
        <v>24</v>
      </c>
      <c r="D3" s="1"/>
      <c r="E3" s="1"/>
    </row>
    <row r="4">
      <c r="A4" s="1" t="s">
        <v>12</v>
      </c>
      <c r="B4" s="11">
        <v>60.0</v>
      </c>
      <c r="C4" s="1" t="s">
        <v>13</v>
      </c>
      <c r="D4" s="1"/>
      <c r="E4" s="1"/>
    </row>
    <row r="5">
      <c r="A5" s="1" t="s">
        <v>15</v>
      </c>
      <c r="B5" s="11">
        <v>120.0</v>
      </c>
      <c r="C5" s="1" t="s">
        <v>13</v>
      </c>
      <c r="D5" s="1"/>
      <c r="E5" s="1"/>
    </row>
    <row r="6">
      <c r="A6" s="13" t="s">
        <v>34</v>
      </c>
      <c r="B6" s="11">
        <v>400000.0</v>
      </c>
      <c r="C6" s="1" t="s">
        <v>9</v>
      </c>
      <c r="D6" s="1"/>
      <c r="E6" s="1"/>
    </row>
    <row r="7">
      <c r="A7" s="1" t="s">
        <v>18</v>
      </c>
      <c r="B7" s="11">
        <v>50000.0</v>
      </c>
      <c r="C7" s="1" t="s">
        <v>17</v>
      </c>
      <c r="D7" s="1"/>
      <c r="E7" s="1"/>
    </row>
    <row r="8">
      <c r="A8" s="1" t="s">
        <v>19</v>
      </c>
      <c r="B8" s="12">
        <v>0.25</v>
      </c>
      <c r="C8" s="1" t="s">
        <v>35</v>
      </c>
      <c r="D8" s="1"/>
      <c r="E8" s="1"/>
    </row>
    <row r="9">
      <c r="A9" s="1" t="s">
        <v>36</v>
      </c>
      <c r="B9" s="12">
        <v>0.22</v>
      </c>
      <c r="C9" s="1"/>
      <c r="D9" s="1"/>
      <c r="E9" s="1"/>
    </row>
    <row r="10">
      <c r="A10" s="1" t="s">
        <v>21</v>
      </c>
      <c r="B10" s="11">
        <v>30000.0</v>
      </c>
      <c r="C10" s="1" t="s">
        <v>17</v>
      </c>
      <c r="D10" s="1"/>
      <c r="E10" s="1"/>
    </row>
    <row r="11">
      <c r="A11" s="1" t="s">
        <v>22</v>
      </c>
      <c r="B11" s="11">
        <v>15.0</v>
      </c>
      <c r="C11" s="1" t="s">
        <v>13</v>
      </c>
      <c r="D11" s="1"/>
      <c r="E11" s="1"/>
    </row>
    <row r="12">
      <c r="A12" s="1"/>
      <c r="B12" s="1"/>
      <c r="C12" s="1"/>
      <c r="D12" s="1"/>
      <c r="E12" s="1"/>
    </row>
    <row r="13">
      <c r="A13" s="1" t="s">
        <v>23</v>
      </c>
      <c r="B13" s="4">
        <f>B2+B3+B6*12+B7+B10</f>
        <v>4935000</v>
      </c>
      <c r="C13" s="1" t="s">
        <v>24</v>
      </c>
      <c r="D13" s="1"/>
      <c r="E13" s="1"/>
    </row>
    <row r="14">
      <c r="A14" s="1" t="s">
        <v>25</v>
      </c>
      <c r="B14" s="4">
        <f>B4+B5+B11</f>
        <v>195</v>
      </c>
      <c r="C14" s="1" t="s">
        <v>13</v>
      </c>
      <c r="D14" s="1"/>
      <c r="E14" s="1"/>
    </row>
    <row r="15">
      <c r="A15" s="1" t="s">
        <v>37</v>
      </c>
      <c r="B15" s="4">
        <f>B14*(1+B9)*1.5</f>
        <v>356.85</v>
      </c>
      <c r="C15" s="1"/>
      <c r="D15" s="1"/>
      <c r="E15" s="1"/>
    </row>
    <row r="16">
      <c r="A16" s="13" t="s">
        <v>26</v>
      </c>
      <c r="B16" s="11">
        <v>350.0</v>
      </c>
      <c r="C16" s="1" t="s">
        <v>13</v>
      </c>
      <c r="D16" s="1"/>
      <c r="E16" s="1"/>
    </row>
    <row r="17">
      <c r="A17" s="1"/>
      <c r="B17" s="14"/>
      <c r="C17" s="1"/>
      <c r="D17" s="1"/>
      <c r="E17" s="1"/>
    </row>
    <row r="18">
      <c r="A18" s="1" t="s">
        <v>27</v>
      </c>
      <c r="B18" s="1" t="s">
        <v>38</v>
      </c>
      <c r="C18" s="1" t="s">
        <v>39</v>
      </c>
      <c r="D18" s="1" t="s">
        <v>40</v>
      </c>
      <c r="E18" s="1" t="s">
        <v>41</v>
      </c>
    </row>
    <row r="19">
      <c r="A19" s="8">
        <v>0.0</v>
      </c>
      <c r="B19" s="4">
        <f t="shared" ref="B19:B27" si="1">A19*$B$16</f>
        <v>0</v>
      </c>
      <c r="C19" s="4">
        <f t="shared" ref="C19:C27" si="2">$B$13+A19*$B$14</f>
        <v>4935000</v>
      </c>
      <c r="D19" s="4">
        <f t="shared" ref="D19:D27" si="3">B19-C19-$B$9*B19</f>
        <v>-4935000</v>
      </c>
      <c r="E19" s="13"/>
    </row>
    <row r="20">
      <c r="A20" s="8">
        <v>1000.0</v>
      </c>
      <c r="B20" s="4">
        <f t="shared" si="1"/>
        <v>350000</v>
      </c>
      <c r="C20" s="4">
        <f t="shared" si="2"/>
        <v>5130000</v>
      </c>
      <c r="D20" s="4">
        <f t="shared" si="3"/>
        <v>-4857000</v>
      </c>
      <c r="E20" s="1"/>
    </row>
    <row r="21">
      <c r="A21" s="3">
        <v>2000.0</v>
      </c>
      <c r="B21" s="4">
        <f t="shared" si="1"/>
        <v>700000</v>
      </c>
      <c r="C21" s="4">
        <f t="shared" si="2"/>
        <v>5325000</v>
      </c>
      <c r="D21" s="4">
        <f t="shared" si="3"/>
        <v>-4779000</v>
      </c>
      <c r="E21" s="1"/>
    </row>
    <row r="22">
      <c r="A22" s="3">
        <v>3000.0</v>
      </c>
      <c r="B22" s="4">
        <f t="shared" si="1"/>
        <v>1050000</v>
      </c>
      <c r="C22" s="4">
        <f t="shared" si="2"/>
        <v>5520000</v>
      </c>
      <c r="D22" s="4">
        <f t="shared" si="3"/>
        <v>-4701000</v>
      </c>
      <c r="E22" s="1"/>
    </row>
    <row r="23">
      <c r="A23" s="3">
        <v>4000.0</v>
      </c>
      <c r="B23" s="4">
        <f t="shared" si="1"/>
        <v>1400000</v>
      </c>
      <c r="C23" s="4">
        <f t="shared" si="2"/>
        <v>5715000</v>
      </c>
      <c r="D23" s="4">
        <f t="shared" si="3"/>
        <v>-4623000</v>
      </c>
      <c r="E23" s="1"/>
    </row>
    <row r="24">
      <c r="A24" s="3">
        <v>5000.0</v>
      </c>
      <c r="B24" s="4">
        <f t="shared" si="1"/>
        <v>1750000</v>
      </c>
      <c r="C24" s="4">
        <f t="shared" si="2"/>
        <v>5910000</v>
      </c>
      <c r="D24" s="4">
        <f t="shared" si="3"/>
        <v>-4545000</v>
      </c>
      <c r="E24" s="1"/>
    </row>
    <row r="25">
      <c r="A25" s="3">
        <v>6000.0</v>
      </c>
      <c r="B25" s="4">
        <f t="shared" si="1"/>
        <v>2100000</v>
      </c>
      <c r="C25" s="4">
        <f t="shared" si="2"/>
        <v>6105000</v>
      </c>
      <c r="D25" s="4">
        <f t="shared" si="3"/>
        <v>-4467000</v>
      </c>
      <c r="E25" s="1"/>
    </row>
    <row r="26">
      <c r="A26" s="3">
        <v>7000.0</v>
      </c>
      <c r="B26" s="4">
        <f t="shared" si="1"/>
        <v>2450000</v>
      </c>
      <c r="C26" s="4">
        <f t="shared" si="2"/>
        <v>6300000</v>
      </c>
      <c r="D26" s="4">
        <f t="shared" si="3"/>
        <v>-4389000</v>
      </c>
      <c r="E26" s="1"/>
    </row>
    <row r="27">
      <c r="A27" s="3">
        <v>8000.0</v>
      </c>
      <c r="B27" s="4">
        <f t="shared" si="1"/>
        <v>2800000</v>
      </c>
      <c r="C27" s="4">
        <f t="shared" si="2"/>
        <v>6495000</v>
      </c>
      <c r="D27" s="4">
        <f t="shared" si="3"/>
        <v>-4311000</v>
      </c>
      <c r="E27" s="1"/>
    </row>
  </sheetData>
  <drawing r:id="rId1"/>
</worksheet>
</file>