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并行程序设计\实验代码\lab2_SIMD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M19" i="1"/>
  <c r="L19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L26" i="1"/>
  <c r="N26" i="1"/>
  <c r="M26" i="1"/>
  <c r="O25" i="1"/>
  <c r="N25" i="1"/>
  <c r="M25" i="1"/>
  <c r="L25" i="1"/>
  <c r="L18" i="1"/>
  <c r="N18" i="1"/>
  <c r="M18" i="1"/>
  <c r="N17" i="1"/>
  <c r="M17" i="1"/>
  <c r="L17" i="1"/>
  <c r="N16" i="1"/>
  <c r="M16" i="1"/>
  <c r="L16" i="1"/>
  <c r="N15" i="1"/>
  <c r="M15" i="1"/>
  <c r="L15" i="1"/>
  <c r="N14" i="1"/>
  <c r="M14" i="1"/>
  <c r="L14" i="1"/>
  <c r="Q10" i="1"/>
  <c r="P10" i="1"/>
  <c r="O10" i="1"/>
  <c r="N10" i="1"/>
  <c r="M10" i="1"/>
  <c r="L10" i="1"/>
  <c r="L9" i="1"/>
  <c r="Q9" i="1"/>
  <c r="P9" i="1"/>
  <c r="O9" i="1"/>
  <c r="N9" i="1"/>
  <c r="M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</calcChain>
</file>

<file path=xl/sharedStrings.xml><?xml version="1.0" encoding="utf-8"?>
<sst xmlns="http://schemas.openxmlformats.org/spreadsheetml/2006/main" count="43" uniqueCount="37">
  <si>
    <t>普通高斯消元实验1：不同部分向量化</t>
    <phoneticPr fontId="1" type="noConversion"/>
  </si>
  <si>
    <t>n</t>
    <phoneticPr fontId="1" type="noConversion"/>
  </si>
  <si>
    <t>串行</t>
    <phoneticPr fontId="1" type="noConversion"/>
  </si>
  <si>
    <t>SSE1(ms)</t>
    <phoneticPr fontId="1" type="noConversion"/>
  </si>
  <si>
    <t>SSE2(ms)</t>
    <phoneticPr fontId="1" type="noConversion"/>
  </si>
  <si>
    <t>SSE(ms)</t>
    <phoneticPr fontId="1" type="noConversion"/>
  </si>
  <si>
    <t>AVX1(ms)</t>
    <phoneticPr fontId="1" type="noConversion"/>
  </si>
  <si>
    <t>AVX2(ms)</t>
    <phoneticPr fontId="1" type="noConversion"/>
  </si>
  <si>
    <t>AVX(ms)</t>
    <phoneticPr fontId="1" type="noConversion"/>
  </si>
  <si>
    <t>n</t>
    <phoneticPr fontId="1" type="noConversion"/>
  </si>
  <si>
    <t>串行</t>
    <phoneticPr fontId="1" type="noConversion"/>
  </si>
  <si>
    <t>Neon1(ms)</t>
    <phoneticPr fontId="1" type="noConversion"/>
  </si>
  <si>
    <t>Neon2(ms)</t>
    <phoneticPr fontId="1" type="noConversion"/>
  </si>
  <si>
    <t>Neon(ms)</t>
    <phoneticPr fontId="1" type="noConversion"/>
  </si>
  <si>
    <t>普通高斯消元实验2：对齐和不对齐</t>
    <phoneticPr fontId="1" type="noConversion"/>
  </si>
  <si>
    <t>n</t>
    <phoneticPr fontId="1" type="noConversion"/>
  </si>
  <si>
    <t>SSE(不对齐)</t>
    <phoneticPr fontId="1" type="noConversion"/>
  </si>
  <si>
    <t>SSE(对齐)</t>
    <phoneticPr fontId="1" type="noConversion"/>
  </si>
  <si>
    <t>AVX(不对齐)</t>
    <phoneticPr fontId="1" type="noConversion"/>
  </si>
  <si>
    <t>AVX(对齐)</t>
    <phoneticPr fontId="1" type="noConversion"/>
  </si>
  <si>
    <t>串行(ms)</t>
    <phoneticPr fontId="1" type="noConversion"/>
  </si>
  <si>
    <t>运行时间</t>
    <phoneticPr fontId="1" type="noConversion"/>
  </si>
  <si>
    <t>加速比</t>
    <phoneticPr fontId="1" type="noConversion"/>
  </si>
  <si>
    <t>SSE1</t>
    <phoneticPr fontId="1" type="noConversion"/>
  </si>
  <si>
    <t>SSE2</t>
    <phoneticPr fontId="1" type="noConversion"/>
  </si>
  <si>
    <t>SSE</t>
    <phoneticPr fontId="1" type="noConversion"/>
  </si>
  <si>
    <t>AVX1</t>
    <phoneticPr fontId="1" type="noConversion"/>
  </si>
  <si>
    <t>AVX2</t>
    <phoneticPr fontId="1" type="noConversion"/>
  </si>
  <si>
    <t>AVX</t>
    <phoneticPr fontId="1" type="noConversion"/>
  </si>
  <si>
    <t>运行时间</t>
    <phoneticPr fontId="1" type="noConversion"/>
  </si>
  <si>
    <t>加速比</t>
    <phoneticPr fontId="1" type="noConversion"/>
  </si>
  <si>
    <t>n</t>
    <phoneticPr fontId="1" type="noConversion"/>
  </si>
  <si>
    <t>Neon1</t>
    <phoneticPr fontId="1" type="noConversion"/>
  </si>
  <si>
    <t>Neon2</t>
    <phoneticPr fontId="1" type="noConversion"/>
  </si>
  <si>
    <t>Neon</t>
    <phoneticPr fontId="1" type="noConversion"/>
  </si>
  <si>
    <t>运行时间</t>
    <phoneticPr fontId="1" type="noConversion"/>
  </si>
  <si>
    <t>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</si>
</sst>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"/>
  <sheetViews>
    <sheetView tabSelected="1" zoomScale="88" workbookViewId="0">
      <selection activeCell="P19" sqref="P19"/>
    </sheetView>
  </sheetViews>
  <sheetFormatPr defaultRowHeight="13.8" x14ac:dyDescent="0.25"/>
  <cols>
    <col min="4" max="4" width="10.77734375" customWidth="1"/>
    <col min="5" max="5" width="10" customWidth="1"/>
    <col min="6" max="6" width="11" customWidth="1"/>
    <col min="12" max="12" width="11.33203125" customWidth="1"/>
    <col min="13" max="13" width="9.5546875" customWidth="1"/>
    <col min="14" max="14" width="12.109375" customWidth="1"/>
    <col min="15" max="15" width="9.77734375" customWidth="1"/>
    <col min="16" max="16" width="8.88671875" customWidth="1"/>
    <col min="17" max="17" width="8.77734375" customWidth="1"/>
  </cols>
  <sheetData>
    <row r="2" spans="2:17" x14ac:dyDescent="0.25">
      <c r="B2" t="s">
        <v>0</v>
      </c>
    </row>
    <row r="3" spans="2:17" x14ac:dyDescent="0.25">
      <c r="B3" t="s">
        <v>21</v>
      </c>
      <c r="K3" t="s">
        <v>22</v>
      </c>
    </row>
    <row r="4" spans="2:17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t="s">
        <v>15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</row>
    <row r="5" spans="2:17" x14ac:dyDescent="0.25">
      <c r="B5">
        <v>64</v>
      </c>
      <c r="C5">
        <v>0.54</v>
      </c>
      <c r="D5">
        <v>0.46</v>
      </c>
      <c r="E5">
        <v>0.317</v>
      </c>
      <c r="F5">
        <v>0.29099999999999998</v>
      </c>
      <c r="G5">
        <v>0.40400000000000003</v>
      </c>
      <c r="H5">
        <v>0.24199999999999999</v>
      </c>
      <c r="I5">
        <v>0.151</v>
      </c>
      <c r="K5">
        <v>64</v>
      </c>
      <c r="L5" s="1">
        <f>C5/D5</f>
        <v>1.173913043478261</v>
      </c>
      <c r="M5" s="1">
        <f>C5/E5</f>
        <v>1.7034700315457414</v>
      </c>
      <c r="N5" s="1">
        <f>C5/F5</f>
        <v>1.8556701030927838</v>
      </c>
      <c r="O5" s="1">
        <f>C5/G5</f>
        <v>1.3366336633663367</v>
      </c>
      <c r="P5" s="1">
        <f>C5/H5</f>
        <v>2.2314049586776861</v>
      </c>
      <c r="Q5" s="1">
        <f>C5/I5</f>
        <v>3.5761589403973515</v>
      </c>
    </row>
    <row r="6" spans="2:17" x14ac:dyDescent="0.25">
      <c r="B6">
        <v>128</v>
      </c>
      <c r="C6">
        <v>2.4510000000000001</v>
      </c>
      <c r="D6">
        <v>2.8639999999999999</v>
      </c>
      <c r="E6">
        <v>1.56</v>
      </c>
      <c r="F6">
        <v>1.55</v>
      </c>
      <c r="G6">
        <v>2.61</v>
      </c>
      <c r="H6">
        <v>0.69399999999999995</v>
      </c>
      <c r="I6">
        <v>0.81100000000000005</v>
      </c>
      <c r="K6">
        <v>128</v>
      </c>
      <c r="L6" s="1">
        <f>C6/2.864</f>
        <v>0.85579608938547491</v>
      </c>
      <c r="M6" s="1">
        <f>C6/1.56</f>
        <v>1.5711538461538461</v>
      </c>
      <c r="N6" s="1">
        <f>C6/1.55</f>
        <v>1.5812903225806452</v>
      </c>
      <c r="O6" s="1">
        <f>C6/2.61</f>
        <v>0.93908045977011501</v>
      </c>
      <c r="P6" s="1">
        <f>C6/0.694</f>
        <v>3.5317002881844384</v>
      </c>
      <c r="Q6" s="1">
        <f>C6/0.811</f>
        <v>3.0221948212083847</v>
      </c>
    </row>
    <row r="7" spans="2:17" x14ac:dyDescent="0.25">
      <c r="B7">
        <v>256</v>
      </c>
      <c r="C7">
        <v>17.795999999999999</v>
      </c>
      <c r="D7">
        <v>31.419</v>
      </c>
      <c r="E7">
        <v>9.2230000000000008</v>
      </c>
      <c r="F7">
        <v>8.8620000000000001</v>
      </c>
      <c r="G7">
        <v>18.908999999999999</v>
      </c>
      <c r="H7">
        <v>4.5839999999999996</v>
      </c>
      <c r="I7">
        <v>4.5529999999999999</v>
      </c>
      <c r="K7">
        <v>256</v>
      </c>
      <c r="L7" s="1">
        <f>C7/31.419</f>
        <v>0.56640886088035902</v>
      </c>
      <c r="M7" s="1">
        <f>C7/9.223</f>
        <v>1.9295240160468392</v>
      </c>
      <c r="N7" s="1">
        <f>C7/8.862</f>
        <v>2.0081245768449558</v>
      </c>
      <c r="O7" s="1">
        <f>C7/18.909</f>
        <v>0.94113914009201971</v>
      </c>
      <c r="P7" s="1">
        <f>C7/4.584</f>
        <v>3.8821989528795813</v>
      </c>
      <c r="Q7" s="1">
        <f>C7/4.553</f>
        <v>3.9086316714254337</v>
      </c>
    </row>
    <row r="8" spans="2:17" x14ac:dyDescent="0.25">
      <c r="B8">
        <v>512</v>
      </c>
      <c r="C8">
        <v>129.483</v>
      </c>
      <c r="D8">
        <v>111.315</v>
      </c>
      <c r="E8">
        <v>72.873000000000005</v>
      </c>
      <c r="F8">
        <v>68.444999999999993</v>
      </c>
      <c r="G8">
        <v>148.482</v>
      </c>
      <c r="H8">
        <v>108.60899999999999</v>
      </c>
      <c r="I8">
        <v>126.15900000000001</v>
      </c>
      <c r="K8">
        <v>512</v>
      </c>
      <c r="L8" s="1">
        <f>C8/111.315</f>
        <v>1.1632125050532274</v>
      </c>
      <c r="M8" s="1">
        <f>C8/72.873</f>
        <v>1.7768309250339631</v>
      </c>
      <c r="N8" s="1">
        <f>C8/68.445</f>
        <v>1.8917817225509537</v>
      </c>
      <c r="O8" s="1">
        <f>C8/148.482</f>
        <v>0.87204509637531824</v>
      </c>
      <c r="P8" s="1">
        <f>C8/108.609</f>
        <v>1.1921940170704086</v>
      </c>
      <c r="Q8" s="1">
        <f>C8/126.159</f>
        <v>1.0263477040876989</v>
      </c>
    </row>
    <row r="9" spans="2:17" x14ac:dyDescent="0.25">
      <c r="B9">
        <v>1024</v>
      </c>
      <c r="C9">
        <v>1796.03</v>
      </c>
      <c r="D9">
        <v>1425.01</v>
      </c>
      <c r="E9">
        <v>573.60599999999999</v>
      </c>
      <c r="F9">
        <v>562.33199999999999</v>
      </c>
      <c r="G9">
        <v>1216.1099999999999</v>
      </c>
      <c r="H9">
        <v>252.102</v>
      </c>
      <c r="I9">
        <v>255.31200000000001</v>
      </c>
      <c r="K9">
        <v>1024</v>
      </c>
      <c r="L9" s="1">
        <f>C9/1425.01</f>
        <v>1.2603630851713321</v>
      </c>
      <c r="M9" s="1">
        <f>C9/573.606</f>
        <v>3.131121362049909</v>
      </c>
      <c r="N9" s="1">
        <f>C9/562.332</f>
        <v>3.1938961325338058</v>
      </c>
      <c r="O9" s="1">
        <f>C9/1216.11</f>
        <v>1.4768647572999154</v>
      </c>
      <c r="P9" s="1">
        <f>C9/252.102</f>
        <v>7.1242195619233479</v>
      </c>
      <c r="Q9" s="1">
        <f>C9/255.312</f>
        <v>7.0346478034718301</v>
      </c>
    </row>
    <row r="10" spans="2:17" x14ac:dyDescent="0.25">
      <c r="B10">
        <v>2048</v>
      </c>
      <c r="C10">
        <v>8172.52</v>
      </c>
      <c r="D10">
        <v>9803.74</v>
      </c>
      <c r="E10">
        <v>6113.4</v>
      </c>
      <c r="F10">
        <v>6036.09</v>
      </c>
      <c r="G10">
        <v>9400.64</v>
      </c>
      <c r="H10">
        <v>2493.98</v>
      </c>
      <c r="I10">
        <v>3075.38</v>
      </c>
      <c r="K10">
        <v>2048</v>
      </c>
      <c r="L10" s="1">
        <f>C10/9803.74</f>
        <v>0.83361247850310194</v>
      </c>
      <c r="M10" s="1">
        <f>C10/6113.4</f>
        <v>1.336820754408349</v>
      </c>
      <c r="N10" s="1">
        <f>C10/6036.09</f>
        <v>1.3539427013182375</v>
      </c>
      <c r="O10" s="1">
        <f>C10/9400.64</f>
        <v>0.86935783095619035</v>
      </c>
      <c r="P10" s="1">
        <f>C10/2493.98</f>
        <v>3.2768987722435625</v>
      </c>
      <c r="Q10" s="1">
        <f>C10/3075.38</f>
        <v>2.6574016869460033</v>
      </c>
    </row>
    <row r="12" spans="2:17" x14ac:dyDescent="0.25">
      <c r="B12" t="s">
        <v>29</v>
      </c>
      <c r="K12" t="s">
        <v>30</v>
      </c>
    </row>
    <row r="13" spans="2:17" x14ac:dyDescent="0.25">
      <c r="B13" t="s">
        <v>9</v>
      </c>
      <c r="C13" t="s">
        <v>10</v>
      </c>
      <c r="D13" t="s">
        <v>11</v>
      </c>
      <c r="E13" t="s">
        <v>12</v>
      </c>
      <c r="F13" t="s">
        <v>13</v>
      </c>
      <c r="K13" t="s">
        <v>31</v>
      </c>
      <c r="L13" t="s">
        <v>32</v>
      </c>
      <c r="M13" t="s">
        <v>33</v>
      </c>
      <c r="N13" t="s">
        <v>34</v>
      </c>
    </row>
    <row r="14" spans="2:17" x14ac:dyDescent="0.25">
      <c r="B14">
        <v>64</v>
      </c>
      <c r="C14">
        <v>0.44800000000000001</v>
      </c>
      <c r="D14">
        <v>0.44900000000000001</v>
      </c>
      <c r="E14">
        <v>0.47699999999999998</v>
      </c>
      <c r="F14">
        <v>0.48299999999999998</v>
      </c>
      <c r="K14">
        <v>64</v>
      </c>
      <c r="L14" s="1">
        <f>C14/0.449</f>
        <v>0.99777282850779514</v>
      </c>
      <c r="M14" s="1">
        <f>C14/0.477</f>
        <v>0.93920335429769397</v>
      </c>
      <c r="N14" s="1">
        <f>C14/0.483</f>
        <v>0.92753623188405798</v>
      </c>
    </row>
    <row r="15" spans="2:17" x14ac:dyDescent="0.25">
      <c r="B15">
        <v>128</v>
      </c>
      <c r="C15">
        <v>3.5089999999999999</v>
      </c>
      <c r="D15">
        <v>3.5059999999999998</v>
      </c>
      <c r="E15">
        <v>3.5030000000000001</v>
      </c>
      <c r="F15">
        <v>3.5070000000000001</v>
      </c>
      <c r="K15">
        <v>128</v>
      </c>
      <c r="L15" s="1">
        <f>C15/3.506</f>
        <v>1.0008556759840275</v>
      </c>
      <c r="M15" s="1">
        <f>C15/3.503</f>
        <v>1.0017128175849273</v>
      </c>
      <c r="N15" s="1">
        <f>C15/3.507</f>
        <v>1.0005702879954377</v>
      </c>
    </row>
    <row r="16" spans="2:17" x14ac:dyDescent="0.25">
      <c r="B16">
        <v>256</v>
      </c>
      <c r="C16">
        <v>27.975000000000001</v>
      </c>
      <c r="D16">
        <v>22.56</v>
      </c>
      <c r="E16">
        <v>20.481999999999999</v>
      </c>
      <c r="F16">
        <v>21.981000000000002</v>
      </c>
      <c r="K16">
        <v>256</v>
      </c>
      <c r="L16" s="1">
        <f>C16/22.56</f>
        <v>1.240026595744681</v>
      </c>
      <c r="M16" s="1">
        <f>C16/20.482</f>
        <v>1.3658334147055953</v>
      </c>
      <c r="N16" s="1">
        <f>C16/21.981</f>
        <v>1.2726900504981575</v>
      </c>
    </row>
    <row r="17" spans="2:15" x14ac:dyDescent="0.25">
      <c r="B17">
        <v>512</v>
      </c>
      <c r="C17">
        <v>228.08</v>
      </c>
      <c r="D17">
        <v>180.52</v>
      </c>
      <c r="E17">
        <v>169.43</v>
      </c>
      <c r="F17">
        <v>165.267</v>
      </c>
      <c r="K17">
        <v>512</v>
      </c>
      <c r="L17" s="1">
        <f>C17/180.52</f>
        <v>1.2634611123421227</v>
      </c>
      <c r="M17" s="1">
        <f>C17/169.43</f>
        <v>1.3461606563182436</v>
      </c>
      <c r="N17" s="1">
        <f>C17/165.267</f>
        <v>1.3800698264021252</v>
      </c>
    </row>
    <row r="18" spans="2:15" x14ac:dyDescent="0.25">
      <c r="B18">
        <v>1024</v>
      </c>
      <c r="C18">
        <v>1897.77</v>
      </c>
      <c r="D18">
        <v>1534.82</v>
      </c>
      <c r="E18">
        <v>1293.28</v>
      </c>
      <c r="F18">
        <v>1167.4100000000001</v>
      </c>
      <c r="K18">
        <v>1024</v>
      </c>
      <c r="L18" s="1">
        <f>C18/1534.82</f>
        <v>1.2364772416309404</v>
      </c>
      <c r="M18" s="1">
        <f>C18/1293.28</f>
        <v>1.4674084498329829</v>
      </c>
      <c r="N18" s="1">
        <f>C18/1167.41</f>
        <v>1.625624245123821</v>
      </c>
    </row>
    <row r="19" spans="2:15" x14ac:dyDescent="0.25">
      <c r="B19">
        <v>2048</v>
      </c>
      <c r="C19">
        <v>15369.8</v>
      </c>
      <c r="D19">
        <v>13327.82</v>
      </c>
      <c r="E19">
        <v>8773.32</v>
      </c>
      <c r="F19">
        <v>10269.89</v>
      </c>
      <c r="K19">
        <v>2048</v>
      </c>
      <c r="L19" s="1">
        <f>C19/13327.82</f>
        <v>1.1532118531012574</v>
      </c>
      <c r="M19" s="1">
        <f>C19/8773.32</f>
        <v>1.751879562126994</v>
      </c>
      <c r="N19" s="1">
        <f>C19/10269.89</f>
        <v>1.4965885710557756</v>
      </c>
    </row>
    <row r="22" spans="2:15" x14ac:dyDescent="0.25">
      <c r="B22" t="s">
        <v>14</v>
      </c>
    </row>
    <row r="23" spans="2:15" x14ac:dyDescent="0.25">
      <c r="B23" t="s">
        <v>35</v>
      </c>
      <c r="K23" t="s">
        <v>36</v>
      </c>
    </row>
    <row r="24" spans="2:15" x14ac:dyDescent="0.25">
      <c r="B24" t="s">
        <v>15</v>
      </c>
      <c r="C24" t="s">
        <v>20</v>
      </c>
      <c r="D24" t="s">
        <v>16</v>
      </c>
      <c r="E24" t="s">
        <v>17</v>
      </c>
      <c r="F24" t="s">
        <v>18</v>
      </c>
      <c r="G24" t="s">
        <v>19</v>
      </c>
      <c r="K24" t="s">
        <v>15</v>
      </c>
      <c r="L24" t="s">
        <v>16</v>
      </c>
      <c r="M24" t="s">
        <v>17</v>
      </c>
      <c r="N24" t="s">
        <v>18</v>
      </c>
      <c r="O24" t="s">
        <v>19</v>
      </c>
    </row>
    <row r="25" spans="2:15" x14ac:dyDescent="0.25">
      <c r="B25">
        <v>64</v>
      </c>
      <c r="C25">
        <v>0.20300000000000001</v>
      </c>
      <c r="D25">
        <v>0.126</v>
      </c>
      <c r="E25">
        <v>0.128</v>
      </c>
      <c r="F25">
        <v>8.7999999999999995E-2</v>
      </c>
      <c r="G25">
        <v>8.8999999999999996E-2</v>
      </c>
      <c r="K25">
        <v>64</v>
      </c>
      <c r="L25" s="1">
        <f>C25/0.126</f>
        <v>1.6111111111111112</v>
      </c>
      <c r="M25" s="1">
        <f>C25/0.128</f>
        <v>1.5859375</v>
      </c>
      <c r="N25" s="1">
        <f>C25/0.088</f>
        <v>2.3068181818181821</v>
      </c>
      <c r="O25" s="1">
        <f>C25/0.089</f>
        <v>2.2808988764044948</v>
      </c>
    </row>
    <row r="26" spans="2:15" x14ac:dyDescent="0.25">
      <c r="B26">
        <v>128</v>
      </c>
      <c r="C26">
        <v>1.643</v>
      </c>
      <c r="D26">
        <v>0.97</v>
      </c>
      <c r="E26">
        <v>0.94099999999999995</v>
      </c>
      <c r="F26">
        <v>0.52700000000000002</v>
      </c>
      <c r="G26">
        <v>0.63500000000000001</v>
      </c>
      <c r="K26">
        <v>128</v>
      </c>
      <c r="L26" s="1">
        <f>C26/0.97</f>
        <v>1.6938144329896907</v>
      </c>
      <c r="M26" s="1">
        <f>C26/0.941</f>
        <v>1.7460148777895856</v>
      </c>
      <c r="N26" s="1">
        <f>C26/0.527</f>
        <v>3.1176470588235294</v>
      </c>
      <c r="O26" s="1">
        <f>C26/0.635</f>
        <v>2.5874015748031498</v>
      </c>
    </row>
    <row r="27" spans="2:15" x14ac:dyDescent="0.25">
      <c r="B27">
        <v>256</v>
      </c>
      <c r="C27">
        <v>13.202</v>
      </c>
      <c r="D27">
        <v>7.2960000000000003</v>
      </c>
      <c r="E27">
        <v>7.9169999999999998</v>
      </c>
      <c r="F27">
        <v>4.5609999999999999</v>
      </c>
      <c r="G27">
        <v>4.9930000000000003</v>
      </c>
      <c r="K27">
        <v>256</v>
      </c>
      <c r="L27" s="1">
        <f>C27/7.296</f>
        <v>1.8094846491228069</v>
      </c>
      <c r="M27" s="1">
        <f>C27/7.917</f>
        <v>1.667550839964633</v>
      </c>
      <c r="N27" s="1">
        <f>C27/4.561</f>
        <v>2.8945406709055033</v>
      </c>
      <c r="O27" s="1">
        <f>C27/4.993</f>
        <v>2.6441017424394149</v>
      </c>
    </row>
    <row r="28" spans="2:15" x14ac:dyDescent="0.25">
      <c r="B28">
        <v>512</v>
      </c>
      <c r="C28">
        <v>96.441000000000003</v>
      </c>
      <c r="D28">
        <v>57.573</v>
      </c>
      <c r="E28">
        <v>57.066000000000003</v>
      </c>
      <c r="F28">
        <v>27.527000000000001</v>
      </c>
      <c r="G28">
        <v>27.015999999999998</v>
      </c>
      <c r="K28">
        <v>512</v>
      </c>
      <c r="L28" s="1">
        <f>C28/57.573</f>
        <v>1.6751081235996039</v>
      </c>
      <c r="M28" s="1">
        <f>C28/57.066</f>
        <v>1.6899905372726316</v>
      </c>
      <c r="N28" s="1">
        <f>C28/27.527</f>
        <v>3.5035056489991643</v>
      </c>
      <c r="O28" s="1">
        <f>C28/27.016</f>
        <v>3.569773467574771</v>
      </c>
    </row>
    <row r="29" spans="2:15" x14ac:dyDescent="0.25">
      <c r="B29">
        <v>1024</v>
      </c>
      <c r="C29">
        <v>931.202</v>
      </c>
      <c r="D29">
        <v>655.44200000000001</v>
      </c>
      <c r="E29">
        <v>483.928</v>
      </c>
      <c r="F29">
        <v>212.398</v>
      </c>
      <c r="G29">
        <v>205.63300000000001</v>
      </c>
      <c r="K29">
        <v>1024</v>
      </c>
      <c r="L29" s="1">
        <f>C29/655.442</f>
        <v>1.4207237253639529</v>
      </c>
      <c r="M29" s="1">
        <f>C29/483.928</f>
        <v>1.9242573275363277</v>
      </c>
      <c r="N29" s="1">
        <f>C29/212.398</f>
        <v>4.3842314899387</v>
      </c>
      <c r="O29" s="1">
        <f>C29/205.633</f>
        <v>4.528465761818385</v>
      </c>
    </row>
    <row r="30" spans="2:15" x14ac:dyDescent="0.25">
      <c r="B30">
        <v>2048</v>
      </c>
      <c r="C30">
        <v>7257.66</v>
      </c>
      <c r="D30">
        <v>4175.68</v>
      </c>
      <c r="E30">
        <v>3953.88</v>
      </c>
      <c r="F30">
        <v>2283.81</v>
      </c>
      <c r="G30">
        <v>2092.87</v>
      </c>
      <c r="K30">
        <v>2048</v>
      </c>
      <c r="L30" s="1">
        <f>C30/4175.68</f>
        <v>1.7380785883975782</v>
      </c>
      <c r="M30" s="1">
        <f>C30/3953.88</f>
        <v>1.8355792285046586</v>
      </c>
      <c r="N30" s="1">
        <f>C30/2283.81</f>
        <v>3.1778738161230575</v>
      </c>
      <c r="O30" s="1">
        <f>C30/2092.87</f>
        <v>3.4678025868783058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ybx</dc:creator>
  <cp:lastModifiedBy>ybx</cp:lastModifiedBy>
  <dcterms:created xsi:type="dcterms:W3CDTF">2024-04-23T04:57:24Z</dcterms:created>
  <dcterms:modified xsi:type="dcterms:W3CDTF">2024-04-23T13:11:57Z</dcterms:modified>
</cp:coreProperties>
</file>