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netorgft8035756-my.sharepoint.com/personal/momo_zhang_redjayam_com/Documents/Documents/DATA Booth Camp/Model -1 Excel/Model 1 Challenege/"/>
    </mc:Choice>
  </mc:AlternateContent>
  <xr:revisionPtr revIDLastSave="448" documentId="13_ncr:40009_{11C9D2FE-BDF6-5C46-B9DE-A4DF0C4A6734}" xr6:coauthVersionLast="47" xr6:coauthVersionMax="47" xr10:uidLastSave="{AB4E1E8F-0C82-43E6-BC3A-8CDC4560C4B9}"/>
  <bookViews>
    <workbookView xWindow="-108" yWindow="-108" windowWidth="23256" windowHeight="12576" activeTab="5" xr2:uid="{00000000-000D-0000-FFFF-FFFF00000000}"/>
  </bookViews>
  <sheets>
    <sheet name="Crowdfunding" sheetId="1" r:id="rId1"/>
    <sheet name="Campaigns-Category" sheetId="3" r:id="rId2"/>
    <sheet name="Campaigns-Sub-category" sheetId="5" r:id="rId3"/>
    <sheet name="Outcome" sheetId="7" r:id="rId4"/>
    <sheet name="Goal Analysis" sheetId="10" r:id="rId5"/>
    <sheet name="Statistical Analysis" sheetId="11" r:id="rId6"/>
  </sheets>
  <definedNames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tion" columnId="Date Created Convertion">
                <x16:calculatedTimeColumn columnName="Date Created Convertion (Year)" columnId="Date Created Convertion (Year)" contentType="years" isSelected="1"/>
                <x16:calculatedTimeColumn columnName="Date Created Convertion (Quarter)" columnId="Date Created Convertion (Quarter)" contentType="quarters" isSelected="1"/>
                <x16:calculatedTimeColumn columnName="Date Created Convertion (Month Index)" columnId="Date Created Convertion (Month Index)" contentType="monthsindex" isSelected="1"/>
                <x16:calculatedTimeColumn columnName="Date Created Convertion (Month)" columnId="Date Created Convert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1" l="1"/>
  <c r="Q14" i="11"/>
  <c r="F15" i="11"/>
  <c r="F14" i="11"/>
  <c r="Q10" i="11"/>
  <c r="F10" i="11"/>
  <c r="Q5" i="11"/>
  <c r="F4" i="11"/>
  <c r="Q6" i="11"/>
  <c r="Q7" i="11" s="1"/>
  <c r="F5" i="11"/>
  <c r="F6" i="11" s="1"/>
  <c r="Q13" i="11"/>
  <c r="Q12" i="11"/>
  <c r="Q11" i="11"/>
  <c r="Q9" i="11"/>
  <c r="F11" i="11"/>
  <c r="F12" i="11"/>
  <c r="F13" i="11"/>
  <c r="F9" i="11"/>
  <c r="I15" i="1" l="1"/>
  <c r="D14" i="10"/>
  <c r="C14" i="10"/>
  <c r="B14" i="10"/>
  <c r="B13" i="10"/>
  <c r="D13" i="10"/>
  <c r="D12" i="10"/>
  <c r="D11" i="10"/>
  <c r="D10" i="10"/>
  <c r="D9" i="10"/>
  <c r="D8" i="10"/>
  <c r="D5" i="10"/>
  <c r="D6" i="10"/>
  <c r="D7" i="10"/>
  <c r="C13" i="10"/>
  <c r="C12" i="10"/>
  <c r="C11" i="10"/>
  <c r="C10" i="10"/>
  <c r="C9" i="10"/>
  <c r="C8" i="10"/>
  <c r="C7" i="10"/>
  <c r="C6" i="10"/>
  <c r="C5" i="10"/>
  <c r="B12" i="10"/>
  <c r="B11" i="10"/>
  <c r="B10" i="10"/>
  <c r="B9" i="10"/>
  <c r="B8" i="10"/>
  <c r="B7" i="10"/>
  <c r="B6" i="10"/>
  <c r="B5" i="10"/>
  <c r="B4" i="10"/>
  <c r="D4" i="10"/>
  <c r="C4" i="10"/>
  <c r="D3" i="10"/>
  <c r="C3" i="10"/>
  <c r="B3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0" l="1"/>
  <c r="H3" i="10" s="1"/>
  <c r="E14" i="10"/>
  <c r="E13" i="10"/>
  <c r="G13" i="10" s="1"/>
  <c r="E9" i="10"/>
  <c r="F9" i="10" s="1"/>
  <c r="E7" i="10"/>
  <c r="G7" i="10" s="1"/>
  <c r="E6" i="10"/>
  <c r="F6" i="10" s="1"/>
  <c r="E5" i="10"/>
  <c r="F5" i="10" s="1"/>
  <c r="E8" i="10"/>
  <c r="G8" i="10" s="1"/>
  <c r="E12" i="10"/>
  <c r="F12" i="10" s="1"/>
  <c r="E10" i="10"/>
  <c r="H10" i="10" s="1"/>
  <c r="E11" i="10"/>
  <c r="E4" i="10"/>
  <c r="G3" i="10" l="1"/>
  <c r="F3" i="10"/>
  <c r="G14" i="10"/>
  <c r="H14" i="10"/>
  <c r="F14" i="10"/>
  <c r="G12" i="10"/>
  <c r="H12" i="10"/>
  <c r="F7" i="10"/>
  <c r="H7" i="10"/>
  <c r="G5" i="10"/>
  <c r="H5" i="10"/>
  <c r="H13" i="10"/>
  <c r="F13" i="10"/>
  <c r="G9" i="10"/>
  <c r="H9" i="10"/>
  <c r="H6" i="10"/>
  <c r="G6" i="10"/>
  <c r="H8" i="10"/>
  <c r="F8" i="10"/>
  <c r="F10" i="10"/>
  <c r="G10" i="10"/>
  <c r="G11" i="10"/>
  <c r="H11" i="10"/>
  <c r="F11" i="10"/>
  <c r="G4" i="10"/>
  <c r="H4" i="10"/>
  <c r="F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688C5A-2957-41AA-B2AB-C9A74D74CB9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2B79C8E-DC46-486F-8387-5F7B6BBA9FB4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t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<sst xmlns="http://schemas.openxmlformats.org/spreadsheetml/2006/main" count="9072" uniqueCount="2119">
  <si>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</si>
  <si>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</si>
  <si>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</si>
  <si>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</si>
  <si>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</si>
  <si>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</si>
  <si>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</si>
  <si>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</si>
  <si>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</si>
  <si>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</si>
  <si>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</si>
  <si>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</si>
  <si>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</si>
  <si>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</si>
  <si>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</si>
  <si>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</si>
  <si>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</si>
  <si>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</si>
  <si>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</si>
  <si>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</si>
  <si>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</si>
  <si>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</si>
  <si>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</si>
  <si>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</si>
  <si>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</si>
  <si>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</si>
  <si>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</si>
  <si>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</si>
  <si>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</si>
  <si>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</si>
  <si>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</si>
  <si>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</si>
  <si>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</si>
  <si>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</si>
  <si>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</si>
  <si>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</si>
  <si>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</si>
  <si>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</si>
  <si>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</si>
  <si>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</si>
  <si>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</si>
  <si>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</si>
  <si>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</si>
  <si>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</si>
  <si>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</si>
  <si>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</si>
  <si>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</si>
  <si>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</si>
  <si>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</si>
  <si>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</si>
  <si>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</si>
  <si>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</si>
  <si>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</si>
  <si>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</si>
  <si>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</si>
  <si>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</si>
  <si>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</si>
  <si>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</si>
  <si>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</si>
  <si>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</si>
  <si>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</si>
  <si>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</si>
  <si>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</si>
  <si>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</si>
  <si>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</si>
  <si>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</si>
  <si>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</si>
  <si>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</si>
  <si>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</si>
  <si>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</si>
  <si>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</si>
  <si>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</si>
  <si>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</si>
  <si>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</si>
  <si>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</si>
  <si>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</si>
  <si>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</si>
  <si>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</si>
  <si>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</si>
  <si>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</si>
  <si>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</si>
  <si>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</si>
  <si>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</si>
  <si>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</si>
  <si>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</si>
  <si>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</si>
  <si>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</si>
  <si>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</si>
  <si>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</si>
  <si>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</si>
  <si>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</si>
  <si>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</si>
  <si>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</si>
  <si>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</si>
  <si>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</si>
  <si>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</si>
  <si>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</si>
  <si>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</si>
  <si>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</si>
  <si>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</si>
  <si>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</si>
  <si>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</si>
  <si>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</si>
  <si>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</si>
  <si>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</si>
  <si>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</si>
  <si>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</si>
  <si>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</si>
  <si>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</si>
  <si>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</si>
  <si>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</si>
  <si>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</si>
  <si>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</si>
  <si>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</si>
  <si>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</si>
  <si>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</si>
  <si>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</si>
  <si>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</si>
  <si>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</si>
  <si>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</si>
  <si>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</si>
  <si>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</si>
  <si>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</si>
  <si>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</si>
  <si>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</si>
  <si>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</si>
  <si>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</si>
  <si>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</si>
  <si>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</si>
  <si>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</si>
  <si>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</si>
  <si>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</si>
  <si>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</si>
  <si>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</si>
  <si>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</si>
  <si>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</si>
  <si>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</si>
  <si>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</si>
  <si>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</si>
  <si>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</si>
  <si>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</si>
  <si>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</si>
  <si>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</si>
  <si>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</si>
  <si>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</si>
  <si>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</si>
  <si>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</si>
  <si>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</si>
  <si>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</si>
  <si>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</si>
  <si>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</si>
  <si>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</si>
  <si>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</si>
  <si>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</si>
  <si>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</si>
  <si>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</si>
  <si>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</si>
  <si>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</si>
  <si>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</si>
  <si>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</si>
  <si>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</si>
  <si>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</si>
  <si>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</si>
  <si>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</si>
  <si>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</si>
  <si>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</si>
  <si>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</si>
  <si>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</si>
  <si>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</si>
  <si>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</si>
  <si>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</si>
  <si>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</si>
  <si>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</si>
  <si>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</si>
  <si>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</si>
  <si>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</si>
  <si>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</si>
  <si>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</si>
  <si>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</si>
  <si>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</si>
  <si>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</si>
  <si>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</si>
  <si>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</si>
  <si>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</si>
  <si>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</si>
  <si>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</si>
  <si>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</si>
  <si>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</si>
  <si>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</si>
  <si>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</si>
  <si>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</si>
  <si>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</si>
  <si>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</si>
  <si>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</si>
  <si>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</si>
  <si>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</si>
  <si>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</si>
  <si>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</si>
  <si>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</si>
  <si>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</si>
  <si>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</si>
  <si>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</si>
  <si>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</si>
  <si>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</si>
  <si>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</si>
  <si>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</si>
  <si>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</si>
  <si>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</si>
  <si>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</si>
  <si>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</si>
  <si>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</si>
  <si>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</si>
  <si>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</si>
  <si>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</si>
  <si>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</si>
  <si>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</si>
  <si>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</si>
  <si>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</si>
  <si>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</si>
  <si>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</si>
  <si>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</si>
  <si>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</si>
  <si>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</si>
  <si>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</si>
  <si>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</si>
  <si>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</si>
  <si>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</si>
  <si>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</si>
  <si>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</si>
  <si>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</si>
  <si>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</si>
  <si>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</si>
  <si>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</si>
  <si>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</si>
  <si>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</si>
  <si>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</si>
  <si>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</si>
  <si>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</si>
  <si>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</si>
  <si>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</si>
  <si>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</si>
  <si>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</si>
  <si>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</si>
  <si>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</si>
  <si>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</si>
  <si>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</si>
  <si>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</si>
  <si>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</si>
  <si>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</si>
  <si>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</si>
  <si>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</si>
  <si>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</si>
  <si>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</si>
  <si>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</si>
  <si>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</si>
  <si>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</si>
  <si>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</si>
  <si>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</si>
  <si>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</si>
  <si>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</si>
  <si>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</si>
  <si>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</si>
  <si>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</si>
  <si>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</si>
  <si>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</si>
  <si>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</si>
  <si>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</si>
  <si>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</si>
  <si>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</si>
  <si>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</si>
  <si>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</si>
  <si>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</si>
  <si>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</si>
  <si>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</si>
  <si>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</si>
  <si>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</si>
  <si>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</si>
  <si>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</si>
  <si>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</si>
  <si>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</si>
  <si>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</si>
  <si>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</si>
  <si>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</si>
  <si>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</si>
  <si>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</si>
  <si>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</si>
  <si>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</si>
  <si>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</si>
  <si>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</si>
  <si>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</si>
  <si>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</si>
  <si>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</si>
  <si>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</si>
  <si>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</si>
  <si>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</si>
  <si>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</si>
  <si>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</si>
  <si>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</si>
  <si>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</si>
  <si>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</si>
  <si>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</si>
  <si>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</si>
  <si>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</si>
  <si>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</si>
  <si>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</si>
  <si>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</si>
  <si>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</si>
  <si>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</si>
  <si>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</si>
  <si>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</si>
  <si>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</si>
  <si>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</si>
  <si>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</si>
  <si>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</si>
  <si>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</si>
  <si>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</si>
  <si>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</si>
  <si>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</si>
  <si>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</si>
  <si>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</si>
  <si>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</si>
  <si>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</si>
  <si>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</si>
  <si>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</si>
  <si>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</si>
  <si>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</si>
  <si>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</si>
  <si>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</si>
  <si>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</si>
  <si>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</si>
  <si>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</si>
  <si>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</si>
  <si>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</si>
  <si>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</si>
  <si>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</si>
  <si>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</si>
  <si>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</si>
  <si>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</si>
  <si>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</si>
  <si>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</si>
  <si>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</si>
  <si>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</si>
  <si>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</si>
  <si>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</si>
  <si>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</si>
  <si>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</si>
  <si>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</si>
  <si>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</si>
  <si>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</si>
  <si>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</si>
  <si>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</si>
  <si>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</si>
  <si>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</si>
  <si>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</si>
  <si>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</si>
  <si>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</si>
  <si>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</si>
  <si>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</si>
  <si>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</si>
  <si>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</si>
  <si>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</si>
  <si>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</si>
  <si>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</si>
  <si>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</si>
  <si>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</si>
  <si>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</si>
  <si>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</si>
  <si>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</si>
  <si>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</si>
  <si>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</si>
  <si>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</si>
  <si>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</si>
  <si>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</si>
  <si>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</si>
  <si>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</si>
  <si>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</si>
  <si>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</si>
  <si>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</si>
  <si>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</si>
  <si>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</si>
  <si>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</si>
  <si>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</si>
  <si>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</si>
  <si>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</si>
  <si>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</si>
  <si>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</si>
  <si>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</si>
  <si>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</si>
  <si>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</si>
  <si>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</si>
  <si>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</si>
  <si>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</si>
  <si>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</si>
  <si>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</si>
  <si>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</si>
  <si>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</si>
  <si>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</si>
  <si>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</si>
  <si>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</si>
  <si>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</si>
  <si>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</si>
  <si>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</si>
  <si>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</si>
  <si>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</si>
  <si>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</si>
  <si>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</si>
  <si>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</si>
  <si>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</si>
  <si>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</si>
  <si>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</si>
  <si>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</si>
  <si>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</si>
  <si>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</si>
  <si>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</si>
  <si>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</si>
  <si>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</si>
  <si>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</si>
  <si>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</si>
  <si>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</si>
  <si>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</si>
  <si>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</si>
  <si>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</si>
  <si>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</si>
  <si>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</si>
  <si>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</si>
  <si>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</si>
  <si>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</si>
  <si>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</si>
  <si>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</si>
  <si>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</si>
  <si>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</si>
  <si>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</si>
  <si>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</si>
  <si>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</si>
  <si>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</si>
  <si>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</si>
  <si>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</si>
  <si>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</si>
  <si>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</si>
  <si>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</si>
  <si>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</si>
  <si>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</si>
  <si>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</si>
  <si>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</si>
  <si>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</si>
  <si>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</si>
  <si>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</si>
  <si>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</si>
  <si>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</si>
  <si>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</si>
  <si>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</si>
  <si>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</si>
  <si>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</si>
  <si>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</si>
  <si>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</si>
  <si>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</si>
  <si>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</si>
  <si>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</si>
  <si>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</si>
  <si>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</si>
  <si>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</si>
  <si>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</si>
  <si>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</si>
  <si>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</si>
  <si>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</si>
  <si>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</si>
  <si>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</si>
  <si>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</si>
  <si>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</si>
  <si>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</si>
  <si>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</si>
  <si>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</si>
  <si>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</si>
  <si>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</si>
  <si>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</si>
  <si>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</si>
  <si>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</si>
  <si>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</si>
  <si>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</si>
  <si>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</si>
  <si>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</si>
  <si>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</si>
  <si>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</si>
  <si>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</si>
  <si>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</si>
  <si>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</si>
  <si>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</si>
  <si>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</si>
  <si>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</si>
  <si>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</si>
  <si>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</si>
  <si>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</si>
  <si>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</si>
  <si>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</si>
  <si>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</si>
  <si>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</si>
  <si>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</si>
  <si>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</si>
  <si>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</si>
  <si>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</si>
  <si>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</si>
  <si>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</si>
  <si>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</si>
  <si>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</si>
  <si>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</si>
  <si>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</si>
  <si>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</si>
  <si>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</si>
  <si>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</si>
  <si>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</si>
  <si>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</si>
  <si>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</si>
  <si>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</si>
  <si>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</si>
  <si>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</si>
  <si>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</si>
  <si>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</si>
  <si>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</si>
  <si>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</si>
  <si>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</si>
  <si>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</si>
  <si>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</si>
  <si>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</si>
  <si>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</si>
  <si>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</si>
  <si>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</si>
  <si>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</si>
  <si>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</si>
  <si>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</si>
  <si>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</si>
  <si>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</si>
  <si>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</si>
  <si>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</si>
  <si>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</si>
  <si>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</si>
  <si>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</si>
  <si>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</si>
  <si>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</si>
  <si>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</si>
  <si>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</si>
  <si>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</si>
  <si>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</si>
  <si>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</si>
  <si>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</si>
  <si>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</si>
  <si>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</si>
  <si>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</si>
  <si>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</si>
  <si>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</si>
  <si>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</si>
  <si>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</si>
  <si>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</si>
  <si>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</si>
  <si>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</si>
  <si>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</si>
  <si>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</si>
  <si>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</si>
  <si>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</si>
  <si>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</si>
  <si>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</si>
  <si>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</si>
  <si>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</si>
  <si>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</si>
  <si>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</si>
  <si>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</si>
  <si>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</si>
  <si>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</si>
  <si>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</si>
  <si>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</si>
  <si>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</si>
  <si>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</si>
  <si>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</si>
  <si>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</si>
  <si>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</si>
  <si>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</si>
  <si>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</si>
  <si>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</si>
  <si>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</si>
  <si>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</si>
  <si>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</si>
  <si>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</si>
  <si>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</si>
  <si>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</si>
  <si>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</si>
  <si>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</si>
  <si>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</si>
  <si>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</si>
  <si>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</si>
  <si>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</si>
  <si>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</si>
  <si>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</si>
  <si>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</si>
  <si>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</si>
  <si>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</si>
  <si>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</si>
  <si>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</si>
  <si>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</si>
  <si>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</si>
  <si>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</si>
  <si>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</si>
  <si>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</si>
  <si>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</si>
  <si>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</si>
  <si>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</si>
  <si>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</si>
  <si>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</si>
  <si>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</si>
  <si>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</si>
  <si>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</si>
  <si>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</si>
  <si>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</si>
  <si>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</si>
  <si>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</si>
  <si>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</si>
  <si>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</si>
  <si>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</si>
  <si>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</si>
  <si>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</si>
  <si>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</si>
  <si>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</si>
  <si>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</si>
  <si>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</si>
  <si>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</si>
  <si>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</si>
  <si>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</si>
  <si>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</si>
  <si>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</si>
  <si>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</si>
  <si>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</si>
  <si>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</si>
  <si>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</si>
  <si>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</si>
  <si>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</si>
  <si>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</si>
  <si>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</si>
  <si>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</si>
  <si>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</si>
  <si>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</si>
  <si>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</si>
  <si>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</si>
  <si>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</si>
  <si>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</si>
  <si>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</si>
  <si>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</si>
  <si>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</si>
  <si>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</si>
  <si>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</si>
  <si>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</si>
  <si>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</si>
  <si>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</si>
  <si>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</si>
  <si>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</si>
  <si>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</si>
  <si>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</si>
  <si>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</si>
  <si>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</si>
  <si>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</si>
  <si>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</si>
  <si>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</si>
  <si>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</si>
  <si>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</si>
  <si>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</si>
  <si>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</si>
  <si>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</si>
  <si>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</si>
  <si>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</si>
  <si>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</si>
  <si>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</si>
  <si>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</si>
  <si>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</si>
  <si>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</si>
  <si>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</si>
  <si>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</si>
  <si>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</si>
  <si>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</si>
  <si>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</si>
  <si>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</si>
  <si>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</si>
  <si>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</si>
  <si>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</si>
  <si>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</si>
  <si>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</si>
  <si>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</si>
  <si>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</si>
  <si>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</si>
  <si>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</si>
  <si>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</si>
  <si>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</si>
  <si>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</si>
  <si>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</si>
  <si>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</si>
  <si>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</si>
  <si>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</si>
  <si>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</si>
  <si>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</si>
  <si>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</si>
  <si>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</si>
  <si>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</si>
  <si>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</si>
  <si>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</si>
  <si>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</si>
  <si>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</si>
  <si>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</si>
  <si>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</si>
  <si>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</si>
  <si>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</si>
  <si>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</si>
  <si>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</si>
  <si>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</si>
  <si>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</si>
  <si>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</si>
  <si>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</si>
  <si>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</si>
  <si>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</si>
  <si>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</si>
  <si>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</si>
  <si>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</si>
  <si>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</si>
  <si>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</si>
  <si>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</si>
  <si>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</si>
  <si>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</si>
  <si>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</si>
  <si>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</si>
  <si>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</si>
  <si>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</si>
  <si>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</si>
  <si>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</si>
  <si>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</si>
  <si>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</si>
  <si>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</si>
  <si>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</si>
  <si>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</si>
  <si>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</si>
  <si>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</si>
  <si>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</si>
  <si>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</si>
  <si>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</si>
  <si>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</si>
  <si>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</si>
  <si>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</si>
  <si>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</si>
  <si>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</si>
  <si>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</si>
  <si>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</si>
  <si>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</si>
  <si>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</si>
  <si>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</si>
  <si>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</si>
  <si>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</si>
  <si>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</si>
  <si>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</si>
  <si>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</si>
  <si>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</si>
  <si>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</si>
  <si>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</si>
  <si>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</si>
  <si>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</si>
  <si>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</si>
  <si>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</si>
  <si>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</si>
  <si>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</si>
  <si>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</si>
  <si>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</si>
  <si>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</si>
  <si>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</si>
  <si>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</si>
  <si>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</si>
  <si>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</si>
  <si>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</si>
  <si>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</si>
  <si>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</si>
  <si>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</si>
  <si>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</si>
  <si>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</si>
  <si>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</si>
  <si>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</si>
  <si>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</si>
  <si>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</si>
  <si>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</si>
  <si>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</si>
  <si>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</si>
  <si>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</si>
  <si>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</si>
  <si>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</si>
  <si>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</si>
  <si>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</si>
  <si>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</si>
  <si>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</si>
  <si>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</si>
  <si>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</si>
  <si>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</si>
  <si>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</si>
  <si>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</si>
  <si>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</si>
  <si>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</si>
  <si>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</si>
  <si>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</si>
  <si>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</si>
  <si>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</si>
  <si>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</si>
  <si>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</si>
  <si>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</si>
  <si>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</si>
  <si>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</si>
  <si>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</si>
  <si>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</si>
  <si>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</si>
  <si>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</si>
  <si>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</si>
  <si>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</si>
  <si>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</si>
  <si>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</si>
  <si>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</si>
  <si>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</si>
  <si>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</si>
  <si>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</si>
  <si>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</si>
  <si>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</si>
  <si>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</si>
  <si>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</si>
  <si>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</si>
  <si>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</si>
  <si>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</si>
  <si>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</si>
  <si>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</si>
  <si>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</si>
  <si>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</si>
  <si>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</si>
  <si>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</si>
  <si>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</si>
  <si>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</si>
  <si>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</si>
  <si>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</si>
  <si>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</si>
  <si>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</si>
  <si>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</si>
  <si>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</si>
  <si>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</si>
  <si>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</si>
  <si>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</si>
  <si>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</si>
  <si>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</si>
  <si>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</si>
  <si>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</si>
  <si>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</si>
  <si>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</si>
  <si>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</si>
  <si>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</si>
  <si>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</si>
  <si>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</si>
  <si>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</si>
  <si>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</si>
  <si>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</si>
  <si>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</si>
  <si>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</si>
  <si>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</si>
  <si>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</si>
  <si>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</si>
  <si>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</si>
  <si>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</si>
  <si>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</si>
  <si>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</si>
  <si>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</si>
  <si>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</si>
  <si>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</si>
  <si>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</si>
  <si>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</si>
  <si>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</si>
  <si>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</si>
  <si>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</si>
  <si>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</si>
  <si>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</si>
  <si>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</si>
  <si>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</si>
  <si>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</si>
  <si>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</si>
  <si>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</si>
  <si>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</si>
  <si>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</si>
  <si>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</si>
  <si>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</si>
  <si>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</si>
  <si>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</si>
  <si>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</si>
  <si>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</si>
  <si>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</si>
  <si>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</si>
  <si>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</si>
  <si>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</si>
  <si>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</si>
  <si>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</si>
  <si>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</si>
  <si>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</si>
  <si>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</si>
  <si>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</si>
  <si>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</si>
  <si>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</si>
  <si>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</si>
  <si>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</si>
  <si>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</si>
  <si>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</si>
  <si>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</si>
  <si>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</si>
  <si>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</si>
  <si>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</si>
  <si>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</si>
  <si>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</si>
  <si>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</si>
  <si>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</si>
  <si>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</si>
  <si>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</si>
  <si>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</si>
  <si>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</si>
  <si>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</si>
  <si>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</si>
  <si>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</si>
  <si>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</si>
  <si>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</si>
  <si>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</si>
  <si>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</si>
  <si>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</si>
  <si>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</si>
  <si>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</si>
  <si>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</si>
  <si>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</si>
  <si>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</si>
  <si>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</si>
  <si>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</si>
  <si>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</si>
  <si>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</si>
  <si>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</si>
  <si>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</si>
  <si>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</si>
  <si>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</si>
  <si>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</si>
  <si>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</si>
  <si>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</si>
  <si>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</si>
  <si>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</si>
  <si>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</si>
  <si>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</si>
  <si>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</si>
  <si>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</si>
  <si>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</si>
  <si>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</si>
  <si>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</si>
  <si>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</si>
  <si>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</si>
  <si>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</si>
  <si>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</si>
  <si>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</si>
  <si>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</si>
  <si>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</si>
  <si>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</si>
  <si>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</si>
  <si>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</si>
  <si>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</si>
  <si>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</si>
  <si>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</si>
  <si>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</si>
  <si>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</si>
  <si>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</si>
  <si>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</si>
  <si>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</si>
  <si>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</si>
  <si>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</si>
  <si>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</si>
  <si>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</si>
  <si>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</si>
  <si>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</si>
  <si>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</si>
  <si>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</si>
  <si>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</si>
  <si>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</si>
  <si>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</si>
  <si>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</si>
  <si>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</si>
  <si>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</si>
  <si>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</si>
  <si>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</si>
  <si>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</si>
  <si>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</si>
  <si>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</si>
  <si>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</si>
  <si>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</si>
  <si>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</si>
  <si>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</si>
  <si>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</si>
  <si>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</si>
  <si>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</si>
  <si>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</si>
  <si>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</si>
  <si>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</si>
  <si>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</si>
  <si>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</si>
  <si>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</si>
  <si>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</si>
  <si>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</si>
  <si>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</si>
  <si>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</si>
  <si>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</si>
  <si>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</si>
  <si>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</si>
  <si>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</si>
  <si>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</si>
  <si>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</si>
  <si>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</si>
  <si>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</si>
  <si>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</si>
  <si>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</si>
  <si>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</si>
  <si>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</si>
  <si>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</si>
  <si>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</si>
  <si>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</si>
  <si>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</si>
  <si>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</si>
  <si>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</si>
  <si>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</si>
  <si>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</si>
  <si>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</si>
  <si>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</si>
  <si>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</si>
  <si>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</si>
  <si>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</si>
  <si>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</si>
  <si>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</si>
  <si>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</si>
  <si>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</si>
  <si>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</si>
  <si>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</si>
  <si>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</si>
  <si>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</si>
  <si>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</si>
  <si>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</si>
  <si>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</si>
  <si>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</si>
  <si>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</si>
  <si>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</si>
  <si>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</si>
  <si>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</si>
  <si>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</si>
  <si>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</si>
  <si>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</si>
  <si>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</si>
  <si>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</si>
  <si>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</si>
  <si>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</si>
  <si>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</si>
  <si>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</si>
  <si>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</si>
  <si>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</si>
  <si>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</si>
  <si>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</si>
  <si>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</si>
  <si>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</si>
  <si>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</si>
  <si>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</si>
  <si>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</si>
  <si>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</si>
  <si>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</si>
  <si>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</si>
  <si>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</si>
  <si>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</si>
  <si>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</si>
  <si>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</si>
  <si>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</si>
  <si>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</si>
  <si>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</si>
  <si>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</si>
  <si>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</si>
  <si>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</si>
  <si>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</si>
  <si>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</si>
  <si>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</si>
  <si>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</si>
  <si>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</si>
  <si>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</si>
  <si>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</si>
  <si>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</si>
  <si>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</si>
  <si>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</si>
  <si>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</si>
  <si>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</si>
  <si>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</si>
  <si>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</si>
  <si>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</si>
  <si>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</si>
  <si>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</si>
  <si>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</si>
  <si>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</si>
  <si>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</si>
  <si>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</si>
  <si>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</si>
  <si>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</si>
  <si>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</si>
  <si>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</si>
  <si>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</si>
  <si>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</si>
  <si>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</si>
  <si>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</si>
  <si>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</si>
  <si>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</si>
  <si>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</si>
  <si>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</si>
  <si>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</si>
  <si>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</si>
  <si>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</si>
  <si>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</si>
  <si>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</si>
  <si>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</si>
  <si>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</si>
  <si>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</si>
  <si>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</si>
  <si>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</si>
  <si>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</si>
  <si>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</si>
  <si>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</si>
  <si>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</si>
  <si>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</si>
  <si>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</si>
  <si>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</si>
  <si>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</si>
  <si>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</si>
  <si>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</si>
  <si>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</si>
  <si>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</si>
  <si>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</si>
  <si>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</si>
  <si>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</si>
  <si>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</si>
  <si>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</si>
  <si>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</si>
  <si>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</si>
  <si>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</si>
  <si>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</si>
  <si>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</si>
  <si>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</si>
  <si>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</si>
  <si>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</si>
  <si>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</si>
  <si>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</si>
  <si>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</si>
  <si>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</si>
  <si>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</si>
  <si>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</si>
  <si>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</si>
  <si>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</si>
  <si>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</si>
  <si>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</si>
  <si>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</si>
  <si>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</si>
  <si>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</si>
  <si>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</si>
  <si>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</si>
  <si>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</si>
  <si>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</si>
  <si>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</si>
  <si>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</si>
  <si>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</si>
  <si>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</si>
  <si>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</si>
  <si>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</si>
  <si>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</si>
  <si>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</si>
  <si>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</si>
  <si>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</si>
  <si>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</si>
  <si>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</si>
  <si>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</si>
  <si>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</si>
  <si>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</si>
  <si>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</si>
  <si>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</si>
  <si>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</si>
  <si>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</si>
  <si>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</si>
  <si>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</si>
  <si>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</si>
  <si>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</si>
  <si>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</si>
  <si>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</si>
  <si>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</si>
  <si>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</si>
  <si>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</si>
  <si>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</si>
  <si>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</si>
  <si>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</si>
  <si>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</si>
  <si>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</si>
  <si>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</si>
  <si>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</si>
  <si>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</si>
  <si>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</si>
  <si>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</si>
  <si>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</si>
  <si>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</si>
  <si>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</si>
  <si>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</si>
  <si>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</si>
  <si>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</si>
  <si>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</si>
  <si>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</si>
  <si>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</si>
  <si>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</si>
  <si>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</si>
  <si>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</si>
  <si>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</si>
  <si>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</si>
  <si>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</si>
  <si>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</si>
  <si>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</si>
  <si>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</si>
  <si>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</si>
  <si>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</si>
  <si>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</si>
  <si>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</si>
  <si>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</si>
  <si>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</si>
  <si>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</si>
  <si>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</si>
  <si>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</si>
  <si>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</si>
  <si>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</si>
  <si>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</si>
  <si>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</si>
  <si>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</si>
  <si>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</si>
  <si>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</si>
  <si>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</si>
  <si>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</si>
  <si>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</si>
  <si>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</si>
  <si>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</si>
  <si>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</si>
  <si>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</si>
  <si>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</si>
  <si>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</si>
  <si>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</si>
  <si>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</si>
  <si>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</si>
  <si>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</si>
  <si>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</si>
  <si>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</si>
  <si>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</si>
  <si>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</si>
  <si>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</si>
  <si>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</si>
  <si>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</si>
  <si>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</si>
  <si>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</si>
  <si>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</si>
  <si>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</si>
  <si>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</si>
  <si>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</si>
  <si>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</si>
  <si>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</si>
  <si>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</si>
  <si>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</si>
  <si>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</si>
  <si>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</si>
  <si>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</si>
  <si>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</si>
  <si>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</si>
  <si>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</si>
  <si>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</si>
  <si>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</si>
  <si>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</si>
  <si>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</si>
  <si>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</si>
  <si>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</si>
  <si>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</si>
  <si>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</si>
  <si>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</si>
  <si>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</si>
  <si>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</si>
  <si>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</si>
  <si>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</si>
  <si>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</si>
  <si>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</si>
  <si>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</si>
  <si>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</si>
  <si>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</si>
  <si>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</si>
  <si>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</si>
  <si>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</si>
  <si>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</si>
  <si>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</si>
  <si>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</si>
  <si>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</si>
  <si>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</si>
  <si>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</si>
  <si>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</si>
  <si>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</si>
  <si>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</si>
  <si>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</si>
  <si>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</si>
  <si>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</si>
  <si>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</si>
  <si>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</si>
  <si>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</si>
  <si>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</si>
  <si>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</si>
  <si>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</si>
  <si>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</si>
  <si>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</si>
  <si>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</si>
  <si>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</si>
  <si>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</si>
  <si>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</si>
  <si>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</si>
  <si>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</si>
  <si>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</si>
  <si>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</si>
  <si>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</si>
  <si>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</si>
  <si>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</si>
  <si>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</si>
  <si>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</si>
  <si>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</si>
  <si>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</si>
  <si>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</si>
  <si>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</si>
  <si>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</si>
  <si>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</si>
  <si>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</si>
  <si>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</si>
  <si>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</si>
  <si>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</si>
  <si>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</si>
  <si>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</si>
  <si>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</si>
  <si>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</si>
  <si>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</si>
  <si>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</si>
  <si>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</si>
  <si>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</si>
  <si>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</si>
  <si>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</si>
  <si>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</si>
  <si>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</si>
  <si>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</si>
  <si>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</si>
  <si>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</si>
  <si>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</si>
  <si>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</si>
  <si>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</si>
  <si>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</si>
  <si>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</si>
  <si>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</si>
  <si>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</si>
  <si>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</si>
  <si>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</si>
  <si>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</si>
  <si>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</si>
  <si>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</si>
  <si>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</si>
  <si>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</si>
  <si>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</si>
  <si>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</si>
  <si>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</si>
  <si>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</si>
  <si>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</si>
  <si>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</si>
  <si>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</si>
  <si>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</si>
  <si>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</si>
  <si>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</si>
  <si>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</si>
  <si>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</si>
  <si>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</si>
  <si>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</si>
  <si>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</si>
  <si>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</si>
  <si>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</si>
  <si>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</si>
  <si>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</si>
  <si>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</si>
  <si>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</si>
  <si>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</si>
  <si>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</si>
  <si>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</si>
  <si>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</si>
  <si>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</si>
  <si>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</si>
  <si>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</si>
  <si>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</si>
  <si>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</si>
  <si>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</si>
  <si>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</si>
  <si>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</si>
  <si>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</si>
  <si>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</si>
  <si>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</si>
  <si>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</si>
  <si>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</si>
  <si>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</si>
  <si>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</si>
  <si>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</si>
  <si>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</si>
  <si>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</si>
  <si>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</si>
  <si>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</si>
  <si>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</si>
  <si>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</si>
  <si>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</si>
  <si>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</si>
  <si>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</si>
  <si>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</si>
  <si>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</si>
  <si>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</si>
  <si>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</si>
  <si>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</si>
  <si>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</si>
  <si>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</si>
  <si>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</si>
  <si>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</si>
  <si>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</si>
  <si>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</si>
  <si>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</si>
  <si>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</si>
  <si>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</si>
  <si>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</si>
  <si>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</si>
  <si>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</si>
  <si>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</si>
  <si>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</si>
  <si>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</si>
  <si>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</si>
  <si>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</si>
  <si>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</si>
  <si>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</si>
  <si>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</si>
  <si>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</si>
  <si>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</si>
  <si>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</si>
  <si>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</si>
  <si>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</si>
  <si>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</si>
  <si>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</si>
  <si>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</si>
  <si>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</si>
  <si>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</si>
  <si>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</si>
  <si>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</si>
  <si>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</si>
  <si>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</si>
  <si>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</si>
  <si>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</si>
  <si>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</si>
  <si>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</si>
  <si>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</si>
  <si>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</si>
  <si>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</si>
  <si>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</si>
  <si>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</si>
  <si>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</si>
  <si>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</si>
  <si>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</si>
  <si>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</si>
  <si>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</si>
  <si>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</si>
  <si>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</si>
  <si>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</si>
  <si>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</si>
  <si>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</si>
  <si>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</si>
  <si>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</si>
  <si>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</si>
  <si>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</si>
  <si>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</si>
  <si>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</si>
  <si>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</si>
  <si>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</si>
  <si>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</si>
  <si>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</si>
  <si>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</si>
  <si>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</si>
  <si>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</si>
  <si>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</si>
  <si>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</si>
  <si>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</si>
  <si>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</si>
  <si>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</si>
  <si>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</si>
  <si>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</si>
  <si>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</si>
  <si>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</si>
  <si>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</si>
  <si>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</si>
  <si>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</si>
  <si>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</si>
  <si>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</si>
  <si>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</si>
  <si>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</si>
  <si>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</si>
  <si>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</si>
  <si>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</si>
  <si>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</si>
  <si>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</si>
  <si>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</si>
  <si>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</si>
  <si>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</si>
  <si>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</si>
  <si>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</si>
  <si>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</si>
  <si>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</si>
  <si>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</si>
  <si>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</si>
  <si>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</si>
  <si>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</si>
  <si>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</si>
  <si>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</si>
  <si>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</si>
  <si>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</si>
  <si>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</si>
  <si>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</si>
  <si>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</si>
  <si>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</si>
  <si>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</si>
  <si>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</si>
  <si>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</si>
  <si>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</si>
  <si>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</si>
  <si>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</si>
  <si>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</si>
  <si>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</si>
  <si>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</si>
  <si>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</si>
  <si>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</si>
  <si>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</si>
  <si>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</si>
  <si>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</si>
  <si>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</si>
  <si>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</si>
  <si>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</si>
  <si>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</si>
  <si>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</si>
  <si>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</si>
  <si>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</si>
  <si>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</si>
  <si>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</si>
  <si>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</si>
  <si>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</si>
  <si>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</si>
  <si>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</si>
  <si>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</si>
  <si>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</si>
  <si>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</si>
  <si>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</si>
  <si>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</si>
  <si>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</si>
  <si>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</si>
  <si>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</si>
  <si>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</si>
  <si>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</si>
  <si>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</si>
  <si>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</si>
  <si>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</si>
  <si>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</si>
  <si>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</si>
  <si>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</si>
  <si>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</si>
  <si>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</si>
  <si>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</si>
  <si>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</si>
  <si>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</si>
  <si>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</si>
  <si>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</si>
  <si>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</si>
  <si>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</si>
  <si>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</si>
  <si>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</si>
  <si>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</si>
  <si>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</si>
  <si>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</si>
  <si>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</si>
  <si>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</si>
  <si>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</si>
  <si>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</si>
  <si>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</si>
  <si>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</si>
  <si>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</si>
  <si>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</si>
  <si>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</si>
  <si>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</si>
  <si>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</si>
  <si>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</si>
  <si>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</si>
  <si>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</si>
  <si>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</si>
  <si>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</si>
  <si>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</si>
  <si>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</si>
  <si>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</si>
  <si>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</si>
  <si>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</si>
  <si>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</si>
  <si>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</si>
  <si>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</si>
  <si>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</si>
  <si>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</si>
  <si>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</si>
  <si>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</si>
  <si>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</si>
  <si>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</si>
  <si>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</si>
  <si>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</si>
  <si>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</si>
  <si>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</si>
  <si>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</si>
  <si>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</si>
  <si>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</si>
  <si>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</si>
  <si>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</si>
  <si>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</si>
  <si>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</si>
  <si>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</si>
  <si>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</si>
  <si>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</si>
  <si>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</si>
  <si>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</si>
  <si>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</si>
  <si>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</si>
  <si>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</si>
  <si>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</si>
  <si>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</si>
  <si>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</si>
  <si>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</si>
  <si>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</si>
  <si>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</si>
  <si>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</si>
  <si>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</si>
  <si>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</si>
  <si>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</si>
  <si>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</si>
  <si>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</si>
  <si>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</si>
  <si>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</si>
  <si>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</si>
  <si>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</si>
  <si>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</si>
  <si>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</si>
  <si>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</si>
  <si>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</si>
  <si>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</si>
  <si>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</si>
  <si>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</si>
  <si>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</si>
  <si>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</si>
  <si>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</si>
  <si>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</si>
  <si>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</si>
  <si>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</si>
  <si>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</si>
  <si>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</si>
  <si>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</si>
  <si>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</si>
  <si>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</si>
  <si>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</si>
  <si>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</si>
  <si>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</si>
  <si>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</si>
  <si>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</si>
  <si>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</si>
  <si>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</si>
  <si>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</si>
  <si>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</si>
  <si>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</si>
  <si>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</si>
  <si>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</si>
  <si>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</si>
  <si>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</si>
  <si>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</si>
  <si>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</si>
  <si>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</si>
  <si>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</si>
  <si>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</si>
  <si>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</si>
  <si>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</si>
  <si>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</si>
  <si>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</si>
  <si>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</si>
  <si>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</si>
  <si>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</si>
  <si>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</si>
  <si>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</si>
  <si>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</si>
  <si>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</si>
  <si>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</si>
  <si>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</si>
  <si>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</si>
  <si>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</si>
  <si>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</si>
  <si>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</si>
  <si>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</si>
  <si>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</si>
  <si>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</si>
  <si>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</si>
  <si>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</si>
  <si>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</si>
  <si>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</si>
  <si>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</si>
  <si>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</si>
  <si>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</si>
  <si>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</si>
  <si>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</si>
  <si>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</si>
  <si>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</si>
  <si>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</si>
  <si>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</si>
  <si>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</si>
  <si>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</si>
  <si>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</si>
  <si>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</si>
  <si>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</si>
  <si>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</si>
  <si>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</si>
  <si>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</si>
  <si>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</si>
  <si>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</si>
  <si>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</si>
  <si>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</si>
  <si>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</si>
  <si>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</si>
  <si>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</si>
  <si>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</si>
  <si>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</si>
  <si>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</si>
  <si>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</si>
  <si>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</si>
  <si>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</si>
  <si>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</si>
  <si>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</si>
  <si>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</si>
  <si>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</si>
  <si>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</si>
  <si>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</si>
  <si>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</si>
  <si>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</si>
  <si>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</si>
  <si>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</si>
  <si>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</si>
  <si>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</si>
  <si>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</si>
  <si>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</si>
  <si>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</si>
  <si>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</si>
  <si>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</si>
  <si>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</si>
  <si>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</si>
  <si>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</si>
  <si>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</si>
  <si>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</si>
  <si>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</si>
  <si>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</si>
  <si>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</si>
  <si>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</si>
  <si>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</si>
  <si>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</si>
  <si>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</si>
  <si>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</si>
  <si>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</si>
  <si>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</si>
  <si>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</si>
  <si>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</si>
  <si>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</si>
  <si>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</si>
  <si>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</si>
  <si>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</si>
  <si>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</si>
  <si>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</si>
  <si>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</si>
  <si>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</si>
  <si>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</si>
  <si>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</si>
  <si>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</si>
  <si>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</si>
  <si>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</si>
  <si>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</si>
  <si>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</si>
  <si>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</si>
  <si>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</si>
  <si>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</si>
  <si>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</si>
  <si>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</si>
  <si>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</si>
  <si>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</si>
  <si>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</si>
  <si>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</si>
  <si>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</si>
  <si>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</si>
  <si>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</si>
  <si>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</si>
  <si>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</si>
  <si>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</si>
  <si>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</si>
  <si>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</si>
  <si>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</si>
  <si>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</si>
  <si>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</si>
  <si>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</si>
  <si>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</si>
  <si>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</si>
  <si>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</si>
  <si>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</si>
  <si>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</si>
  <si>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</si>
  <si>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</si>
  <si>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</si>
  <si>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</si>
  <si>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</si>
  <si>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</si>
  <si>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</si>
  <si>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</si>
  <si>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</si>
  <si>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</si>
  <si>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</si>
  <si>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</si>
  <si>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</si>
  <si>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</si>
  <si>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</si>
  <si>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</si>
  <si>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</si>
  <si>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</si>
  <si>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</si>
  <si>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</si>
  <si>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</si>
  <si>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</si>
  <si>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</si>
  <si>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</si>
  <si>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</si>
  <si>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</si>
  <si>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</si>
  <si>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</si>
  <si>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</si>
  <si>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</si>
  <si>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</si>
  <si>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</si>
  <si>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</si>
  <si>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</si>
  <si>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</si>
  <si>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</si>
  <si>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</si>
  <si>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</si>
  <si>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</si>
  <si>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</si>
  <si>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</si>
  <si>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</si>
  <si>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</si>
  <si>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</si>
  <si>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</si>
  <si>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</si>
  <si>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</si>
  <si>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</si>
  <si>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</si>
  <si>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</si>
  <si>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</si>
  <si>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</si>
  <si>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</si>
  <si>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</si>
  <si>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</si>
  <si>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</si>
  <si>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</si>
  <si>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</si>
  <si>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</si>
  <si>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</si>
  <si>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</si>
  <si>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</si>
  <si>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</si>
  <si>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</si>
  <si>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</si>
  <si>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</si>
  <si>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</si>
  <si>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</si>
  <si>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</si>
  <si>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</si>
  <si>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</si>
  <si>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</si>
  <si>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</si>
  <si>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</si>
  <si>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</si>
  <si>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</si>
  <si>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</si>
  <si>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</si>
  <si>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</si>
  <si>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</si>
  <si>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</si>
  <si>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</si>
  <si>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</si>
  <si>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</si>
  <si>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</si>
  <si>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</si>
  <si>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</si>
  <si>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</si>
  <si>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</si>
  <si>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</si>
  <si>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</si>
  <si>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</si>
  <si>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</si>
  <si>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</si>
  <si>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</si>
  <si>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</si>
  <si>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</si>
  <si>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</si>
  <si>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</si>
  <si>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</si>
  <si>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</si>
  <si>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</si>
  <si>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</si>
  <si>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</si>
  <si>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</si>
  <si>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</si>
  <si>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</si>
  <si>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</si>
  <si>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</si>
  <si>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</si>
  <si>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</si>
  <si>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</si>
  <si>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</si>
  <si>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</si>
  <si>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</si>
  <si>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</si>
  <si>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</si>
  <si>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</si>
  <si>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</si>
  <si>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</si>
  <si>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</si>
  <si>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</si>
  <si>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</si>
  <si>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</si>
  <si>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</si>
  <si>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</si>
  <si>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</si>
  <si>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</si>
  <si>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</si>
  <si>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</si>
  <si>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</si>
  <si>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</si>
  <si>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</si>
  <si>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</si>
  <si>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</si>
  <si>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</si>
  <si>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</si>
  <si>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</si>
  <si>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</si>
  <si>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</si>
  <si>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</si>
  <si>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</si>
  <si>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</si>
  <si>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</si>
  <si>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</si>
  <si>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</si>
  <si>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</si>
  <si>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</si>
  <si>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</si>
  <si>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</si>
  <si>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</si>
  <si>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</si>
  <si>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</si>
  <si>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</si>
  <si>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</si>
  <si>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</si>
  <si>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</si>
  <si>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</si>
  <si>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</si>
  <si>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</si>
  <si>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</si>
  <si>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</si>
  <si>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</si>
  <si>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</si>
  <si>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</si>
  <si>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</si>
  <si>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</si>
  <si>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</si>
  <si>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</si>
  <si>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</si>
  <si>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</si>
  <si>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</si>
  <si>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</si>
  <si>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</si>
  <si>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</si>
  <si>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</si>
  <si>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</si>
  <si>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</si>
  <si>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</si>
  <si>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</si>
  <si>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</si>
  <si>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</si>
  <si>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</si>
  <si>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</si>
  <si>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</si>
  <si>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</si>
  <si>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</si>
  <si>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</si>
  <si>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</si>
  <si>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</si>
  <si>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</si>
  <si>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</si>
  <si>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</si>
  <si>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</si>
  <si>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</si>
  <si>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</si>
  <si>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</si>
  <si>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</si>
  <si>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</si>
  <si>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</si>
  <si>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</si>
  <si>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</si>
  <si>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</si>
  <si>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</si>
  <si>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</si>
  <si>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</si>
  <si>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</si>
  <si>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</si>
  <si>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</si>
  <si>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</si>
  <si>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</si>
  <si>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</si>
  <si>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</si>
  <si>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</si>
  <si>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</si>
  <si>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</si>
  <si>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</si>
  <si>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</si>
  <si>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</si>
  <si>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</si>
  <si>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</si>
  <si>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</si>
  <si>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</si>
  <si>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</si>
  <si>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</si>
  <si>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</si>
  <si>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</si>
  <si>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</si>
  <si>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</si>
  <si>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</si>
  <si>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</si>
  <si>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</si>
  <si>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</si>
  <si>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</si>
  <si>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</si>
  <si>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</si>
  <si>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</si>
  <si>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</si>
  <si>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</si>
  <si>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</si>
  <si>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</si>
  <si>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</si>
  <si>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</si>
  <si>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</si>
  <si>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</si>
  <si>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</si>
  <si>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</si>
  <si>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</si>
  <si>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</si>
  <si>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</si>
  <si>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</si>
  <si>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</si>
  <si>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</si>
  <si>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</si>
  <si>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</si>
  <si>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</si>
  <si>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</si>
  <si>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</si>
  <si>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</si>
  <si>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</si>
  <si>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</si>
  <si>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</si>
  <si>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</si>
  <si>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Ended Conversion</t>
  </si>
  <si>
    <t>Date Created Convertion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</si>
  <si>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</si>
  <si>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</si>
  <si>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</si>
  <si>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</si>
  <si>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</si>
  <si>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</si>
  <si>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</si>
  <si>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</si>
  <si>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</si>
  <si>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</si>
  <si>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</si>
  <si>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</si>
  <si>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Convertion (Year)</t>
  </si>
  <si>
    <t>All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</si>
  <si>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</si>
  <si>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</si>
  <si>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</si>
  <si>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</si>
  <si>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</si>
  <si>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</si>
  <si>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</si>
  <si>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</si>
  <si>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</si>
  <si>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</si>
  <si>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</si>
  <si>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</si>
  <si>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</si>
  <si>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</si>
  <si>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</si>
  <si>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</si>
  <si>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</si>
  <si>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</si>
  <si>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</si>
  <si>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</si>
  <si>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</si>
  <si>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</si>
  <si>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</si>
  <si>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Min</t>
  </si>
  <si>
    <t>Max</t>
  </si>
  <si>
    <t>Variance</t>
  </si>
  <si>
    <t>Standard Deviation</t>
  </si>
  <si>
    <t>Median</t>
  </si>
  <si>
    <t>Total Size</t>
  </si>
  <si>
    <t>Successfu Size</t>
  </si>
  <si>
    <t>Failed Size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</si>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</sst>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43" applyFont="1"/>
    <xf numFmtId="0" fontId="16" fillId="0" borderId="0" xfId="0" applyFont="1"/>
    <xf numFmtId="0" fontId="0" fillId="0" borderId="10" xfId="0" applyBorder="1"/>
    <xf numFmtId="1" fontId="0" fillId="0" borderId="1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24994659260841701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[CrowdfundingBook_Wei Zhang.xlsx]Campaigns-Category!PivotTable2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2-487B-8CC8-0E3D73D7B909}"/>
            </c:ext>
          </c:extLst>
        </c:ser>
        <c:ser>
          <c:idx val="1"/>
          <c:order val="1"/>
          <c:tx>
            <c:strRef>
              <c:f>'Campaigns-Category'!$C$3:$C$4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2-487B-8CC8-0E3D73D7B909}"/>
            </c:ext>
          </c:extLst>
        </c:ser>
        <c:ser>
          <c:idx val="2"/>
          <c:order val="2"/>
          <c:tx>
            <c:strRef>
              <c:f>'Campaigns-Category'!$D$3:$D$4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2-487B-8CC8-0E3D73D7B909}"/>
            </c:ext>
          </c:extLst>
        </c:ser>
        <c:ser>
          <c:idx val="3"/>
          <c:order val="3"/>
          <c:tx>
            <c:strRef>
              <c:f>'Campaigns-Category'!$E$3:$E$4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2-487B-8CC8-0E3D73D7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115360"/>
        <c:axId val="936113440"/>
      </c:barChart>
      <c:catAx>
        <c:axId val="9361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13440"/>
        <c:crosses val="autoZero"/>
        <c:auto val="1"/>
        <c:lblAlgn val="ctr"/>
        <c:lblOffset val="100"/>
        <c:noMultiLvlLbl val="0"/>
      </c:catAx>
      <c:valAx>
        <c:axId val="9361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[CrowdfundingBook_Wei Zhang.xlsx]Campaigns-Sub-category!PivotTable3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'Campaigns-Sub-category'!$B$4:$B$5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'Campaigns-Sub-category'!$B$6:$B$30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0-4894-B2DE-EB4E9FEA906B}"/>
            </c:ext>
          </c:extLst>
        </c:ser>
        <c:ser>
          <c:idx val="1"/>
          <c:order val="1"/>
          <c:tx>
            <c:strRef>
              <c:f>'Campaigns-Sub-category'!$C$4:$C$5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'Campaigns-Sub-category'!$C$6:$C$30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0-4894-B2DE-EB4E9FEA906B}"/>
            </c:ext>
          </c:extLst>
        </c:ser>
        <c:ser>
          <c:idx val="2"/>
          <c:order val="2"/>
          <c:tx>
            <c:strRef>
              <c:f>'Campaigns-Sub-category'!$D$4:$D$5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'Campaigns-Sub-category'!$D$6:$D$30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0-4894-B2DE-EB4E9FEA906B}"/>
            </c:ext>
          </c:extLst>
        </c:ser>
        <c:ser>
          <c:idx val="3"/>
          <c:order val="3"/>
          <c:tx>
            <c:strRef>
              <c:f>'Campaigns-Sub-category'!$E$4:$E$5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'Campaigns-Sub-category'!$E$6:$E$30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50-4894-B2DE-EB4E9FEA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663856"/>
        <c:axId val="875664336"/>
      </c:barChart>
      <c:catAx>
        <c:axId val="8756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64336"/>
        <c:crosses val="autoZero"/>
        <c:auto val="1"/>
        <c:lblAlgn val="ctr"/>
        <c:lblOffset val="100"/>
        <c:noMultiLvlLbl val="0"/>
      </c:catAx>
      <c:valAx>
        <c:axId val="8756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[CrowdfundingBook_Wei Zhang.xlsx]Outcome!PivotTable5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F-43F1-A75E-A68A92EABD4E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F-43F1-A75E-A68A92EABD4E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F-43F1-A75E-A68A92EAB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110080"/>
        <c:axId val="936111040"/>
      </c:lineChart>
      <c:catAx>
        <c:axId val="9361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11040"/>
        <c:crosses val="autoZero"/>
        <c:auto val="1"/>
        <c:lblAlgn val="ctr"/>
        <c:lblOffset val="100"/>
        <c:noMultiLvlLbl val="0"/>
      </c:catAx>
      <c:valAx>
        <c:axId val="9361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1D-47AC-A267-E6F1950D3547}"/>
            </c:ext>
          </c:extLst>
        </c:ser>
        <c:ser>
          <c:idx val="5"/>
          <c:order val="5"/>
          <c:tx>
            <c:strRef>
              <c:f>'Goal Analysis'!$G$2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1D-47AC-A267-E6F1950D3547}"/>
            </c:ext>
          </c:extLst>
        </c:ser>
        <c:ser>
          <c:idx val="6"/>
          <c:order val="6"/>
          <c:tx>
            <c:strRef>
              <c:f>'Goal Analysis'!$H$2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1D-47AC-A267-E6F1950D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143680"/>
        <c:axId val="961141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1D-47AC-A267-E6F1950D354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1D-47AC-A267-E6F1950D35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1D-47AC-A267-E6F1950D354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1D-47AC-A267-E6F1950D3547}"/>
                  </c:ext>
                </c:extLst>
              </c15:ser>
            </c15:filteredLineSeries>
          </c:ext>
        </c:extLst>
      </c:lineChart>
      <c:catAx>
        <c:axId val="9611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1760"/>
        <c:crosses val="autoZero"/>
        <c:auto val="1"/>
        <c:lblAlgn val="ctr"/>
        <c:lblOffset val="100"/>
        <c:noMultiLvlLbl val="0"/>
      </c:catAx>
      <c:valAx>
        <c:axId val="9611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0</xdr:row>
      <xdr:rowOff>45720</xdr:rowOff>
    </xdr:from>
    <xdr:to>
      <xdr:col>19</xdr:col>
      <xdr:colOff>228600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10CC2-5A70-B8A1-960C-57537CED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3</xdr:row>
      <xdr:rowOff>106680</xdr:rowOff>
    </xdr:from>
    <xdr:to>
      <xdr:col>21</xdr:col>
      <xdr:colOff>213360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C40D1-4AAE-6212-EFE7-01378590F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201930</xdr:colOff>
      <xdr:row>0</xdr:row>
      <xdr:rowOff>144780</xdr:rowOff>
    </xdr:from>
    <xdr:to>
      <xdr:col>21</xdr:col>
      <xdr:colOff>571500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CA226-5FFB-ADC5-6CF0-9A677C9A7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15</xdr:row>
      <xdr:rowOff>30480</xdr:rowOff>
    </xdr:from>
    <xdr:to>
      <xdr:col>10</xdr:col>
      <xdr:colOff>510540</xdr:colOff>
      <xdr:row>40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C7EEC-01C9-336B-5341-1671395B7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mo Zhang" refreshedDate="45045.739236805559" createdVersion="8" refreshedVersion="8" minRefreshableVersion="3" recordCount="1000" xr:uid="{49390108-9E44-4BCB-ACAA-C122F723BD0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mo Zhang" refreshedDate="45047.776721064816" backgroundQuery="1" createdVersion="8" refreshedVersion="8" minRefreshableVersion="3" recordCount="0" supportSubquery="1" supportAdvancedDrill="1" xr:uid="{152E228D-9CF5-440A-8CDD-FB2EB4F425D8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  <cacheField name="[Range].[Date Created Convertion (Month)].[Date Created Convertion (Month)]" caption="Date Created Convert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tion (Year)].[Date Created Convertion (Year)]" caption="Date Created Convert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tion]" caption="Date Created Convertion" attribute="1" time="1" defaultMemberUniqueName="[Range].[Date Created Convertion].[All]" allUniqueName="[Range].[Date Created Convert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tion (Year)]" caption="Date Created Convertion (Year)" attribute="1" defaultMemberUniqueName="[Range].[Date Created Convertion (Year)].[All]" allUniqueName="[Range].[Date Created Convert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tion (Quarter)]" caption="Date Created Convertion (Quarter)" attribute="1" defaultMemberUniqueName="[Range].[Date Created Convertion (Quarter)].[All]" allUniqueName="[Range].[Date Created Convertion (Quarter)].[All]" dimensionUniqueName="[Range]" displayFolder="" count="2" memberValueDatatype="130" unbalanced="0"/>
    <cacheHierarchy uniqueName="[Range].[Date Created Convertion (Month)]" caption="Date Created Convertion (Month)" attribute="1" defaultMemberUniqueName="[Range].[Date Created Convertion (Month)].[All]" allUniqueName="[Range].[Date Created Convert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tion (Month Index)]" caption="Date Created Convertion (Month Index)" attribute="1" defaultMemberUniqueName="[Range].[Date Created Convertion (Month Index)].[All]" allUniqueName="[Range].[Date Created Convert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B661D-46DF-4314-B55F-0341FEE2BD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EB125-4703-4C03-B4C9-D7413819A7D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44721-BC45-4F1F-9FDD-9C3CB569B30D}" name="PivotTable5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4" hier="18" name="[Range].[Parent Category].[All]" cap="All"/>
    <pageField fld="3" hier="20" name="[Range].[Date Created Convertion (Year)].[All]" cap="All"/>
  </pageFields>
  <dataFields count="1">
    <dataField name="Count of outco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4B93C-BCE6-4CC0-8B71-1C887CADB0D8}" name="Table1" displayName="Table1" ref="A1:T1048576" totalsRowShown="0" headerRowDxfId="10">
  <autoFilter ref="A1:T1048576" xr:uid="{65C4B93C-BCE6-4CC0-8B71-1C887CADB0D8}"/>
  <tableColumns count="20">
    <tableColumn id="1" xr3:uid="{8BC56C9D-E6BC-4AC3-AD29-EE0C21DCFDBB}" name="id"/>
    <tableColumn id="2" xr3:uid="{CBCDC49B-E56D-46C2-9A5B-54BA9D1CAB0F}" name="name"/>
    <tableColumn id="3" xr3:uid="{15DBA8FB-6FBF-4505-974F-503E45DFFE1F}" name="blurb" dataDxfId="9"/>
    <tableColumn id="4" xr3:uid="{9855FF3B-1F07-4833-BC38-B9CD36BF8C3A}" name="goal"/>
    <tableColumn id="5" xr3:uid="{76132643-74C6-4697-A045-45D9D03DA7EB}" name="pledged"/>
    <tableColumn id="6" xr3:uid="{827F9CBF-5177-472F-BFEF-123E1BA000F4}" name="Percent Funded" dataDxfId="8" dataCellStyle="Comma"/>
    <tableColumn id="7" xr3:uid="{5DCE8632-A906-4A93-AE0F-3579A4E457FB}" name="outcome"/>
    <tableColumn id="8" xr3:uid="{9CA9B9FE-FCDB-4E60-B5EF-EB3C9318F819}" name="backers_count"/>
    <tableColumn id="9" xr3:uid="{6E18DBA4-852D-425C-B537-9086BFA550A6}" name="Average Donation"/>
    <tableColumn id="10" xr3:uid="{F4778EBC-3602-4E8C-B139-EAA328F38A76}" name="country"/>
    <tableColumn id="11" xr3:uid="{C962FE9F-4BE6-42EB-B8B9-6BACB2A2B5AE}" name="currency"/>
    <tableColumn id="12" xr3:uid="{C1D61774-4C42-4290-84E7-1ECD3B055301}" name="launched_at"/>
    <tableColumn id="13" xr3:uid="{31216792-CE95-4395-9CFD-0D0CA8DD9989}" name="Date Created Convertion"/>
    <tableColumn id="14" xr3:uid="{DC5032F7-A7B7-4E65-93D6-73CDFCEE49A5}" name="deadline"/>
    <tableColumn id="15" xr3:uid="{CA3D8667-9110-45F3-9180-4BA25665F853}" name="Date Ended Conversion"/>
    <tableColumn id="16" xr3:uid="{3BADAA53-32EC-48EE-A473-C0D2FDB18F60}" name="staff_pick"/>
    <tableColumn id="17" xr3:uid="{5E1680DD-6E38-408E-A058-6A702763DE72}" name="spotlight"/>
    <tableColumn id="18" xr3:uid="{EA524ECB-613A-42CB-B1EA-13BE0004F759}" name="category &amp; sub-category"/>
    <tableColumn id="19" xr3:uid="{72C91285-3B97-4CF5-9944-E6E8CF93AE97}" name="Parent Category"/>
    <tableColumn id="20" xr3:uid="{B5D27466-EF5C-4C69-80DB-A5651C1CE30F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99" workbookViewId="0">
      <selection activeCell="C2" sqref="C2:C100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796875" style="5" customWidth="1"/>
    <col min="8" max="8" width="14.796875" customWidth="1"/>
    <col min="9" max="9" width="17.69921875" customWidth="1"/>
    <col min="12" max="12" width="13" customWidth="1"/>
    <col min="13" max="13" width="23.8984375" customWidth="1"/>
    <col min="14" max="14" width="11.19921875" bestFit="1" customWidth="1"/>
    <col min="15" max="15" width="23" customWidth="1"/>
    <col min="18" max="18" width="28" bestFit="1" customWidth="1"/>
    <col min="19" max="19" width="16.09765625" customWidth="1"/>
    <col min="20" max="20" width="17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>E15/H15</f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 s="9">
        <f t="shared" ref="M67:M130" si="5">(((L67/60)/60)/24)+DATE(1970,1,1)</f>
        <v>40570.25</v>
      </c>
      <c r="N67">
        <v>1296712800</v>
      </c>
      <c r="O67" s="9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9">
        <f t="shared" si="5"/>
        <v>42102.208333333328</v>
      </c>
      <c r="N68">
        <v>1428901200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5"/>
        <v>40203.25</v>
      </c>
      <c r="N69">
        <v>1264831200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5"/>
        <v>42943.208333333328</v>
      </c>
      <c r="N70">
        <v>1505192400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5"/>
        <v>40484.208333333336</v>
      </c>
      <c r="N72">
        <v>1292911200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5"/>
        <v>43799.25</v>
      </c>
      <c r="N73">
        <v>1575439200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5"/>
        <v>42186.208333333328</v>
      </c>
      <c r="N74">
        <v>1438837200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5"/>
        <v>42701.25</v>
      </c>
      <c r="N75">
        <v>1480485600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5"/>
        <v>42456.208333333328</v>
      </c>
      <c r="N76">
        <v>1459141200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5"/>
        <v>43296.208333333328</v>
      </c>
      <c r="N77">
        <v>1532322000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5"/>
        <v>42027.25</v>
      </c>
      <c r="N78">
        <v>1426222800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5"/>
        <v>40448.208333333336</v>
      </c>
      <c r="N79">
        <v>1286773200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5"/>
        <v>43206.208333333328</v>
      </c>
      <c r="N80">
        <v>1523941200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5"/>
        <v>43267.208333333328</v>
      </c>
      <c r="N81">
        <v>1529557200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5"/>
        <v>42976.208333333328</v>
      </c>
      <c r="N82">
        <v>1506574800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5"/>
        <v>43062.25</v>
      </c>
      <c r="N83">
        <v>1513576800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5"/>
        <v>43482.25</v>
      </c>
      <c r="N84">
        <v>1548309600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5"/>
        <v>42579.208333333328</v>
      </c>
      <c r="N85">
        <v>1471582800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5"/>
        <v>41118.208333333336</v>
      </c>
      <c r="N86">
        <v>1344315600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5"/>
        <v>40797.208333333336</v>
      </c>
      <c r="N87">
        <v>1316408400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5"/>
        <v>42128.208333333328</v>
      </c>
      <c r="N88">
        <v>1431838800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5"/>
        <v>40610.25</v>
      </c>
      <c r="N89">
        <v>1300510800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5"/>
        <v>42110.208333333328</v>
      </c>
      <c r="N90">
        <v>1431061200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5"/>
        <v>40283.208333333336</v>
      </c>
      <c r="N91">
        <v>1271480400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5"/>
        <v>42425.25</v>
      </c>
      <c r="N92">
        <v>1456380000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5"/>
        <v>42588.208333333328</v>
      </c>
      <c r="N93">
        <v>1472878800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5"/>
        <v>40352.208333333336</v>
      </c>
      <c r="N94">
        <v>1277355600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5"/>
        <v>43562.208333333328</v>
      </c>
      <c r="N96">
        <v>1555563600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5"/>
        <v>43752.208333333328</v>
      </c>
      <c r="N97">
        <v>1571634000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5"/>
        <v>40612.25</v>
      </c>
      <c r="N98">
        <v>1300856400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5"/>
        <v>42180.208333333328</v>
      </c>
      <c r="N99">
        <v>1439874000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5"/>
        <v>42212.208333333328</v>
      </c>
      <c r="N100">
        <v>1438318800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5"/>
        <v>41968.25</v>
      </c>
      <c r="N101">
        <v>1419400800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9">
        <f t="shared" si="5"/>
        <v>40835.208333333336</v>
      </c>
      <c r="N102">
        <v>1320555600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5"/>
        <v>42056.25</v>
      </c>
      <c r="N103">
        <v>1425103200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5"/>
        <v>43234.208333333328</v>
      </c>
      <c r="N104">
        <v>1526878800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5"/>
        <v>40475.208333333336</v>
      </c>
      <c r="N105">
        <v>1288674000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5"/>
        <v>42878.208333333328</v>
      </c>
      <c r="N106">
        <v>1495602000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5"/>
        <v>41366.208333333336</v>
      </c>
      <c r="N107">
        <v>1366434000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5"/>
        <v>43716.208333333328</v>
      </c>
      <c r="N108">
        <v>1568350800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5"/>
        <v>43213.208333333328</v>
      </c>
      <c r="N109">
        <v>1525928400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5"/>
        <v>41005.208333333336</v>
      </c>
      <c r="N110">
        <v>1336885200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5"/>
        <v>41651.25</v>
      </c>
      <c r="N111">
        <v>1389679200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5"/>
        <v>43354.208333333328</v>
      </c>
      <c r="N112">
        <v>1538283600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5"/>
        <v>41174.208333333336</v>
      </c>
      <c r="N113">
        <v>1348808400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9">
        <f t="shared" si="5"/>
        <v>41875.208333333336</v>
      </c>
      <c r="N114">
        <v>1410152400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5"/>
        <v>42990.208333333328</v>
      </c>
      <c r="N115">
        <v>1505797200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5"/>
        <v>43564.208333333328</v>
      </c>
      <c r="N116">
        <v>1554872400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5"/>
        <v>43056.25</v>
      </c>
      <c r="N117">
        <v>1513922400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5"/>
        <v>42265.208333333328</v>
      </c>
      <c r="N118">
        <v>1442638800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5"/>
        <v>40808.208333333336</v>
      </c>
      <c r="N119">
        <v>1317186000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5"/>
        <v>41665.25</v>
      </c>
      <c r="N120">
        <v>1391234400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5"/>
        <v>41806.208333333336</v>
      </c>
      <c r="N121">
        <v>1404363600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5"/>
        <v>42111.208333333328</v>
      </c>
      <c r="N122">
        <v>1429592400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5"/>
        <v>41917.208333333336</v>
      </c>
      <c r="N123">
        <v>1413608400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5"/>
        <v>41970.25</v>
      </c>
      <c r="N124">
        <v>1419400800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>
        <v>1448604000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5"/>
        <v>43598.208333333328</v>
      </c>
      <c r="N126">
        <v>1562302800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5"/>
        <v>43362.208333333328</v>
      </c>
      <c r="N127">
        <v>1537678800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5"/>
        <v>42596.208333333328</v>
      </c>
      <c r="N128">
        <v>1473570000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>
        <v>1273899600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5"/>
        <v>40417.208333333336</v>
      </c>
      <c r="N130">
        <v>1284008400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 s="9">
        <f t="shared" ref="M131:M194" si="9">(((L131/60)/60)/24)+DATE(1970,1,1)</f>
        <v>42038.25</v>
      </c>
      <c r="N131">
        <v>1425103200</v>
      </c>
      <c r="O131" s="9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9">
        <f t="shared" si="9"/>
        <v>40842.208333333336</v>
      </c>
      <c r="N132">
        <v>1320991200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 s="9">
        <f t="shared" si="9"/>
        <v>41607.25</v>
      </c>
      <c r="N133">
        <v>1386828000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 s="9">
        <f t="shared" si="9"/>
        <v>43112.25</v>
      </c>
      <c r="N134">
        <v>1517119200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 s="9">
        <f t="shared" si="9"/>
        <v>40767.208333333336</v>
      </c>
      <c r="N135">
        <v>1315026000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 s="9">
        <f t="shared" si="9"/>
        <v>40713.208333333336</v>
      </c>
      <c r="N136">
        <v>1312693200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 s="9">
        <f t="shared" si="9"/>
        <v>41340.25</v>
      </c>
      <c r="N137">
        <v>1363064400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 s="9">
        <f t="shared" si="9"/>
        <v>41797.208333333336</v>
      </c>
      <c r="N138">
        <v>1403154000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 s="9">
        <f t="shared" si="9"/>
        <v>40457.208333333336</v>
      </c>
      <c r="N139">
        <v>1286859600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 s="9">
        <f t="shared" si="9"/>
        <v>41180.208333333336</v>
      </c>
      <c r="N140">
        <v>1349326800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 s="9">
        <f t="shared" si="9"/>
        <v>42115.208333333328</v>
      </c>
      <c r="N141">
        <v>1430974800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 s="9">
        <f t="shared" si="9"/>
        <v>43156.25</v>
      </c>
      <c r="N142">
        <v>1519970400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 s="9">
        <f t="shared" si="9"/>
        <v>42167.208333333328</v>
      </c>
      <c r="N143">
        <v>1434603600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 s="9">
        <f t="shared" si="9"/>
        <v>41005.208333333336</v>
      </c>
      <c r="N144">
        <v>1337230800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 s="9">
        <f t="shared" si="9"/>
        <v>40357.208333333336</v>
      </c>
      <c r="N145">
        <v>1279429200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 s="9">
        <f t="shared" si="9"/>
        <v>43633.208333333328</v>
      </c>
      <c r="N146">
        <v>1561438800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 s="9">
        <f t="shared" si="9"/>
        <v>41889.208333333336</v>
      </c>
      <c r="N147">
        <v>1410498000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 s="9">
        <f t="shared" si="9"/>
        <v>40855.25</v>
      </c>
      <c r="N148">
        <v>1322460000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 s="9">
        <f t="shared" si="9"/>
        <v>42534.208333333328</v>
      </c>
      <c r="N149">
        <v>1466312400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 s="9">
        <f t="shared" si="9"/>
        <v>42941.208333333328</v>
      </c>
      <c r="N150">
        <v>1501736400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 s="9">
        <f t="shared" si="9"/>
        <v>41275.25</v>
      </c>
      <c r="N151">
        <v>1361512800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 s="9">
        <f t="shared" si="9"/>
        <v>43450.25</v>
      </c>
      <c r="N152">
        <v>1545026400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 s="9">
        <f t="shared" si="9"/>
        <v>41799.208333333336</v>
      </c>
      <c r="N153">
        <v>1406696400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 s="9">
        <f t="shared" si="9"/>
        <v>42783.25</v>
      </c>
      <c r="N154">
        <v>1487916000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 s="9">
        <f t="shared" si="9"/>
        <v>41201.208333333336</v>
      </c>
      <c r="N155">
        <v>1351141200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 s="9">
        <f t="shared" si="9"/>
        <v>42502.208333333328</v>
      </c>
      <c r="N156">
        <v>1465016400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 s="9">
        <f t="shared" si="9"/>
        <v>40262.208333333336</v>
      </c>
      <c r="N157">
        <v>1270789200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 s="9">
        <f t="shared" si="9"/>
        <v>43743.208333333328</v>
      </c>
      <c r="N158">
        <v>1572325200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 s="9">
        <f t="shared" si="9"/>
        <v>41638.25</v>
      </c>
      <c r="N159">
        <v>1389420000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 s="9">
        <f t="shared" si="9"/>
        <v>42346.25</v>
      </c>
      <c r="N160">
        <v>1449640800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 s="9">
        <f t="shared" si="9"/>
        <v>43551.208333333328</v>
      </c>
      <c r="N161">
        <v>1555218000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 s="9">
        <f t="shared" si="9"/>
        <v>43582.208333333328</v>
      </c>
      <c r="N162">
        <v>1557723600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 s="9">
        <f t="shared" si="9"/>
        <v>42270.208333333328</v>
      </c>
      <c r="N163">
        <v>1443502800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 s="9">
        <f t="shared" si="9"/>
        <v>43442.25</v>
      </c>
      <c r="N164">
        <v>1546840800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 s="9">
        <f t="shared" si="9"/>
        <v>43028.208333333328</v>
      </c>
      <c r="N165">
        <v>1512712800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 s="9">
        <f t="shared" si="9"/>
        <v>43016.208333333328</v>
      </c>
      <c r="N166">
        <v>1507525200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 s="9">
        <f t="shared" si="9"/>
        <v>42948.208333333328</v>
      </c>
      <c r="N167">
        <v>1504328400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 s="9">
        <f t="shared" si="9"/>
        <v>40534.25</v>
      </c>
      <c r="N168">
        <v>1293343200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 s="9">
        <f t="shared" si="9"/>
        <v>41435.208333333336</v>
      </c>
      <c r="N169">
        <v>1371704400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 s="9">
        <f t="shared" si="9"/>
        <v>43518.25</v>
      </c>
      <c r="N170">
        <v>1552798800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 s="9">
        <f t="shared" si="9"/>
        <v>41077.208333333336</v>
      </c>
      <c r="N171">
        <v>1342328400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 s="9">
        <f t="shared" si="9"/>
        <v>42950.208333333328</v>
      </c>
      <c r="N172">
        <v>1502341200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 s="9">
        <f t="shared" si="9"/>
        <v>41718.208333333336</v>
      </c>
      <c r="N173">
        <v>1397192400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 s="9">
        <f t="shared" si="9"/>
        <v>41839.208333333336</v>
      </c>
      <c r="N174">
        <v>1407042000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 s="9">
        <f t="shared" si="9"/>
        <v>41412.208333333336</v>
      </c>
      <c r="N175">
        <v>1369371600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 s="9">
        <f t="shared" si="9"/>
        <v>42282.208333333328</v>
      </c>
      <c r="N176">
        <v>1444107600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 s="9">
        <f t="shared" si="9"/>
        <v>42613.208333333328</v>
      </c>
      <c r="N177">
        <v>1474261200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 s="9">
        <f t="shared" si="9"/>
        <v>42616.208333333328</v>
      </c>
      <c r="N178">
        <v>1473656400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 s="9">
        <f t="shared" si="9"/>
        <v>40497.25</v>
      </c>
      <c r="N179">
        <v>1291960800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 s="9">
        <f t="shared" si="9"/>
        <v>42999.208333333328</v>
      </c>
      <c r="N180">
        <v>1506747600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 s="9">
        <f t="shared" si="9"/>
        <v>41350.208333333336</v>
      </c>
      <c r="N181">
        <v>1363582800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 s="9">
        <f t="shared" si="9"/>
        <v>40259.208333333336</v>
      </c>
      <c r="N182">
        <v>1269666000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 s="9">
        <f t="shared" si="9"/>
        <v>43012.208333333328</v>
      </c>
      <c r="N183">
        <v>1508648400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 s="9">
        <f t="shared" si="9"/>
        <v>43631.208333333328</v>
      </c>
      <c r="N184">
        <v>1561957200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 s="9">
        <f t="shared" si="9"/>
        <v>40430.208333333336</v>
      </c>
      <c r="N185">
        <v>1285131600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 s="9">
        <f t="shared" si="9"/>
        <v>43588.208333333328</v>
      </c>
      <c r="N186">
        <v>1556946000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 s="9">
        <f t="shared" si="9"/>
        <v>43233.208333333328</v>
      </c>
      <c r="N187">
        <v>1527138000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 s="9">
        <f t="shared" si="9"/>
        <v>41782.208333333336</v>
      </c>
      <c r="N188">
        <v>1402117200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 s="9">
        <f t="shared" si="9"/>
        <v>41328.25</v>
      </c>
      <c r="N189">
        <v>1364014800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 s="9">
        <f t="shared" si="9"/>
        <v>41975.25</v>
      </c>
      <c r="N190">
        <v>1417586400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 s="9">
        <f t="shared" si="9"/>
        <v>42433.25</v>
      </c>
      <c r="N191">
        <v>1457071200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 s="9">
        <f t="shared" si="9"/>
        <v>41429.208333333336</v>
      </c>
      <c r="N192">
        <v>1370408400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 s="9">
        <f t="shared" si="9"/>
        <v>43536.208333333328</v>
      </c>
      <c r="N193">
        <v>1552626000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 s="9">
        <f t="shared" si="9"/>
        <v>41817.208333333336</v>
      </c>
      <c r="N194">
        <v>1404190800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 s="9">
        <f t="shared" ref="M195:M258" si="13">(((L195/60)/60)/24)+DATE(1970,1,1)</f>
        <v>43198.208333333328</v>
      </c>
      <c r="N195">
        <v>1523509200</v>
      </c>
      <c r="O195" s="9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9">
        <f t="shared" si="13"/>
        <v>42261.208333333328</v>
      </c>
      <c r="N196">
        <v>1443589200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 s="9">
        <f t="shared" si="13"/>
        <v>43310.208333333328</v>
      </c>
      <c r="N197">
        <v>1533445200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 s="9">
        <f t="shared" si="13"/>
        <v>42616.208333333328</v>
      </c>
      <c r="N198">
        <v>1474520400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 s="9">
        <f t="shared" si="13"/>
        <v>42909.208333333328</v>
      </c>
      <c r="N199">
        <v>1499403600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 s="9">
        <f t="shared" si="13"/>
        <v>40396.208333333336</v>
      </c>
      <c r="N200">
        <v>1283576400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 s="9">
        <f t="shared" si="13"/>
        <v>42192.208333333328</v>
      </c>
      <c r="N201">
        <v>1436590800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 s="9">
        <f t="shared" si="13"/>
        <v>40262.208333333336</v>
      </c>
      <c r="N202">
        <v>1270443600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 s="9">
        <f t="shared" si="13"/>
        <v>41845.208333333336</v>
      </c>
      <c r="N203">
        <v>1407819600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 s="9">
        <f t="shared" si="13"/>
        <v>40818.208333333336</v>
      </c>
      <c r="N204">
        <v>1317877200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 s="9">
        <f t="shared" si="13"/>
        <v>42752.25</v>
      </c>
      <c r="N205">
        <v>1484805600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 s="9">
        <f t="shared" si="13"/>
        <v>40636.208333333336</v>
      </c>
      <c r="N206">
        <v>1302670800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 s="9">
        <f t="shared" si="13"/>
        <v>43390.208333333328</v>
      </c>
      <c r="N207">
        <v>1540789200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 s="9">
        <f t="shared" si="13"/>
        <v>40236.25</v>
      </c>
      <c r="N208">
        <v>1268028000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 s="9">
        <f t="shared" si="13"/>
        <v>43340.208333333328</v>
      </c>
      <c r="N209">
        <v>1537160400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 s="9">
        <f t="shared" si="13"/>
        <v>43048.25</v>
      </c>
      <c r="N210">
        <v>1512280800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 s="9">
        <f t="shared" si="13"/>
        <v>42496.208333333328</v>
      </c>
      <c r="N211">
        <v>1463115600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 s="9">
        <f t="shared" si="13"/>
        <v>42797.25</v>
      </c>
      <c r="N212">
        <v>1490850000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 s="9">
        <f t="shared" si="13"/>
        <v>41513.208333333336</v>
      </c>
      <c r="N213">
        <v>1379653200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 s="9">
        <f t="shared" si="13"/>
        <v>43814.25</v>
      </c>
      <c r="N214">
        <v>1580364000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 s="9">
        <f t="shared" si="13"/>
        <v>40488.208333333336</v>
      </c>
      <c r="N215">
        <v>1289714400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 s="9">
        <f t="shared" si="13"/>
        <v>40409.208333333336</v>
      </c>
      <c r="N216">
        <v>1282712400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 s="9">
        <f t="shared" si="13"/>
        <v>43509.25</v>
      </c>
      <c r="N217">
        <v>1550210400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 s="9">
        <f t="shared" si="13"/>
        <v>40869.25</v>
      </c>
      <c r="N218">
        <v>1322114400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 s="9">
        <f t="shared" si="13"/>
        <v>43583.208333333328</v>
      </c>
      <c r="N219">
        <v>1557205200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 s="9">
        <f t="shared" si="13"/>
        <v>40858.25</v>
      </c>
      <c r="N220">
        <v>1323928800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 s="9">
        <f t="shared" si="13"/>
        <v>41137.208333333336</v>
      </c>
      <c r="N221">
        <v>1346130000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 s="9">
        <f t="shared" si="13"/>
        <v>40725.208333333336</v>
      </c>
      <c r="N222">
        <v>1311051600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 s="9">
        <f t="shared" si="13"/>
        <v>41081.208333333336</v>
      </c>
      <c r="N223">
        <v>1340427600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 s="9">
        <f t="shared" si="13"/>
        <v>41914.208333333336</v>
      </c>
      <c r="N224">
        <v>1412312400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 s="9">
        <f t="shared" si="13"/>
        <v>42445.208333333328</v>
      </c>
      <c r="N225">
        <v>1459314000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 s="9">
        <f t="shared" si="13"/>
        <v>41906.208333333336</v>
      </c>
      <c r="N226">
        <v>1415426400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 s="9">
        <f t="shared" si="13"/>
        <v>41762.208333333336</v>
      </c>
      <c r="N227">
        <v>1399093200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 s="9">
        <f t="shared" si="13"/>
        <v>40276.208333333336</v>
      </c>
      <c r="N228">
        <v>1273899600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 s="9">
        <f t="shared" si="13"/>
        <v>42139.208333333328</v>
      </c>
      <c r="N229">
        <v>1432184400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 s="9">
        <f t="shared" si="13"/>
        <v>42613.208333333328</v>
      </c>
      <c r="N230">
        <v>1474779600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 s="9">
        <f t="shared" si="13"/>
        <v>42887.208333333328</v>
      </c>
      <c r="N231">
        <v>1500440400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 s="9">
        <f t="shared" si="13"/>
        <v>43805.25</v>
      </c>
      <c r="N232">
        <v>1575612000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 s="9">
        <f t="shared" si="13"/>
        <v>41415.208333333336</v>
      </c>
      <c r="N233">
        <v>1374123600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 s="9">
        <f t="shared" si="13"/>
        <v>42576.208333333328</v>
      </c>
      <c r="N234">
        <v>1469509200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 s="9">
        <f t="shared" si="13"/>
        <v>40706.208333333336</v>
      </c>
      <c r="N235">
        <v>1309237200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 s="9">
        <f t="shared" si="13"/>
        <v>42969.208333333328</v>
      </c>
      <c r="N236">
        <v>1503982800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 s="9">
        <f t="shared" si="13"/>
        <v>42779.25</v>
      </c>
      <c r="N237">
        <v>1487397600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 s="9">
        <f t="shared" si="13"/>
        <v>43641.208333333328</v>
      </c>
      <c r="N238">
        <v>1562043600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 s="9">
        <f t="shared" si="13"/>
        <v>41754.208333333336</v>
      </c>
      <c r="N239">
        <v>1398574800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 s="9">
        <f t="shared" si="13"/>
        <v>43083.25</v>
      </c>
      <c r="N240">
        <v>1515391200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 s="9">
        <f t="shared" si="13"/>
        <v>42245.208333333328</v>
      </c>
      <c r="N241">
        <v>1441170000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 s="9">
        <f t="shared" si="13"/>
        <v>40396.208333333336</v>
      </c>
      <c r="N242">
        <v>1281157200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 s="9">
        <f t="shared" si="13"/>
        <v>41742.208333333336</v>
      </c>
      <c r="N243">
        <v>1398229200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 s="9">
        <f t="shared" si="13"/>
        <v>42865.208333333328</v>
      </c>
      <c r="N244">
        <v>1495256400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 s="9">
        <f t="shared" si="13"/>
        <v>43163.25</v>
      </c>
      <c r="N245">
        <v>1520402400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 s="9">
        <f t="shared" si="13"/>
        <v>41834.208333333336</v>
      </c>
      <c r="N246">
        <v>1409806800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 s="9">
        <f t="shared" si="13"/>
        <v>41736.208333333336</v>
      </c>
      <c r="N247">
        <v>1396933200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 s="9">
        <f t="shared" si="13"/>
        <v>41491.208333333336</v>
      </c>
      <c r="N248">
        <v>1376024400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 s="9">
        <f t="shared" si="13"/>
        <v>42726.25</v>
      </c>
      <c r="N249">
        <v>1483682400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 s="9">
        <f t="shared" si="13"/>
        <v>42004.25</v>
      </c>
      <c r="N250">
        <v>1420437600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 s="9">
        <f t="shared" si="13"/>
        <v>42006.25</v>
      </c>
      <c r="N251">
        <v>1420783200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 s="9">
        <f t="shared" si="13"/>
        <v>40203.25</v>
      </c>
      <c r="N252">
        <v>1267423200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 s="9">
        <f t="shared" si="13"/>
        <v>41252.25</v>
      </c>
      <c r="N253">
        <v>1355205600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 s="9">
        <f t="shared" si="13"/>
        <v>41572.208333333336</v>
      </c>
      <c r="N254">
        <v>1383109200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 s="9">
        <f t="shared" si="13"/>
        <v>40641.208333333336</v>
      </c>
      <c r="N255">
        <v>1303275600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 s="9">
        <f t="shared" si="13"/>
        <v>42787.25</v>
      </c>
      <c r="N256">
        <v>1487829600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 s="9">
        <f t="shared" si="13"/>
        <v>40590.25</v>
      </c>
      <c r="N257">
        <v>1298268000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 s="9">
        <f t="shared" si="13"/>
        <v>42393.25</v>
      </c>
      <c r="N258">
        <v>1456812000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 s="9">
        <f t="shared" ref="M259:M322" si="17">(((L259/60)/60)/24)+DATE(1970,1,1)</f>
        <v>41338.25</v>
      </c>
      <c r="N259">
        <v>1363669200</v>
      </c>
      <c r="O259" s="9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9">
        <f t="shared" si="17"/>
        <v>42712.25</v>
      </c>
      <c r="N260">
        <v>1482904800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 s="9">
        <f t="shared" si="17"/>
        <v>41251.25</v>
      </c>
      <c r="N261">
        <v>1356588000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 s="9">
        <f t="shared" si="17"/>
        <v>41180.208333333336</v>
      </c>
      <c r="N262">
        <v>1349845200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 s="9">
        <f t="shared" si="17"/>
        <v>40415.208333333336</v>
      </c>
      <c r="N263">
        <v>1283058000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 s="9">
        <f t="shared" si="17"/>
        <v>40638.208333333336</v>
      </c>
      <c r="N264">
        <v>1304226000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 s="9">
        <f t="shared" si="17"/>
        <v>40187.25</v>
      </c>
      <c r="N265">
        <v>1263016800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 s="9">
        <f t="shared" si="17"/>
        <v>41317.25</v>
      </c>
      <c r="N266">
        <v>1362031200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 s="9">
        <f t="shared" si="17"/>
        <v>42372.25</v>
      </c>
      <c r="N267">
        <v>1455602400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 s="9">
        <f t="shared" si="17"/>
        <v>41950.25</v>
      </c>
      <c r="N268">
        <v>1418191200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 s="9">
        <f t="shared" si="17"/>
        <v>41206.208333333336</v>
      </c>
      <c r="N269">
        <v>1352440800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 s="9">
        <f t="shared" si="17"/>
        <v>41186.208333333336</v>
      </c>
      <c r="N270">
        <v>1353304800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 s="9">
        <f t="shared" si="17"/>
        <v>43496.25</v>
      </c>
      <c r="N271">
        <v>1550728800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 s="9">
        <f t="shared" si="17"/>
        <v>40514.25</v>
      </c>
      <c r="N272">
        <v>1291442400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 s="9">
        <f t="shared" si="17"/>
        <v>42345.25</v>
      </c>
      <c r="N273">
        <v>1452146400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 s="9">
        <f t="shared" si="17"/>
        <v>43656.208333333328</v>
      </c>
      <c r="N274">
        <v>1564894800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 s="9">
        <f t="shared" si="17"/>
        <v>42995.208333333328</v>
      </c>
      <c r="N275">
        <v>1505883600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 s="9">
        <f t="shared" si="17"/>
        <v>43045.25</v>
      </c>
      <c r="N276">
        <v>1510380000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 s="9">
        <f t="shared" si="17"/>
        <v>43561.208333333328</v>
      </c>
      <c r="N277">
        <v>1555218000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 s="9">
        <f t="shared" si="17"/>
        <v>41018.208333333336</v>
      </c>
      <c r="N278">
        <v>1335243600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 s="9">
        <f t="shared" si="17"/>
        <v>40378.208333333336</v>
      </c>
      <c r="N279">
        <v>1279688400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 s="9">
        <f t="shared" si="17"/>
        <v>41239.25</v>
      </c>
      <c r="N280">
        <v>1356069600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 s="9">
        <f t="shared" si="17"/>
        <v>43346.208333333328</v>
      </c>
      <c r="N281">
        <v>1536210000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 s="9">
        <f t="shared" si="17"/>
        <v>43060.25</v>
      </c>
      <c r="N282">
        <v>1511762400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 s="9">
        <f t="shared" si="17"/>
        <v>40979.25</v>
      </c>
      <c r="N283">
        <v>1333256400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 s="9">
        <f t="shared" si="17"/>
        <v>42701.25</v>
      </c>
      <c r="N284">
        <v>1480744800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 s="9">
        <f t="shared" si="17"/>
        <v>42520.208333333328</v>
      </c>
      <c r="N285">
        <v>1465016400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 s="9">
        <f t="shared" si="17"/>
        <v>41030.208333333336</v>
      </c>
      <c r="N286">
        <v>1336280400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 s="9">
        <f t="shared" si="17"/>
        <v>42623.208333333328</v>
      </c>
      <c r="N287">
        <v>1476766800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 s="9">
        <f t="shared" si="17"/>
        <v>42697.25</v>
      </c>
      <c r="N288">
        <v>1480485600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 s="9">
        <f t="shared" si="17"/>
        <v>42122.208333333328</v>
      </c>
      <c r="N289">
        <v>1430197200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 s="9">
        <f t="shared" si="17"/>
        <v>40982.208333333336</v>
      </c>
      <c r="N290">
        <v>1331787600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 s="9">
        <f t="shared" si="17"/>
        <v>42219.208333333328</v>
      </c>
      <c r="N291">
        <v>1438837200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 s="9">
        <f t="shared" si="17"/>
        <v>41404.208333333336</v>
      </c>
      <c r="N292">
        <v>1370926800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 s="9">
        <f t="shared" si="17"/>
        <v>40831.208333333336</v>
      </c>
      <c r="N293">
        <v>1319000400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 s="9">
        <f t="shared" si="17"/>
        <v>40984.208333333336</v>
      </c>
      <c r="N294">
        <v>1333429200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 s="9">
        <f t="shared" si="17"/>
        <v>40456.208333333336</v>
      </c>
      <c r="N295">
        <v>1287032400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 s="9">
        <f t="shared" si="17"/>
        <v>43399.208333333328</v>
      </c>
      <c r="N296">
        <v>1541570400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 s="9">
        <f t="shared" si="17"/>
        <v>41562.208333333336</v>
      </c>
      <c r="N297">
        <v>1383976800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 s="9">
        <f t="shared" si="17"/>
        <v>43493.25</v>
      </c>
      <c r="N298">
        <v>1550556000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 s="9">
        <f t="shared" si="17"/>
        <v>41653.25</v>
      </c>
      <c r="N299">
        <v>1390456800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 s="9">
        <f t="shared" si="17"/>
        <v>42426.25</v>
      </c>
      <c r="N300">
        <v>1458018000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 s="9">
        <f t="shared" si="17"/>
        <v>42432.25</v>
      </c>
      <c r="N301">
        <v>1461819600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 s="9">
        <f t="shared" si="17"/>
        <v>42977.208333333328</v>
      </c>
      <c r="N302">
        <v>1504155600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 s="9">
        <f t="shared" si="17"/>
        <v>42061.25</v>
      </c>
      <c r="N303">
        <v>1426395600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 s="9">
        <f t="shared" si="17"/>
        <v>43345.208333333328</v>
      </c>
      <c r="N304">
        <v>1537074000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 s="9">
        <f t="shared" si="17"/>
        <v>42376.25</v>
      </c>
      <c r="N305">
        <v>1452578400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 s="9">
        <f t="shared" si="17"/>
        <v>42589.208333333328</v>
      </c>
      <c r="N306">
        <v>1474088400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 s="9">
        <f t="shared" si="17"/>
        <v>42448.208333333328</v>
      </c>
      <c r="N307">
        <v>1461906000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 s="9">
        <f t="shared" si="17"/>
        <v>42930.208333333328</v>
      </c>
      <c r="N308">
        <v>1500267600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 s="9">
        <f t="shared" si="17"/>
        <v>41066.208333333336</v>
      </c>
      <c r="N309">
        <v>1340686800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 s="9">
        <f t="shared" si="17"/>
        <v>40651.208333333336</v>
      </c>
      <c r="N310">
        <v>1303189200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 s="9">
        <f t="shared" si="17"/>
        <v>40807.208333333336</v>
      </c>
      <c r="N311">
        <v>1318309200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 s="9">
        <f t="shared" si="17"/>
        <v>40277.208333333336</v>
      </c>
      <c r="N312">
        <v>1272171600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 s="9">
        <f t="shared" si="17"/>
        <v>40590.25</v>
      </c>
      <c r="N313">
        <v>1298872800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 s="9">
        <f t="shared" si="17"/>
        <v>41572.208333333336</v>
      </c>
      <c r="N314">
        <v>1383282000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 s="9">
        <f t="shared" si="17"/>
        <v>40966.25</v>
      </c>
      <c r="N315">
        <v>1330495200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 s="9">
        <f t="shared" si="17"/>
        <v>43536.208333333328</v>
      </c>
      <c r="N316">
        <v>1552798800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 s="9">
        <f t="shared" si="17"/>
        <v>41783.208333333336</v>
      </c>
      <c r="N317">
        <v>1403413200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 s="9">
        <f t="shared" si="17"/>
        <v>43788.25</v>
      </c>
      <c r="N318">
        <v>1574229600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 s="9">
        <f t="shared" si="17"/>
        <v>42869.208333333328</v>
      </c>
      <c r="N319">
        <v>1495861200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 s="9">
        <f t="shared" si="17"/>
        <v>41684.25</v>
      </c>
      <c r="N320">
        <v>1392530400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 s="9">
        <f t="shared" si="17"/>
        <v>40402.208333333336</v>
      </c>
      <c r="N321">
        <v>1283662800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 s="9">
        <f t="shared" si="17"/>
        <v>40673.208333333336</v>
      </c>
      <c r="N322">
        <v>1305781200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 s="9">
        <f t="shared" ref="M323:M386" si="21">(((L323/60)/60)/24)+DATE(1970,1,1)</f>
        <v>40634.208333333336</v>
      </c>
      <c r="N323">
        <v>1302325200</v>
      </c>
      <c r="O323" s="9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9">
        <f t="shared" si="21"/>
        <v>40507.25</v>
      </c>
      <c r="N324">
        <v>1291788000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 s="9">
        <f t="shared" si="21"/>
        <v>41725.208333333336</v>
      </c>
      <c r="N325">
        <v>1396069200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 s="9">
        <f t="shared" si="21"/>
        <v>42176.208333333328</v>
      </c>
      <c r="N326">
        <v>1435899600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 s="9">
        <f t="shared" si="21"/>
        <v>43267.208333333328</v>
      </c>
      <c r="N327">
        <v>1531112400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 s="9">
        <f t="shared" si="21"/>
        <v>42364.25</v>
      </c>
      <c r="N328">
        <v>1451628000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 s="9">
        <f t="shared" si="21"/>
        <v>43705.208333333328</v>
      </c>
      <c r="N329">
        <v>1567314000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 s="9">
        <f t="shared" si="21"/>
        <v>43434.25</v>
      </c>
      <c r="N330">
        <v>1544508000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 s="9">
        <f t="shared" si="21"/>
        <v>42716.25</v>
      </c>
      <c r="N331">
        <v>1482472800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 s="9">
        <f t="shared" si="21"/>
        <v>43077.25</v>
      </c>
      <c r="N332">
        <v>1512799200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 s="9">
        <f t="shared" si="21"/>
        <v>40896.25</v>
      </c>
      <c r="N333">
        <v>1324360800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 s="9">
        <f t="shared" si="21"/>
        <v>41361.208333333336</v>
      </c>
      <c r="N334">
        <v>1364533200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 s="9">
        <f t="shared" si="21"/>
        <v>43424.25</v>
      </c>
      <c r="N335">
        <v>1545112800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 s="9">
        <f t="shared" si="21"/>
        <v>43110.25</v>
      </c>
      <c r="N336">
        <v>1516168800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 s="9">
        <f t="shared" si="21"/>
        <v>43784.25</v>
      </c>
      <c r="N337">
        <v>1574920800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 s="9">
        <f t="shared" si="21"/>
        <v>40527.25</v>
      </c>
      <c r="N338">
        <v>1292479200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 s="9">
        <f t="shared" si="21"/>
        <v>43780.25</v>
      </c>
      <c r="N339">
        <v>1573538400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 s="9">
        <f t="shared" si="21"/>
        <v>40821.208333333336</v>
      </c>
      <c r="N340">
        <v>1320382800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 s="9">
        <f t="shared" si="21"/>
        <v>42949.208333333328</v>
      </c>
      <c r="N341">
        <v>1502859600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 s="9">
        <f t="shared" si="21"/>
        <v>40889.25</v>
      </c>
      <c r="N342">
        <v>1323756000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 s="9">
        <f t="shared" si="21"/>
        <v>42244.208333333328</v>
      </c>
      <c r="N343">
        <v>1441342800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 s="9">
        <f t="shared" si="21"/>
        <v>41475.208333333336</v>
      </c>
      <c r="N344">
        <v>1375333200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 s="9">
        <f t="shared" si="21"/>
        <v>41597.25</v>
      </c>
      <c r="N345">
        <v>1389420000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 s="9">
        <f t="shared" si="21"/>
        <v>43122.25</v>
      </c>
      <c r="N346">
        <v>1520056800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 s="9">
        <f t="shared" si="21"/>
        <v>42194.208333333328</v>
      </c>
      <c r="N347">
        <v>1436504400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 s="9">
        <f t="shared" si="21"/>
        <v>42971.208333333328</v>
      </c>
      <c r="N348">
        <v>1508302800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 s="9">
        <f t="shared" si="21"/>
        <v>42046.25</v>
      </c>
      <c r="N349">
        <v>1425708000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 s="9">
        <f t="shared" si="21"/>
        <v>42782.25</v>
      </c>
      <c r="N350">
        <v>1488348000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 s="9">
        <f t="shared" si="21"/>
        <v>42930.208333333328</v>
      </c>
      <c r="N351">
        <v>1502600400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 s="9">
        <f t="shared" si="21"/>
        <v>42144.208333333328</v>
      </c>
      <c r="N352">
        <v>1433653200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 s="9">
        <f t="shared" si="21"/>
        <v>42240.208333333328</v>
      </c>
      <c r="N353">
        <v>1441602000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 s="9">
        <f t="shared" si="21"/>
        <v>42315.25</v>
      </c>
      <c r="N354">
        <v>1447567200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 s="9">
        <f t="shared" si="21"/>
        <v>43651.208333333328</v>
      </c>
      <c r="N355">
        <v>1562389200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 s="9">
        <f t="shared" si="21"/>
        <v>41520.208333333336</v>
      </c>
      <c r="N356">
        <v>1378789200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 s="9">
        <f t="shared" si="21"/>
        <v>42757.25</v>
      </c>
      <c r="N357">
        <v>1488520800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 s="9">
        <f t="shared" si="21"/>
        <v>40922.25</v>
      </c>
      <c r="N358">
        <v>1327298400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 s="9">
        <f t="shared" si="21"/>
        <v>42250.208333333328</v>
      </c>
      <c r="N359">
        <v>1443416400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 s="9">
        <f t="shared" si="21"/>
        <v>43322.208333333328</v>
      </c>
      <c r="N360">
        <v>1534136400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 s="9">
        <f t="shared" si="21"/>
        <v>40782.208333333336</v>
      </c>
      <c r="N361">
        <v>1315026000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 s="9">
        <f t="shared" si="21"/>
        <v>40544.25</v>
      </c>
      <c r="N362">
        <v>1295071200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 s="9">
        <f t="shared" si="21"/>
        <v>43015.208333333328</v>
      </c>
      <c r="N363">
        <v>1509426000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 s="9">
        <f t="shared" si="21"/>
        <v>40570.25</v>
      </c>
      <c r="N364">
        <v>1299391200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 s="9">
        <f t="shared" si="21"/>
        <v>40904.25</v>
      </c>
      <c r="N365">
        <v>1325052000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 s="9">
        <f t="shared" si="21"/>
        <v>43164.25</v>
      </c>
      <c r="N366">
        <v>1522818000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 s="9">
        <f t="shared" si="21"/>
        <v>42733.25</v>
      </c>
      <c r="N367">
        <v>1485324000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 s="9">
        <f t="shared" si="21"/>
        <v>40546.25</v>
      </c>
      <c r="N368">
        <v>1294120800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 s="9">
        <f t="shared" si="21"/>
        <v>41930.208333333336</v>
      </c>
      <c r="N369">
        <v>1415685600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 s="9">
        <f t="shared" si="21"/>
        <v>40464.208333333336</v>
      </c>
      <c r="N370">
        <v>1288933200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 s="9">
        <f t="shared" si="21"/>
        <v>41308.25</v>
      </c>
      <c r="N371">
        <v>1363237200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 s="9">
        <f t="shared" si="21"/>
        <v>43570.208333333328</v>
      </c>
      <c r="N372">
        <v>1555822800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 s="9">
        <f t="shared" si="21"/>
        <v>42043.25</v>
      </c>
      <c r="N373">
        <v>1427778000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 s="9">
        <f t="shared" si="21"/>
        <v>42012.25</v>
      </c>
      <c r="N374">
        <v>1422424800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 s="9">
        <f t="shared" si="21"/>
        <v>42964.208333333328</v>
      </c>
      <c r="N375">
        <v>1503637200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 s="9">
        <f t="shared" si="21"/>
        <v>43476.25</v>
      </c>
      <c r="N376">
        <v>1547618400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 s="9">
        <f t="shared" si="21"/>
        <v>42293.208333333328</v>
      </c>
      <c r="N377">
        <v>1449900000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 s="9">
        <f t="shared" si="21"/>
        <v>41826.208333333336</v>
      </c>
      <c r="N378">
        <v>1405141200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 s="9">
        <f t="shared" si="21"/>
        <v>43760.208333333328</v>
      </c>
      <c r="N379">
        <v>1572933600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 s="9">
        <f t="shared" si="21"/>
        <v>43241.208333333328</v>
      </c>
      <c r="N380">
        <v>1530162000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 s="9">
        <f t="shared" si="21"/>
        <v>40843.208333333336</v>
      </c>
      <c r="N381">
        <v>1320904800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 s="9">
        <f t="shared" si="21"/>
        <v>41448.208333333336</v>
      </c>
      <c r="N382">
        <v>1372395600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 s="9">
        <f t="shared" si="21"/>
        <v>42163.208333333328</v>
      </c>
      <c r="N383">
        <v>1437714000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 s="9">
        <f t="shared" si="21"/>
        <v>43024.208333333328</v>
      </c>
      <c r="N384">
        <v>1509771600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 s="9">
        <f t="shared" si="21"/>
        <v>43509.25</v>
      </c>
      <c r="N385">
        <v>1550556000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 s="9">
        <f t="shared" si="21"/>
        <v>42776.25</v>
      </c>
      <c r="N386">
        <v>1489039200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 s="9">
        <f t="shared" ref="M387:M450" si="25">(((L387/60)/60)/24)+DATE(1970,1,1)</f>
        <v>43553.208333333328</v>
      </c>
      <c r="N387">
        <v>1556600400</v>
      </c>
      <c r="O387" s="9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9">
        <f t="shared" si="25"/>
        <v>40355.208333333336</v>
      </c>
      <c r="N388">
        <v>1278565200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 s="9">
        <f t="shared" si="25"/>
        <v>41072.208333333336</v>
      </c>
      <c r="N389">
        <v>1339909200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 s="9">
        <f t="shared" si="25"/>
        <v>40912.25</v>
      </c>
      <c r="N390">
        <v>1325829600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 s="9">
        <f t="shared" si="25"/>
        <v>40479.208333333336</v>
      </c>
      <c r="N391">
        <v>1290578400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 s="9">
        <f t="shared" si="25"/>
        <v>41530.208333333336</v>
      </c>
      <c r="N392">
        <v>1380344400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 s="9">
        <f t="shared" si="25"/>
        <v>41653.25</v>
      </c>
      <c r="N393">
        <v>1389852000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 s="9">
        <f t="shared" si="25"/>
        <v>40549.25</v>
      </c>
      <c r="N394">
        <v>1294466400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 s="9">
        <f t="shared" si="25"/>
        <v>42933.208333333328</v>
      </c>
      <c r="N395">
        <v>1500354000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 s="9">
        <f t="shared" si="25"/>
        <v>41484.208333333336</v>
      </c>
      <c r="N396">
        <v>1375938000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 s="9">
        <f t="shared" si="25"/>
        <v>40885.25</v>
      </c>
      <c r="N397">
        <v>1323410400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 s="9">
        <f t="shared" si="25"/>
        <v>43378.208333333328</v>
      </c>
      <c r="N398">
        <v>1539406800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 s="9">
        <f t="shared" si="25"/>
        <v>41417.208333333336</v>
      </c>
      <c r="N399">
        <v>1369803600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 s="9">
        <f t="shared" si="25"/>
        <v>43228.208333333328</v>
      </c>
      <c r="N400">
        <v>1525928400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 s="9">
        <f t="shared" si="25"/>
        <v>40576.25</v>
      </c>
      <c r="N401">
        <v>1297231200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 s="9">
        <f t="shared" si="25"/>
        <v>41502.208333333336</v>
      </c>
      <c r="N402">
        <v>1378530000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 s="9">
        <f t="shared" si="25"/>
        <v>43765.208333333328</v>
      </c>
      <c r="N403">
        <v>1572152400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 s="9">
        <f t="shared" si="25"/>
        <v>40914.25</v>
      </c>
      <c r="N404">
        <v>1329890400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 s="9">
        <f t="shared" si="25"/>
        <v>40310.208333333336</v>
      </c>
      <c r="N405">
        <v>1276750800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 s="9">
        <f t="shared" si="25"/>
        <v>43053.25</v>
      </c>
      <c r="N406">
        <v>1510898400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 s="9">
        <f t="shared" si="25"/>
        <v>43255.208333333328</v>
      </c>
      <c r="N407">
        <v>1532408400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 s="9">
        <f t="shared" si="25"/>
        <v>41304.25</v>
      </c>
      <c r="N408">
        <v>1360562400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 s="9">
        <f t="shared" si="25"/>
        <v>43751.208333333328</v>
      </c>
      <c r="N409">
        <v>1571547600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 s="9">
        <f t="shared" si="25"/>
        <v>42541.208333333328</v>
      </c>
      <c r="N410">
        <v>1468126800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 s="9">
        <f t="shared" si="25"/>
        <v>42843.208333333328</v>
      </c>
      <c r="N411">
        <v>1492837200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 s="9">
        <f t="shared" si="25"/>
        <v>42122.208333333328</v>
      </c>
      <c r="N412">
        <v>1430197200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 s="9">
        <f t="shared" si="25"/>
        <v>42884.208333333328</v>
      </c>
      <c r="N413">
        <v>1496206800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 s="9">
        <f t="shared" si="25"/>
        <v>41642.25</v>
      </c>
      <c r="N414">
        <v>1389592800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 s="9">
        <f t="shared" si="25"/>
        <v>43431.25</v>
      </c>
      <c r="N415">
        <v>1545631200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 s="9">
        <f t="shared" si="25"/>
        <v>40288.208333333336</v>
      </c>
      <c r="N416">
        <v>1272430800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 s="9">
        <f t="shared" si="25"/>
        <v>40921.25</v>
      </c>
      <c r="N417">
        <v>1327903200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 s="9">
        <f t="shared" si="25"/>
        <v>40560.25</v>
      </c>
      <c r="N418">
        <v>1296021600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 s="9">
        <f t="shared" si="25"/>
        <v>43407.208333333328</v>
      </c>
      <c r="N419">
        <v>1543298400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 s="9">
        <f t="shared" si="25"/>
        <v>41035.208333333336</v>
      </c>
      <c r="N420">
        <v>1336366800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 s="9">
        <f t="shared" si="25"/>
        <v>40899.25</v>
      </c>
      <c r="N421">
        <v>1325052000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 s="9">
        <f t="shared" si="25"/>
        <v>42911.208333333328</v>
      </c>
      <c r="N422">
        <v>1499576400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 s="9">
        <f t="shared" si="25"/>
        <v>42915.208333333328</v>
      </c>
      <c r="N423">
        <v>1501304400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 s="9">
        <f t="shared" si="25"/>
        <v>40285.208333333336</v>
      </c>
      <c r="N424">
        <v>1273208400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 s="9">
        <f t="shared" si="25"/>
        <v>40808.208333333336</v>
      </c>
      <c r="N425">
        <v>1316840400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 s="9">
        <f t="shared" si="25"/>
        <v>43208.208333333328</v>
      </c>
      <c r="N426">
        <v>1524546000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 s="9">
        <f t="shared" si="25"/>
        <v>42213.208333333328</v>
      </c>
      <c r="N427">
        <v>1438578000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 s="9">
        <f t="shared" si="25"/>
        <v>41332.25</v>
      </c>
      <c r="N428">
        <v>1362549600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 s="9">
        <f t="shared" si="25"/>
        <v>41895.208333333336</v>
      </c>
      <c r="N429">
        <v>1413349200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 s="9">
        <f t="shared" si="25"/>
        <v>40585.25</v>
      </c>
      <c r="N430">
        <v>1298008800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 s="9">
        <f t="shared" si="25"/>
        <v>41680.25</v>
      </c>
      <c r="N431">
        <v>1394427600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 s="9">
        <f t="shared" si="25"/>
        <v>43737.208333333328</v>
      </c>
      <c r="N432">
        <v>1572670800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 s="9">
        <f t="shared" si="25"/>
        <v>43273.208333333328</v>
      </c>
      <c r="N433">
        <v>1531112400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 s="9">
        <f t="shared" si="25"/>
        <v>41761.208333333336</v>
      </c>
      <c r="N434">
        <v>1400734800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 s="9">
        <f t="shared" si="25"/>
        <v>41603.25</v>
      </c>
      <c r="N435">
        <v>1386741600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 s="9">
        <f t="shared" si="25"/>
        <v>42705.25</v>
      </c>
      <c r="N436">
        <v>1481781600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 s="9">
        <f t="shared" si="25"/>
        <v>41988.25</v>
      </c>
      <c r="N437">
        <v>1419660000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 s="9">
        <f t="shared" si="25"/>
        <v>43575.208333333328</v>
      </c>
      <c r="N438">
        <v>1555822800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 s="9">
        <f t="shared" si="25"/>
        <v>42260.208333333328</v>
      </c>
      <c r="N439">
        <v>1442379600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 s="9">
        <f t="shared" si="25"/>
        <v>41337.25</v>
      </c>
      <c r="N440">
        <v>1364965200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 s="9">
        <f t="shared" si="25"/>
        <v>42680.208333333328</v>
      </c>
      <c r="N441">
        <v>1479016800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 s="9">
        <f t="shared" si="25"/>
        <v>42916.208333333328</v>
      </c>
      <c r="N442">
        <v>1499662800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 s="9">
        <f t="shared" si="25"/>
        <v>41025.208333333336</v>
      </c>
      <c r="N443">
        <v>1337835600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 s="9">
        <f t="shared" si="25"/>
        <v>42980.208333333328</v>
      </c>
      <c r="N444">
        <v>1505710800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 s="9">
        <f t="shared" si="25"/>
        <v>40451.208333333336</v>
      </c>
      <c r="N445">
        <v>1287464400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 s="9">
        <f t="shared" si="25"/>
        <v>40748.208333333336</v>
      </c>
      <c r="N446">
        <v>1311656400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 s="9">
        <f t="shared" si="25"/>
        <v>40515.25</v>
      </c>
      <c r="N447">
        <v>1293170400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 s="9">
        <f t="shared" si="25"/>
        <v>41261.25</v>
      </c>
      <c r="N448">
        <v>1355983200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 s="9">
        <f t="shared" si="25"/>
        <v>43088.25</v>
      </c>
      <c r="N449">
        <v>1515045600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 s="9">
        <f t="shared" si="25"/>
        <v>41378.208333333336</v>
      </c>
      <c r="N450">
        <v>1366088400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 s="9">
        <f t="shared" ref="M451:M514" si="29">(((L451/60)/60)/24)+DATE(1970,1,1)</f>
        <v>43530.25</v>
      </c>
      <c r="N451">
        <v>1553317200</v>
      </c>
      <c r="O451" s="9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 s="9">
        <f t="shared" si="29"/>
        <v>43394.208333333328</v>
      </c>
      <c r="N452">
        <v>1542088800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 s="9">
        <f t="shared" si="29"/>
        <v>42935.208333333328</v>
      </c>
      <c r="N453">
        <v>1503118800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 s="9">
        <f t="shared" si="29"/>
        <v>40365.208333333336</v>
      </c>
      <c r="N454">
        <v>1278478800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 s="9">
        <f t="shared" si="29"/>
        <v>42705.25</v>
      </c>
      <c r="N455">
        <v>1484114400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 s="9">
        <f t="shared" si="29"/>
        <v>41568.208333333336</v>
      </c>
      <c r="N456">
        <v>1385445600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 s="9">
        <f t="shared" si="29"/>
        <v>40809.208333333336</v>
      </c>
      <c r="N457">
        <v>1318741200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 s="9">
        <f t="shared" si="29"/>
        <v>43141.25</v>
      </c>
      <c r="N458">
        <v>1518242400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 s="9">
        <f t="shared" si="29"/>
        <v>42657.208333333328</v>
      </c>
      <c r="N459">
        <v>1476594000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 s="9">
        <f t="shared" si="29"/>
        <v>40265.208333333336</v>
      </c>
      <c r="N460">
        <v>1273554000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 s="9">
        <f t="shared" si="29"/>
        <v>42001.25</v>
      </c>
      <c r="N461">
        <v>1421906400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 s="9">
        <f t="shared" si="29"/>
        <v>40399.208333333336</v>
      </c>
      <c r="N462">
        <v>1281589200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 s="9">
        <f t="shared" si="29"/>
        <v>41757.208333333336</v>
      </c>
      <c r="N463">
        <v>1400389200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 s="9">
        <f t="shared" si="29"/>
        <v>41304.25</v>
      </c>
      <c r="N464">
        <v>1362808800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 s="9">
        <f t="shared" si="29"/>
        <v>41639.25</v>
      </c>
      <c r="N465">
        <v>1388815200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 s="9">
        <f t="shared" si="29"/>
        <v>43142.25</v>
      </c>
      <c r="N466">
        <v>1519538400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 s="9">
        <f t="shared" si="29"/>
        <v>43127.25</v>
      </c>
      <c r="N467">
        <v>1517810400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 s="9">
        <f t="shared" si="29"/>
        <v>41409.208333333336</v>
      </c>
      <c r="N468">
        <v>1370581200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 s="9">
        <f t="shared" si="29"/>
        <v>42331.25</v>
      </c>
      <c r="N469">
        <v>1448863200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 s="9">
        <f t="shared" si="29"/>
        <v>43569.208333333328</v>
      </c>
      <c r="N470">
        <v>1556600400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 s="9">
        <f t="shared" si="29"/>
        <v>42142.208333333328</v>
      </c>
      <c r="N471">
        <v>1432098000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 s="9">
        <f t="shared" si="29"/>
        <v>42716.25</v>
      </c>
      <c r="N472">
        <v>1482127200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 s="9">
        <f t="shared" si="29"/>
        <v>41031.208333333336</v>
      </c>
      <c r="N473">
        <v>1335934800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 s="9">
        <f t="shared" si="29"/>
        <v>43535.208333333328</v>
      </c>
      <c r="N474">
        <v>1556946000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 s="9">
        <f t="shared" si="29"/>
        <v>43277.208333333328</v>
      </c>
      <c r="N475">
        <v>1530075600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 s="9">
        <f t="shared" si="29"/>
        <v>41989.25</v>
      </c>
      <c r="N476">
        <v>1418796000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 s="9">
        <f t="shared" si="29"/>
        <v>41450.208333333336</v>
      </c>
      <c r="N477">
        <v>1372482000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 s="9">
        <f t="shared" si="29"/>
        <v>43322.208333333328</v>
      </c>
      <c r="N478">
        <v>1534395600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 s="9">
        <f t="shared" si="29"/>
        <v>40720.208333333336</v>
      </c>
      <c r="N479">
        <v>1311397200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 s="9">
        <f t="shared" si="29"/>
        <v>42072.208333333328</v>
      </c>
      <c r="N480">
        <v>1426914000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 s="9">
        <f t="shared" si="29"/>
        <v>42945.208333333328</v>
      </c>
      <c r="N481">
        <v>1501477200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 s="9">
        <f t="shared" si="29"/>
        <v>40248.25</v>
      </c>
      <c r="N482">
        <v>1269061200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 s="9">
        <f t="shared" si="29"/>
        <v>41913.208333333336</v>
      </c>
      <c r="N483">
        <v>1415772000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 s="9">
        <f t="shared" si="29"/>
        <v>40963.25</v>
      </c>
      <c r="N484">
        <v>1331013600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 s="9">
        <f t="shared" si="29"/>
        <v>43811.25</v>
      </c>
      <c r="N485">
        <v>1576735200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 s="9">
        <f t="shared" si="29"/>
        <v>41855.208333333336</v>
      </c>
      <c r="N486">
        <v>1411362000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 s="9">
        <f t="shared" si="29"/>
        <v>43626.208333333328</v>
      </c>
      <c r="N487">
        <v>1563685200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 s="9">
        <f t="shared" si="29"/>
        <v>43168.25</v>
      </c>
      <c r="N488">
        <v>1521867600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 s="9">
        <f t="shared" si="29"/>
        <v>42845.208333333328</v>
      </c>
      <c r="N489">
        <v>1495515600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 s="9">
        <f t="shared" si="29"/>
        <v>42403.25</v>
      </c>
      <c r="N490">
        <v>1455948000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 s="9">
        <f t="shared" si="29"/>
        <v>40406.208333333336</v>
      </c>
      <c r="N491">
        <v>1282366800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 s="9">
        <f t="shared" si="29"/>
        <v>43786.25</v>
      </c>
      <c r="N492">
        <v>1574575200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 s="9">
        <f t="shared" si="29"/>
        <v>41456.208333333336</v>
      </c>
      <c r="N493">
        <v>1374901200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 s="9">
        <f t="shared" si="29"/>
        <v>40336.208333333336</v>
      </c>
      <c r="N494">
        <v>1278910800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 s="9">
        <f t="shared" si="29"/>
        <v>43645.208333333328</v>
      </c>
      <c r="N495">
        <v>1562907600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 s="9">
        <f t="shared" si="29"/>
        <v>40990.208333333336</v>
      </c>
      <c r="N496">
        <v>1332478800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 s="9">
        <f t="shared" si="29"/>
        <v>41800.208333333336</v>
      </c>
      <c r="N497">
        <v>1402722000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 s="9">
        <f t="shared" si="29"/>
        <v>42876.208333333328</v>
      </c>
      <c r="N498">
        <v>1496811600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 s="9">
        <f t="shared" si="29"/>
        <v>42724.25</v>
      </c>
      <c r="N499">
        <v>1482213600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 s="9">
        <f t="shared" si="29"/>
        <v>42005.25</v>
      </c>
      <c r="N500">
        <v>1420264800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 s="9">
        <f t="shared" si="29"/>
        <v>42444.208333333328</v>
      </c>
      <c r="N501">
        <v>1458450000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 s="9">
        <f t="shared" si="29"/>
        <v>41395.208333333336</v>
      </c>
      <c r="N502">
        <v>1369803600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 s="9">
        <f t="shared" si="29"/>
        <v>41345.208333333336</v>
      </c>
      <c r="N503">
        <v>1363237200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 s="9">
        <f t="shared" si="29"/>
        <v>41117.208333333336</v>
      </c>
      <c r="N504">
        <v>1345870800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 s="9">
        <f t="shared" si="29"/>
        <v>42186.208333333328</v>
      </c>
      <c r="N505">
        <v>1437454800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 s="9">
        <f t="shared" si="29"/>
        <v>42142.208333333328</v>
      </c>
      <c r="N506">
        <v>1432011600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 s="9">
        <f t="shared" si="29"/>
        <v>41341.25</v>
      </c>
      <c r="N507">
        <v>1366347600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 s="9">
        <f t="shared" si="29"/>
        <v>43062.25</v>
      </c>
      <c r="N508">
        <v>1512885600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 s="9">
        <f t="shared" si="29"/>
        <v>41373.208333333336</v>
      </c>
      <c r="N509">
        <v>1369717200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 s="9">
        <f t="shared" si="29"/>
        <v>43310.208333333328</v>
      </c>
      <c r="N510">
        <v>1534654800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 s="9">
        <f t="shared" si="29"/>
        <v>41034.208333333336</v>
      </c>
      <c r="N511">
        <v>1337058000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 s="9">
        <f t="shared" si="29"/>
        <v>43251.208333333328</v>
      </c>
      <c r="N512">
        <v>1529816400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 s="9">
        <f t="shared" si="29"/>
        <v>43671.208333333328</v>
      </c>
      <c r="N513">
        <v>1564894800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 s="9">
        <f t="shared" si="29"/>
        <v>41825.208333333336</v>
      </c>
      <c r="N514">
        <v>1404622800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 s="9">
        <f t="shared" ref="M515:M578" si="33">(((L515/60)/60)/24)+DATE(1970,1,1)</f>
        <v>40430.208333333336</v>
      </c>
      <c r="N515">
        <v>1284181200</v>
      </c>
      <c r="O515" s="9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9">
        <f t="shared" si="33"/>
        <v>41614.25</v>
      </c>
      <c r="N516">
        <v>1386741600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 s="9">
        <f t="shared" si="33"/>
        <v>40900.25</v>
      </c>
      <c r="N517">
        <v>1324792800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 s="9">
        <f t="shared" si="33"/>
        <v>40396.208333333336</v>
      </c>
      <c r="N518">
        <v>1284354000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 s="9">
        <f t="shared" si="33"/>
        <v>42860.208333333328</v>
      </c>
      <c r="N519">
        <v>1494392400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 s="9">
        <f t="shared" si="33"/>
        <v>43154.25</v>
      </c>
      <c r="N520">
        <v>1519538400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 s="9">
        <f t="shared" si="33"/>
        <v>42012.25</v>
      </c>
      <c r="N521">
        <v>1421906400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 s="9">
        <f t="shared" si="33"/>
        <v>43574.208333333328</v>
      </c>
      <c r="N522">
        <v>1555909200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 s="9">
        <f t="shared" si="33"/>
        <v>42605.208333333328</v>
      </c>
      <c r="N523">
        <v>1472446800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 s="9">
        <f t="shared" si="33"/>
        <v>41093.208333333336</v>
      </c>
      <c r="N524">
        <v>1342328400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 s="9">
        <f t="shared" si="33"/>
        <v>40241.25</v>
      </c>
      <c r="N525">
        <v>1268114400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 s="9">
        <f t="shared" si="33"/>
        <v>40294.208333333336</v>
      </c>
      <c r="N526">
        <v>1273381200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 s="9">
        <f t="shared" si="33"/>
        <v>40505.25</v>
      </c>
      <c r="N527">
        <v>1290837600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 s="9">
        <f t="shared" si="33"/>
        <v>42364.25</v>
      </c>
      <c r="N528">
        <v>1454306400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 s="9">
        <f t="shared" si="33"/>
        <v>42405.25</v>
      </c>
      <c r="N529">
        <v>1457762400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 s="9">
        <f t="shared" si="33"/>
        <v>41601.25</v>
      </c>
      <c r="N530">
        <v>1389074400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 s="9">
        <f t="shared" si="33"/>
        <v>41769.208333333336</v>
      </c>
      <c r="N531">
        <v>1402117200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 s="9">
        <f t="shared" si="33"/>
        <v>40421.208333333336</v>
      </c>
      <c r="N532">
        <v>1284440400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 s="9">
        <f t="shared" si="33"/>
        <v>41589.25</v>
      </c>
      <c r="N533">
        <v>1388988000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 s="9">
        <f t="shared" si="33"/>
        <v>43125.25</v>
      </c>
      <c r="N534">
        <v>1516946400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 s="9">
        <f t="shared" si="33"/>
        <v>41479.208333333336</v>
      </c>
      <c r="N535">
        <v>1377752400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 s="9">
        <f t="shared" si="33"/>
        <v>43329.208333333328</v>
      </c>
      <c r="N536">
        <v>1534568400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 s="9">
        <f t="shared" si="33"/>
        <v>43259.208333333328</v>
      </c>
      <c r="N537">
        <v>1528606800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 s="9">
        <f t="shared" si="33"/>
        <v>40414.208333333336</v>
      </c>
      <c r="N538">
        <v>1284872400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 s="9">
        <f t="shared" si="33"/>
        <v>43342.208333333328</v>
      </c>
      <c r="N539">
        <v>1537592400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 s="9">
        <f t="shared" si="33"/>
        <v>41539.208333333336</v>
      </c>
      <c r="N540">
        <v>1381208400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 s="9">
        <f t="shared" si="33"/>
        <v>43647.208333333328</v>
      </c>
      <c r="N541">
        <v>1562475600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 s="9">
        <f t="shared" si="33"/>
        <v>43225.208333333328</v>
      </c>
      <c r="N542">
        <v>1527397200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 s="9">
        <f t="shared" si="33"/>
        <v>42165.208333333328</v>
      </c>
      <c r="N543">
        <v>1436158800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 s="9">
        <f t="shared" si="33"/>
        <v>42391.25</v>
      </c>
      <c r="N544">
        <v>1456034400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 s="9">
        <f t="shared" si="33"/>
        <v>41528.208333333336</v>
      </c>
      <c r="N545">
        <v>1380171600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 s="9">
        <f t="shared" si="33"/>
        <v>42377.25</v>
      </c>
      <c r="N546">
        <v>1453356000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 s="9">
        <f t="shared" si="33"/>
        <v>43824.25</v>
      </c>
      <c r="N547">
        <v>1578981600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 s="9">
        <f t="shared" si="33"/>
        <v>43360.208333333328</v>
      </c>
      <c r="N548">
        <v>1537419600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 s="9">
        <f t="shared" si="33"/>
        <v>42029.25</v>
      </c>
      <c r="N549">
        <v>1423202400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 s="9">
        <f t="shared" si="33"/>
        <v>42461.208333333328</v>
      </c>
      <c r="N550">
        <v>1460610000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 s="9">
        <f t="shared" si="33"/>
        <v>41422.208333333336</v>
      </c>
      <c r="N551">
        <v>1370494800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 s="9">
        <f t="shared" si="33"/>
        <v>40968.25</v>
      </c>
      <c r="N552">
        <v>1332306000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 s="9">
        <f t="shared" si="33"/>
        <v>41993.25</v>
      </c>
      <c r="N553">
        <v>1422511200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 s="9">
        <f t="shared" si="33"/>
        <v>42700.25</v>
      </c>
      <c r="N554">
        <v>1480312800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 s="9">
        <f t="shared" si="33"/>
        <v>40545.25</v>
      </c>
      <c r="N555">
        <v>1294034400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 s="9">
        <f t="shared" si="33"/>
        <v>42723.25</v>
      </c>
      <c r="N556">
        <v>1482645600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 s="9">
        <f t="shared" si="33"/>
        <v>41731.208333333336</v>
      </c>
      <c r="N557">
        <v>1399093200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 s="9">
        <f t="shared" si="33"/>
        <v>40792.208333333336</v>
      </c>
      <c r="N558">
        <v>1315890000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 s="9">
        <f t="shared" si="33"/>
        <v>42279.208333333328</v>
      </c>
      <c r="N559">
        <v>1444021200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 s="9">
        <f t="shared" si="33"/>
        <v>42424.25</v>
      </c>
      <c r="N560">
        <v>1460005200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 s="9">
        <f t="shared" si="33"/>
        <v>42584.208333333328</v>
      </c>
      <c r="N561">
        <v>1470718800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 s="9">
        <f t="shared" si="33"/>
        <v>40865.25</v>
      </c>
      <c r="N562">
        <v>1325052000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 s="9">
        <f t="shared" si="33"/>
        <v>40833.208333333336</v>
      </c>
      <c r="N563">
        <v>1319000400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 s="9">
        <f t="shared" si="33"/>
        <v>43536.208333333328</v>
      </c>
      <c r="N564">
        <v>1552539600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 s="9">
        <f t="shared" si="33"/>
        <v>43417.25</v>
      </c>
      <c r="N565">
        <v>1543816800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 s="9">
        <f t="shared" si="33"/>
        <v>42078.208333333328</v>
      </c>
      <c r="N566">
        <v>1427086800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 s="9">
        <f t="shared" si="33"/>
        <v>40862.25</v>
      </c>
      <c r="N567">
        <v>1323064800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 s="9">
        <f t="shared" si="33"/>
        <v>42424.25</v>
      </c>
      <c r="N568">
        <v>1458277200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 s="9">
        <f t="shared" si="33"/>
        <v>41830.208333333336</v>
      </c>
      <c r="N569">
        <v>1405141200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 s="9">
        <f t="shared" si="33"/>
        <v>40374.208333333336</v>
      </c>
      <c r="N570">
        <v>1283058000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 s="9">
        <f t="shared" si="33"/>
        <v>40554.25</v>
      </c>
      <c r="N571">
        <v>1295762400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 s="9">
        <f t="shared" si="33"/>
        <v>41993.25</v>
      </c>
      <c r="N572">
        <v>1419573600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 s="9">
        <f t="shared" si="33"/>
        <v>42174.208333333328</v>
      </c>
      <c r="N573">
        <v>1438750800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 s="9">
        <f t="shared" si="33"/>
        <v>42275.208333333328</v>
      </c>
      <c r="N574">
        <v>1444798800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 s="9">
        <f t="shared" si="33"/>
        <v>41761.208333333336</v>
      </c>
      <c r="N575">
        <v>1399179600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 s="9">
        <f t="shared" si="33"/>
        <v>43806.25</v>
      </c>
      <c r="N576">
        <v>1576562400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 s="9">
        <f t="shared" si="33"/>
        <v>41779.208333333336</v>
      </c>
      <c r="N577">
        <v>1400821200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 s="9">
        <f t="shared" si="33"/>
        <v>43040.208333333328</v>
      </c>
      <c r="N578">
        <v>1510984800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 s="9">
        <f t="shared" ref="M579:M642" si="37">(((L579/60)/60)/24)+DATE(1970,1,1)</f>
        <v>40613.25</v>
      </c>
      <c r="N579">
        <v>1302066000</v>
      </c>
      <c r="O579" s="9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9">
        <f t="shared" si="37"/>
        <v>40878.25</v>
      </c>
      <c r="N580">
        <v>1322978400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 s="9">
        <f t="shared" si="37"/>
        <v>40762.208333333336</v>
      </c>
      <c r="N581">
        <v>1313730000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 s="9">
        <f t="shared" si="37"/>
        <v>41696.25</v>
      </c>
      <c r="N582">
        <v>1394085600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 s="9">
        <f t="shared" si="37"/>
        <v>40662.208333333336</v>
      </c>
      <c r="N583">
        <v>1305349200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 s="9">
        <f t="shared" si="37"/>
        <v>42165.208333333328</v>
      </c>
      <c r="N584">
        <v>1434344400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 s="9">
        <f t="shared" si="37"/>
        <v>40959.25</v>
      </c>
      <c r="N585">
        <v>1331186400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 s="9">
        <f t="shared" si="37"/>
        <v>41024.208333333336</v>
      </c>
      <c r="N586">
        <v>1336539600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 s="9">
        <f t="shared" si="37"/>
        <v>40255.208333333336</v>
      </c>
      <c r="N587">
        <v>1269752400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 s="9">
        <f t="shared" si="37"/>
        <v>40499.25</v>
      </c>
      <c r="N588">
        <v>1291615200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 s="9">
        <f t="shared" si="37"/>
        <v>43484.25</v>
      </c>
      <c r="N589">
        <v>1552366800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 s="9">
        <f t="shared" si="37"/>
        <v>40262.208333333336</v>
      </c>
      <c r="N590">
        <v>1272171600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 s="9">
        <f t="shared" si="37"/>
        <v>42190.208333333328</v>
      </c>
      <c r="N591">
        <v>1436677200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 s="9">
        <f t="shared" si="37"/>
        <v>41994.25</v>
      </c>
      <c r="N592">
        <v>1420092000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 s="9">
        <f t="shared" si="37"/>
        <v>40373.208333333336</v>
      </c>
      <c r="N593">
        <v>1279947600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 s="9">
        <f t="shared" si="37"/>
        <v>41789.208333333336</v>
      </c>
      <c r="N594">
        <v>1402203600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 s="9">
        <f t="shared" si="37"/>
        <v>41724.208333333336</v>
      </c>
      <c r="N595">
        <v>1396933200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 s="9">
        <f t="shared" si="37"/>
        <v>42548.208333333328</v>
      </c>
      <c r="N596">
        <v>1467262800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 s="9">
        <f t="shared" si="37"/>
        <v>40253.208333333336</v>
      </c>
      <c r="N597">
        <v>1270530000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 s="9">
        <f t="shared" si="37"/>
        <v>42434.25</v>
      </c>
      <c r="N598">
        <v>1457762400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 s="9">
        <f t="shared" si="37"/>
        <v>43786.25</v>
      </c>
      <c r="N599">
        <v>1575525600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 s="9">
        <f t="shared" si="37"/>
        <v>40344.208333333336</v>
      </c>
      <c r="N600">
        <v>1279083600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 s="9">
        <f t="shared" si="37"/>
        <v>42047.25</v>
      </c>
      <c r="N601">
        <v>1424412000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 s="9">
        <f t="shared" si="37"/>
        <v>41485.208333333336</v>
      </c>
      <c r="N602">
        <v>1376197200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 s="9">
        <f t="shared" si="37"/>
        <v>41789.208333333336</v>
      </c>
      <c r="N603">
        <v>1402894800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 s="9">
        <f t="shared" si="37"/>
        <v>42160.208333333328</v>
      </c>
      <c r="N604">
        <v>1434430800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 s="9">
        <f t="shared" si="37"/>
        <v>43573.208333333328</v>
      </c>
      <c r="N605">
        <v>1557896400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 s="9">
        <f t="shared" si="37"/>
        <v>40565.25</v>
      </c>
      <c r="N606">
        <v>1297490400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 s="9">
        <f t="shared" si="37"/>
        <v>42280.208333333328</v>
      </c>
      <c r="N607">
        <v>1447394400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 s="9">
        <f t="shared" si="37"/>
        <v>42436.25</v>
      </c>
      <c r="N608">
        <v>1458277200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 s="9">
        <f t="shared" si="37"/>
        <v>41721.208333333336</v>
      </c>
      <c r="N609">
        <v>1395723600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 s="9">
        <f t="shared" si="37"/>
        <v>43530.25</v>
      </c>
      <c r="N610">
        <v>1552197600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 s="9">
        <f t="shared" si="37"/>
        <v>43481.25</v>
      </c>
      <c r="N611">
        <v>1549087200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 s="9">
        <f t="shared" si="37"/>
        <v>41259.25</v>
      </c>
      <c r="N612">
        <v>1356847200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 s="9">
        <f t="shared" si="37"/>
        <v>41480.208333333336</v>
      </c>
      <c r="N613">
        <v>1375765200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 s="9">
        <f t="shared" si="37"/>
        <v>40474.208333333336</v>
      </c>
      <c r="N614">
        <v>1289800800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 s="9">
        <f t="shared" si="37"/>
        <v>42973.208333333328</v>
      </c>
      <c r="N615">
        <v>1504501200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 s="9">
        <f t="shared" si="37"/>
        <v>42746.25</v>
      </c>
      <c r="N616">
        <v>1485669600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 s="9">
        <f t="shared" si="37"/>
        <v>42489.208333333328</v>
      </c>
      <c r="N617">
        <v>1462770000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 s="9">
        <f t="shared" si="37"/>
        <v>41537.208333333336</v>
      </c>
      <c r="N618">
        <v>1379739600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 s="9">
        <f t="shared" si="37"/>
        <v>41794.208333333336</v>
      </c>
      <c r="N619">
        <v>1402722000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 s="9">
        <f t="shared" si="37"/>
        <v>41396.208333333336</v>
      </c>
      <c r="N620">
        <v>1369285200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 s="9">
        <f t="shared" si="37"/>
        <v>40669.208333333336</v>
      </c>
      <c r="N621">
        <v>1304744400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 s="9">
        <f t="shared" si="37"/>
        <v>42559.208333333328</v>
      </c>
      <c r="N622">
        <v>1468299600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 s="9">
        <f t="shared" si="37"/>
        <v>42626.208333333328</v>
      </c>
      <c r="N623">
        <v>1474174800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 s="9">
        <f t="shared" si="37"/>
        <v>43205.208333333328</v>
      </c>
      <c r="N624">
        <v>1526014800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 s="9">
        <f t="shared" si="37"/>
        <v>42201.208333333328</v>
      </c>
      <c r="N625">
        <v>1437454800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 s="9">
        <f t="shared" si="37"/>
        <v>42029.25</v>
      </c>
      <c r="N626">
        <v>1422684000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 s="9">
        <f t="shared" si="37"/>
        <v>43857.25</v>
      </c>
      <c r="N627">
        <v>1581314400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 s="9">
        <f t="shared" si="37"/>
        <v>40449.208333333336</v>
      </c>
      <c r="N628">
        <v>1286427600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 s="9">
        <f t="shared" si="37"/>
        <v>40345.208333333336</v>
      </c>
      <c r="N629">
        <v>1278738000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 s="9">
        <f t="shared" si="37"/>
        <v>40455.208333333336</v>
      </c>
      <c r="N630">
        <v>1286427600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 s="9">
        <f t="shared" si="37"/>
        <v>42557.208333333328</v>
      </c>
      <c r="N631">
        <v>1467954000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 s="9">
        <f t="shared" si="37"/>
        <v>43586.208333333328</v>
      </c>
      <c r="N632">
        <v>1557637200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 s="9">
        <f t="shared" si="37"/>
        <v>43550.208333333328</v>
      </c>
      <c r="N633">
        <v>1553922000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 s="9">
        <f t="shared" si="37"/>
        <v>41945.208333333336</v>
      </c>
      <c r="N634">
        <v>1416463200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 s="9">
        <f t="shared" si="37"/>
        <v>42315.25</v>
      </c>
      <c r="N635">
        <v>1447221600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 s="9">
        <f t="shared" si="37"/>
        <v>42819.208333333328</v>
      </c>
      <c r="N636">
        <v>1491627600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 s="9">
        <f t="shared" si="37"/>
        <v>41314.25</v>
      </c>
      <c r="N637">
        <v>1363150800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 s="9">
        <f t="shared" si="37"/>
        <v>40926.25</v>
      </c>
      <c r="N638">
        <v>1330754400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 s="9">
        <f t="shared" si="37"/>
        <v>42688.25</v>
      </c>
      <c r="N639">
        <v>1479794400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 s="9">
        <f t="shared" si="37"/>
        <v>40386.208333333336</v>
      </c>
      <c r="N640">
        <v>1281243600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 s="9">
        <f t="shared" si="37"/>
        <v>43309.208333333328</v>
      </c>
      <c r="N641">
        <v>1532754000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 s="9">
        <f t="shared" si="37"/>
        <v>42387.25</v>
      </c>
      <c r="N642">
        <v>1453356000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 s="9">
        <f t="shared" ref="M643:M706" si="41">(((L643/60)/60)/24)+DATE(1970,1,1)</f>
        <v>42786.25</v>
      </c>
      <c r="N643">
        <v>1489986000</v>
      </c>
      <c r="O643" s="9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9">
        <f t="shared" si="41"/>
        <v>43451.25</v>
      </c>
      <c r="N644">
        <v>1545804000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 s="9">
        <f t="shared" si="41"/>
        <v>42795.25</v>
      </c>
      <c r="N645">
        <v>1489899600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 s="9">
        <f t="shared" si="41"/>
        <v>43452.25</v>
      </c>
      <c r="N646">
        <v>1546495200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 s="9">
        <f t="shared" si="41"/>
        <v>43369.208333333328</v>
      </c>
      <c r="N647">
        <v>1539752400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 s="9">
        <f t="shared" si="41"/>
        <v>41346.208333333336</v>
      </c>
      <c r="N648">
        <v>1364101200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 s="9">
        <f t="shared" si="41"/>
        <v>43199.208333333328</v>
      </c>
      <c r="N649">
        <v>1525323600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 s="9">
        <f t="shared" si="41"/>
        <v>42922.208333333328</v>
      </c>
      <c r="N650">
        <v>1500872400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 s="9">
        <f t="shared" si="41"/>
        <v>40471.208333333336</v>
      </c>
      <c r="N651">
        <v>1288501200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 s="9">
        <f t="shared" si="41"/>
        <v>41828.208333333336</v>
      </c>
      <c r="N652">
        <v>1407128400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 s="9">
        <f t="shared" si="41"/>
        <v>41692.25</v>
      </c>
      <c r="N653">
        <v>1394344800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 s="9">
        <f t="shared" si="41"/>
        <v>42587.208333333328</v>
      </c>
      <c r="N654">
        <v>1474088400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 s="9">
        <f t="shared" si="41"/>
        <v>42468.208333333328</v>
      </c>
      <c r="N655">
        <v>1460264400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 s="9">
        <f t="shared" si="41"/>
        <v>42240.208333333328</v>
      </c>
      <c r="N656">
        <v>1440824400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 s="9">
        <f t="shared" si="41"/>
        <v>42796.25</v>
      </c>
      <c r="N657">
        <v>1489554000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 s="9">
        <f t="shared" si="41"/>
        <v>43097.25</v>
      </c>
      <c r="N658">
        <v>1514872800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 s="9">
        <f t="shared" si="41"/>
        <v>43096.25</v>
      </c>
      <c r="N659">
        <v>1515736800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 s="9">
        <f t="shared" si="41"/>
        <v>42246.208333333328</v>
      </c>
      <c r="N660">
        <v>1442898000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 s="9">
        <f t="shared" si="41"/>
        <v>40570.25</v>
      </c>
      <c r="N661">
        <v>1296194400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 s="9">
        <f t="shared" si="41"/>
        <v>42237.208333333328</v>
      </c>
      <c r="N662">
        <v>1440910800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 s="9">
        <f t="shared" si="41"/>
        <v>40996.208333333336</v>
      </c>
      <c r="N663">
        <v>1335502800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 s="9">
        <f t="shared" si="41"/>
        <v>43443.25</v>
      </c>
      <c r="N664">
        <v>1544680800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 s="9">
        <f t="shared" si="41"/>
        <v>40458.208333333336</v>
      </c>
      <c r="N665">
        <v>1288414800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 s="9">
        <f t="shared" si="41"/>
        <v>40959.25</v>
      </c>
      <c r="N666">
        <v>1330581600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 s="9">
        <f t="shared" si="41"/>
        <v>40733.208333333336</v>
      </c>
      <c r="N667">
        <v>1311397200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 s="9">
        <f t="shared" si="41"/>
        <v>41516.208333333336</v>
      </c>
      <c r="N668">
        <v>1378357200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 s="9">
        <f t="shared" si="41"/>
        <v>41892.208333333336</v>
      </c>
      <c r="N669">
        <v>1411102800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 s="9">
        <f t="shared" si="41"/>
        <v>41122.208333333336</v>
      </c>
      <c r="N670">
        <v>1344834000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 s="9">
        <f t="shared" si="41"/>
        <v>42912.208333333328</v>
      </c>
      <c r="N671">
        <v>1499230800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 s="9">
        <f t="shared" si="41"/>
        <v>42425.25</v>
      </c>
      <c r="N672">
        <v>1457416800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 s="9">
        <f t="shared" si="41"/>
        <v>40390.208333333336</v>
      </c>
      <c r="N673">
        <v>1280898000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 s="9">
        <f t="shared" si="41"/>
        <v>43180.208333333328</v>
      </c>
      <c r="N674">
        <v>1522472400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 s="9">
        <f t="shared" si="41"/>
        <v>42475.208333333328</v>
      </c>
      <c r="N675">
        <v>1462510800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 s="9">
        <f t="shared" si="41"/>
        <v>40774.208333333336</v>
      </c>
      <c r="N676">
        <v>1317790800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 s="9">
        <f t="shared" si="41"/>
        <v>43719.208333333328</v>
      </c>
      <c r="N677">
        <v>1568782800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 s="9">
        <f t="shared" si="41"/>
        <v>41178.208333333336</v>
      </c>
      <c r="N678">
        <v>1349413200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 s="9">
        <f t="shared" si="41"/>
        <v>42561.208333333328</v>
      </c>
      <c r="N679">
        <v>1472446800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 s="9">
        <f t="shared" si="41"/>
        <v>43484.25</v>
      </c>
      <c r="N680">
        <v>1548050400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 s="9">
        <f t="shared" si="41"/>
        <v>43756.208333333328</v>
      </c>
      <c r="N681">
        <v>1571806800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 s="9">
        <f t="shared" si="41"/>
        <v>43813.25</v>
      </c>
      <c r="N682">
        <v>1576476000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 s="9">
        <f t="shared" si="41"/>
        <v>40898.25</v>
      </c>
      <c r="N683">
        <v>1324965600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 s="9">
        <f t="shared" si="41"/>
        <v>41619.25</v>
      </c>
      <c r="N684">
        <v>1387519200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 s="9">
        <f t="shared" si="41"/>
        <v>43359.208333333328</v>
      </c>
      <c r="N685">
        <v>1537246800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 s="9">
        <f t="shared" si="41"/>
        <v>40358.208333333336</v>
      </c>
      <c r="N686">
        <v>1279515600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 s="9">
        <f t="shared" si="41"/>
        <v>42239.208333333328</v>
      </c>
      <c r="N687">
        <v>1442379600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 s="9">
        <f t="shared" si="41"/>
        <v>43186.208333333328</v>
      </c>
      <c r="N688">
        <v>1523077200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 s="9">
        <f t="shared" si="41"/>
        <v>42806.25</v>
      </c>
      <c r="N689">
        <v>1489554000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 s="9">
        <f t="shared" si="41"/>
        <v>43475.25</v>
      </c>
      <c r="N690">
        <v>1548482400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 s="9">
        <f t="shared" si="41"/>
        <v>41576.208333333336</v>
      </c>
      <c r="N691">
        <v>1384063200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 s="9">
        <f t="shared" si="41"/>
        <v>40874.25</v>
      </c>
      <c r="N692">
        <v>1322892000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 s="9">
        <f t="shared" si="41"/>
        <v>41185.208333333336</v>
      </c>
      <c r="N693">
        <v>1350709200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 s="9">
        <f t="shared" si="41"/>
        <v>43655.208333333328</v>
      </c>
      <c r="N694">
        <v>1564203600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 s="9">
        <f t="shared" si="41"/>
        <v>43025.208333333328</v>
      </c>
      <c r="N695">
        <v>1509685200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 s="9">
        <f t="shared" si="41"/>
        <v>43066.25</v>
      </c>
      <c r="N696">
        <v>1514959200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 s="9">
        <f t="shared" si="41"/>
        <v>42322.25</v>
      </c>
      <c r="N697">
        <v>1448863200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 s="9">
        <f t="shared" si="41"/>
        <v>42114.208333333328</v>
      </c>
      <c r="N698">
        <v>1429592400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 s="9">
        <f t="shared" si="41"/>
        <v>43190.208333333328</v>
      </c>
      <c r="N699">
        <v>1522645200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 s="9">
        <f t="shared" si="41"/>
        <v>40871.25</v>
      </c>
      <c r="N700">
        <v>1323324000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 s="9">
        <f t="shared" si="41"/>
        <v>43641.208333333328</v>
      </c>
      <c r="N701">
        <v>1561525200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 s="9">
        <f t="shared" si="41"/>
        <v>40203.25</v>
      </c>
      <c r="N702">
        <v>1265695200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 s="9">
        <f t="shared" si="41"/>
        <v>40629.208333333336</v>
      </c>
      <c r="N703">
        <v>1301806800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 s="9">
        <f t="shared" si="41"/>
        <v>41477.208333333336</v>
      </c>
      <c r="N704">
        <v>1374901200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 s="9">
        <f t="shared" si="41"/>
        <v>41020.208333333336</v>
      </c>
      <c r="N705">
        <v>1336453200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 s="9">
        <f t="shared" si="41"/>
        <v>42555.208333333328</v>
      </c>
      <c r="N706">
        <v>1468904400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 s="9">
        <f t="shared" ref="M707:M770" si="45">(((L707/60)/60)/24)+DATE(1970,1,1)</f>
        <v>41619.25</v>
      </c>
      <c r="N707">
        <v>1387087200</v>
      </c>
      <c r="O707" s="9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9">
        <f t="shared" si="45"/>
        <v>43471.25</v>
      </c>
      <c r="N708">
        <v>1547445600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 s="9">
        <f t="shared" si="45"/>
        <v>43442.25</v>
      </c>
      <c r="N709">
        <v>1547359200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 s="9">
        <f t="shared" si="45"/>
        <v>42877.208333333328</v>
      </c>
      <c r="N710">
        <v>1496293200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 s="9">
        <f t="shared" si="45"/>
        <v>41018.208333333336</v>
      </c>
      <c r="N711">
        <v>1335416400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 s="9">
        <f t="shared" si="45"/>
        <v>43295.208333333328</v>
      </c>
      <c r="N712">
        <v>1532149200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 s="9">
        <f t="shared" si="45"/>
        <v>42393.25</v>
      </c>
      <c r="N713">
        <v>1453788000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 s="9">
        <f t="shared" si="45"/>
        <v>42559.208333333328</v>
      </c>
      <c r="N714">
        <v>1471496400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 s="9">
        <f t="shared" si="45"/>
        <v>42604.208333333328</v>
      </c>
      <c r="N715">
        <v>1472878800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 s="9">
        <f t="shared" si="45"/>
        <v>41870.208333333336</v>
      </c>
      <c r="N716">
        <v>1408510800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 s="9">
        <f t="shared" si="45"/>
        <v>40397.208333333336</v>
      </c>
      <c r="N717">
        <v>1281589200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 s="9">
        <f t="shared" si="45"/>
        <v>41465.208333333336</v>
      </c>
      <c r="N718">
        <v>1375851600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 s="9">
        <f t="shared" si="45"/>
        <v>40777.208333333336</v>
      </c>
      <c r="N719">
        <v>1315803600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 s="9">
        <f t="shared" si="45"/>
        <v>41442.208333333336</v>
      </c>
      <c r="N720">
        <v>1373691600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 s="9">
        <f t="shared" si="45"/>
        <v>41058.208333333336</v>
      </c>
      <c r="N721">
        <v>1339218000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 s="9">
        <f t="shared" si="45"/>
        <v>43152.25</v>
      </c>
      <c r="N722">
        <v>1520402400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 s="9">
        <f t="shared" si="45"/>
        <v>43194.208333333328</v>
      </c>
      <c r="N723">
        <v>1523336400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 s="9">
        <f t="shared" si="45"/>
        <v>43045.25</v>
      </c>
      <c r="N724">
        <v>1512280800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 s="9">
        <f t="shared" si="45"/>
        <v>42431.25</v>
      </c>
      <c r="N725">
        <v>1458709200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 s="9">
        <f t="shared" si="45"/>
        <v>41934.208333333336</v>
      </c>
      <c r="N726">
        <v>1414126800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 s="9">
        <f t="shared" si="45"/>
        <v>41958.25</v>
      </c>
      <c r="N727">
        <v>1416204000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 s="9">
        <f t="shared" si="45"/>
        <v>40476.208333333336</v>
      </c>
      <c r="N728">
        <v>1288501200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 s="9">
        <f t="shared" si="45"/>
        <v>43485.25</v>
      </c>
      <c r="N729">
        <v>1552971600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 s="9">
        <f t="shared" si="45"/>
        <v>42515.208333333328</v>
      </c>
      <c r="N730">
        <v>1465102800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 s="9">
        <f t="shared" si="45"/>
        <v>41309.25</v>
      </c>
      <c r="N731">
        <v>1360130400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 s="9">
        <f t="shared" si="45"/>
        <v>42147.208333333328</v>
      </c>
      <c r="N732">
        <v>1432875600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 s="9">
        <f t="shared" si="45"/>
        <v>42939.208333333328</v>
      </c>
      <c r="N733">
        <v>1500872400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 s="9">
        <f t="shared" si="45"/>
        <v>42816.208333333328</v>
      </c>
      <c r="N734">
        <v>1492146000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 s="9">
        <f t="shared" si="45"/>
        <v>41844.208333333336</v>
      </c>
      <c r="N735">
        <v>1407301200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 s="9">
        <f t="shared" si="45"/>
        <v>42763.25</v>
      </c>
      <c r="N736">
        <v>1486620000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 s="9">
        <f t="shared" si="45"/>
        <v>42459.208333333328</v>
      </c>
      <c r="N737">
        <v>1459918800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 s="9">
        <f t="shared" si="45"/>
        <v>42055.25</v>
      </c>
      <c r="N738">
        <v>1424757600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 s="9">
        <f t="shared" si="45"/>
        <v>42685.25</v>
      </c>
      <c r="N739">
        <v>1479880800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 s="9">
        <f t="shared" si="45"/>
        <v>41959.25</v>
      </c>
      <c r="N740">
        <v>1418018400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 s="9">
        <f t="shared" si="45"/>
        <v>41089.208333333336</v>
      </c>
      <c r="N741">
        <v>1341032400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 s="9">
        <f t="shared" si="45"/>
        <v>42769.25</v>
      </c>
      <c r="N742">
        <v>1486360800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 s="9">
        <f t="shared" si="45"/>
        <v>40321.208333333336</v>
      </c>
      <c r="N743">
        <v>1274677200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 s="9">
        <f t="shared" si="45"/>
        <v>40197.25</v>
      </c>
      <c r="N744">
        <v>1267509600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 s="9">
        <f t="shared" si="45"/>
        <v>42298.208333333328</v>
      </c>
      <c r="N745">
        <v>1445922000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 s="9">
        <f t="shared" si="45"/>
        <v>43322.208333333328</v>
      </c>
      <c r="N746">
        <v>1534050000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 s="9">
        <f t="shared" si="45"/>
        <v>40328.208333333336</v>
      </c>
      <c r="N747">
        <v>1277528400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 s="9">
        <f t="shared" si="45"/>
        <v>40825.208333333336</v>
      </c>
      <c r="N748">
        <v>1318568400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 s="9">
        <f t="shared" si="45"/>
        <v>40423.208333333336</v>
      </c>
      <c r="N749">
        <v>1284354000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 s="9">
        <f t="shared" si="45"/>
        <v>40238.25</v>
      </c>
      <c r="N750">
        <v>1269579600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 s="9">
        <f t="shared" si="45"/>
        <v>41920.208333333336</v>
      </c>
      <c r="N751">
        <v>1413781200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 s="9">
        <f t="shared" si="45"/>
        <v>40360.208333333336</v>
      </c>
      <c r="N752">
        <v>1280120400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 s="9">
        <f t="shared" si="45"/>
        <v>42446.208333333328</v>
      </c>
      <c r="N753">
        <v>1459486800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 s="9">
        <f t="shared" si="45"/>
        <v>40395.208333333336</v>
      </c>
      <c r="N754">
        <v>1282539600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 s="9">
        <f t="shared" si="45"/>
        <v>40321.208333333336</v>
      </c>
      <c r="N755">
        <v>1275886800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 s="9">
        <f t="shared" si="45"/>
        <v>41210.208333333336</v>
      </c>
      <c r="N756">
        <v>1355983200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 s="9">
        <f t="shared" si="45"/>
        <v>43096.25</v>
      </c>
      <c r="N757">
        <v>1515391200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 s="9">
        <f t="shared" si="45"/>
        <v>42024.25</v>
      </c>
      <c r="N758">
        <v>1422252000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 s="9">
        <f t="shared" si="45"/>
        <v>40675.208333333336</v>
      </c>
      <c r="N759">
        <v>1305522000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 s="9">
        <f t="shared" si="45"/>
        <v>41936.208333333336</v>
      </c>
      <c r="N760">
        <v>1414904400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 s="9">
        <f t="shared" si="45"/>
        <v>43136.25</v>
      </c>
      <c r="N761">
        <v>1520402400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 s="9">
        <f t="shared" si="45"/>
        <v>43678.208333333328</v>
      </c>
      <c r="N762">
        <v>1567141200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 s="9">
        <f t="shared" si="45"/>
        <v>42938.208333333328</v>
      </c>
      <c r="N763">
        <v>1501131600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 s="9">
        <f t="shared" si="45"/>
        <v>41241.25</v>
      </c>
      <c r="N764">
        <v>1355032800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 s="9">
        <f t="shared" si="45"/>
        <v>41037.208333333336</v>
      </c>
      <c r="N765">
        <v>1339477200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 s="9">
        <f t="shared" si="45"/>
        <v>40676.208333333336</v>
      </c>
      <c r="N766">
        <v>1305954000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 s="9">
        <f t="shared" si="45"/>
        <v>42840.208333333328</v>
      </c>
      <c r="N767">
        <v>1494392400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 s="9">
        <f t="shared" si="45"/>
        <v>43362.208333333328</v>
      </c>
      <c r="N768">
        <v>1537419600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 s="9">
        <f t="shared" si="45"/>
        <v>42283.208333333328</v>
      </c>
      <c r="N769">
        <v>1447999200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 s="9">
        <f t="shared" si="45"/>
        <v>41619.25</v>
      </c>
      <c r="N770">
        <v>1388037600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 s="9">
        <f t="shared" ref="M771:M834" si="49">(((L771/60)/60)/24)+DATE(1970,1,1)</f>
        <v>41501.208333333336</v>
      </c>
      <c r="N771">
        <v>1378789200</v>
      </c>
      <c r="O771" s="9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9">
        <f t="shared" si="49"/>
        <v>41743.208333333336</v>
      </c>
      <c r="N772">
        <v>1398056400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 s="9">
        <f t="shared" si="49"/>
        <v>43491.25</v>
      </c>
      <c r="N773">
        <v>1550815200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 s="9">
        <f t="shared" si="49"/>
        <v>43505.25</v>
      </c>
      <c r="N774">
        <v>1550037600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 s="9">
        <f t="shared" si="49"/>
        <v>42838.208333333328</v>
      </c>
      <c r="N775">
        <v>1492923600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 s="9">
        <f t="shared" si="49"/>
        <v>42513.208333333328</v>
      </c>
      <c r="N776">
        <v>1467522000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 s="9">
        <f t="shared" si="49"/>
        <v>41949.25</v>
      </c>
      <c r="N777">
        <v>1416117600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 s="9">
        <f t="shared" si="49"/>
        <v>43650.208333333328</v>
      </c>
      <c r="N778">
        <v>1563771600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 s="9">
        <f t="shared" si="49"/>
        <v>40809.208333333336</v>
      </c>
      <c r="N779">
        <v>1319259600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 s="9">
        <f t="shared" si="49"/>
        <v>40768.208333333336</v>
      </c>
      <c r="N780">
        <v>1313643600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 s="9">
        <f t="shared" si="49"/>
        <v>42230.208333333328</v>
      </c>
      <c r="N781">
        <v>1440306000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 s="9">
        <f t="shared" si="49"/>
        <v>42573.208333333328</v>
      </c>
      <c r="N782">
        <v>1470805200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 s="9">
        <f t="shared" si="49"/>
        <v>40482.208333333336</v>
      </c>
      <c r="N783">
        <v>1292911200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 s="9">
        <f t="shared" si="49"/>
        <v>40603.25</v>
      </c>
      <c r="N784">
        <v>1301374800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 s="9">
        <f t="shared" si="49"/>
        <v>41625.25</v>
      </c>
      <c r="N785">
        <v>1387864800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 s="9">
        <f t="shared" si="49"/>
        <v>42435.25</v>
      </c>
      <c r="N786">
        <v>1458190800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 s="9">
        <f t="shared" si="49"/>
        <v>43582.208333333328</v>
      </c>
      <c r="N787">
        <v>1559278800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 s="9">
        <f t="shared" si="49"/>
        <v>43186.208333333328</v>
      </c>
      <c r="N788">
        <v>1522731600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 s="9">
        <f t="shared" si="49"/>
        <v>40684.208333333336</v>
      </c>
      <c r="N789">
        <v>1306731600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 s="9">
        <f t="shared" si="49"/>
        <v>41202.208333333336</v>
      </c>
      <c r="N790">
        <v>1352527200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 s="9">
        <f t="shared" si="49"/>
        <v>41786.208333333336</v>
      </c>
      <c r="N791">
        <v>1404363600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 s="9">
        <f t="shared" si="49"/>
        <v>40223.25</v>
      </c>
      <c r="N792">
        <v>1266645600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 s="9">
        <f t="shared" si="49"/>
        <v>42715.25</v>
      </c>
      <c r="N793">
        <v>1482818400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 s="9">
        <f t="shared" si="49"/>
        <v>41451.208333333336</v>
      </c>
      <c r="N794">
        <v>1374642000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 s="9">
        <f t="shared" si="49"/>
        <v>41450.208333333336</v>
      </c>
      <c r="N795">
        <v>1372482000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 s="9">
        <f t="shared" si="49"/>
        <v>43091.25</v>
      </c>
      <c r="N796">
        <v>1514959200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 s="9">
        <f t="shared" si="49"/>
        <v>42675.208333333328</v>
      </c>
      <c r="N797">
        <v>1478235600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 s="9">
        <f t="shared" si="49"/>
        <v>41859.208333333336</v>
      </c>
      <c r="N798">
        <v>1408078800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 s="9">
        <f t="shared" si="49"/>
        <v>43464.25</v>
      </c>
      <c r="N799">
        <v>1548136800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 s="9">
        <f t="shared" si="49"/>
        <v>41060.208333333336</v>
      </c>
      <c r="N800">
        <v>1340859600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 s="9">
        <f t="shared" si="49"/>
        <v>42399.25</v>
      </c>
      <c r="N801">
        <v>1454479200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 s="9">
        <f t="shared" si="49"/>
        <v>42167.208333333328</v>
      </c>
      <c r="N802">
        <v>1434430800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 s="9">
        <f t="shared" si="49"/>
        <v>43830.25</v>
      </c>
      <c r="N803">
        <v>1579672800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 s="9">
        <f t="shared" si="49"/>
        <v>43650.208333333328</v>
      </c>
      <c r="N804">
        <v>1562389200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 s="9">
        <f t="shared" si="49"/>
        <v>43492.25</v>
      </c>
      <c r="N805">
        <v>1551506400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 s="9">
        <f t="shared" si="49"/>
        <v>43102.25</v>
      </c>
      <c r="N806">
        <v>1516600800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 s="9">
        <f t="shared" si="49"/>
        <v>41958.25</v>
      </c>
      <c r="N807">
        <v>1420437600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 s="9">
        <f t="shared" si="49"/>
        <v>40973.25</v>
      </c>
      <c r="N808">
        <v>1332997200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 s="9">
        <f t="shared" si="49"/>
        <v>43753.208333333328</v>
      </c>
      <c r="N809">
        <v>1574920800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 s="9">
        <f t="shared" si="49"/>
        <v>42507.208333333328</v>
      </c>
      <c r="N810">
        <v>1464930000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 s="9">
        <f t="shared" si="49"/>
        <v>41135.208333333336</v>
      </c>
      <c r="N811">
        <v>1345006800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 s="9">
        <f t="shared" si="49"/>
        <v>43067.25</v>
      </c>
      <c r="N812">
        <v>1512712800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 s="9">
        <f t="shared" si="49"/>
        <v>42378.25</v>
      </c>
      <c r="N813">
        <v>1452492000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 s="9">
        <f t="shared" si="49"/>
        <v>43206.208333333328</v>
      </c>
      <c r="N814">
        <v>1524286800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 s="9">
        <f t="shared" si="49"/>
        <v>41148.208333333336</v>
      </c>
      <c r="N815">
        <v>1346907600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 s="9">
        <f t="shared" si="49"/>
        <v>42517.208333333328</v>
      </c>
      <c r="N816">
        <v>1464498000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 s="9">
        <f t="shared" si="49"/>
        <v>43068.25</v>
      </c>
      <c r="N817">
        <v>1514181600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 s="9">
        <f t="shared" si="49"/>
        <v>41680.25</v>
      </c>
      <c r="N818">
        <v>1392184800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 s="9">
        <f t="shared" si="49"/>
        <v>43589.208333333328</v>
      </c>
      <c r="N819">
        <v>1559365200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 s="9">
        <f t="shared" si="49"/>
        <v>43486.25</v>
      </c>
      <c r="N820">
        <v>1549173600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 s="9">
        <f t="shared" si="49"/>
        <v>41237.25</v>
      </c>
      <c r="N821">
        <v>1355032800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 s="9">
        <f t="shared" si="49"/>
        <v>43310.208333333328</v>
      </c>
      <c r="N822">
        <v>1533963600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 s="9">
        <f t="shared" si="49"/>
        <v>42794.25</v>
      </c>
      <c r="N823">
        <v>1489381200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 s="9">
        <f t="shared" si="49"/>
        <v>41698.25</v>
      </c>
      <c r="N824">
        <v>1395032400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 s="9">
        <f t="shared" si="49"/>
        <v>41892.208333333336</v>
      </c>
      <c r="N825">
        <v>1412485200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 s="9">
        <f t="shared" si="49"/>
        <v>40348.208333333336</v>
      </c>
      <c r="N826">
        <v>1279688400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 s="9">
        <f t="shared" si="49"/>
        <v>42941.208333333328</v>
      </c>
      <c r="N827">
        <v>1501995600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 s="9">
        <f t="shared" si="49"/>
        <v>40525.25</v>
      </c>
      <c r="N828">
        <v>1294639200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 s="9">
        <f t="shared" si="49"/>
        <v>40666.208333333336</v>
      </c>
      <c r="N829">
        <v>1305435600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 s="9">
        <f t="shared" si="49"/>
        <v>43340.208333333328</v>
      </c>
      <c r="N830">
        <v>1537592400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 s="9">
        <f t="shared" si="49"/>
        <v>42164.208333333328</v>
      </c>
      <c r="N831">
        <v>1435122000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 s="9">
        <f t="shared" si="49"/>
        <v>43103.25</v>
      </c>
      <c r="N832">
        <v>1520056800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 s="9">
        <f t="shared" si="49"/>
        <v>40994.208333333336</v>
      </c>
      <c r="N833">
        <v>1335675600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 s="9">
        <f t="shared" si="49"/>
        <v>42299.208333333328</v>
      </c>
      <c r="N834">
        <v>1448431200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 s="9">
        <f t="shared" ref="M835:M898" si="53">(((L835/60)/60)/24)+DATE(1970,1,1)</f>
        <v>40588.25</v>
      </c>
      <c r="N835">
        <v>1298613600</v>
      </c>
      <c r="O835" s="9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9">
        <f t="shared" si="53"/>
        <v>41448.208333333336</v>
      </c>
      <c r="N836">
        <v>1372482000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 s="9">
        <f t="shared" si="53"/>
        <v>42063.25</v>
      </c>
      <c r="N837">
        <v>1425621600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 s="9">
        <f t="shared" si="53"/>
        <v>40214.25</v>
      </c>
      <c r="N838">
        <v>1266300000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 s="9">
        <f t="shared" si="53"/>
        <v>40629.208333333336</v>
      </c>
      <c r="N839">
        <v>1305867600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 s="9">
        <f t="shared" si="53"/>
        <v>43370.208333333328</v>
      </c>
      <c r="N840">
        <v>1538802000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 s="9">
        <f t="shared" si="53"/>
        <v>41715.208333333336</v>
      </c>
      <c r="N841">
        <v>1398920400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 s="9">
        <f t="shared" si="53"/>
        <v>41836.208333333336</v>
      </c>
      <c r="N842">
        <v>1405659600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 s="9">
        <f t="shared" si="53"/>
        <v>42419.25</v>
      </c>
      <c r="N843">
        <v>1457244000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 s="9">
        <f t="shared" si="53"/>
        <v>43266.208333333328</v>
      </c>
      <c r="N844">
        <v>1529298000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 s="9">
        <f t="shared" si="53"/>
        <v>43338.208333333328</v>
      </c>
      <c r="N845">
        <v>1535778000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 s="9">
        <f t="shared" si="53"/>
        <v>40930.25</v>
      </c>
      <c r="N846">
        <v>1327471200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 s="9">
        <f t="shared" si="53"/>
        <v>43235.208333333328</v>
      </c>
      <c r="N847">
        <v>1529557200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 s="9">
        <f t="shared" si="53"/>
        <v>43302.208333333328</v>
      </c>
      <c r="N848">
        <v>1535259600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 s="9">
        <f t="shared" si="53"/>
        <v>43107.25</v>
      </c>
      <c r="N849">
        <v>1515564000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 s="9">
        <f t="shared" si="53"/>
        <v>40341.208333333336</v>
      </c>
      <c r="N850">
        <v>1277096400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 s="9">
        <f t="shared" si="53"/>
        <v>40948.25</v>
      </c>
      <c r="N851">
        <v>1329026400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 s="9">
        <f t="shared" si="53"/>
        <v>40866.25</v>
      </c>
      <c r="N852">
        <v>1322978400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 s="9">
        <f t="shared" si="53"/>
        <v>41031.208333333336</v>
      </c>
      <c r="N853">
        <v>1338786000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 s="9">
        <f t="shared" si="53"/>
        <v>40740.208333333336</v>
      </c>
      <c r="N854">
        <v>1311656400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 s="9">
        <f t="shared" si="53"/>
        <v>40714.208333333336</v>
      </c>
      <c r="N855">
        <v>1308978000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 s="9">
        <f t="shared" si="53"/>
        <v>43787.25</v>
      </c>
      <c r="N856">
        <v>1576389600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 s="9">
        <f t="shared" si="53"/>
        <v>40712.208333333336</v>
      </c>
      <c r="N857">
        <v>1311051600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 s="9">
        <f t="shared" si="53"/>
        <v>41023.208333333336</v>
      </c>
      <c r="N858">
        <v>1336712400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 s="9">
        <f t="shared" si="53"/>
        <v>40944.25</v>
      </c>
      <c r="N859">
        <v>1330408800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 s="9">
        <f t="shared" si="53"/>
        <v>43211.208333333328</v>
      </c>
      <c r="N860">
        <v>1524891600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 s="9">
        <f t="shared" si="53"/>
        <v>41334.25</v>
      </c>
      <c r="N861">
        <v>1363669200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 s="9">
        <f t="shared" si="53"/>
        <v>43515.25</v>
      </c>
      <c r="N862">
        <v>1551420000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 s="9">
        <f t="shared" si="53"/>
        <v>40258.208333333336</v>
      </c>
      <c r="N863">
        <v>1269838800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 s="9">
        <f t="shared" si="53"/>
        <v>40756.208333333336</v>
      </c>
      <c r="N864">
        <v>1312520400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 s="9">
        <f t="shared" si="53"/>
        <v>42172.208333333328</v>
      </c>
      <c r="N865">
        <v>1436504400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 s="9">
        <f t="shared" si="53"/>
        <v>42601.208333333328</v>
      </c>
      <c r="N866">
        <v>1472014800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 s="9">
        <f t="shared" si="53"/>
        <v>41897.208333333336</v>
      </c>
      <c r="N867">
        <v>1411534800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 s="9">
        <f t="shared" si="53"/>
        <v>40671.208333333336</v>
      </c>
      <c r="N868">
        <v>1304917200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 s="9">
        <f t="shared" si="53"/>
        <v>43382.208333333328</v>
      </c>
      <c r="N869">
        <v>1539579600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 s="9">
        <f t="shared" si="53"/>
        <v>41559.208333333336</v>
      </c>
      <c r="N870">
        <v>1382504400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 s="9">
        <f t="shared" si="53"/>
        <v>40350.208333333336</v>
      </c>
      <c r="N871">
        <v>1278306000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 s="9">
        <f t="shared" si="53"/>
        <v>42240.208333333328</v>
      </c>
      <c r="N872">
        <v>1442552400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 s="9">
        <f t="shared" si="53"/>
        <v>43040.208333333328</v>
      </c>
      <c r="N873">
        <v>1511071200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 s="9">
        <f t="shared" si="53"/>
        <v>43346.208333333328</v>
      </c>
      <c r="N874">
        <v>1536382800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 s="9">
        <f t="shared" si="53"/>
        <v>41647.25</v>
      </c>
      <c r="N875">
        <v>1389592800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 s="9">
        <f t="shared" si="53"/>
        <v>40291.208333333336</v>
      </c>
      <c r="N876">
        <v>1275282000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 s="9">
        <f t="shared" si="53"/>
        <v>40556.25</v>
      </c>
      <c r="N877">
        <v>1294984800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 s="9">
        <f t="shared" si="53"/>
        <v>43624.208333333328</v>
      </c>
      <c r="N878">
        <v>1562043600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 s="9">
        <f t="shared" si="53"/>
        <v>42577.208333333328</v>
      </c>
      <c r="N879">
        <v>1469595600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 s="9">
        <f t="shared" si="53"/>
        <v>43845.25</v>
      </c>
      <c r="N880">
        <v>1581141600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 s="9">
        <f t="shared" si="53"/>
        <v>42788.25</v>
      </c>
      <c r="N881">
        <v>1488520800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 s="9">
        <f t="shared" si="53"/>
        <v>43667.208333333328</v>
      </c>
      <c r="N882">
        <v>1563858000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 s="9">
        <f t="shared" si="53"/>
        <v>42194.208333333328</v>
      </c>
      <c r="N883">
        <v>1438923600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 s="9">
        <f t="shared" si="53"/>
        <v>42025.25</v>
      </c>
      <c r="N884">
        <v>1422165600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 s="9">
        <f t="shared" si="53"/>
        <v>40323.208333333336</v>
      </c>
      <c r="N885">
        <v>1277874000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 s="9">
        <f t="shared" si="53"/>
        <v>41763.208333333336</v>
      </c>
      <c r="N886">
        <v>1399352400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 s="9">
        <f t="shared" si="53"/>
        <v>40335.208333333336</v>
      </c>
      <c r="N887">
        <v>1279083600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 s="9">
        <f t="shared" si="53"/>
        <v>40416.208333333336</v>
      </c>
      <c r="N888">
        <v>1284354000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 s="9">
        <f t="shared" si="53"/>
        <v>42202.208333333328</v>
      </c>
      <c r="N889">
        <v>1441170000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 s="9">
        <f t="shared" si="53"/>
        <v>42836.208333333328</v>
      </c>
      <c r="N890">
        <v>1493528400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 s="9">
        <f t="shared" si="53"/>
        <v>41710.208333333336</v>
      </c>
      <c r="N891">
        <v>1395205200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 s="9">
        <f t="shared" si="53"/>
        <v>43640.208333333328</v>
      </c>
      <c r="N892">
        <v>1561438800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 s="9">
        <f t="shared" si="53"/>
        <v>40880.25</v>
      </c>
      <c r="N893">
        <v>1326693600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 s="9">
        <f t="shared" si="53"/>
        <v>40319.208333333336</v>
      </c>
      <c r="N894">
        <v>1277960400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 s="9">
        <f t="shared" si="53"/>
        <v>42170.208333333328</v>
      </c>
      <c r="N895">
        <v>1434690000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 s="9">
        <f t="shared" si="53"/>
        <v>41466.208333333336</v>
      </c>
      <c r="N896">
        <v>1376110800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 s="9">
        <f t="shared" si="53"/>
        <v>43134.25</v>
      </c>
      <c r="N897">
        <v>1518415200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 s="9">
        <f t="shared" si="53"/>
        <v>40738.208333333336</v>
      </c>
      <c r="N898">
        <v>1310878800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 s="9">
        <f t="shared" ref="M899:M962" si="57">(((L899/60)/60)/24)+DATE(1970,1,1)</f>
        <v>43583.208333333328</v>
      </c>
      <c r="N899">
        <v>1556600400</v>
      </c>
      <c r="O899" s="9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9">
        <f t="shared" si="57"/>
        <v>43815.25</v>
      </c>
      <c r="N900">
        <v>1576994400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 s="9">
        <f t="shared" si="57"/>
        <v>41554.208333333336</v>
      </c>
      <c r="N901">
        <v>1382677200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 s="9">
        <f t="shared" si="57"/>
        <v>41901.208333333336</v>
      </c>
      <c r="N902">
        <v>1411189200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 s="9">
        <f t="shared" si="57"/>
        <v>43298.208333333328</v>
      </c>
      <c r="N903">
        <v>1534654800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 s="9">
        <f t="shared" si="57"/>
        <v>42399.25</v>
      </c>
      <c r="N904">
        <v>1457762400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 s="9">
        <f t="shared" si="57"/>
        <v>41034.208333333336</v>
      </c>
      <c r="N905">
        <v>1337490000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 s="9">
        <f t="shared" si="57"/>
        <v>41186.208333333336</v>
      </c>
      <c r="N906">
        <v>1349672400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 s="9">
        <f t="shared" si="57"/>
        <v>41536.208333333336</v>
      </c>
      <c r="N907">
        <v>1379826000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 s="9">
        <f t="shared" si="57"/>
        <v>42868.208333333328</v>
      </c>
      <c r="N908">
        <v>1497762000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 s="9">
        <f t="shared" si="57"/>
        <v>40660.208333333336</v>
      </c>
      <c r="N909">
        <v>1304485200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 s="9">
        <f t="shared" si="57"/>
        <v>41031.208333333336</v>
      </c>
      <c r="N910">
        <v>1336885200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 s="9">
        <f t="shared" si="57"/>
        <v>43255.208333333328</v>
      </c>
      <c r="N911">
        <v>1530421200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 s="9">
        <f t="shared" si="57"/>
        <v>42026.25</v>
      </c>
      <c r="N912">
        <v>1421992800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 s="9">
        <f t="shared" si="57"/>
        <v>43717.208333333328</v>
      </c>
      <c r="N913">
        <v>1568178000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 s="9">
        <f t="shared" si="57"/>
        <v>41157.208333333336</v>
      </c>
      <c r="N914">
        <v>1347944400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 s="9">
        <f t="shared" si="57"/>
        <v>43597.208333333328</v>
      </c>
      <c r="N915">
        <v>1558760400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 s="9">
        <f t="shared" si="57"/>
        <v>41490.208333333336</v>
      </c>
      <c r="N916">
        <v>1376629200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 s="9">
        <f t="shared" si="57"/>
        <v>42976.208333333328</v>
      </c>
      <c r="N917">
        <v>1504760400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 s="9">
        <f t="shared" si="57"/>
        <v>41991.25</v>
      </c>
      <c r="N918">
        <v>1419660000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 s="9">
        <f t="shared" si="57"/>
        <v>40722.208333333336</v>
      </c>
      <c r="N919">
        <v>1311310800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 s="9">
        <f t="shared" si="57"/>
        <v>41117.208333333336</v>
      </c>
      <c r="N920">
        <v>1344315600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 s="9">
        <f t="shared" si="57"/>
        <v>43022.208333333328</v>
      </c>
      <c r="N921">
        <v>1510725600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 s="9">
        <f t="shared" si="57"/>
        <v>43503.25</v>
      </c>
      <c r="N922">
        <v>1551247200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 s="9">
        <f t="shared" si="57"/>
        <v>40951.25</v>
      </c>
      <c r="N923">
        <v>1330236000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 s="9">
        <f t="shared" si="57"/>
        <v>43443.25</v>
      </c>
      <c r="N924">
        <v>1545112800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 s="9">
        <f t="shared" si="57"/>
        <v>40373.208333333336</v>
      </c>
      <c r="N925">
        <v>1279170000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 s="9">
        <f t="shared" si="57"/>
        <v>43769.208333333328</v>
      </c>
      <c r="N926">
        <v>1573452000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 s="9">
        <f t="shared" si="57"/>
        <v>43000.208333333328</v>
      </c>
      <c r="N927">
        <v>1507093200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 s="9">
        <f t="shared" si="57"/>
        <v>42502.208333333328</v>
      </c>
      <c r="N928">
        <v>1463374800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 s="9">
        <f t="shared" si="57"/>
        <v>41102.208333333336</v>
      </c>
      <c r="N929">
        <v>1344574800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 s="9">
        <f t="shared" si="57"/>
        <v>41637.25</v>
      </c>
      <c r="N930">
        <v>1389074400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 s="9">
        <f t="shared" si="57"/>
        <v>42858.208333333328</v>
      </c>
      <c r="N931">
        <v>1494997200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 s="9">
        <f t="shared" si="57"/>
        <v>42060.25</v>
      </c>
      <c r="N932">
        <v>1425448800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 s="9">
        <f t="shared" si="57"/>
        <v>41818.208333333336</v>
      </c>
      <c r="N933">
        <v>1404104400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 s="9">
        <f t="shared" si="57"/>
        <v>41709.208333333336</v>
      </c>
      <c r="N934">
        <v>1394773200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 s="9">
        <f t="shared" si="57"/>
        <v>41372.208333333336</v>
      </c>
      <c r="N935">
        <v>1366520400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 s="9">
        <f t="shared" si="57"/>
        <v>42422.25</v>
      </c>
      <c r="N936">
        <v>1456639200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 s="9">
        <f t="shared" si="57"/>
        <v>42209.208333333328</v>
      </c>
      <c r="N937">
        <v>1438318800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 s="9">
        <f t="shared" si="57"/>
        <v>43668.208333333328</v>
      </c>
      <c r="N938">
        <v>1564030800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 s="9">
        <f t="shared" si="57"/>
        <v>42334.25</v>
      </c>
      <c r="N939">
        <v>1449295200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 s="9">
        <f t="shared" si="57"/>
        <v>43263.208333333328</v>
      </c>
      <c r="N940">
        <v>1531890000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 s="9">
        <f t="shared" si="57"/>
        <v>40670.208333333336</v>
      </c>
      <c r="N941">
        <v>1306213200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 s="9">
        <f t="shared" si="57"/>
        <v>41244.25</v>
      </c>
      <c r="N942">
        <v>1356242400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 s="9">
        <f t="shared" si="57"/>
        <v>40552.25</v>
      </c>
      <c r="N943">
        <v>1297576800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 s="9">
        <f t="shared" si="57"/>
        <v>40568.25</v>
      </c>
      <c r="N944">
        <v>1296194400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 s="9">
        <f t="shared" si="57"/>
        <v>41906.208333333336</v>
      </c>
      <c r="N945">
        <v>1414558800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 s="9">
        <f t="shared" si="57"/>
        <v>42776.25</v>
      </c>
      <c r="N946">
        <v>1488348000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 s="9">
        <f t="shared" si="57"/>
        <v>41004.208333333336</v>
      </c>
      <c r="N947">
        <v>1334898000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 s="9">
        <f t="shared" si="57"/>
        <v>40710.208333333336</v>
      </c>
      <c r="N948">
        <v>1308373200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 s="9">
        <f t="shared" si="57"/>
        <v>41908.208333333336</v>
      </c>
      <c r="N949">
        <v>1412312400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 s="9">
        <f t="shared" si="57"/>
        <v>41985.25</v>
      </c>
      <c r="N950">
        <v>1419228000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 s="9">
        <f t="shared" si="57"/>
        <v>42112.208333333328</v>
      </c>
      <c r="N951">
        <v>1430974800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 s="9">
        <f t="shared" si="57"/>
        <v>43571.208333333328</v>
      </c>
      <c r="N952">
        <v>1555822800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 s="9">
        <f t="shared" si="57"/>
        <v>42730.25</v>
      </c>
      <c r="N953">
        <v>1482818400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 s="9">
        <f t="shared" si="57"/>
        <v>42591.208333333328</v>
      </c>
      <c r="N954">
        <v>1471928400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 s="9">
        <f t="shared" si="57"/>
        <v>42358.25</v>
      </c>
      <c r="N955">
        <v>1453701600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 s="9">
        <f t="shared" si="57"/>
        <v>41174.208333333336</v>
      </c>
      <c r="N956">
        <v>1350363600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 s="9">
        <f t="shared" si="57"/>
        <v>41238.25</v>
      </c>
      <c r="N957">
        <v>1353996000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 s="9">
        <f t="shared" si="57"/>
        <v>42360.25</v>
      </c>
      <c r="N958">
        <v>1451109600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 s="9">
        <f t="shared" si="57"/>
        <v>40955.25</v>
      </c>
      <c r="N959">
        <v>1329631200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 s="9">
        <f t="shared" si="57"/>
        <v>40350.208333333336</v>
      </c>
      <c r="N960">
        <v>1278997200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 s="9">
        <f t="shared" si="57"/>
        <v>40357.208333333336</v>
      </c>
      <c r="N961">
        <v>1280120400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 s="9">
        <f t="shared" si="57"/>
        <v>42408.25</v>
      </c>
      <c r="N962">
        <v>1458104400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 s="9">
        <f t="shared" ref="M963:M1001" si="61">(((L963/60)/60)/24)+DATE(1970,1,1)</f>
        <v>40591.25</v>
      </c>
      <c r="N963">
        <v>1298268000</v>
      </c>
      <c r="O963" s="9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9">
        <f t="shared" si="61"/>
        <v>41592.25</v>
      </c>
      <c r="N964">
        <v>1386223200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 s="9">
        <f t="shared" si="61"/>
        <v>40607.25</v>
      </c>
      <c r="N965">
        <v>1299823200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 s="9">
        <f t="shared" si="61"/>
        <v>42135.208333333328</v>
      </c>
      <c r="N966">
        <v>1431752400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 s="9">
        <f t="shared" si="61"/>
        <v>40203.25</v>
      </c>
      <c r="N967">
        <v>1267855200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 s="9">
        <f t="shared" si="61"/>
        <v>42901.208333333328</v>
      </c>
      <c r="N968">
        <v>1497675600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 s="9">
        <f t="shared" si="61"/>
        <v>41005.208333333336</v>
      </c>
      <c r="N969">
        <v>1336885200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 s="9">
        <f t="shared" si="61"/>
        <v>40544.25</v>
      </c>
      <c r="N970">
        <v>1295157600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 s="9">
        <f t="shared" si="61"/>
        <v>43821.25</v>
      </c>
      <c r="N971">
        <v>1577599200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 s="9">
        <f t="shared" si="61"/>
        <v>40672.208333333336</v>
      </c>
      <c r="N972">
        <v>1305003600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 s="9">
        <f t="shared" si="61"/>
        <v>41555.208333333336</v>
      </c>
      <c r="N973">
        <v>1381726800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 s="9">
        <f t="shared" si="61"/>
        <v>41792.208333333336</v>
      </c>
      <c r="N974">
        <v>1402462800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 s="9">
        <f t="shared" si="61"/>
        <v>40522.25</v>
      </c>
      <c r="N975">
        <v>1292133600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 s="9">
        <f t="shared" si="61"/>
        <v>41412.208333333336</v>
      </c>
      <c r="N976">
        <v>1368939600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 s="9">
        <f t="shared" si="61"/>
        <v>42337.25</v>
      </c>
      <c r="N977">
        <v>1452146400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 s="9">
        <f t="shared" si="61"/>
        <v>40571.25</v>
      </c>
      <c r="N978">
        <v>1296712800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 s="9">
        <f t="shared" si="61"/>
        <v>43138.25</v>
      </c>
      <c r="N979">
        <v>1520748000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 s="9">
        <f t="shared" si="61"/>
        <v>42686.25</v>
      </c>
      <c r="N980">
        <v>1480831200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 s="9">
        <f t="shared" si="61"/>
        <v>42078.208333333328</v>
      </c>
      <c r="N981">
        <v>1426914000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 s="9">
        <f t="shared" si="61"/>
        <v>42307.208333333328</v>
      </c>
      <c r="N982">
        <v>1446616800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 s="9">
        <f t="shared" si="61"/>
        <v>43094.25</v>
      </c>
      <c r="N983">
        <v>1517032800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 s="9">
        <f t="shared" si="61"/>
        <v>40743.208333333336</v>
      </c>
      <c r="N984">
        <v>1311224400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 s="9">
        <f t="shared" si="61"/>
        <v>43681.208333333328</v>
      </c>
      <c r="N985">
        <v>1566190800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 s="9">
        <f t="shared" si="61"/>
        <v>43716.208333333328</v>
      </c>
      <c r="N986">
        <v>1570165200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 s="9">
        <f t="shared" si="61"/>
        <v>41614.25</v>
      </c>
      <c r="N987">
        <v>1388556000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 s="9">
        <f t="shared" si="61"/>
        <v>40638.208333333336</v>
      </c>
      <c r="N988">
        <v>1303189200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 s="9">
        <f t="shared" si="61"/>
        <v>42852.208333333328</v>
      </c>
      <c r="N989">
        <v>1494478800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 s="9">
        <f t="shared" si="61"/>
        <v>42686.25</v>
      </c>
      <c r="N990">
        <v>1480744800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 s="9">
        <f t="shared" si="61"/>
        <v>43571.208333333328</v>
      </c>
      <c r="N991">
        <v>1555822800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 s="9">
        <f t="shared" si="61"/>
        <v>42432.25</v>
      </c>
      <c r="N992">
        <v>1458882000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 s="9">
        <f t="shared" si="61"/>
        <v>41907.208333333336</v>
      </c>
      <c r="N993">
        <v>1411966800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 s="9">
        <f t="shared" si="61"/>
        <v>43227.208333333328</v>
      </c>
      <c r="N994">
        <v>1526878800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 s="9">
        <f t="shared" si="61"/>
        <v>42362.25</v>
      </c>
      <c r="N995">
        <v>1452405600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 s="9">
        <f t="shared" si="61"/>
        <v>41929.208333333336</v>
      </c>
      <c r="N996">
        <v>1414040400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 s="9">
        <f t="shared" si="61"/>
        <v>43408.208333333328</v>
      </c>
      <c r="N997">
        <v>1543816800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 s="9">
        <f t="shared" si="61"/>
        <v>41276.25</v>
      </c>
      <c r="N998">
        <v>1359698400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 s="9">
        <f t="shared" si="61"/>
        <v>41659.25</v>
      </c>
      <c r="N999">
        <v>1390629600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 s="9">
        <f t="shared" si="61"/>
        <v>40220.25</v>
      </c>
      <c r="N1000">
        <v>1267077600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 s="9">
        <f t="shared" si="61"/>
        <v>42550.208333333328</v>
      </c>
      <c r="N1001">
        <v>1467781200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1:G1048576">
    <cfRule type="cellIs" dxfId="7" priority="2" operator="equal">
      <formula>$G$20</formula>
    </cfRule>
    <cfRule type="cellIs" dxfId="6" priority="3" operator="equal">
      <formula>$G$10</formula>
    </cfRule>
    <cfRule type="cellIs" dxfId="5" priority="4" operator="equal">
      <formula>$G$3</formula>
    </cfRule>
    <cfRule type="cellIs" dxfId="4" priority="5" operator="equal">
      <formula>$G$2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1A34-53E4-44DE-ADAE-7BC1259E8486}">
  <dimension ref="A1:F14"/>
  <sheetViews>
    <sheetView workbookViewId="0">
      <selection activeCell="A5" sqref="A5:F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2069</v>
      </c>
      <c r="B3" s="7" t="s">
        <v>2068</v>
      </c>
    </row>
    <row r="4" spans="1:6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2064</v>
      </c>
      <c r="E8">
        <v>4</v>
      </c>
      <c r="F8">
        <v>4</v>
      </c>
    </row>
    <row r="9" spans="1:6" x14ac:dyDescent="0.3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9641-7B08-441E-B08A-0984013EF1C6}">
  <dimension ref="A1:F30"/>
  <sheetViews>
    <sheetView topLeftCell="A16" workbookViewId="0">
      <selection activeCell="A6" sqref="A6:F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2070</v>
      </c>
    </row>
    <row r="2" spans="1:6" x14ac:dyDescent="0.3">
      <c r="A2" s="7" t="s">
        <v>2031</v>
      </c>
      <c r="B2" t="s">
        <v>2070</v>
      </c>
    </row>
    <row r="4" spans="1:6" x14ac:dyDescent="0.3">
      <c r="A4" s="7" t="s">
        <v>2069</v>
      </c>
      <c r="B4" s="7" t="s">
        <v>2068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2065</v>
      </c>
      <c r="E7">
        <v>4</v>
      </c>
      <c r="F7">
        <v>4</v>
      </c>
    </row>
    <row r="8" spans="1:6" x14ac:dyDescent="0.3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2043</v>
      </c>
      <c r="C10">
        <v>8</v>
      </c>
      <c r="E10">
        <v>10</v>
      </c>
      <c r="F10">
        <v>18</v>
      </c>
    </row>
    <row r="11" spans="1:6" x14ac:dyDescent="0.3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2057</v>
      </c>
      <c r="C15">
        <v>3</v>
      </c>
      <c r="E15">
        <v>4</v>
      </c>
      <c r="F15">
        <v>7</v>
      </c>
    </row>
    <row r="16" spans="1:6" x14ac:dyDescent="0.3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2056</v>
      </c>
      <c r="C20">
        <v>4</v>
      </c>
      <c r="E20">
        <v>4</v>
      </c>
      <c r="F20">
        <v>8</v>
      </c>
    </row>
    <row r="21" spans="1:6" x14ac:dyDescent="0.3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2059</v>
      </c>
      <c r="C25">
        <v>7</v>
      </c>
      <c r="E25">
        <v>14</v>
      </c>
      <c r="F25">
        <v>21</v>
      </c>
    </row>
    <row r="26" spans="1:6" x14ac:dyDescent="0.3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2062</v>
      </c>
      <c r="E29">
        <v>3</v>
      </c>
      <c r="F29">
        <v>3</v>
      </c>
    </row>
    <row r="30" spans="1:6" x14ac:dyDescent="0.3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0BE4-F122-4BDA-A387-EA36713559DF}">
  <dimension ref="A1:E18"/>
  <sheetViews>
    <sheetView workbookViewId="0">
      <selection activeCell="L32" sqref="L32"/>
    </sheetView>
  </sheetViews>
  <sheetFormatPr defaultRowHeight="15.6" x14ac:dyDescent="0.3"/>
  <cols>
    <col min="1" max="1" width="27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10.8984375" bestFit="1" customWidth="1"/>
  </cols>
  <sheetData>
    <row r="1" spans="1:5" x14ac:dyDescent="0.3">
      <c r="A1" s="7" t="s">
        <v>2031</v>
      </c>
      <c r="B1" t="s" vm="2">
        <v>2086</v>
      </c>
    </row>
    <row r="2" spans="1:5" x14ac:dyDescent="0.3">
      <c r="A2" s="7" t="s">
        <v>2085</v>
      </c>
      <c r="B2" t="s" vm="1">
        <v>2086</v>
      </c>
    </row>
    <row r="4" spans="1:5" x14ac:dyDescent="0.3">
      <c r="A4" s="7" t="s">
        <v>2069</v>
      </c>
      <c r="B4" s="7" t="s">
        <v>2068</v>
      </c>
    </row>
    <row r="5" spans="1:5" x14ac:dyDescent="0.3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772E-18D8-459A-BF0C-0B567A47E0D1}">
  <dimension ref="A2:H14"/>
  <sheetViews>
    <sheetView topLeftCell="A18" workbookViewId="0">
      <selection activeCell="K12" sqref="K12"/>
    </sheetView>
  </sheetViews>
  <sheetFormatPr defaultRowHeight="15.6" x14ac:dyDescent="0.3"/>
  <cols>
    <col min="1" max="1" width="14.69921875" customWidth="1"/>
    <col min="2" max="2" width="17" customWidth="1"/>
    <col min="3" max="3" width="13.69921875" customWidth="1"/>
    <col min="4" max="4" width="16.296875" customWidth="1"/>
    <col min="5" max="5" width="12.09765625" customWidth="1"/>
    <col min="6" max="6" width="19.3984375" customWidth="1"/>
    <col min="7" max="7" width="16.19921875" customWidth="1"/>
    <col min="8" max="8" width="18.3984375" customWidth="1"/>
  </cols>
  <sheetData>
    <row r="2" spans="1:8" x14ac:dyDescent="0.3">
      <c r="A2" t="s">
        <v>2087</v>
      </c>
      <c r="B2" t="s">
        <v>2088</v>
      </c>
      <c r="C2" t="s">
        <v>2089</v>
      </c>
      <c r="D2" t="s">
        <v>2090</v>
      </c>
      <c r="E2" t="s">
        <v>2091</v>
      </c>
      <c r="F2" t="s">
        <v>2092</v>
      </c>
      <c r="G2" t="s">
        <v>2093</v>
      </c>
      <c r="H2" t="s">
        <v>2094</v>
      </c>
    </row>
    <row r="3" spans="1:8" x14ac:dyDescent="0.3">
      <c r="A3" t="s">
        <v>2095</v>
      </c>
      <c r="B3">
        <f>COUNTIFS(Crowdfunding!$D:$D, "&lt;1000", Crowdfunding!$G:$G, "=successful")</f>
        <v>30</v>
      </c>
      <c r="C3">
        <f>COUNTIFS(Crowdfunding!$D:$D, "&lt;1000", Crowdfunding!$G:$G, "=failed")</f>
        <v>20</v>
      </c>
      <c r="D3">
        <f>COUNTIFS(Crowdfunding!$D:$D, "&lt;1000", Crowdfunding!$G:$G, "=canceled")</f>
        <v>1</v>
      </c>
      <c r="E3">
        <f>SUM(B3:D3)</f>
        <v>51</v>
      </c>
      <c r="F3" s="11">
        <f>B3/E3</f>
        <v>0.58823529411764708</v>
      </c>
      <c r="G3" s="11">
        <f>C3/E3</f>
        <v>0.39215686274509803</v>
      </c>
      <c r="H3" s="11">
        <f>D3/E3</f>
        <v>1.9607843137254902E-2</v>
      </c>
    </row>
    <row r="4" spans="1:8" x14ac:dyDescent="0.3">
      <c r="A4" t="s">
        <v>2096</v>
      </c>
      <c r="B4">
        <f>COUNTIFS(Crowdfunding!$D:$D, "&gt;=1000", Crowdfunding!$D:$D, "&lt;=4999",Crowdfunding!$G:$G, "=successful")</f>
        <v>191</v>
      </c>
      <c r="C4">
        <f>COUNTIFS(Crowdfunding!$D:$D, "&gt;=1000", Crowdfunding!$D:$D, "&lt;=4999",Crowdfunding!$G:$G, "=failed")</f>
        <v>38</v>
      </c>
      <c r="D4">
        <f>COUNTIFS(Crowdfunding!$D:$D, "&gt;=1000", Crowdfunding!$D:$D, "&lt;=4999",Crowdfunding!$G:$G, "=canceled")</f>
        <v>2</v>
      </c>
      <c r="E4">
        <f t="shared" ref="E4:E14" si="0">SUM(B4:D4)</f>
        <v>231</v>
      </c>
      <c r="F4" s="11">
        <f t="shared" ref="F4:F14" si="1">B4/E4</f>
        <v>0.82683982683982682</v>
      </c>
      <c r="G4" s="11">
        <f t="shared" ref="G4:G14" si="2">C4/E4</f>
        <v>0.16450216450216451</v>
      </c>
      <c r="H4" s="11">
        <f t="shared" ref="H4:H14" si="3">D4/E4</f>
        <v>8.658008658008658E-3</v>
      </c>
    </row>
    <row r="5" spans="1:8" x14ac:dyDescent="0.3">
      <c r="A5" t="s">
        <v>2097</v>
      </c>
      <c r="B5">
        <f>COUNTIFS(Crowdfunding!$D:$D, "&gt;=5000", Crowdfunding!$D:$D, "&lt;=9999",Crowdfunding!$G:$G, "=successful")</f>
        <v>164</v>
      </c>
      <c r="C5">
        <f>COUNTIFS(Crowdfunding!$D:$D, "&gt;=5000", Crowdfunding!$D:$D, "&lt;=9999",Crowdfunding!$G:$G, "=failed")</f>
        <v>126</v>
      </c>
      <c r="D5">
        <f>COUNTIFS(Crowdfunding!$D:$D, "&gt;=5000", Crowdfunding!$D:$D, "&lt;=9999",Crowdfunding!$G:$G, "=canceled")</f>
        <v>25</v>
      </c>
      <c r="E5">
        <f t="shared" si="0"/>
        <v>315</v>
      </c>
      <c r="F5" s="11">
        <f t="shared" si="1"/>
        <v>0.52063492063492067</v>
      </c>
      <c r="G5" s="11">
        <f t="shared" si="2"/>
        <v>0.4</v>
      </c>
      <c r="H5" s="11">
        <f t="shared" si="3"/>
        <v>7.9365079365079361E-2</v>
      </c>
    </row>
    <row r="6" spans="1:8" x14ac:dyDescent="0.3">
      <c r="A6" t="s">
        <v>2098</v>
      </c>
      <c r="B6">
        <f>COUNTIFS(Crowdfunding!$D:$D, "&gt;=10000", Crowdfunding!$D:$D, "&lt;=14999",Crowdfunding!$G:$G, "=successful")</f>
        <v>4</v>
      </c>
      <c r="C6">
        <f>COUNTIFS(Crowdfunding!$D:$D, "&gt;=10000", Crowdfunding!$D:$D, "&lt;=14999",Crowdfunding!$G:$G, "=failed")</f>
        <v>5</v>
      </c>
      <c r="D6">
        <f>COUNTIFS(Crowdfunding!$D:$D, "&gt;=10000", Crowdfunding!$D:$D, "&lt;=14999",Crowdfunding!$G:$G, "=canceled")</f>
        <v>0</v>
      </c>
      <c r="E6">
        <f t="shared" si="0"/>
        <v>9</v>
      </c>
      <c r="F6" s="11">
        <f t="shared" si="1"/>
        <v>0.44444444444444442</v>
      </c>
      <c r="G6" s="11">
        <f t="shared" si="2"/>
        <v>0.55555555555555558</v>
      </c>
      <c r="H6" s="11">
        <f t="shared" si="3"/>
        <v>0</v>
      </c>
    </row>
    <row r="7" spans="1:8" x14ac:dyDescent="0.3">
      <c r="A7" t="s">
        <v>2099</v>
      </c>
      <c r="B7">
        <f>COUNTIFS(Crowdfunding!$D:$D, "&gt;=15000", Crowdfunding!$D:$D, "&lt;=19999",Crowdfunding!$G:$G, "=successful")</f>
        <v>10</v>
      </c>
      <c r="C7">
        <f>COUNTIFS(Crowdfunding!$D:$D, "&gt;=15000", Crowdfunding!$D:$D, "&lt;=19999",Crowdfunding!$G:$G, "=failed")</f>
        <v>0</v>
      </c>
      <c r="D7">
        <f>COUNTIFS(Crowdfunding!$D:$D, "&gt;=15000", Crowdfunding!$D:$D, "&lt;=19999",Crowdfunding!$G:$G, "=canceled")</f>
        <v>0</v>
      </c>
      <c r="E7">
        <f t="shared" si="0"/>
        <v>10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t="s">
        <v>2100</v>
      </c>
      <c r="B8">
        <f>COUNTIFS(Crowdfunding!$D:$D, "&gt;=20000", Crowdfunding!$D:$D, "&lt;=24999",Crowdfunding!$G:$G, "=successful")</f>
        <v>7</v>
      </c>
      <c r="C8">
        <f>COUNTIFS(Crowdfunding!$D:$D, "&gt;=20000", Crowdfunding!$D:$D, "&lt;=24999",Crowdfunding!$G:$G, "=failed")</f>
        <v>0</v>
      </c>
      <c r="D8">
        <f>COUNTIFS(Crowdfunding!$D:$D, "&gt;=20000", Crowdfunding!$D:$D, "&lt;=24999",Crowdfunding!$G:$G, "=canceled")</f>
        <v>0</v>
      </c>
      <c r="E8">
        <f t="shared" si="0"/>
        <v>7</v>
      </c>
      <c r="F8" s="11">
        <f t="shared" si="1"/>
        <v>1</v>
      </c>
      <c r="G8" s="11">
        <f t="shared" si="2"/>
        <v>0</v>
      </c>
      <c r="H8" s="11">
        <f t="shared" si="3"/>
        <v>0</v>
      </c>
    </row>
    <row r="9" spans="1:8" x14ac:dyDescent="0.3">
      <c r="A9" t="s">
        <v>2101</v>
      </c>
      <c r="B9">
        <f>COUNTIFS(Crowdfunding!$D:$D, "&gt;=25000", Crowdfunding!$D:$D, "&lt;=29999",Crowdfunding!$G:$G, "=successful")</f>
        <v>11</v>
      </c>
      <c r="C9">
        <f>COUNTIFS(Crowdfunding!$D:$D, "&gt;=25000", Crowdfunding!$D:$D, "&lt;=29999",Crowdfunding!$G:$G, "=failed")</f>
        <v>3</v>
      </c>
      <c r="D9">
        <f>COUNTIFS(Crowdfunding!$D:$D, "&gt;=25000", Crowdfunding!$D:$D, "&lt;=29999",Crowdfunding!$G:$G, "=canceled")</f>
        <v>0</v>
      </c>
      <c r="E9">
        <f t="shared" si="0"/>
        <v>14</v>
      </c>
      <c r="F9" s="11">
        <f t="shared" si="1"/>
        <v>0.7857142857142857</v>
      </c>
      <c r="G9" s="11">
        <f t="shared" si="2"/>
        <v>0.21428571428571427</v>
      </c>
      <c r="H9" s="11">
        <f t="shared" si="3"/>
        <v>0</v>
      </c>
    </row>
    <row r="10" spans="1:8" x14ac:dyDescent="0.3">
      <c r="A10" t="s">
        <v>2102</v>
      </c>
      <c r="B10">
        <f>COUNTIFS(Crowdfunding!$D:$D, "&gt;=30000", Crowdfunding!$D:$D, "&lt;=34999",Crowdfunding!$G:$G, "=successful")</f>
        <v>7</v>
      </c>
      <c r="C10">
        <f>COUNTIFS(Crowdfunding!$D:$D, "&gt;=30000", Crowdfunding!$D:$D, "&lt;=34999",Crowdfunding!$G:$G, "=failed")</f>
        <v>0</v>
      </c>
      <c r="D10">
        <f>COUNTIFS(Crowdfunding!$D:$D, "&gt;=30000", Crowdfunding!$D:$D, "&lt;=34999",Crowdfunding!$G:$G, "=canceled")</f>
        <v>0</v>
      </c>
      <c r="E10">
        <f t="shared" si="0"/>
        <v>7</v>
      </c>
      <c r="F10" s="11">
        <f t="shared" si="1"/>
        <v>1</v>
      </c>
      <c r="G10" s="11">
        <f t="shared" si="2"/>
        <v>0</v>
      </c>
      <c r="H10" s="11">
        <f t="shared" si="3"/>
        <v>0</v>
      </c>
    </row>
    <row r="11" spans="1:8" x14ac:dyDescent="0.3">
      <c r="A11" t="s">
        <v>2103</v>
      </c>
      <c r="B11">
        <f>COUNTIFS(Crowdfunding!$D:$D, "&gt;=35000", Crowdfunding!$D:$D, "&lt;=39999",Crowdfunding!$G:$G, "=successful")</f>
        <v>8</v>
      </c>
      <c r="C11">
        <f>COUNTIFS(Crowdfunding!$D:$D, "&gt;=35000", Crowdfunding!$D:$D, "&lt;=39999",Crowdfunding!$G:$G, "=failed")</f>
        <v>3</v>
      </c>
      <c r="D11">
        <f>COUNTIFS(Crowdfunding!$D:$D, "&gt;=35000", Crowdfunding!$D:$D, "&lt;=39999",Crowdfunding!$G:$G, "=canceled")</f>
        <v>1</v>
      </c>
      <c r="E11">
        <f t="shared" si="0"/>
        <v>12</v>
      </c>
      <c r="F11" s="11">
        <f t="shared" si="1"/>
        <v>0.66666666666666663</v>
      </c>
      <c r="G11" s="11">
        <f t="shared" si="2"/>
        <v>0.25</v>
      </c>
      <c r="H11" s="11">
        <f t="shared" si="3"/>
        <v>8.3333333333333329E-2</v>
      </c>
    </row>
    <row r="12" spans="1:8" x14ac:dyDescent="0.3">
      <c r="A12" t="s">
        <v>2104</v>
      </c>
      <c r="B12">
        <f>COUNTIFS(Crowdfunding!$D:$D, "&gt;=40000", Crowdfunding!$D:$D, "&lt;=44999",Crowdfunding!$G:$G, "=successful")</f>
        <v>11</v>
      </c>
      <c r="C12">
        <f>COUNTIFS(Crowdfunding!$D:$D, "&gt;=40000", Crowdfunding!$D:$D, "&lt;=44999",Crowdfunding!$G:$G, "=failed")</f>
        <v>3</v>
      </c>
      <c r="D12">
        <f>COUNTIFS(Crowdfunding!$D:$D, "&gt;=40000", Crowdfunding!$D:$D, "&lt;=44999",Crowdfunding!$G:$G, "=canceled")</f>
        <v>0</v>
      </c>
      <c r="E12">
        <f t="shared" si="0"/>
        <v>14</v>
      </c>
      <c r="F12" s="11">
        <f t="shared" si="1"/>
        <v>0.7857142857142857</v>
      </c>
      <c r="G12" s="11">
        <f t="shared" si="2"/>
        <v>0.21428571428571427</v>
      </c>
      <c r="H12" s="11">
        <f t="shared" si="3"/>
        <v>0</v>
      </c>
    </row>
    <row r="13" spans="1:8" x14ac:dyDescent="0.3">
      <c r="A13" t="s">
        <v>2105</v>
      </c>
      <c r="B13">
        <f>COUNTIFS(Crowdfunding!$D:$D, "&gt;=45000", Crowdfunding!$D:$D, "&lt;=49999",Crowdfunding!$G:$G, "=successful")</f>
        <v>8</v>
      </c>
      <c r="C13">
        <f>COUNTIFS(Crowdfunding!$D:$D, "&gt;=45000", Crowdfunding!$D:$D, "&lt;=49999",Crowdfunding!$G:$G, "=failed")</f>
        <v>3</v>
      </c>
      <c r="D13">
        <f>COUNTIFS(Crowdfunding!$D:$D, "&gt;=45000", Crowdfunding!$D:$D, "&lt;=49999",Crowdfunding!$G:$G, "=canceled")</f>
        <v>0</v>
      </c>
      <c r="E13">
        <f t="shared" si="0"/>
        <v>11</v>
      </c>
      <c r="F13" s="11">
        <f t="shared" si="1"/>
        <v>0.72727272727272729</v>
      </c>
      <c r="G13" s="11">
        <f t="shared" si="2"/>
        <v>0.27272727272727271</v>
      </c>
      <c r="H13" s="11">
        <f t="shared" si="3"/>
        <v>0</v>
      </c>
    </row>
    <row r="14" spans="1:8" ht="31.2" x14ac:dyDescent="0.3">
      <c r="A14" s="10" t="s">
        <v>2106</v>
      </c>
      <c r="B14">
        <f>COUNTIFS(Crowdfunding!$D:$D, "&gt;=50000",Crowdfunding!$G:$G, "=successful")</f>
        <v>114</v>
      </c>
      <c r="C14">
        <f>COUNTIFS(Crowdfunding!$D:$D, "&gt;=50000",Crowdfunding!$G:$G, "=failed")</f>
        <v>163</v>
      </c>
      <c r="D14">
        <f>COUNTIFS(Crowdfunding!$D:$D, "&gt;=50000",Crowdfunding!$G:$G, "=canceled")</f>
        <v>28</v>
      </c>
      <c r="E14">
        <f t="shared" si="0"/>
        <v>305</v>
      </c>
      <c r="F14" s="11">
        <f t="shared" si="1"/>
        <v>0.3737704918032787</v>
      </c>
      <c r="G14" s="11">
        <f t="shared" si="2"/>
        <v>0.53442622950819674</v>
      </c>
      <c r="H14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E541-376F-41BE-AA79-060A2CE4FE9C}">
  <dimension ref="A1:Q566"/>
  <sheetViews>
    <sheetView tabSelected="1" topLeftCell="B1" workbookViewId="0">
      <selection activeCell="I8" sqref="I8"/>
    </sheetView>
  </sheetViews>
  <sheetFormatPr defaultRowHeight="15.6" x14ac:dyDescent="0.3"/>
  <cols>
    <col min="1" max="1" width="12.19921875" customWidth="1"/>
    <col min="2" max="2" width="14.3984375" customWidth="1"/>
    <col min="5" max="5" width="17.3984375" customWidth="1"/>
    <col min="6" max="6" width="11.3984375" bestFit="1" customWidth="1"/>
    <col min="12" max="12" width="13.3984375" customWidth="1"/>
    <col min="13" max="13" width="12.69921875" customWidth="1"/>
    <col min="16" max="16" width="17.19921875" customWidth="1"/>
    <col min="17" max="17" width="11.3984375" bestFit="1" customWidth="1"/>
  </cols>
  <sheetData>
    <row r="1" spans="1:17" x14ac:dyDescent="0.3">
      <c r="A1" s="12" t="s">
        <v>2107</v>
      </c>
      <c r="B1" s="12" t="s">
        <v>2108</v>
      </c>
      <c r="L1" s="12" t="s">
        <v>2107</v>
      </c>
      <c r="M1" s="12" t="s">
        <v>2108</v>
      </c>
    </row>
    <row r="2" spans="1:17" x14ac:dyDescent="0.3">
      <c r="A2" t="s">
        <v>20</v>
      </c>
      <c r="B2">
        <v>158</v>
      </c>
      <c r="L2" t="s">
        <v>14</v>
      </c>
      <c r="M2">
        <v>0</v>
      </c>
    </row>
    <row r="3" spans="1:17" x14ac:dyDescent="0.3">
      <c r="A3" t="s">
        <v>20</v>
      </c>
      <c r="B3">
        <v>1425</v>
      </c>
      <c r="L3" t="s">
        <v>14</v>
      </c>
      <c r="M3">
        <v>24</v>
      </c>
    </row>
    <row r="4" spans="1:17" x14ac:dyDescent="0.3">
      <c r="A4" t="s">
        <v>20</v>
      </c>
      <c r="B4">
        <v>174</v>
      </c>
      <c r="E4" t="s">
        <v>2115</v>
      </c>
      <c r="F4">
        <f>Crowdfunding!A1001+1</f>
        <v>1000</v>
      </c>
      <c r="L4" t="s">
        <v>14</v>
      </c>
      <c r="M4">
        <v>53</v>
      </c>
    </row>
    <row r="5" spans="1:17" x14ac:dyDescent="0.3">
      <c r="A5" t="s">
        <v>20</v>
      </c>
      <c r="B5">
        <v>227</v>
      </c>
      <c r="E5" t="s">
        <v>2116</v>
      </c>
      <c r="F5">
        <f>COUNTIF(A2:A566,A2)</f>
        <v>565</v>
      </c>
      <c r="L5" t="s">
        <v>14</v>
      </c>
      <c r="M5">
        <v>18</v>
      </c>
      <c r="P5" t="s">
        <v>2115</v>
      </c>
      <c r="Q5">
        <f>Crowdfunding!A1001+1</f>
        <v>1000</v>
      </c>
    </row>
    <row r="6" spans="1:17" x14ac:dyDescent="0.3">
      <c r="A6" t="s">
        <v>20</v>
      </c>
      <c r="B6">
        <v>220</v>
      </c>
      <c r="F6" s="11">
        <f>F5/F4</f>
        <v>0.56499999999999995</v>
      </c>
      <c r="L6" t="s">
        <v>14</v>
      </c>
      <c r="M6">
        <v>44</v>
      </c>
      <c r="P6" t="s">
        <v>2117</v>
      </c>
      <c r="Q6">
        <f>COUNTIF(L2:L365,L2)</f>
        <v>364</v>
      </c>
    </row>
    <row r="7" spans="1:17" x14ac:dyDescent="0.3">
      <c r="A7" t="s">
        <v>20</v>
      </c>
      <c r="B7">
        <v>98</v>
      </c>
      <c r="L7" t="s">
        <v>14</v>
      </c>
      <c r="M7">
        <v>27</v>
      </c>
      <c r="Q7" s="11">
        <f>Q6/Q5</f>
        <v>0.36399999999999999</v>
      </c>
    </row>
    <row r="8" spans="1:17" x14ac:dyDescent="0.3">
      <c r="A8" t="s">
        <v>20</v>
      </c>
      <c r="B8">
        <v>100</v>
      </c>
      <c r="L8" t="s">
        <v>14</v>
      </c>
      <c r="M8">
        <v>55</v>
      </c>
    </row>
    <row r="9" spans="1:17" x14ac:dyDescent="0.3">
      <c r="A9" t="s">
        <v>20</v>
      </c>
      <c r="B9">
        <v>1249</v>
      </c>
      <c r="E9" s="13" t="s">
        <v>2109</v>
      </c>
      <c r="F9" s="14">
        <f>AVERAGE($B$2:$B$566)</f>
        <v>851.14690265486729</v>
      </c>
      <c r="L9" t="s">
        <v>14</v>
      </c>
      <c r="M9">
        <v>200</v>
      </c>
      <c r="P9" s="13" t="s">
        <v>2109</v>
      </c>
      <c r="Q9" s="14">
        <f>AVERAGE($M$2:$M$365)</f>
        <v>585.61538461538464</v>
      </c>
    </row>
    <row r="10" spans="1:17" x14ac:dyDescent="0.3">
      <c r="A10" t="s">
        <v>20</v>
      </c>
      <c r="B10">
        <v>1396</v>
      </c>
      <c r="E10" s="13" t="s">
        <v>2118</v>
      </c>
      <c r="F10" s="14">
        <f>MODE($B$2:$B$566)</f>
        <v>85</v>
      </c>
      <c r="L10" t="s">
        <v>14</v>
      </c>
      <c r="M10">
        <v>452</v>
      </c>
      <c r="P10" s="13" t="s">
        <v>2118</v>
      </c>
      <c r="Q10" s="14">
        <f>MODE($M$2:$M$365)</f>
        <v>1</v>
      </c>
    </row>
    <row r="11" spans="1:17" x14ac:dyDescent="0.3">
      <c r="A11" t="s">
        <v>20</v>
      </c>
      <c r="B11">
        <v>890</v>
      </c>
      <c r="E11" s="13" t="s">
        <v>2114</v>
      </c>
      <c r="F11" s="14">
        <f>MEDIAN($B$2:$B$566)</f>
        <v>201</v>
      </c>
      <c r="L11" t="s">
        <v>14</v>
      </c>
      <c r="M11">
        <v>674</v>
      </c>
      <c r="P11" s="13" t="s">
        <v>2114</v>
      </c>
      <c r="Q11" s="14">
        <f>MEDIAN($M$2:$M$365)</f>
        <v>114.5</v>
      </c>
    </row>
    <row r="12" spans="1:17" x14ac:dyDescent="0.3">
      <c r="A12" t="s">
        <v>20</v>
      </c>
      <c r="B12">
        <v>142</v>
      </c>
      <c r="E12" s="13" t="s">
        <v>2110</v>
      </c>
      <c r="F12" s="14">
        <f>MIN($B$2:$B$566)</f>
        <v>16</v>
      </c>
      <c r="L12" t="s">
        <v>14</v>
      </c>
      <c r="M12">
        <v>558</v>
      </c>
      <c r="P12" s="13" t="s">
        <v>2110</v>
      </c>
      <c r="Q12" s="14">
        <f>MIN($M$2:$M$365)</f>
        <v>0</v>
      </c>
    </row>
    <row r="13" spans="1:17" x14ac:dyDescent="0.3">
      <c r="A13" t="s">
        <v>20</v>
      </c>
      <c r="B13">
        <v>2673</v>
      </c>
      <c r="E13" s="13" t="s">
        <v>2111</v>
      </c>
      <c r="F13" s="14">
        <f>MAX($B$2:$B$566)</f>
        <v>7295</v>
      </c>
      <c r="L13" t="s">
        <v>14</v>
      </c>
      <c r="M13">
        <v>15</v>
      </c>
      <c r="P13" s="13" t="s">
        <v>2111</v>
      </c>
      <c r="Q13" s="14">
        <f>MAX($M$2:$M$365)</f>
        <v>6080</v>
      </c>
    </row>
    <row r="14" spans="1:17" x14ac:dyDescent="0.3">
      <c r="A14" t="s">
        <v>20</v>
      </c>
      <c r="B14">
        <v>163</v>
      </c>
      <c r="E14" s="13" t="s">
        <v>2112</v>
      </c>
      <c r="F14" s="14">
        <f>_xlfn.VAR.S($B$2:$B$566)</f>
        <v>1606216.5936295739</v>
      </c>
      <c r="L14" t="s">
        <v>14</v>
      </c>
      <c r="M14">
        <v>2307</v>
      </c>
      <c r="P14" s="13" t="s">
        <v>2112</v>
      </c>
      <c r="Q14" s="14">
        <f>_xlfn.VAR.S($M$2:$M$365)</f>
        <v>924113.45496927318</v>
      </c>
    </row>
    <row r="15" spans="1:17" x14ac:dyDescent="0.3">
      <c r="A15" t="s">
        <v>20</v>
      </c>
      <c r="B15">
        <v>2220</v>
      </c>
      <c r="E15" s="13" t="s">
        <v>2113</v>
      </c>
      <c r="F15" s="14">
        <f>_xlfn.STDEV.S($B$2:$B$566)</f>
        <v>1267.366006183523</v>
      </c>
      <c r="L15" t="s">
        <v>14</v>
      </c>
      <c r="M15">
        <v>88</v>
      </c>
      <c r="P15" s="13" t="s">
        <v>2113</v>
      </c>
      <c r="Q15" s="14">
        <f>_xlfn.STDEV.S($M$2:$M$365)</f>
        <v>961.30819978260524</v>
      </c>
    </row>
    <row r="16" spans="1:17" x14ac:dyDescent="0.3">
      <c r="A16" t="s">
        <v>20</v>
      </c>
      <c r="B16">
        <v>1606</v>
      </c>
      <c r="L16" t="s">
        <v>14</v>
      </c>
      <c r="M16">
        <v>48</v>
      </c>
    </row>
    <row r="17" spans="1:13" x14ac:dyDescent="0.3">
      <c r="A17" t="s">
        <v>20</v>
      </c>
      <c r="B17">
        <v>129</v>
      </c>
      <c r="L17" t="s">
        <v>14</v>
      </c>
      <c r="M17">
        <v>1</v>
      </c>
    </row>
    <row r="18" spans="1:13" x14ac:dyDescent="0.3">
      <c r="A18" t="s">
        <v>20</v>
      </c>
      <c r="B18">
        <v>226</v>
      </c>
      <c r="L18" t="s">
        <v>14</v>
      </c>
      <c r="M18">
        <v>1467</v>
      </c>
    </row>
    <row r="19" spans="1:13" x14ac:dyDescent="0.3">
      <c r="A19" t="s">
        <v>20</v>
      </c>
      <c r="B19">
        <v>5419</v>
      </c>
      <c r="L19" t="s">
        <v>14</v>
      </c>
      <c r="M19">
        <v>75</v>
      </c>
    </row>
    <row r="20" spans="1:13" x14ac:dyDescent="0.3">
      <c r="A20" t="s">
        <v>20</v>
      </c>
      <c r="B20">
        <v>165</v>
      </c>
      <c r="L20" t="s">
        <v>14</v>
      </c>
      <c r="M20">
        <v>120</v>
      </c>
    </row>
    <row r="21" spans="1:13" x14ac:dyDescent="0.3">
      <c r="A21" t="s">
        <v>20</v>
      </c>
      <c r="B21">
        <v>1965</v>
      </c>
      <c r="L21" t="s">
        <v>14</v>
      </c>
      <c r="M21">
        <v>2253</v>
      </c>
    </row>
    <row r="22" spans="1:13" x14ac:dyDescent="0.3">
      <c r="A22" t="s">
        <v>20</v>
      </c>
      <c r="B22">
        <v>16</v>
      </c>
      <c r="L22" t="s">
        <v>14</v>
      </c>
      <c r="M22">
        <v>5</v>
      </c>
    </row>
    <row r="23" spans="1:13" x14ac:dyDescent="0.3">
      <c r="A23" t="s">
        <v>20</v>
      </c>
      <c r="B23">
        <v>107</v>
      </c>
      <c r="L23" t="s">
        <v>14</v>
      </c>
      <c r="M23">
        <v>38</v>
      </c>
    </row>
    <row r="24" spans="1:13" x14ac:dyDescent="0.3">
      <c r="A24" t="s">
        <v>20</v>
      </c>
      <c r="B24">
        <v>134</v>
      </c>
      <c r="L24" t="s">
        <v>14</v>
      </c>
      <c r="M24">
        <v>12</v>
      </c>
    </row>
    <row r="25" spans="1:13" x14ac:dyDescent="0.3">
      <c r="A25" t="s">
        <v>20</v>
      </c>
      <c r="B25">
        <v>198</v>
      </c>
      <c r="L25" t="s">
        <v>14</v>
      </c>
      <c r="M25">
        <v>1684</v>
      </c>
    </row>
    <row r="26" spans="1:13" x14ac:dyDescent="0.3">
      <c r="A26" t="s">
        <v>20</v>
      </c>
      <c r="B26">
        <v>111</v>
      </c>
      <c r="L26" t="s">
        <v>14</v>
      </c>
      <c r="M26">
        <v>56</v>
      </c>
    </row>
    <row r="27" spans="1:13" x14ac:dyDescent="0.3">
      <c r="A27" t="s">
        <v>20</v>
      </c>
      <c r="B27">
        <v>222</v>
      </c>
      <c r="L27" t="s">
        <v>14</v>
      </c>
      <c r="M27">
        <v>838</v>
      </c>
    </row>
    <row r="28" spans="1:13" x14ac:dyDescent="0.3">
      <c r="A28" t="s">
        <v>20</v>
      </c>
      <c r="B28">
        <v>6212</v>
      </c>
      <c r="L28" t="s">
        <v>14</v>
      </c>
      <c r="M28">
        <v>1000</v>
      </c>
    </row>
    <row r="29" spans="1:13" x14ac:dyDescent="0.3">
      <c r="A29" t="s">
        <v>20</v>
      </c>
      <c r="B29">
        <v>98</v>
      </c>
      <c r="L29" t="s">
        <v>14</v>
      </c>
      <c r="M29">
        <v>1482</v>
      </c>
    </row>
    <row r="30" spans="1:13" x14ac:dyDescent="0.3">
      <c r="A30" t="s">
        <v>20</v>
      </c>
      <c r="B30">
        <v>92</v>
      </c>
      <c r="L30" t="s">
        <v>14</v>
      </c>
      <c r="M30">
        <v>106</v>
      </c>
    </row>
    <row r="31" spans="1:13" x14ac:dyDescent="0.3">
      <c r="A31" t="s">
        <v>20</v>
      </c>
      <c r="B31">
        <v>149</v>
      </c>
      <c r="L31" t="s">
        <v>14</v>
      </c>
      <c r="M31">
        <v>679</v>
      </c>
    </row>
    <row r="32" spans="1:13" x14ac:dyDescent="0.3">
      <c r="A32" t="s">
        <v>20</v>
      </c>
      <c r="B32">
        <v>2431</v>
      </c>
      <c r="L32" t="s">
        <v>14</v>
      </c>
      <c r="M32">
        <v>1220</v>
      </c>
    </row>
    <row r="33" spans="1:13" x14ac:dyDescent="0.3">
      <c r="A33" t="s">
        <v>20</v>
      </c>
      <c r="B33">
        <v>303</v>
      </c>
      <c r="L33" t="s">
        <v>14</v>
      </c>
      <c r="M33">
        <v>1</v>
      </c>
    </row>
    <row r="34" spans="1:13" x14ac:dyDescent="0.3">
      <c r="A34" t="s">
        <v>20</v>
      </c>
      <c r="B34">
        <v>209</v>
      </c>
      <c r="L34" t="s">
        <v>14</v>
      </c>
      <c r="M34">
        <v>37</v>
      </c>
    </row>
    <row r="35" spans="1:13" x14ac:dyDescent="0.3">
      <c r="A35" t="s">
        <v>20</v>
      </c>
      <c r="B35">
        <v>131</v>
      </c>
      <c r="L35" t="s">
        <v>14</v>
      </c>
      <c r="M35">
        <v>60</v>
      </c>
    </row>
    <row r="36" spans="1:13" x14ac:dyDescent="0.3">
      <c r="A36" t="s">
        <v>20</v>
      </c>
      <c r="B36">
        <v>164</v>
      </c>
      <c r="L36" t="s">
        <v>14</v>
      </c>
      <c r="M36">
        <v>296</v>
      </c>
    </row>
    <row r="37" spans="1:13" x14ac:dyDescent="0.3">
      <c r="A37" t="s">
        <v>20</v>
      </c>
      <c r="B37">
        <v>201</v>
      </c>
      <c r="L37" t="s">
        <v>14</v>
      </c>
      <c r="M37">
        <v>3304</v>
      </c>
    </row>
    <row r="38" spans="1:13" x14ac:dyDescent="0.3">
      <c r="A38" t="s">
        <v>20</v>
      </c>
      <c r="B38">
        <v>211</v>
      </c>
      <c r="L38" t="s">
        <v>14</v>
      </c>
      <c r="M38">
        <v>73</v>
      </c>
    </row>
    <row r="39" spans="1:13" x14ac:dyDescent="0.3">
      <c r="A39" t="s">
        <v>20</v>
      </c>
      <c r="B39">
        <v>128</v>
      </c>
      <c r="L39" t="s">
        <v>14</v>
      </c>
      <c r="M39">
        <v>3387</v>
      </c>
    </row>
    <row r="40" spans="1:13" x14ac:dyDescent="0.3">
      <c r="A40" t="s">
        <v>20</v>
      </c>
      <c r="B40">
        <v>1600</v>
      </c>
      <c r="L40" t="s">
        <v>14</v>
      </c>
      <c r="M40">
        <v>662</v>
      </c>
    </row>
    <row r="41" spans="1:13" x14ac:dyDescent="0.3">
      <c r="A41" t="s">
        <v>20</v>
      </c>
      <c r="B41">
        <v>249</v>
      </c>
      <c r="L41" t="s">
        <v>14</v>
      </c>
      <c r="M41">
        <v>774</v>
      </c>
    </row>
    <row r="42" spans="1:13" x14ac:dyDescent="0.3">
      <c r="A42" t="s">
        <v>20</v>
      </c>
      <c r="B42">
        <v>236</v>
      </c>
      <c r="L42" t="s">
        <v>14</v>
      </c>
      <c r="M42">
        <v>672</v>
      </c>
    </row>
    <row r="43" spans="1:13" x14ac:dyDescent="0.3">
      <c r="A43" t="s">
        <v>20</v>
      </c>
      <c r="B43">
        <v>4065</v>
      </c>
      <c r="L43" t="s">
        <v>14</v>
      </c>
      <c r="M43">
        <v>940</v>
      </c>
    </row>
    <row r="44" spans="1:13" x14ac:dyDescent="0.3">
      <c r="A44" t="s">
        <v>20</v>
      </c>
      <c r="B44">
        <v>246</v>
      </c>
      <c r="L44" t="s">
        <v>14</v>
      </c>
      <c r="M44">
        <v>117</v>
      </c>
    </row>
    <row r="45" spans="1:13" x14ac:dyDescent="0.3">
      <c r="A45" t="s">
        <v>20</v>
      </c>
      <c r="B45">
        <v>2475</v>
      </c>
      <c r="L45" t="s">
        <v>14</v>
      </c>
      <c r="M45">
        <v>115</v>
      </c>
    </row>
    <row r="46" spans="1:13" x14ac:dyDescent="0.3">
      <c r="A46" t="s">
        <v>20</v>
      </c>
      <c r="B46">
        <v>76</v>
      </c>
      <c r="L46" t="s">
        <v>14</v>
      </c>
      <c r="M46">
        <v>326</v>
      </c>
    </row>
    <row r="47" spans="1:13" x14ac:dyDescent="0.3">
      <c r="A47" t="s">
        <v>20</v>
      </c>
      <c r="B47">
        <v>54</v>
      </c>
      <c r="L47" t="s">
        <v>14</v>
      </c>
      <c r="M47">
        <v>1</v>
      </c>
    </row>
    <row r="48" spans="1:13" x14ac:dyDescent="0.3">
      <c r="A48" t="s">
        <v>20</v>
      </c>
      <c r="B48">
        <v>88</v>
      </c>
      <c r="L48" t="s">
        <v>14</v>
      </c>
      <c r="M48">
        <v>1467</v>
      </c>
    </row>
    <row r="49" spans="1:13" x14ac:dyDescent="0.3">
      <c r="A49" t="s">
        <v>20</v>
      </c>
      <c r="B49">
        <v>85</v>
      </c>
      <c r="L49" t="s">
        <v>14</v>
      </c>
      <c r="M49">
        <v>5681</v>
      </c>
    </row>
    <row r="50" spans="1:13" x14ac:dyDescent="0.3">
      <c r="A50" t="s">
        <v>20</v>
      </c>
      <c r="B50">
        <v>170</v>
      </c>
      <c r="L50" t="s">
        <v>14</v>
      </c>
      <c r="M50">
        <v>1059</v>
      </c>
    </row>
    <row r="51" spans="1:13" x14ac:dyDescent="0.3">
      <c r="A51" t="s">
        <v>20</v>
      </c>
      <c r="B51">
        <v>330</v>
      </c>
      <c r="L51" t="s">
        <v>14</v>
      </c>
      <c r="M51">
        <v>1194</v>
      </c>
    </row>
    <row r="52" spans="1:13" x14ac:dyDescent="0.3">
      <c r="A52" t="s">
        <v>20</v>
      </c>
      <c r="B52">
        <v>127</v>
      </c>
      <c r="L52" t="s">
        <v>14</v>
      </c>
      <c r="M52">
        <v>30</v>
      </c>
    </row>
    <row r="53" spans="1:13" x14ac:dyDescent="0.3">
      <c r="A53" t="s">
        <v>20</v>
      </c>
      <c r="B53">
        <v>411</v>
      </c>
      <c r="L53" t="s">
        <v>14</v>
      </c>
      <c r="M53">
        <v>75</v>
      </c>
    </row>
    <row r="54" spans="1:13" x14ac:dyDescent="0.3">
      <c r="A54" t="s">
        <v>20</v>
      </c>
      <c r="B54">
        <v>180</v>
      </c>
      <c r="L54" t="s">
        <v>14</v>
      </c>
      <c r="M54">
        <v>955</v>
      </c>
    </row>
    <row r="55" spans="1:13" x14ac:dyDescent="0.3">
      <c r="A55" t="s">
        <v>20</v>
      </c>
      <c r="B55">
        <v>374</v>
      </c>
      <c r="L55" t="s">
        <v>14</v>
      </c>
      <c r="M55">
        <v>67</v>
      </c>
    </row>
    <row r="56" spans="1:13" x14ac:dyDescent="0.3">
      <c r="A56" t="s">
        <v>20</v>
      </c>
      <c r="B56">
        <v>71</v>
      </c>
      <c r="L56" t="s">
        <v>14</v>
      </c>
      <c r="M56">
        <v>5</v>
      </c>
    </row>
    <row r="57" spans="1:13" x14ac:dyDescent="0.3">
      <c r="A57" t="s">
        <v>20</v>
      </c>
      <c r="B57">
        <v>203</v>
      </c>
      <c r="L57" t="s">
        <v>14</v>
      </c>
      <c r="M57">
        <v>26</v>
      </c>
    </row>
    <row r="58" spans="1:13" x14ac:dyDescent="0.3">
      <c r="A58" t="s">
        <v>20</v>
      </c>
      <c r="B58">
        <v>113</v>
      </c>
      <c r="L58" t="s">
        <v>14</v>
      </c>
      <c r="M58">
        <v>1130</v>
      </c>
    </row>
    <row r="59" spans="1:13" x14ac:dyDescent="0.3">
      <c r="A59" t="s">
        <v>20</v>
      </c>
      <c r="B59">
        <v>96</v>
      </c>
      <c r="L59" t="s">
        <v>14</v>
      </c>
      <c r="M59">
        <v>782</v>
      </c>
    </row>
    <row r="60" spans="1:13" x14ac:dyDescent="0.3">
      <c r="A60" t="s">
        <v>20</v>
      </c>
      <c r="B60">
        <v>498</v>
      </c>
      <c r="L60" t="s">
        <v>14</v>
      </c>
      <c r="M60">
        <v>210</v>
      </c>
    </row>
    <row r="61" spans="1:13" x14ac:dyDescent="0.3">
      <c r="A61" t="s">
        <v>20</v>
      </c>
      <c r="B61">
        <v>180</v>
      </c>
      <c r="L61" t="s">
        <v>14</v>
      </c>
      <c r="M61">
        <v>136</v>
      </c>
    </row>
    <row r="62" spans="1:13" x14ac:dyDescent="0.3">
      <c r="A62" t="s">
        <v>20</v>
      </c>
      <c r="B62">
        <v>27</v>
      </c>
      <c r="L62" t="s">
        <v>14</v>
      </c>
      <c r="M62">
        <v>86</v>
      </c>
    </row>
    <row r="63" spans="1:13" x14ac:dyDescent="0.3">
      <c r="A63" t="s">
        <v>20</v>
      </c>
      <c r="B63">
        <v>2331</v>
      </c>
      <c r="L63" t="s">
        <v>14</v>
      </c>
      <c r="M63">
        <v>19</v>
      </c>
    </row>
    <row r="64" spans="1:13" x14ac:dyDescent="0.3">
      <c r="A64" t="s">
        <v>20</v>
      </c>
      <c r="B64">
        <v>113</v>
      </c>
      <c r="L64" t="s">
        <v>14</v>
      </c>
      <c r="M64">
        <v>886</v>
      </c>
    </row>
    <row r="65" spans="1:13" x14ac:dyDescent="0.3">
      <c r="A65" t="s">
        <v>20</v>
      </c>
      <c r="B65">
        <v>164</v>
      </c>
      <c r="L65" t="s">
        <v>14</v>
      </c>
      <c r="M65">
        <v>35</v>
      </c>
    </row>
    <row r="66" spans="1:13" x14ac:dyDescent="0.3">
      <c r="A66" t="s">
        <v>20</v>
      </c>
      <c r="B66">
        <v>164</v>
      </c>
      <c r="L66" t="s">
        <v>14</v>
      </c>
      <c r="M66">
        <v>24</v>
      </c>
    </row>
    <row r="67" spans="1:13" x14ac:dyDescent="0.3">
      <c r="A67" t="s">
        <v>20</v>
      </c>
      <c r="B67">
        <v>336</v>
      </c>
      <c r="L67" t="s">
        <v>14</v>
      </c>
      <c r="M67">
        <v>86</v>
      </c>
    </row>
    <row r="68" spans="1:13" x14ac:dyDescent="0.3">
      <c r="A68" t="s">
        <v>20</v>
      </c>
      <c r="B68">
        <v>1917</v>
      </c>
      <c r="L68" t="s">
        <v>14</v>
      </c>
      <c r="M68">
        <v>243</v>
      </c>
    </row>
    <row r="69" spans="1:13" x14ac:dyDescent="0.3">
      <c r="A69" t="s">
        <v>20</v>
      </c>
      <c r="B69">
        <v>95</v>
      </c>
      <c r="L69" t="s">
        <v>14</v>
      </c>
      <c r="M69">
        <v>65</v>
      </c>
    </row>
    <row r="70" spans="1:13" x14ac:dyDescent="0.3">
      <c r="A70" t="s">
        <v>20</v>
      </c>
      <c r="B70">
        <v>147</v>
      </c>
      <c r="L70" t="s">
        <v>14</v>
      </c>
      <c r="M70">
        <v>100</v>
      </c>
    </row>
    <row r="71" spans="1:13" x14ac:dyDescent="0.3">
      <c r="A71" t="s">
        <v>20</v>
      </c>
      <c r="B71">
        <v>86</v>
      </c>
      <c r="L71" t="s">
        <v>14</v>
      </c>
      <c r="M71">
        <v>168</v>
      </c>
    </row>
    <row r="72" spans="1:13" x14ac:dyDescent="0.3">
      <c r="A72" t="s">
        <v>20</v>
      </c>
      <c r="B72">
        <v>83</v>
      </c>
      <c r="L72" t="s">
        <v>14</v>
      </c>
      <c r="M72">
        <v>13</v>
      </c>
    </row>
    <row r="73" spans="1:13" x14ac:dyDescent="0.3">
      <c r="A73" t="s">
        <v>20</v>
      </c>
      <c r="B73">
        <v>676</v>
      </c>
      <c r="L73" t="s">
        <v>14</v>
      </c>
      <c r="M73">
        <v>1</v>
      </c>
    </row>
    <row r="74" spans="1:13" x14ac:dyDescent="0.3">
      <c r="A74" t="s">
        <v>20</v>
      </c>
      <c r="B74">
        <v>361</v>
      </c>
      <c r="L74" t="s">
        <v>14</v>
      </c>
      <c r="M74">
        <v>40</v>
      </c>
    </row>
    <row r="75" spans="1:13" x14ac:dyDescent="0.3">
      <c r="A75" t="s">
        <v>20</v>
      </c>
      <c r="B75">
        <v>131</v>
      </c>
      <c r="L75" t="s">
        <v>14</v>
      </c>
      <c r="M75">
        <v>226</v>
      </c>
    </row>
    <row r="76" spans="1:13" x14ac:dyDescent="0.3">
      <c r="A76" t="s">
        <v>20</v>
      </c>
      <c r="B76">
        <v>126</v>
      </c>
      <c r="L76" t="s">
        <v>14</v>
      </c>
      <c r="M76">
        <v>1625</v>
      </c>
    </row>
    <row r="77" spans="1:13" x14ac:dyDescent="0.3">
      <c r="A77" t="s">
        <v>20</v>
      </c>
      <c r="B77">
        <v>275</v>
      </c>
      <c r="L77" t="s">
        <v>14</v>
      </c>
      <c r="M77">
        <v>143</v>
      </c>
    </row>
    <row r="78" spans="1:13" x14ac:dyDescent="0.3">
      <c r="A78" t="s">
        <v>20</v>
      </c>
      <c r="B78">
        <v>67</v>
      </c>
      <c r="L78" t="s">
        <v>14</v>
      </c>
      <c r="M78">
        <v>934</v>
      </c>
    </row>
    <row r="79" spans="1:13" x14ac:dyDescent="0.3">
      <c r="A79" t="s">
        <v>20</v>
      </c>
      <c r="B79">
        <v>154</v>
      </c>
      <c r="L79" t="s">
        <v>14</v>
      </c>
      <c r="M79">
        <v>17</v>
      </c>
    </row>
    <row r="80" spans="1:13" x14ac:dyDescent="0.3">
      <c r="A80" t="s">
        <v>20</v>
      </c>
      <c r="B80">
        <v>1782</v>
      </c>
      <c r="L80" t="s">
        <v>14</v>
      </c>
      <c r="M80">
        <v>2179</v>
      </c>
    </row>
    <row r="81" spans="1:13" x14ac:dyDescent="0.3">
      <c r="A81" t="s">
        <v>20</v>
      </c>
      <c r="B81">
        <v>903</v>
      </c>
      <c r="L81" t="s">
        <v>14</v>
      </c>
      <c r="M81">
        <v>931</v>
      </c>
    </row>
    <row r="82" spans="1:13" x14ac:dyDescent="0.3">
      <c r="A82" t="s">
        <v>20</v>
      </c>
      <c r="B82">
        <v>94</v>
      </c>
      <c r="L82" t="s">
        <v>14</v>
      </c>
      <c r="M82">
        <v>92</v>
      </c>
    </row>
    <row r="83" spans="1:13" x14ac:dyDescent="0.3">
      <c r="A83" t="s">
        <v>20</v>
      </c>
      <c r="B83">
        <v>180</v>
      </c>
      <c r="L83" t="s">
        <v>14</v>
      </c>
      <c r="M83">
        <v>57</v>
      </c>
    </row>
    <row r="84" spans="1:13" x14ac:dyDescent="0.3">
      <c r="A84" t="s">
        <v>20</v>
      </c>
      <c r="B84">
        <v>533</v>
      </c>
      <c r="L84" t="s">
        <v>14</v>
      </c>
      <c r="M84">
        <v>41</v>
      </c>
    </row>
    <row r="85" spans="1:13" x14ac:dyDescent="0.3">
      <c r="A85" t="s">
        <v>20</v>
      </c>
      <c r="B85">
        <v>2443</v>
      </c>
      <c r="L85" t="s">
        <v>14</v>
      </c>
      <c r="M85">
        <v>1</v>
      </c>
    </row>
    <row r="86" spans="1:13" x14ac:dyDescent="0.3">
      <c r="A86" t="s">
        <v>20</v>
      </c>
      <c r="B86">
        <v>89</v>
      </c>
      <c r="L86" t="s">
        <v>14</v>
      </c>
      <c r="M86">
        <v>101</v>
      </c>
    </row>
    <row r="87" spans="1:13" x14ac:dyDescent="0.3">
      <c r="A87" t="s">
        <v>20</v>
      </c>
      <c r="B87">
        <v>159</v>
      </c>
      <c r="L87" t="s">
        <v>14</v>
      </c>
      <c r="M87">
        <v>1335</v>
      </c>
    </row>
    <row r="88" spans="1:13" x14ac:dyDescent="0.3">
      <c r="A88" t="s">
        <v>20</v>
      </c>
      <c r="B88">
        <v>50</v>
      </c>
      <c r="L88" t="s">
        <v>14</v>
      </c>
      <c r="M88">
        <v>15</v>
      </c>
    </row>
    <row r="89" spans="1:13" x14ac:dyDescent="0.3">
      <c r="A89" t="s">
        <v>20</v>
      </c>
      <c r="B89">
        <v>186</v>
      </c>
      <c r="L89" t="s">
        <v>14</v>
      </c>
      <c r="M89">
        <v>454</v>
      </c>
    </row>
    <row r="90" spans="1:13" x14ac:dyDescent="0.3">
      <c r="A90" t="s">
        <v>20</v>
      </c>
      <c r="B90">
        <v>1071</v>
      </c>
      <c r="L90" t="s">
        <v>14</v>
      </c>
      <c r="M90">
        <v>3182</v>
      </c>
    </row>
    <row r="91" spans="1:13" x14ac:dyDescent="0.3">
      <c r="A91" t="s">
        <v>20</v>
      </c>
      <c r="B91">
        <v>117</v>
      </c>
      <c r="L91" t="s">
        <v>14</v>
      </c>
      <c r="M91">
        <v>15</v>
      </c>
    </row>
    <row r="92" spans="1:13" x14ac:dyDescent="0.3">
      <c r="A92" t="s">
        <v>20</v>
      </c>
      <c r="B92">
        <v>70</v>
      </c>
      <c r="L92" t="s">
        <v>14</v>
      </c>
      <c r="M92">
        <v>133</v>
      </c>
    </row>
    <row r="93" spans="1:13" x14ac:dyDescent="0.3">
      <c r="A93" t="s">
        <v>20</v>
      </c>
      <c r="B93">
        <v>135</v>
      </c>
      <c r="L93" t="s">
        <v>14</v>
      </c>
      <c r="M93">
        <v>2062</v>
      </c>
    </row>
    <row r="94" spans="1:13" x14ac:dyDescent="0.3">
      <c r="A94" t="s">
        <v>20</v>
      </c>
      <c r="B94">
        <v>768</v>
      </c>
      <c r="L94" t="s">
        <v>14</v>
      </c>
      <c r="M94">
        <v>29</v>
      </c>
    </row>
    <row r="95" spans="1:13" x14ac:dyDescent="0.3">
      <c r="A95" t="s">
        <v>20</v>
      </c>
      <c r="B95">
        <v>199</v>
      </c>
      <c r="L95" t="s">
        <v>14</v>
      </c>
      <c r="M95">
        <v>132</v>
      </c>
    </row>
    <row r="96" spans="1:13" x14ac:dyDescent="0.3">
      <c r="A96" t="s">
        <v>20</v>
      </c>
      <c r="B96">
        <v>107</v>
      </c>
      <c r="L96" t="s">
        <v>14</v>
      </c>
      <c r="M96">
        <v>137</v>
      </c>
    </row>
    <row r="97" spans="1:13" x14ac:dyDescent="0.3">
      <c r="A97" t="s">
        <v>20</v>
      </c>
      <c r="B97">
        <v>195</v>
      </c>
      <c r="L97" t="s">
        <v>14</v>
      </c>
      <c r="M97">
        <v>908</v>
      </c>
    </row>
    <row r="98" spans="1:13" x14ac:dyDescent="0.3">
      <c r="A98" t="s">
        <v>20</v>
      </c>
      <c r="B98">
        <v>3376</v>
      </c>
      <c r="L98" t="s">
        <v>14</v>
      </c>
      <c r="M98">
        <v>10</v>
      </c>
    </row>
    <row r="99" spans="1:13" x14ac:dyDescent="0.3">
      <c r="A99" t="s">
        <v>20</v>
      </c>
      <c r="B99">
        <v>41</v>
      </c>
      <c r="L99" t="s">
        <v>14</v>
      </c>
      <c r="M99">
        <v>1910</v>
      </c>
    </row>
    <row r="100" spans="1:13" x14ac:dyDescent="0.3">
      <c r="A100" t="s">
        <v>20</v>
      </c>
      <c r="B100">
        <v>1821</v>
      </c>
      <c r="L100" t="s">
        <v>14</v>
      </c>
      <c r="M100">
        <v>38</v>
      </c>
    </row>
    <row r="101" spans="1:13" x14ac:dyDescent="0.3">
      <c r="A101" t="s">
        <v>20</v>
      </c>
      <c r="B101">
        <v>164</v>
      </c>
      <c r="L101" t="s">
        <v>14</v>
      </c>
      <c r="M101">
        <v>104</v>
      </c>
    </row>
    <row r="102" spans="1:13" x14ac:dyDescent="0.3">
      <c r="A102" t="s">
        <v>20</v>
      </c>
      <c r="B102">
        <v>157</v>
      </c>
      <c r="L102" t="s">
        <v>14</v>
      </c>
      <c r="M102">
        <v>49</v>
      </c>
    </row>
    <row r="103" spans="1:13" x14ac:dyDescent="0.3">
      <c r="A103" t="s">
        <v>20</v>
      </c>
      <c r="B103">
        <v>246</v>
      </c>
      <c r="L103" t="s">
        <v>14</v>
      </c>
      <c r="M103">
        <v>1</v>
      </c>
    </row>
    <row r="104" spans="1:13" x14ac:dyDescent="0.3">
      <c r="A104" t="s">
        <v>20</v>
      </c>
      <c r="B104">
        <v>1396</v>
      </c>
      <c r="L104" t="s">
        <v>14</v>
      </c>
      <c r="M104">
        <v>245</v>
      </c>
    </row>
    <row r="105" spans="1:13" x14ac:dyDescent="0.3">
      <c r="A105" t="s">
        <v>20</v>
      </c>
      <c r="B105">
        <v>2506</v>
      </c>
      <c r="L105" t="s">
        <v>14</v>
      </c>
      <c r="M105">
        <v>32</v>
      </c>
    </row>
    <row r="106" spans="1:13" x14ac:dyDescent="0.3">
      <c r="A106" t="s">
        <v>20</v>
      </c>
      <c r="B106">
        <v>244</v>
      </c>
      <c r="L106" t="s">
        <v>14</v>
      </c>
      <c r="M106">
        <v>7</v>
      </c>
    </row>
    <row r="107" spans="1:13" x14ac:dyDescent="0.3">
      <c r="A107" t="s">
        <v>20</v>
      </c>
      <c r="B107">
        <v>146</v>
      </c>
      <c r="L107" t="s">
        <v>14</v>
      </c>
      <c r="M107">
        <v>803</v>
      </c>
    </row>
    <row r="108" spans="1:13" x14ac:dyDescent="0.3">
      <c r="A108" t="s">
        <v>20</v>
      </c>
      <c r="B108">
        <v>1267</v>
      </c>
      <c r="L108" t="s">
        <v>14</v>
      </c>
      <c r="M108">
        <v>16</v>
      </c>
    </row>
    <row r="109" spans="1:13" x14ac:dyDescent="0.3">
      <c r="A109" t="s">
        <v>20</v>
      </c>
      <c r="B109">
        <v>1561</v>
      </c>
      <c r="L109" t="s">
        <v>14</v>
      </c>
      <c r="M109">
        <v>31</v>
      </c>
    </row>
    <row r="110" spans="1:13" x14ac:dyDescent="0.3">
      <c r="A110" t="s">
        <v>20</v>
      </c>
      <c r="B110">
        <v>48</v>
      </c>
      <c r="L110" t="s">
        <v>14</v>
      </c>
      <c r="M110">
        <v>108</v>
      </c>
    </row>
    <row r="111" spans="1:13" x14ac:dyDescent="0.3">
      <c r="A111" t="s">
        <v>20</v>
      </c>
      <c r="B111">
        <v>2739</v>
      </c>
      <c r="L111" t="s">
        <v>14</v>
      </c>
      <c r="M111">
        <v>30</v>
      </c>
    </row>
    <row r="112" spans="1:13" x14ac:dyDescent="0.3">
      <c r="A112" t="s">
        <v>20</v>
      </c>
      <c r="B112">
        <v>3537</v>
      </c>
      <c r="L112" t="s">
        <v>14</v>
      </c>
      <c r="M112">
        <v>17</v>
      </c>
    </row>
    <row r="113" spans="1:13" x14ac:dyDescent="0.3">
      <c r="A113" t="s">
        <v>20</v>
      </c>
      <c r="B113">
        <v>2107</v>
      </c>
      <c r="L113" t="s">
        <v>14</v>
      </c>
      <c r="M113">
        <v>80</v>
      </c>
    </row>
    <row r="114" spans="1:13" x14ac:dyDescent="0.3">
      <c r="A114" t="s">
        <v>20</v>
      </c>
      <c r="B114">
        <v>3318</v>
      </c>
      <c r="L114" t="s">
        <v>14</v>
      </c>
      <c r="M114">
        <v>2468</v>
      </c>
    </row>
    <row r="115" spans="1:13" x14ac:dyDescent="0.3">
      <c r="A115" t="s">
        <v>20</v>
      </c>
      <c r="B115">
        <v>340</v>
      </c>
      <c r="L115" t="s">
        <v>14</v>
      </c>
      <c r="M115">
        <v>26</v>
      </c>
    </row>
    <row r="116" spans="1:13" x14ac:dyDescent="0.3">
      <c r="A116" t="s">
        <v>20</v>
      </c>
      <c r="B116">
        <v>1442</v>
      </c>
      <c r="L116" t="s">
        <v>14</v>
      </c>
      <c r="M116">
        <v>73</v>
      </c>
    </row>
    <row r="117" spans="1:13" x14ac:dyDescent="0.3">
      <c r="A117" t="s">
        <v>20</v>
      </c>
      <c r="B117">
        <v>126</v>
      </c>
      <c r="L117" t="s">
        <v>14</v>
      </c>
      <c r="M117">
        <v>128</v>
      </c>
    </row>
    <row r="118" spans="1:13" x14ac:dyDescent="0.3">
      <c r="A118" t="s">
        <v>20</v>
      </c>
      <c r="B118">
        <v>524</v>
      </c>
      <c r="L118" t="s">
        <v>14</v>
      </c>
      <c r="M118">
        <v>33</v>
      </c>
    </row>
    <row r="119" spans="1:13" x14ac:dyDescent="0.3">
      <c r="A119" t="s">
        <v>20</v>
      </c>
      <c r="B119">
        <v>1989</v>
      </c>
      <c r="L119" t="s">
        <v>14</v>
      </c>
      <c r="M119">
        <v>1072</v>
      </c>
    </row>
    <row r="120" spans="1:13" x14ac:dyDescent="0.3">
      <c r="A120" t="s">
        <v>20</v>
      </c>
      <c r="B120">
        <v>157</v>
      </c>
      <c r="L120" t="s">
        <v>14</v>
      </c>
      <c r="M120">
        <v>393</v>
      </c>
    </row>
    <row r="121" spans="1:13" x14ac:dyDescent="0.3">
      <c r="A121" t="s">
        <v>20</v>
      </c>
      <c r="B121">
        <v>4498</v>
      </c>
      <c r="L121" t="s">
        <v>14</v>
      </c>
      <c r="M121">
        <v>1257</v>
      </c>
    </row>
    <row r="122" spans="1:13" x14ac:dyDescent="0.3">
      <c r="A122" t="s">
        <v>20</v>
      </c>
      <c r="B122">
        <v>80</v>
      </c>
      <c r="L122" t="s">
        <v>14</v>
      </c>
      <c r="M122">
        <v>328</v>
      </c>
    </row>
    <row r="123" spans="1:13" x14ac:dyDescent="0.3">
      <c r="A123" t="s">
        <v>20</v>
      </c>
      <c r="B123">
        <v>43</v>
      </c>
      <c r="L123" t="s">
        <v>14</v>
      </c>
      <c r="M123">
        <v>147</v>
      </c>
    </row>
    <row r="124" spans="1:13" x14ac:dyDescent="0.3">
      <c r="A124" t="s">
        <v>20</v>
      </c>
      <c r="B124">
        <v>2053</v>
      </c>
      <c r="L124" t="s">
        <v>14</v>
      </c>
      <c r="M124">
        <v>830</v>
      </c>
    </row>
    <row r="125" spans="1:13" x14ac:dyDescent="0.3">
      <c r="A125" t="s">
        <v>20</v>
      </c>
      <c r="B125">
        <v>168</v>
      </c>
      <c r="L125" t="s">
        <v>14</v>
      </c>
      <c r="M125">
        <v>331</v>
      </c>
    </row>
    <row r="126" spans="1:13" x14ac:dyDescent="0.3">
      <c r="A126" t="s">
        <v>20</v>
      </c>
      <c r="B126">
        <v>4289</v>
      </c>
      <c r="L126" t="s">
        <v>14</v>
      </c>
      <c r="M126">
        <v>25</v>
      </c>
    </row>
    <row r="127" spans="1:13" x14ac:dyDescent="0.3">
      <c r="A127" t="s">
        <v>20</v>
      </c>
      <c r="B127">
        <v>165</v>
      </c>
      <c r="L127" t="s">
        <v>14</v>
      </c>
      <c r="M127">
        <v>3483</v>
      </c>
    </row>
    <row r="128" spans="1:13" x14ac:dyDescent="0.3">
      <c r="A128" t="s">
        <v>20</v>
      </c>
      <c r="B128">
        <v>1815</v>
      </c>
      <c r="L128" t="s">
        <v>14</v>
      </c>
      <c r="M128">
        <v>923</v>
      </c>
    </row>
    <row r="129" spans="1:13" x14ac:dyDescent="0.3">
      <c r="A129" t="s">
        <v>20</v>
      </c>
      <c r="B129">
        <v>397</v>
      </c>
      <c r="L129" t="s">
        <v>14</v>
      </c>
      <c r="M129">
        <v>1</v>
      </c>
    </row>
    <row r="130" spans="1:13" x14ac:dyDescent="0.3">
      <c r="A130" t="s">
        <v>20</v>
      </c>
      <c r="B130">
        <v>1539</v>
      </c>
      <c r="L130" t="s">
        <v>14</v>
      </c>
      <c r="M130">
        <v>33</v>
      </c>
    </row>
    <row r="131" spans="1:13" x14ac:dyDescent="0.3">
      <c r="A131" t="s">
        <v>20</v>
      </c>
      <c r="B131">
        <v>138</v>
      </c>
      <c r="L131" t="s">
        <v>14</v>
      </c>
      <c r="M131">
        <v>40</v>
      </c>
    </row>
    <row r="132" spans="1:13" x14ac:dyDescent="0.3">
      <c r="A132" t="s">
        <v>20</v>
      </c>
      <c r="B132">
        <v>3594</v>
      </c>
      <c r="L132" t="s">
        <v>14</v>
      </c>
      <c r="M132">
        <v>23</v>
      </c>
    </row>
    <row r="133" spans="1:13" x14ac:dyDescent="0.3">
      <c r="A133" t="s">
        <v>20</v>
      </c>
      <c r="B133">
        <v>5880</v>
      </c>
      <c r="L133" t="s">
        <v>14</v>
      </c>
      <c r="M133">
        <v>75</v>
      </c>
    </row>
    <row r="134" spans="1:13" x14ac:dyDescent="0.3">
      <c r="A134" t="s">
        <v>20</v>
      </c>
      <c r="B134">
        <v>112</v>
      </c>
      <c r="L134" t="s">
        <v>14</v>
      </c>
      <c r="M134">
        <v>2176</v>
      </c>
    </row>
    <row r="135" spans="1:13" x14ac:dyDescent="0.3">
      <c r="A135" t="s">
        <v>20</v>
      </c>
      <c r="B135">
        <v>943</v>
      </c>
      <c r="L135" t="s">
        <v>14</v>
      </c>
      <c r="M135">
        <v>441</v>
      </c>
    </row>
    <row r="136" spans="1:13" x14ac:dyDescent="0.3">
      <c r="A136" t="s">
        <v>20</v>
      </c>
      <c r="B136">
        <v>2468</v>
      </c>
      <c r="L136" t="s">
        <v>14</v>
      </c>
      <c r="M136">
        <v>25</v>
      </c>
    </row>
    <row r="137" spans="1:13" x14ac:dyDescent="0.3">
      <c r="A137" t="s">
        <v>20</v>
      </c>
      <c r="B137">
        <v>2551</v>
      </c>
      <c r="L137" t="s">
        <v>14</v>
      </c>
      <c r="M137">
        <v>127</v>
      </c>
    </row>
    <row r="138" spans="1:13" x14ac:dyDescent="0.3">
      <c r="A138" t="s">
        <v>20</v>
      </c>
      <c r="B138">
        <v>101</v>
      </c>
      <c r="L138" t="s">
        <v>14</v>
      </c>
      <c r="M138">
        <v>355</v>
      </c>
    </row>
    <row r="139" spans="1:13" x14ac:dyDescent="0.3">
      <c r="A139" t="s">
        <v>20</v>
      </c>
      <c r="B139">
        <v>92</v>
      </c>
      <c r="L139" t="s">
        <v>14</v>
      </c>
      <c r="M139">
        <v>44</v>
      </c>
    </row>
    <row r="140" spans="1:13" x14ac:dyDescent="0.3">
      <c r="A140" t="s">
        <v>20</v>
      </c>
      <c r="B140">
        <v>62</v>
      </c>
      <c r="L140" t="s">
        <v>14</v>
      </c>
      <c r="M140">
        <v>67</v>
      </c>
    </row>
    <row r="141" spans="1:13" x14ac:dyDescent="0.3">
      <c r="A141" t="s">
        <v>20</v>
      </c>
      <c r="B141">
        <v>149</v>
      </c>
      <c r="L141" t="s">
        <v>14</v>
      </c>
      <c r="M141">
        <v>1068</v>
      </c>
    </row>
    <row r="142" spans="1:13" x14ac:dyDescent="0.3">
      <c r="A142" t="s">
        <v>20</v>
      </c>
      <c r="B142">
        <v>329</v>
      </c>
      <c r="L142" t="s">
        <v>14</v>
      </c>
      <c r="M142">
        <v>424</v>
      </c>
    </row>
    <row r="143" spans="1:13" x14ac:dyDescent="0.3">
      <c r="A143" t="s">
        <v>20</v>
      </c>
      <c r="B143">
        <v>97</v>
      </c>
      <c r="L143" t="s">
        <v>14</v>
      </c>
      <c r="M143">
        <v>151</v>
      </c>
    </row>
    <row r="144" spans="1:13" x14ac:dyDescent="0.3">
      <c r="A144" t="s">
        <v>20</v>
      </c>
      <c r="B144">
        <v>1784</v>
      </c>
      <c r="L144" t="s">
        <v>14</v>
      </c>
      <c r="M144">
        <v>1608</v>
      </c>
    </row>
    <row r="145" spans="1:13" x14ac:dyDescent="0.3">
      <c r="A145" t="s">
        <v>20</v>
      </c>
      <c r="B145">
        <v>1684</v>
      </c>
      <c r="L145" t="s">
        <v>14</v>
      </c>
      <c r="M145">
        <v>941</v>
      </c>
    </row>
    <row r="146" spans="1:13" x14ac:dyDescent="0.3">
      <c r="A146" t="s">
        <v>20</v>
      </c>
      <c r="B146">
        <v>250</v>
      </c>
      <c r="L146" t="s">
        <v>14</v>
      </c>
      <c r="M146">
        <v>1</v>
      </c>
    </row>
    <row r="147" spans="1:13" x14ac:dyDescent="0.3">
      <c r="A147" t="s">
        <v>20</v>
      </c>
      <c r="B147">
        <v>238</v>
      </c>
      <c r="L147" t="s">
        <v>14</v>
      </c>
      <c r="M147">
        <v>40</v>
      </c>
    </row>
    <row r="148" spans="1:13" x14ac:dyDescent="0.3">
      <c r="A148" t="s">
        <v>20</v>
      </c>
      <c r="B148">
        <v>53</v>
      </c>
      <c r="L148" t="s">
        <v>14</v>
      </c>
      <c r="M148">
        <v>3015</v>
      </c>
    </row>
    <row r="149" spans="1:13" x14ac:dyDescent="0.3">
      <c r="A149" t="s">
        <v>20</v>
      </c>
      <c r="B149">
        <v>214</v>
      </c>
      <c r="L149" t="s">
        <v>14</v>
      </c>
      <c r="M149">
        <v>435</v>
      </c>
    </row>
    <row r="150" spans="1:13" x14ac:dyDescent="0.3">
      <c r="A150" t="s">
        <v>20</v>
      </c>
      <c r="B150">
        <v>222</v>
      </c>
      <c r="L150" t="s">
        <v>14</v>
      </c>
      <c r="M150">
        <v>714</v>
      </c>
    </row>
    <row r="151" spans="1:13" x14ac:dyDescent="0.3">
      <c r="A151" t="s">
        <v>20</v>
      </c>
      <c r="B151">
        <v>1884</v>
      </c>
      <c r="L151" t="s">
        <v>14</v>
      </c>
      <c r="M151">
        <v>5497</v>
      </c>
    </row>
    <row r="152" spans="1:13" x14ac:dyDescent="0.3">
      <c r="A152" t="s">
        <v>20</v>
      </c>
      <c r="B152">
        <v>218</v>
      </c>
      <c r="L152" t="s">
        <v>14</v>
      </c>
      <c r="M152">
        <v>418</v>
      </c>
    </row>
    <row r="153" spans="1:13" x14ac:dyDescent="0.3">
      <c r="A153" t="s">
        <v>20</v>
      </c>
      <c r="B153">
        <v>6465</v>
      </c>
      <c r="L153" t="s">
        <v>14</v>
      </c>
      <c r="M153">
        <v>1439</v>
      </c>
    </row>
    <row r="154" spans="1:13" x14ac:dyDescent="0.3">
      <c r="A154" t="s">
        <v>20</v>
      </c>
      <c r="B154">
        <v>59</v>
      </c>
      <c r="L154" t="s">
        <v>14</v>
      </c>
      <c r="M154">
        <v>15</v>
      </c>
    </row>
    <row r="155" spans="1:13" x14ac:dyDescent="0.3">
      <c r="A155" t="s">
        <v>20</v>
      </c>
      <c r="B155">
        <v>88</v>
      </c>
      <c r="L155" t="s">
        <v>14</v>
      </c>
      <c r="M155">
        <v>1999</v>
      </c>
    </row>
    <row r="156" spans="1:13" x14ac:dyDescent="0.3">
      <c r="A156" t="s">
        <v>20</v>
      </c>
      <c r="B156">
        <v>1697</v>
      </c>
      <c r="L156" t="s">
        <v>14</v>
      </c>
      <c r="M156">
        <v>118</v>
      </c>
    </row>
    <row r="157" spans="1:13" x14ac:dyDescent="0.3">
      <c r="A157" t="s">
        <v>20</v>
      </c>
      <c r="B157">
        <v>92</v>
      </c>
      <c r="L157" t="s">
        <v>14</v>
      </c>
      <c r="M157">
        <v>162</v>
      </c>
    </row>
    <row r="158" spans="1:13" x14ac:dyDescent="0.3">
      <c r="A158" t="s">
        <v>20</v>
      </c>
      <c r="B158">
        <v>186</v>
      </c>
      <c r="L158" t="s">
        <v>14</v>
      </c>
      <c r="M158">
        <v>83</v>
      </c>
    </row>
    <row r="159" spans="1:13" x14ac:dyDescent="0.3">
      <c r="A159" t="s">
        <v>20</v>
      </c>
      <c r="B159">
        <v>138</v>
      </c>
      <c r="L159" t="s">
        <v>14</v>
      </c>
      <c r="M159">
        <v>747</v>
      </c>
    </row>
    <row r="160" spans="1:13" x14ac:dyDescent="0.3">
      <c r="A160" t="s">
        <v>20</v>
      </c>
      <c r="B160">
        <v>261</v>
      </c>
      <c r="L160" t="s">
        <v>14</v>
      </c>
      <c r="M160">
        <v>84</v>
      </c>
    </row>
    <row r="161" spans="1:13" x14ac:dyDescent="0.3">
      <c r="A161" t="s">
        <v>20</v>
      </c>
      <c r="B161">
        <v>107</v>
      </c>
      <c r="L161" t="s">
        <v>14</v>
      </c>
      <c r="M161">
        <v>91</v>
      </c>
    </row>
    <row r="162" spans="1:13" x14ac:dyDescent="0.3">
      <c r="A162" t="s">
        <v>20</v>
      </c>
      <c r="B162">
        <v>199</v>
      </c>
      <c r="L162" t="s">
        <v>14</v>
      </c>
      <c r="M162">
        <v>792</v>
      </c>
    </row>
    <row r="163" spans="1:13" x14ac:dyDescent="0.3">
      <c r="A163" t="s">
        <v>20</v>
      </c>
      <c r="B163">
        <v>5512</v>
      </c>
      <c r="L163" t="s">
        <v>14</v>
      </c>
      <c r="M163">
        <v>32</v>
      </c>
    </row>
    <row r="164" spans="1:13" x14ac:dyDescent="0.3">
      <c r="A164" t="s">
        <v>20</v>
      </c>
      <c r="B164">
        <v>86</v>
      </c>
      <c r="L164" t="s">
        <v>14</v>
      </c>
      <c r="M164">
        <v>186</v>
      </c>
    </row>
    <row r="165" spans="1:13" x14ac:dyDescent="0.3">
      <c r="A165" t="s">
        <v>20</v>
      </c>
      <c r="B165">
        <v>2768</v>
      </c>
      <c r="L165" t="s">
        <v>14</v>
      </c>
      <c r="M165">
        <v>605</v>
      </c>
    </row>
    <row r="166" spans="1:13" x14ac:dyDescent="0.3">
      <c r="A166" t="s">
        <v>20</v>
      </c>
      <c r="B166">
        <v>48</v>
      </c>
      <c r="L166" t="s">
        <v>14</v>
      </c>
      <c r="M166">
        <v>1</v>
      </c>
    </row>
    <row r="167" spans="1:13" x14ac:dyDescent="0.3">
      <c r="A167" t="s">
        <v>20</v>
      </c>
      <c r="B167">
        <v>87</v>
      </c>
      <c r="L167" t="s">
        <v>14</v>
      </c>
      <c r="M167">
        <v>31</v>
      </c>
    </row>
    <row r="168" spans="1:13" x14ac:dyDescent="0.3">
      <c r="A168" t="s">
        <v>20</v>
      </c>
      <c r="B168">
        <v>1894</v>
      </c>
      <c r="L168" t="s">
        <v>14</v>
      </c>
      <c r="M168">
        <v>1181</v>
      </c>
    </row>
    <row r="169" spans="1:13" x14ac:dyDescent="0.3">
      <c r="A169" t="s">
        <v>20</v>
      </c>
      <c r="B169">
        <v>282</v>
      </c>
      <c r="L169" t="s">
        <v>14</v>
      </c>
      <c r="M169">
        <v>39</v>
      </c>
    </row>
    <row r="170" spans="1:13" x14ac:dyDescent="0.3">
      <c r="A170" t="s">
        <v>20</v>
      </c>
      <c r="B170">
        <v>116</v>
      </c>
      <c r="L170" t="s">
        <v>14</v>
      </c>
      <c r="M170">
        <v>46</v>
      </c>
    </row>
    <row r="171" spans="1:13" x14ac:dyDescent="0.3">
      <c r="A171" t="s">
        <v>20</v>
      </c>
      <c r="B171">
        <v>83</v>
      </c>
      <c r="L171" t="s">
        <v>14</v>
      </c>
      <c r="M171">
        <v>105</v>
      </c>
    </row>
    <row r="172" spans="1:13" x14ac:dyDescent="0.3">
      <c r="A172" t="s">
        <v>20</v>
      </c>
      <c r="B172">
        <v>91</v>
      </c>
      <c r="L172" t="s">
        <v>14</v>
      </c>
      <c r="M172">
        <v>535</v>
      </c>
    </row>
    <row r="173" spans="1:13" x14ac:dyDescent="0.3">
      <c r="A173" t="s">
        <v>20</v>
      </c>
      <c r="B173">
        <v>546</v>
      </c>
      <c r="L173" t="s">
        <v>14</v>
      </c>
      <c r="M173">
        <v>16</v>
      </c>
    </row>
    <row r="174" spans="1:13" x14ac:dyDescent="0.3">
      <c r="A174" t="s">
        <v>20</v>
      </c>
      <c r="B174">
        <v>393</v>
      </c>
      <c r="L174" t="s">
        <v>14</v>
      </c>
      <c r="M174">
        <v>575</v>
      </c>
    </row>
    <row r="175" spans="1:13" x14ac:dyDescent="0.3">
      <c r="A175" t="s">
        <v>20</v>
      </c>
      <c r="B175">
        <v>133</v>
      </c>
      <c r="L175" t="s">
        <v>14</v>
      </c>
      <c r="M175">
        <v>1120</v>
      </c>
    </row>
    <row r="176" spans="1:13" x14ac:dyDescent="0.3">
      <c r="A176" t="s">
        <v>20</v>
      </c>
      <c r="B176">
        <v>254</v>
      </c>
      <c r="L176" t="s">
        <v>14</v>
      </c>
      <c r="M176">
        <v>113</v>
      </c>
    </row>
    <row r="177" spans="1:13" x14ac:dyDescent="0.3">
      <c r="A177" t="s">
        <v>20</v>
      </c>
      <c r="B177">
        <v>176</v>
      </c>
      <c r="L177" t="s">
        <v>14</v>
      </c>
      <c r="M177">
        <v>1538</v>
      </c>
    </row>
    <row r="178" spans="1:13" x14ac:dyDescent="0.3">
      <c r="A178" t="s">
        <v>20</v>
      </c>
      <c r="B178">
        <v>337</v>
      </c>
      <c r="L178" t="s">
        <v>14</v>
      </c>
      <c r="M178">
        <v>9</v>
      </c>
    </row>
    <row r="179" spans="1:13" x14ac:dyDescent="0.3">
      <c r="A179" t="s">
        <v>20</v>
      </c>
      <c r="B179">
        <v>107</v>
      </c>
      <c r="L179" t="s">
        <v>14</v>
      </c>
      <c r="M179">
        <v>554</v>
      </c>
    </row>
    <row r="180" spans="1:13" x14ac:dyDescent="0.3">
      <c r="A180" t="s">
        <v>20</v>
      </c>
      <c r="B180">
        <v>183</v>
      </c>
      <c r="L180" t="s">
        <v>14</v>
      </c>
      <c r="M180">
        <v>648</v>
      </c>
    </row>
    <row r="181" spans="1:13" x14ac:dyDescent="0.3">
      <c r="A181" t="s">
        <v>20</v>
      </c>
      <c r="B181">
        <v>72</v>
      </c>
      <c r="L181" t="s">
        <v>14</v>
      </c>
      <c r="M181">
        <v>21</v>
      </c>
    </row>
    <row r="182" spans="1:13" x14ac:dyDescent="0.3">
      <c r="A182" t="s">
        <v>20</v>
      </c>
      <c r="B182">
        <v>295</v>
      </c>
      <c r="L182" t="s">
        <v>14</v>
      </c>
      <c r="M182">
        <v>54</v>
      </c>
    </row>
    <row r="183" spans="1:13" x14ac:dyDescent="0.3">
      <c r="A183" t="s">
        <v>20</v>
      </c>
      <c r="B183">
        <v>142</v>
      </c>
      <c r="L183" t="s">
        <v>14</v>
      </c>
      <c r="M183">
        <v>120</v>
      </c>
    </row>
    <row r="184" spans="1:13" x14ac:dyDescent="0.3">
      <c r="A184" t="s">
        <v>20</v>
      </c>
      <c r="B184">
        <v>85</v>
      </c>
      <c r="L184" t="s">
        <v>14</v>
      </c>
      <c r="M184">
        <v>579</v>
      </c>
    </row>
    <row r="185" spans="1:13" x14ac:dyDescent="0.3">
      <c r="A185" t="s">
        <v>20</v>
      </c>
      <c r="B185">
        <v>659</v>
      </c>
      <c r="L185" t="s">
        <v>14</v>
      </c>
      <c r="M185">
        <v>2072</v>
      </c>
    </row>
    <row r="186" spans="1:13" x14ac:dyDescent="0.3">
      <c r="A186" t="s">
        <v>20</v>
      </c>
      <c r="B186">
        <v>121</v>
      </c>
      <c r="L186" t="s">
        <v>14</v>
      </c>
      <c r="M186">
        <v>0</v>
      </c>
    </row>
    <row r="187" spans="1:13" x14ac:dyDescent="0.3">
      <c r="A187" t="s">
        <v>20</v>
      </c>
      <c r="B187">
        <v>3742</v>
      </c>
      <c r="L187" t="s">
        <v>14</v>
      </c>
      <c r="M187">
        <v>1796</v>
      </c>
    </row>
    <row r="188" spans="1:13" x14ac:dyDescent="0.3">
      <c r="A188" t="s">
        <v>20</v>
      </c>
      <c r="B188">
        <v>223</v>
      </c>
      <c r="L188" t="s">
        <v>14</v>
      </c>
      <c r="M188">
        <v>62</v>
      </c>
    </row>
    <row r="189" spans="1:13" x14ac:dyDescent="0.3">
      <c r="A189" t="s">
        <v>20</v>
      </c>
      <c r="B189">
        <v>133</v>
      </c>
      <c r="L189" t="s">
        <v>14</v>
      </c>
      <c r="M189">
        <v>347</v>
      </c>
    </row>
    <row r="190" spans="1:13" x14ac:dyDescent="0.3">
      <c r="A190" t="s">
        <v>20</v>
      </c>
      <c r="B190">
        <v>5168</v>
      </c>
      <c r="L190" t="s">
        <v>14</v>
      </c>
      <c r="M190">
        <v>19</v>
      </c>
    </row>
    <row r="191" spans="1:13" x14ac:dyDescent="0.3">
      <c r="A191" t="s">
        <v>20</v>
      </c>
      <c r="B191">
        <v>307</v>
      </c>
      <c r="L191" t="s">
        <v>14</v>
      </c>
      <c r="M191">
        <v>1258</v>
      </c>
    </row>
    <row r="192" spans="1:13" x14ac:dyDescent="0.3">
      <c r="A192" t="s">
        <v>20</v>
      </c>
      <c r="B192">
        <v>2441</v>
      </c>
      <c r="L192" t="s">
        <v>14</v>
      </c>
      <c r="M192">
        <v>362</v>
      </c>
    </row>
    <row r="193" spans="1:13" x14ac:dyDescent="0.3">
      <c r="A193" t="s">
        <v>20</v>
      </c>
      <c r="B193">
        <v>1385</v>
      </c>
      <c r="L193" t="s">
        <v>14</v>
      </c>
      <c r="M193">
        <v>133</v>
      </c>
    </row>
    <row r="194" spans="1:13" x14ac:dyDescent="0.3">
      <c r="A194" t="s">
        <v>20</v>
      </c>
      <c r="B194">
        <v>190</v>
      </c>
      <c r="L194" t="s">
        <v>14</v>
      </c>
      <c r="M194">
        <v>846</v>
      </c>
    </row>
    <row r="195" spans="1:13" x14ac:dyDescent="0.3">
      <c r="A195" t="s">
        <v>20</v>
      </c>
      <c r="B195">
        <v>470</v>
      </c>
      <c r="L195" t="s">
        <v>14</v>
      </c>
      <c r="M195">
        <v>10</v>
      </c>
    </row>
    <row r="196" spans="1:13" x14ac:dyDescent="0.3">
      <c r="A196" t="s">
        <v>20</v>
      </c>
      <c r="B196">
        <v>253</v>
      </c>
      <c r="L196" t="s">
        <v>14</v>
      </c>
      <c r="M196">
        <v>191</v>
      </c>
    </row>
    <row r="197" spans="1:13" x14ac:dyDescent="0.3">
      <c r="A197" t="s">
        <v>20</v>
      </c>
      <c r="B197">
        <v>1113</v>
      </c>
      <c r="L197" t="s">
        <v>14</v>
      </c>
      <c r="M197">
        <v>1979</v>
      </c>
    </row>
    <row r="198" spans="1:13" x14ac:dyDescent="0.3">
      <c r="A198" t="s">
        <v>20</v>
      </c>
      <c r="B198">
        <v>2283</v>
      </c>
      <c r="L198" t="s">
        <v>14</v>
      </c>
      <c r="M198">
        <v>63</v>
      </c>
    </row>
    <row r="199" spans="1:13" x14ac:dyDescent="0.3">
      <c r="A199" t="s">
        <v>20</v>
      </c>
      <c r="B199">
        <v>1095</v>
      </c>
      <c r="L199" t="s">
        <v>14</v>
      </c>
      <c r="M199">
        <v>6080</v>
      </c>
    </row>
    <row r="200" spans="1:13" x14ac:dyDescent="0.3">
      <c r="A200" t="s">
        <v>20</v>
      </c>
      <c r="B200">
        <v>1690</v>
      </c>
      <c r="L200" t="s">
        <v>14</v>
      </c>
      <c r="M200">
        <v>80</v>
      </c>
    </row>
    <row r="201" spans="1:13" x14ac:dyDescent="0.3">
      <c r="A201" t="s">
        <v>20</v>
      </c>
      <c r="B201">
        <v>191</v>
      </c>
      <c r="L201" t="s">
        <v>14</v>
      </c>
      <c r="M201">
        <v>9</v>
      </c>
    </row>
    <row r="202" spans="1:13" x14ac:dyDescent="0.3">
      <c r="A202" t="s">
        <v>20</v>
      </c>
      <c r="B202">
        <v>2013</v>
      </c>
      <c r="L202" t="s">
        <v>14</v>
      </c>
      <c r="M202">
        <v>1784</v>
      </c>
    </row>
    <row r="203" spans="1:13" x14ac:dyDescent="0.3">
      <c r="A203" t="s">
        <v>20</v>
      </c>
      <c r="B203">
        <v>1703</v>
      </c>
      <c r="L203" t="s">
        <v>14</v>
      </c>
      <c r="M203">
        <v>243</v>
      </c>
    </row>
    <row r="204" spans="1:13" x14ac:dyDescent="0.3">
      <c r="A204" t="s">
        <v>20</v>
      </c>
      <c r="B204">
        <v>80</v>
      </c>
      <c r="L204" t="s">
        <v>14</v>
      </c>
      <c r="M204">
        <v>1296</v>
      </c>
    </row>
    <row r="205" spans="1:13" x14ac:dyDescent="0.3">
      <c r="A205" t="s">
        <v>20</v>
      </c>
      <c r="B205">
        <v>41</v>
      </c>
      <c r="L205" t="s">
        <v>14</v>
      </c>
      <c r="M205">
        <v>77</v>
      </c>
    </row>
    <row r="206" spans="1:13" x14ac:dyDescent="0.3">
      <c r="A206" t="s">
        <v>20</v>
      </c>
      <c r="B206">
        <v>187</v>
      </c>
      <c r="L206" t="s">
        <v>14</v>
      </c>
      <c r="M206">
        <v>395</v>
      </c>
    </row>
    <row r="207" spans="1:13" x14ac:dyDescent="0.3">
      <c r="A207" t="s">
        <v>20</v>
      </c>
      <c r="B207">
        <v>2875</v>
      </c>
      <c r="L207" t="s">
        <v>14</v>
      </c>
      <c r="M207">
        <v>49</v>
      </c>
    </row>
    <row r="208" spans="1:13" x14ac:dyDescent="0.3">
      <c r="A208" t="s">
        <v>20</v>
      </c>
      <c r="B208">
        <v>88</v>
      </c>
      <c r="L208" t="s">
        <v>14</v>
      </c>
      <c r="M208">
        <v>180</v>
      </c>
    </row>
    <row r="209" spans="1:13" x14ac:dyDescent="0.3">
      <c r="A209" t="s">
        <v>20</v>
      </c>
      <c r="B209">
        <v>191</v>
      </c>
      <c r="L209" t="s">
        <v>14</v>
      </c>
      <c r="M209">
        <v>2690</v>
      </c>
    </row>
    <row r="210" spans="1:13" x14ac:dyDescent="0.3">
      <c r="A210" t="s">
        <v>20</v>
      </c>
      <c r="B210">
        <v>139</v>
      </c>
      <c r="L210" t="s">
        <v>14</v>
      </c>
      <c r="M210">
        <v>2779</v>
      </c>
    </row>
    <row r="211" spans="1:13" x14ac:dyDescent="0.3">
      <c r="A211" t="s">
        <v>20</v>
      </c>
      <c r="B211">
        <v>186</v>
      </c>
      <c r="L211" t="s">
        <v>14</v>
      </c>
      <c r="M211">
        <v>92</v>
      </c>
    </row>
    <row r="212" spans="1:13" x14ac:dyDescent="0.3">
      <c r="A212" t="s">
        <v>20</v>
      </c>
      <c r="B212">
        <v>112</v>
      </c>
      <c r="L212" t="s">
        <v>14</v>
      </c>
      <c r="M212">
        <v>1028</v>
      </c>
    </row>
    <row r="213" spans="1:13" x14ac:dyDescent="0.3">
      <c r="A213" t="s">
        <v>20</v>
      </c>
      <c r="B213">
        <v>101</v>
      </c>
      <c r="L213" t="s">
        <v>14</v>
      </c>
      <c r="M213">
        <v>26</v>
      </c>
    </row>
    <row r="214" spans="1:13" x14ac:dyDescent="0.3">
      <c r="A214" t="s">
        <v>20</v>
      </c>
      <c r="B214">
        <v>206</v>
      </c>
      <c r="L214" t="s">
        <v>14</v>
      </c>
      <c r="M214">
        <v>1790</v>
      </c>
    </row>
    <row r="215" spans="1:13" x14ac:dyDescent="0.3">
      <c r="A215" t="s">
        <v>20</v>
      </c>
      <c r="B215">
        <v>154</v>
      </c>
      <c r="L215" t="s">
        <v>14</v>
      </c>
      <c r="M215">
        <v>37</v>
      </c>
    </row>
    <row r="216" spans="1:13" x14ac:dyDescent="0.3">
      <c r="A216" t="s">
        <v>20</v>
      </c>
      <c r="B216">
        <v>5966</v>
      </c>
      <c r="L216" t="s">
        <v>14</v>
      </c>
      <c r="M216">
        <v>35</v>
      </c>
    </row>
    <row r="217" spans="1:13" x14ac:dyDescent="0.3">
      <c r="A217" t="s">
        <v>20</v>
      </c>
      <c r="B217">
        <v>169</v>
      </c>
      <c r="L217" t="s">
        <v>14</v>
      </c>
      <c r="M217">
        <v>558</v>
      </c>
    </row>
    <row r="218" spans="1:13" x14ac:dyDescent="0.3">
      <c r="A218" t="s">
        <v>20</v>
      </c>
      <c r="B218">
        <v>2106</v>
      </c>
      <c r="L218" t="s">
        <v>14</v>
      </c>
      <c r="M218">
        <v>64</v>
      </c>
    </row>
    <row r="219" spans="1:13" x14ac:dyDescent="0.3">
      <c r="A219" t="s">
        <v>20</v>
      </c>
      <c r="B219">
        <v>131</v>
      </c>
      <c r="L219" t="s">
        <v>14</v>
      </c>
      <c r="M219">
        <v>245</v>
      </c>
    </row>
    <row r="220" spans="1:13" x14ac:dyDescent="0.3">
      <c r="A220" t="s">
        <v>20</v>
      </c>
      <c r="B220">
        <v>84</v>
      </c>
      <c r="L220" t="s">
        <v>14</v>
      </c>
      <c r="M220">
        <v>71</v>
      </c>
    </row>
    <row r="221" spans="1:13" x14ac:dyDescent="0.3">
      <c r="A221" t="s">
        <v>20</v>
      </c>
      <c r="B221">
        <v>155</v>
      </c>
      <c r="L221" t="s">
        <v>14</v>
      </c>
      <c r="M221">
        <v>42</v>
      </c>
    </row>
    <row r="222" spans="1:13" x14ac:dyDescent="0.3">
      <c r="A222" t="s">
        <v>20</v>
      </c>
      <c r="B222">
        <v>189</v>
      </c>
      <c r="L222" t="s">
        <v>14</v>
      </c>
      <c r="M222">
        <v>156</v>
      </c>
    </row>
    <row r="223" spans="1:13" x14ac:dyDescent="0.3">
      <c r="A223" t="s">
        <v>20</v>
      </c>
      <c r="B223">
        <v>4799</v>
      </c>
      <c r="L223" t="s">
        <v>14</v>
      </c>
      <c r="M223">
        <v>1368</v>
      </c>
    </row>
    <row r="224" spans="1:13" x14ac:dyDescent="0.3">
      <c r="A224" t="s">
        <v>20</v>
      </c>
      <c r="B224">
        <v>1137</v>
      </c>
      <c r="L224" t="s">
        <v>14</v>
      </c>
      <c r="M224">
        <v>102</v>
      </c>
    </row>
    <row r="225" spans="1:13" x14ac:dyDescent="0.3">
      <c r="A225" t="s">
        <v>20</v>
      </c>
      <c r="B225">
        <v>1152</v>
      </c>
      <c r="L225" t="s">
        <v>14</v>
      </c>
      <c r="M225">
        <v>86</v>
      </c>
    </row>
    <row r="226" spans="1:13" x14ac:dyDescent="0.3">
      <c r="A226" t="s">
        <v>20</v>
      </c>
      <c r="B226">
        <v>50</v>
      </c>
      <c r="L226" t="s">
        <v>14</v>
      </c>
      <c r="M226">
        <v>253</v>
      </c>
    </row>
    <row r="227" spans="1:13" x14ac:dyDescent="0.3">
      <c r="A227" t="s">
        <v>20</v>
      </c>
      <c r="B227">
        <v>3059</v>
      </c>
      <c r="L227" t="s">
        <v>14</v>
      </c>
      <c r="M227">
        <v>157</v>
      </c>
    </row>
    <row r="228" spans="1:13" x14ac:dyDescent="0.3">
      <c r="A228" t="s">
        <v>20</v>
      </c>
      <c r="B228">
        <v>34</v>
      </c>
      <c r="L228" t="s">
        <v>14</v>
      </c>
      <c r="M228">
        <v>183</v>
      </c>
    </row>
    <row r="229" spans="1:13" x14ac:dyDescent="0.3">
      <c r="A229" t="s">
        <v>20</v>
      </c>
      <c r="B229">
        <v>220</v>
      </c>
      <c r="L229" t="s">
        <v>14</v>
      </c>
      <c r="M229">
        <v>82</v>
      </c>
    </row>
    <row r="230" spans="1:13" x14ac:dyDescent="0.3">
      <c r="A230" t="s">
        <v>20</v>
      </c>
      <c r="B230">
        <v>1604</v>
      </c>
      <c r="L230" t="s">
        <v>14</v>
      </c>
      <c r="M230">
        <v>1</v>
      </c>
    </row>
    <row r="231" spans="1:13" x14ac:dyDescent="0.3">
      <c r="A231" t="s">
        <v>20</v>
      </c>
      <c r="B231">
        <v>454</v>
      </c>
      <c r="L231" t="s">
        <v>14</v>
      </c>
      <c r="M231">
        <v>1198</v>
      </c>
    </row>
    <row r="232" spans="1:13" x14ac:dyDescent="0.3">
      <c r="A232" t="s">
        <v>20</v>
      </c>
      <c r="B232">
        <v>123</v>
      </c>
      <c r="L232" t="s">
        <v>14</v>
      </c>
      <c r="M232">
        <v>648</v>
      </c>
    </row>
    <row r="233" spans="1:13" x14ac:dyDescent="0.3">
      <c r="A233" t="s">
        <v>20</v>
      </c>
      <c r="B233">
        <v>299</v>
      </c>
      <c r="L233" t="s">
        <v>14</v>
      </c>
      <c r="M233">
        <v>64</v>
      </c>
    </row>
    <row r="234" spans="1:13" x14ac:dyDescent="0.3">
      <c r="A234" t="s">
        <v>20</v>
      </c>
      <c r="B234">
        <v>2237</v>
      </c>
      <c r="L234" t="s">
        <v>14</v>
      </c>
      <c r="M234">
        <v>62</v>
      </c>
    </row>
    <row r="235" spans="1:13" x14ac:dyDescent="0.3">
      <c r="A235" t="s">
        <v>20</v>
      </c>
      <c r="B235">
        <v>645</v>
      </c>
      <c r="L235" t="s">
        <v>14</v>
      </c>
      <c r="M235">
        <v>750</v>
      </c>
    </row>
    <row r="236" spans="1:13" x14ac:dyDescent="0.3">
      <c r="A236" t="s">
        <v>20</v>
      </c>
      <c r="B236">
        <v>484</v>
      </c>
      <c r="L236" t="s">
        <v>14</v>
      </c>
      <c r="M236">
        <v>105</v>
      </c>
    </row>
    <row r="237" spans="1:13" x14ac:dyDescent="0.3">
      <c r="A237" t="s">
        <v>20</v>
      </c>
      <c r="B237">
        <v>154</v>
      </c>
      <c r="L237" t="s">
        <v>14</v>
      </c>
      <c r="M237">
        <v>2604</v>
      </c>
    </row>
    <row r="238" spans="1:13" x14ac:dyDescent="0.3">
      <c r="A238" t="s">
        <v>20</v>
      </c>
      <c r="B238">
        <v>82</v>
      </c>
      <c r="L238" t="s">
        <v>14</v>
      </c>
      <c r="M238">
        <v>65</v>
      </c>
    </row>
    <row r="239" spans="1:13" x14ac:dyDescent="0.3">
      <c r="A239" t="s">
        <v>20</v>
      </c>
      <c r="B239">
        <v>134</v>
      </c>
      <c r="L239" t="s">
        <v>14</v>
      </c>
      <c r="M239">
        <v>94</v>
      </c>
    </row>
    <row r="240" spans="1:13" x14ac:dyDescent="0.3">
      <c r="A240" t="s">
        <v>20</v>
      </c>
      <c r="B240">
        <v>5203</v>
      </c>
      <c r="L240" t="s">
        <v>14</v>
      </c>
      <c r="M240">
        <v>257</v>
      </c>
    </row>
    <row r="241" spans="1:13" x14ac:dyDescent="0.3">
      <c r="A241" t="s">
        <v>20</v>
      </c>
      <c r="B241">
        <v>94</v>
      </c>
      <c r="L241" t="s">
        <v>14</v>
      </c>
      <c r="M241">
        <v>2928</v>
      </c>
    </row>
    <row r="242" spans="1:13" x14ac:dyDescent="0.3">
      <c r="A242" t="s">
        <v>20</v>
      </c>
      <c r="B242">
        <v>205</v>
      </c>
      <c r="L242" t="s">
        <v>14</v>
      </c>
      <c r="M242">
        <v>4697</v>
      </c>
    </row>
    <row r="243" spans="1:13" x14ac:dyDescent="0.3">
      <c r="A243" t="s">
        <v>20</v>
      </c>
      <c r="B243">
        <v>92</v>
      </c>
      <c r="L243" t="s">
        <v>14</v>
      </c>
      <c r="M243">
        <v>2915</v>
      </c>
    </row>
    <row r="244" spans="1:13" x14ac:dyDescent="0.3">
      <c r="A244" t="s">
        <v>20</v>
      </c>
      <c r="B244">
        <v>219</v>
      </c>
      <c r="L244" t="s">
        <v>14</v>
      </c>
      <c r="M244">
        <v>18</v>
      </c>
    </row>
    <row r="245" spans="1:13" x14ac:dyDescent="0.3">
      <c r="A245" t="s">
        <v>20</v>
      </c>
      <c r="B245">
        <v>2526</v>
      </c>
      <c r="L245" t="s">
        <v>14</v>
      </c>
      <c r="M245">
        <v>602</v>
      </c>
    </row>
    <row r="246" spans="1:13" x14ac:dyDescent="0.3">
      <c r="A246" t="s">
        <v>20</v>
      </c>
      <c r="B246">
        <v>94</v>
      </c>
      <c r="L246" t="s">
        <v>14</v>
      </c>
      <c r="M246">
        <v>1</v>
      </c>
    </row>
    <row r="247" spans="1:13" x14ac:dyDescent="0.3">
      <c r="A247" t="s">
        <v>20</v>
      </c>
      <c r="B247">
        <v>1713</v>
      </c>
      <c r="L247" t="s">
        <v>14</v>
      </c>
      <c r="M247">
        <v>3868</v>
      </c>
    </row>
    <row r="248" spans="1:13" x14ac:dyDescent="0.3">
      <c r="A248" t="s">
        <v>20</v>
      </c>
      <c r="B248">
        <v>249</v>
      </c>
      <c r="L248" t="s">
        <v>14</v>
      </c>
      <c r="M248">
        <v>504</v>
      </c>
    </row>
    <row r="249" spans="1:13" x14ac:dyDescent="0.3">
      <c r="A249" t="s">
        <v>20</v>
      </c>
      <c r="B249">
        <v>192</v>
      </c>
      <c r="L249" t="s">
        <v>14</v>
      </c>
      <c r="M249">
        <v>14</v>
      </c>
    </row>
    <row r="250" spans="1:13" x14ac:dyDescent="0.3">
      <c r="A250" t="s">
        <v>20</v>
      </c>
      <c r="B250">
        <v>247</v>
      </c>
      <c r="L250" t="s">
        <v>14</v>
      </c>
      <c r="M250">
        <v>750</v>
      </c>
    </row>
    <row r="251" spans="1:13" x14ac:dyDescent="0.3">
      <c r="A251" t="s">
        <v>20</v>
      </c>
      <c r="B251">
        <v>2293</v>
      </c>
      <c r="L251" t="s">
        <v>14</v>
      </c>
      <c r="M251">
        <v>77</v>
      </c>
    </row>
    <row r="252" spans="1:13" x14ac:dyDescent="0.3">
      <c r="A252" t="s">
        <v>20</v>
      </c>
      <c r="B252">
        <v>3131</v>
      </c>
      <c r="L252" t="s">
        <v>14</v>
      </c>
      <c r="M252">
        <v>752</v>
      </c>
    </row>
    <row r="253" spans="1:13" x14ac:dyDescent="0.3">
      <c r="A253" t="s">
        <v>20</v>
      </c>
      <c r="B253">
        <v>143</v>
      </c>
      <c r="L253" t="s">
        <v>14</v>
      </c>
      <c r="M253">
        <v>131</v>
      </c>
    </row>
    <row r="254" spans="1:13" x14ac:dyDescent="0.3">
      <c r="A254" t="s">
        <v>20</v>
      </c>
      <c r="B254">
        <v>296</v>
      </c>
      <c r="L254" t="s">
        <v>14</v>
      </c>
      <c r="M254">
        <v>87</v>
      </c>
    </row>
    <row r="255" spans="1:13" x14ac:dyDescent="0.3">
      <c r="A255" t="s">
        <v>20</v>
      </c>
      <c r="B255">
        <v>170</v>
      </c>
      <c r="L255" t="s">
        <v>14</v>
      </c>
      <c r="M255">
        <v>1063</v>
      </c>
    </row>
    <row r="256" spans="1:13" x14ac:dyDescent="0.3">
      <c r="A256" t="s">
        <v>20</v>
      </c>
      <c r="B256">
        <v>86</v>
      </c>
      <c r="L256" t="s">
        <v>14</v>
      </c>
      <c r="M256">
        <v>76</v>
      </c>
    </row>
    <row r="257" spans="1:13" x14ac:dyDescent="0.3">
      <c r="A257" t="s">
        <v>20</v>
      </c>
      <c r="B257">
        <v>6286</v>
      </c>
      <c r="L257" t="s">
        <v>14</v>
      </c>
      <c r="M257">
        <v>4428</v>
      </c>
    </row>
    <row r="258" spans="1:13" x14ac:dyDescent="0.3">
      <c r="A258" t="s">
        <v>20</v>
      </c>
      <c r="B258">
        <v>3727</v>
      </c>
      <c r="L258" t="s">
        <v>14</v>
      </c>
      <c r="M258">
        <v>58</v>
      </c>
    </row>
    <row r="259" spans="1:13" x14ac:dyDescent="0.3">
      <c r="A259" t="s">
        <v>20</v>
      </c>
      <c r="B259">
        <v>1605</v>
      </c>
      <c r="L259" t="s">
        <v>14</v>
      </c>
      <c r="M259">
        <v>111</v>
      </c>
    </row>
    <row r="260" spans="1:13" x14ac:dyDescent="0.3">
      <c r="A260" t="s">
        <v>20</v>
      </c>
      <c r="B260">
        <v>2120</v>
      </c>
      <c r="L260" t="s">
        <v>14</v>
      </c>
      <c r="M260">
        <v>2955</v>
      </c>
    </row>
    <row r="261" spans="1:13" x14ac:dyDescent="0.3">
      <c r="A261" t="s">
        <v>20</v>
      </c>
      <c r="B261">
        <v>50</v>
      </c>
      <c r="L261" t="s">
        <v>14</v>
      </c>
      <c r="M261">
        <v>1657</v>
      </c>
    </row>
    <row r="262" spans="1:13" x14ac:dyDescent="0.3">
      <c r="A262" t="s">
        <v>20</v>
      </c>
      <c r="B262">
        <v>2080</v>
      </c>
      <c r="L262" t="s">
        <v>14</v>
      </c>
      <c r="M262">
        <v>926</v>
      </c>
    </row>
    <row r="263" spans="1:13" x14ac:dyDescent="0.3">
      <c r="A263" t="s">
        <v>20</v>
      </c>
      <c r="B263">
        <v>2105</v>
      </c>
      <c r="L263" t="s">
        <v>14</v>
      </c>
      <c r="M263">
        <v>77</v>
      </c>
    </row>
    <row r="264" spans="1:13" x14ac:dyDescent="0.3">
      <c r="A264" t="s">
        <v>20</v>
      </c>
      <c r="B264">
        <v>2436</v>
      </c>
      <c r="L264" t="s">
        <v>14</v>
      </c>
      <c r="M264">
        <v>1748</v>
      </c>
    </row>
    <row r="265" spans="1:13" x14ac:dyDescent="0.3">
      <c r="A265" t="s">
        <v>20</v>
      </c>
      <c r="B265">
        <v>80</v>
      </c>
      <c r="L265" t="s">
        <v>14</v>
      </c>
      <c r="M265">
        <v>79</v>
      </c>
    </row>
    <row r="266" spans="1:13" x14ac:dyDescent="0.3">
      <c r="A266" t="s">
        <v>20</v>
      </c>
      <c r="B266">
        <v>42</v>
      </c>
      <c r="L266" t="s">
        <v>14</v>
      </c>
      <c r="M266">
        <v>889</v>
      </c>
    </row>
    <row r="267" spans="1:13" x14ac:dyDescent="0.3">
      <c r="A267" t="s">
        <v>20</v>
      </c>
      <c r="B267">
        <v>139</v>
      </c>
      <c r="L267" t="s">
        <v>14</v>
      </c>
      <c r="M267">
        <v>56</v>
      </c>
    </row>
    <row r="268" spans="1:13" x14ac:dyDescent="0.3">
      <c r="A268" t="s">
        <v>20</v>
      </c>
      <c r="B268">
        <v>159</v>
      </c>
      <c r="L268" t="s">
        <v>14</v>
      </c>
      <c r="M268">
        <v>1</v>
      </c>
    </row>
    <row r="269" spans="1:13" x14ac:dyDescent="0.3">
      <c r="A269" t="s">
        <v>20</v>
      </c>
      <c r="B269">
        <v>381</v>
      </c>
      <c r="L269" t="s">
        <v>14</v>
      </c>
      <c r="M269">
        <v>83</v>
      </c>
    </row>
    <row r="270" spans="1:13" x14ac:dyDescent="0.3">
      <c r="A270" t="s">
        <v>20</v>
      </c>
      <c r="B270">
        <v>194</v>
      </c>
      <c r="L270" t="s">
        <v>14</v>
      </c>
      <c r="M270">
        <v>2025</v>
      </c>
    </row>
    <row r="271" spans="1:13" x14ac:dyDescent="0.3">
      <c r="A271" t="s">
        <v>20</v>
      </c>
      <c r="B271">
        <v>106</v>
      </c>
      <c r="L271" t="s">
        <v>14</v>
      </c>
      <c r="M271">
        <v>14</v>
      </c>
    </row>
    <row r="272" spans="1:13" x14ac:dyDescent="0.3">
      <c r="A272" t="s">
        <v>20</v>
      </c>
      <c r="B272">
        <v>142</v>
      </c>
      <c r="L272" t="s">
        <v>14</v>
      </c>
      <c r="M272">
        <v>656</v>
      </c>
    </row>
    <row r="273" spans="1:13" x14ac:dyDescent="0.3">
      <c r="A273" t="s">
        <v>20</v>
      </c>
      <c r="B273">
        <v>211</v>
      </c>
      <c r="L273" t="s">
        <v>14</v>
      </c>
      <c r="M273">
        <v>1596</v>
      </c>
    </row>
    <row r="274" spans="1:13" x14ac:dyDescent="0.3">
      <c r="A274" t="s">
        <v>20</v>
      </c>
      <c r="B274">
        <v>2756</v>
      </c>
      <c r="L274" t="s">
        <v>14</v>
      </c>
      <c r="M274">
        <v>10</v>
      </c>
    </row>
    <row r="275" spans="1:13" x14ac:dyDescent="0.3">
      <c r="A275" t="s">
        <v>20</v>
      </c>
      <c r="B275">
        <v>173</v>
      </c>
      <c r="L275" t="s">
        <v>14</v>
      </c>
      <c r="M275">
        <v>1121</v>
      </c>
    </row>
    <row r="276" spans="1:13" x14ac:dyDescent="0.3">
      <c r="A276" t="s">
        <v>20</v>
      </c>
      <c r="B276">
        <v>87</v>
      </c>
      <c r="L276" t="s">
        <v>14</v>
      </c>
      <c r="M276">
        <v>15</v>
      </c>
    </row>
    <row r="277" spans="1:13" x14ac:dyDescent="0.3">
      <c r="A277" t="s">
        <v>20</v>
      </c>
      <c r="B277">
        <v>1572</v>
      </c>
      <c r="L277" t="s">
        <v>14</v>
      </c>
      <c r="M277">
        <v>191</v>
      </c>
    </row>
    <row r="278" spans="1:13" x14ac:dyDescent="0.3">
      <c r="A278" t="s">
        <v>20</v>
      </c>
      <c r="B278">
        <v>2346</v>
      </c>
      <c r="L278" t="s">
        <v>14</v>
      </c>
      <c r="M278">
        <v>16</v>
      </c>
    </row>
    <row r="279" spans="1:13" x14ac:dyDescent="0.3">
      <c r="A279" t="s">
        <v>20</v>
      </c>
      <c r="B279">
        <v>115</v>
      </c>
      <c r="L279" t="s">
        <v>14</v>
      </c>
      <c r="M279">
        <v>17</v>
      </c>
    </row>
    <row r="280" spans="1:13" x14ac:dyDescent="0.3">
      <c r="A280" t="s">
        <v>20</v>
      </c>
      <c r="B280">
        <v>85</v>
      </c>
      <c r="L280" t="s">
        <v>14</v>
      </c>
      <c r="M280">
        <v>34</v>
      </c>
    </row>
    <row r="281" spans="1:13" x14ac:dyDescent="0.3">
      <c r="A281" t="s">
        <v>20</v>
      </c>
      <c r="B281">
        <v>144</v>
      </c>
      <c r="L281" t="s">
        <v>14</v>
      </c>
      <c r="M281">
        <v>1</v>
      </c>
    </row>
    <row r="282" spans="1:13" x14ac:dyDescent="0.3">
      <c r="A282" t="s">
        <v>20</v>
      </c>
      <c r="B282">
        <v>2443</v>
      </c>
      <c r="L282" t="s">
        <v>14</v>
      </c>
      <c r="M282">
        <v>1274</v>
      </c>
    </row>
    <row r="283" spans="1:13" x14ac:dyDescent="0.3">
      <c r="A283" t="s">
        <v>20</v>
      </c>
      <c r="B283">
        <v>64</v>
      </c>
      <c r="L283" t="s">
        <v>14</v>
      </c>
      <c r="M283">
        <v>210</v>
      </c>
    </row>
    <row r="284" spans="1:13" x14ac:dyDescent="0.3">
      <c r="A284" t="s">
        <v>20</v>
      </c>
      <c r="B284">
        <v>268</v>
      </c>
      <c r="L284" t="s">
        <v>14</v>
      </c>
      <c r="M284">
        <v>248</v>
      </c>
    </row>
    <row r="285" spans="1:13" x14ac:dyDescent="0.3">
      <c r="A285" t="s">
        <v>20</v>
      </c>
      <c r="B285">
        <v>195</v>
      </c>
      <c r="L285" t="s">
        <v>14</v>
      </c>
      <c r="M285">
        <v>513</v>
      </c>
    </row>
    <row r="286" spans="1:13" x14ac:dyDescent="0.3">
      <c r="A286" t="s">
        <v>20</v>
      </c>
      <c r="B286">
        <v>186</v>
      </c>
      <c r="L286" t="s">
        <v>14</v>
      </c>
      <c r="M286">
        <v>3410</v>
      </c>
    </row>
    <row r="287" spans="1:13" x14ac:dyDescent="0.3">
      <c r="A287" t="s">
        <v>20</v>
      </c>
      <c r="B287">
        <v>460</v>
      </c>
      <c r="L287" t="s">
        <v>14</v>
      </c>
      <c r="M287">
        <v>10</v>
      </c>
    </row>
    <row r="288" spans="1:13" x14ac:dyDescent="0.3">
      <c r="A288" t="s">
        <v>20</v>
      </c>
      <c r="B288">
        <v>2528</v>
      </c>
      <c r="L288" t="s">
        <v>14</v>
      </c>
      <c r="M288">
        <v>2201</v>
      </c>
    </row>
    <row r="289" spans="1:13" x14ac:dyDescent="0.3">
      <c r="A289" t="s">
        <v>20</v>
      </c>
      <c r="B289">
        <v>3657</v>
      </c>
      <c r="L289" t="s">
        <v>14</v>
      </c>
      <c r="M289">
        <v>676</v>
      </c>
    </row>
    <row r="290" spans="1:13" x14ac:dyDescent="0.3">
      <c r="A290" t="s">
        <v>20</v>
      </c>
      <c r="B290">
        <v>131</v>
      </c>
      <c r="L290" t="s">
        <v>14</v>
      </c>
      <c r="M290">
        <v>831</v>
      </c>
    </row>
    <row r="291" spans="1:13" x14ac:dyDescent="0.3">
      <c r="A291" t="s">
        <v>20</v>
      </c>
      <c r="B291">
        <v>239</v>
      </c>
      <c r="L291" t="s">
        <v>14</v>
      </c>
      <c r="M291">
        <v>859</v>
      </c>
    </row>
    <row r="292" spans="1:13" x14ac:dyDescent="0.3">
      <c r="A292" t="s">
        <v>20</v>
      </c>
      <c r="B292">
        <v>78</v>
      </c>
      <c r="L292" t="s">
        <v>14</v>
      </c>
      <c r="M292">
        <v>45</v>
      </c>
    </row>
    <row r="293" spans="1:13" x14ac:dyDescent="0.3">
      <c r="A293" t="s">
        <v>20</v>
      </c>
      <c r="B293">
        <v>1773</v>
      </c>
      <c r="L293" t="s">
        <v>14</v>
      </c>
      <c r="M293">
        <v>6</v>
      </c>
    </row>
    <row r="294" spans="1:13" x14ac:dyDescent="0.3">
      <c r="A294" t="s">
        <v>20</v>
      </c>
      <c r="B294">
        <v>32</v>
      </c>
      <c r="L294" t="s">
        <v>14</v>
      </c>
      <c r="M294">
        <v>7</v>
      </c>
    </row>
    <row r="295" spans="1:13" x14ac:dyDescent="0.3">
      <c r="A295" t="s">
        <v>20</v>
      </c>
      <c r="B295">
        <v>369</v>
      </c>
      <c r="L295" t="s">
        <v>14</v>
      </c>
      <c r="M295">
        <v>31</v>
      </c>
    </row>
    <row r="296" spans="1:13" x14ac:dyDescent="0.3">
      <c r="A296" t="s">
        <v>20</v>
      </c>
      <c r="B296">
        <v>89</v>
      </c>
      <c r="L296" t="s">
        <v>14</v>
      </c>
      <c r="M296">
        <v>78</v>
      </c>
    </row>
    <row r="297" spans="1:13" x14ac:dyDescent="0.3">
      <c r="A297" t="s">
        <v>20</v>
      </c>
      <c r="B297">
        <v>147</v>
      </c>
      <c r="L297" t="s">
        <v>14</v>
      </c>
      <c r="M297">
        <v>1225</v>
      </c>
    </row>
    <row r="298" spans="1:13" x14ac:dyDescent="0.3">
      <c r="A298" t="s">
        <v>20</v>
      </c>
      <c r="B298">
        <v>126</v>
      </c>
      <c r="L298" t="s">
        <v>14</v>
      </c>
      <c r="M298">
        <v>1</v>
      </c>
    </row>
    <row r="299" spans="1:13" x14ac:dyDescent="0.3">
      <c r="A299" t="s">
        <v>20</v>
      </c>
      <c r="B299">
        <v>2218</v>
      </c>
      <c r="L299" t="s">
        <v>14</v>
      </c>
      <c r="M299">
        <v>67</v>
      </c>
    </row>
    <row r="300" spans="1:13" x14ac:dyDescent="0.3">
      <c r="A300" t="s">
        <v>20</v>
      </c>
      <c r="B300">
        <v>202</v>
      </c>
      <c r="L300" t="s">
        <v>14</v>
      </c>
      <c r="M300">
        <v>19</v>
      </c>
    </row>
    <row r="301" spans="1:13" x14ac:dyDescent="0.3">
      <c r="A301" t="s">
        <v>20</v>
      </c>
      <c r="B301">
        <v>140</v>
      </c>
      <c r="L301" t="s">
        <v>14</v>
      </c>
      <c r="M301">
        <v>2108</v>
      </c>
    </row>
    <row r="302" spans="1:13" x14ac:dyDescent="0.3">
      <c r="A302" t="s">
        <v>20</v>
      </c>
      <c r="B302">
        <v>1052</v>
      </c>
      <c r="L302" t="s">
        <v>14</v>
      </c>
      <c r="M302">
        <v>679</v>
      </c>
    </row>
    <row r="303" spans="1:13" x14ac:dyDescent="0.3">
      <c r="A303" t="s">
        <v>20</v>
      </c>
      <c r="B303">
        <v>247</v>
      </c>
      <c r="L303" t="s">
        <v>14</v>
      </c>
      <c r="M303">
        <v>36</v>
      </c>
    </row>
    <row r="304" spans="1:13" x14ac:dyDescent="0.3">
      <c r="A304" t="s">
        <v>20</v>
      </c>
      <c r="B304">
        <v>84</v>
      </c>
      <c r="L304" t="s">
        <v>14</v>
      </c>
      <c r="M304">
        <v>47</v>
      </c>
    </row>
    <row r="305" spans="1:13" x14ac:dyDescent="0.3">
      <c r="A305" t="s">
        <v>20</v>
      </c>
      <c r="B305">
        <v>88</v>
      </c>
      <c r="L305" t="s">
        <v>14</v>
      </c>
      <c r="M305">
        <v>70</v>
      </c>
    </row>
    <row r="306" spans="1:13" x14ac:dyDescent="0.3">
      <c r="A306" t="s">
        <v>20</v>
      </c>
      <c r="B306">
        <v>156</v>
      </c>
      <c r="L306" t="s">
        <v>14</v>
      </c>
      <c r="M306">
        <v>154</v>
      </c>
    </row>
    <row r="307" spans="1:13" x14ac:dyDescent="0.3">
      <c r="A307" t="s">
        <v>20</v>
      </c>
      <c r="B307">
        <v>2985</v>
      </c>
      <c r="L307" t="s">
        <v>14</v>
      </c>
      <c r="M307">
        <v>22</v>
      </c>
    </row>
    <row r="308" spans="1:13" x14ac:dyDescent="0.3">
      <c r="A308" t="s">
        <v>20</v>
      </c>
      <c r="B308">
        <v>762</v>
      </c>
      <c r="L308" t="s">
        <v>14</v>
      </c>
      <c r="M308">
        <v>1758</v>
      </c>
    </row>
    <row r="309" spans="1:13" x14ac:dyDescent="0.3">
      <c r="A309" t="s">
        <v>20</v>
      </c>
      <c r="B309">
        <v>554</v>
      </c>
      <c r="L309" t="s">
        <v>14</v>
      </c>
      <c r="M309">
        <v>94</v>
      </c>
    </row>
    <row r="310" spans="1:13" x14ac:dyDescent="0.3">
      <c r="A310" t="s">
        <v>20</v>
      </c>
      <c r="B310">
        <v>135</v>
      </c>
      <c r="L310" t="s">
        <v>14</v>
      </c>
      <c r="M310">
        <v>33</v>
      </c>
    </row>
    <row r="311" spans="1:13" x14ac:dyDescent="0.3">
      <c r="A311" t="s">
        <v>20</v>
      </c>
      <c r="B311">
        <v>122</v>
      </c>
      <c r="L311" t="s">
        <v>14</v>
      </c>
      <c r="M311">
        <v>1</v>
      </c>
    </row>
    <row r="312" spans="1:13" x14ac:dyDescent="0.3">
      <c r="A312" t="s">
        <v>20</v>
      </c>
      <c r="B312">
        <v>221</v>
      </c>
      <c r="L312" t="s">
        <v>14</v>
      </c>
      <c r="M312">
        <v>31</v>
      </c>
    </row>
    <row r="313" spans="1:13" x14ac:dyDescent="0.3">
      <c r="A313" t="s">
        <v>20</v>
      </c>
      <c r="B313">
        <v>126</v>
      </c>
      <c r="L313" t="s">
        <v>14</v>
      </c>
      <c r="M313">
        <v>35</v>
      </c>
    </row>
    <row r="314" spans="1:13" x14ac:dyDescent="0.3">
      <c r="A314" t="s">
        <v>20</v>
      </c>
      <c r="B314">
        <v>1022</v>
      </c>
      <c r="L314" t="s">
        <v>14</v>
      </c>
      <c r="M314">
        <v>63</v>
      </c>
    </row>
    <row r="315" spans="1:13" x14ac:dyDescent="0.3">
      <c r="A315" t="s">
        <v>20</v>
      </c>
      <c r="B315">
        <v>3177</v>
      </c>
      <c r="L315" t="s">
        <v>14</v>
      </c>
      <c r="M315">
        <v>526</v>
      </c>
    </row>
    <row r="316" spans="1:13" x14ac:dyDescent="0.3">
      <c r="A316" t="s">
        <v>20</v>
      </c>
      <c r="B316">
        <v>198</v>
      </c>
      <c r="L316" t="s">
        <v>14</v>
      </c>
      <c r="M316">
        <v>121</v>
      </c>
    </row>
    <row r="317" spans="1:13" x14ac:dyDescent="0.3">
      <c r="A317" t="s">
        <v>20</v>
      </c>
      <c r="B317">
        <v>85</v>
      </c>
      <c r="L317" t="s">
        <v>14</v>
      </c>
      <c r="M317">
        <v>67</v>
      </c>
    </row>
    <row r="318" spans="1:13" x14ac:dyDescent="0.3">
      <c r="A318" t="s">
        <v>20</v>
      </c>
      <c r="B318">
        <v>3596</v>
      </c>
      <c r="L318" t="s">
        <v>14</v>
      </c>
      <c r="M318">
        <v>57</v>
      </c>
    </row>
    <row r="319" spans="1:13" x14ac:dyDescent="0.3">
      <c r="A319" t="s">
        <v>20</v>
      </c>
      <c r="B319">
        <v>244</v>
      </c>
      <c r="L319" t="s">
        <v>14</v>
      </c>
      <c r="M319">
        <v>1229</v>
      </c>
    </row>
    <row r="320" spans="1:13" x14ac:dyDescent="0.3">
      <c r="A320" t="s">
        <v>20</v>
      </c>
      <c r="B320">
        <v>5180</v>
      </c>
      <c r="L320" t="s">
        <v>14</v>
      </c>
      <c r="M320">
        <v>12</v>
      </c>
    </row>
    <row r="321" spans="1:13" x14ac:dyDescent="0.3">
      <c r="A321" t="s">
        <v>20</v>
      </c>
      <c r="B321">
        <v>589</v>
      </c>
      <c r="L321" t="s">
        <v>14</v>
      </c>
      <c r="M321">
        <v>452</v>
      </c>
    </row>
    <row r="322" spans="1:13" x14ac:dyDescent="0.3">
      <c r="A322" t="s">
        <v>20</v>
      </c>
      <c r="B322">
        <v>2725</v>
      </c>
      <c r="L322" t="s">
        <v>14</v>
      </c>
      <c r="M322">
        <v>1886</v>
      </c>
    </row>
    <row r="323" spans="1:13" x14ac:dyDescent="0.3">
      <c r="A323" t="s">
        <v>20</v>
      </c>
      <c r="B323">
        <v>300</v>
      </c>
      <c r="L323" t="s">
        <v>14</v>
      </c>
      <c r="M323">
        <v>1825</v>
      </c>
    </row>
    <row r="324" spans="1:13" x14ac:dyDescent="0.3">
      <c r="A324" t="s">
        <v>20</v>
      </c>
      <c r="B324">
        <v>144</v>
      </c>
      <c r="L324" t="s">
        <v>14</v>
      </c>
      <c r="M324">
        <v>31</v>
      </c>
    </row>
    <row r="325" spans="1:13" x14ac:dyDescent="0.3">
      <c r="A325" t="s">
        <v>20</v>
      </c>
      <c r="B325">
        <v>87</v>
      </c>
      <c r="L325" t="s">
        <v>14</v>
      </c>
      <c r="M325">
        <v>107</v>
      </c>
    </row>
    <row r="326" spans="1:13" x14ac:dyDescent="0.3">
      <c r="A326" t="s">
        <v>20</v>
      </c>
      <c r="B326">
        <v>3116</v>
      </c>
      <c r="L326" t="s">
        <v>14</v>
      </c>
      <c r="M326">
        <v>27</v>
      </c>
    </row>
    <row r="327" spans="1:13" x14ac:dyDescent="0.3">
      <c r="A327" t="s">
        <v>20</v>
      </c>
      <c r="B327">
        <v>909</v>
      </c>
      <c r="L327" t="s">
        <v>14</v>
      </c>
      <c r="M327">
        <v>1221</v>
      </c>
    </row>
    <row r="328" spans="1:13" x14ac:dyDescent="0.3">
      <c r="A328" t="s">
        <v>20</v>
      </c>
      <c r="B328">
        <v>1613</v>
      </c>
      <c r="L328" t="s">
        <v>14</v>
      </c>
      <c r="M328">
        <v>1</v>
      </c>
    </row>
    <row r="329" spans="1:13" x14ac:dyDescent="0.3">
      <c r="A329" t="s">
        <v>20</v>
      </c>
      <c r="B329">
        <v>136</v>
      </c>
      <c r="L329" t="s">
        <v>14</v>
      </c>
      <c r="M329">
        <v>16</v>
      </c>
    </row>
    <row r="330" spans="1:13" x14ac:dyDescent="0.3">
      <c r="A330" t="s">
        <v>20</v>
      </c>
      <c r="B330">
        <v>130</v>
      </c>
      <c r="L330" t="s">
        <v>14</v>
      </c>
      <c r="M330">
        <v>41</v>
      </c>
    </row>
    <row r="331" spans="1:13" x14ac:dyDescent="0.3">
      <c r="A331" t="s">
        <v>20</v>
      </c>
      <c r="B331">
        <v>102</v>
      </c>
      <c r="L331" t="s">
        <v>14</v>
      </c>
      <c r="M331">
        <v>523</v>
      </c>
    </row>
    <row r="332" spans="1:13" x14ac:dyDescent="0.3">
      <c r="A332" t="s">
        <v>20</v>
      </c>
      <c r="B332">
        <v>4006</v>
      </c>
      <c r="L332" t="s">
        <v>14</v>
      </c>
      <c r="M332">
        <v>141</v>
      </c>
    </row>
    <row r="333" spans="1:13" x14ac:dyDescent="0.3">
      <c r="A333" t="s">
        <v>20</v>
      </c>
      <c r="B333">
        <v>1629</v>
      </c>
      <c r="L333" t="s">
        <v>14</v>
      </c>
      <c r="M333">
        <v>52</v>
      </c>
    </row>
    <row r="334" spans="1:13" x14ac:dyDescent="0.3">
      <c r="A334" t="s">
        <v>20</v>
      </c>
      <c r="B334">
        <v>2188</v>
      </c>
      <c r="L334" t="s">
        <v>14</v>
      </c>
      <c r="M334">
        <v>225</v>
      </c>
    </row>
    <row r="335" spans="1:13" x14ac:dyDescent="0.3">
      <c r="A335" t="s">
        <v>20</v>
      </c>
      <c r="B335">
        <v>2409</v>
      </c>
      <c r="L335" t="s">
        <v>14</v>
      </c>
      <c r="M335">
        <v>38</v>
      </c>
    </row>
    <row r="336" spans="1:13" x14ac:dyDescent="0.3">
      <c r="A336" t="s">
        <v>20</v>
      </c>
      <c r="B336">
        <v>194</v>
      </c>
      <c r="L336" t="s">
        <v>14</v>
      </c>
      <c r="M336">
        <v>15</v>
      </c>
    </row>
    <row r="337" spans="1:13" x14ac:dyDescent="0.3">
      <c r="A337" t="s">
        <v>20</v>
      </c>
      <c r="B337">
        <v>1140</v>
      </c>
      <c r="L337" t="s">
        <v>14</v>
      </c>
      <c r="M337">
        <v>37</v>
      </c>
    </row>
    <row r="338" spans="1:13" x14ac:dyDescent="0.3">
      <c r="A338" t="s">
        <v>20</v>
      </c>
      <c r="B338">
        <v>102</v>
      </c>
      <c r="L338" t="s">
        <v>14</v>
      </c>
      <c r="M338">
        <v>112</v>
      </c>
    </row>
    <row r="339" spans="1:13" x14ac:dyDescent="0.3">
      <c r="A339" t="s">
        <v>20</v>
      </c>
      <c r="B339">
        <v>2857</v>
      </c>
      <c r="L339" t="s">
        <v>14</v>
      </c>
      <c r="M339">
        <v>21</v>
      </c>
    </row>
    <row r="340" spans="1:13" x14ac:dyDescent="0.3">
      <c r="A340" t="s">
        <v>20</v>
      </c>
      <c r="B340">
        <v>107</v>
      </c>
      <c r="L340" t="s">
        <v>14</v>
      </c>
      <c r="M340">
        <v>67</v>
      </c>
    </row>
    <row r="341" spans="1:13" x14ac:dyDescent="0.3">
      <c r="A341" t="s">
        <v>20</v>
      </c>
      <c r="B341">
        <v>160</v>
      </c>
      <c r="L341" t="s">
        <v>14</v>
      </c>
      <c r="M341">
        <v>78</v>
      </c>
    </row>
    <row r="342" spans="1:13" x14ac:dyDescent="0.3">
      <c r="A342" t="s">
        <v>20</v>
      </c>
      <c r="B342">
        <v>2230</v>
      </c>
      <c r="L342" t="s">
        <v>14</v>
      </c>
      <c r="M342">
        <v>67</v>
      </c>
    </row>
    <row r="343" spans="1:13" x14ac:dyDescent="0.3">
      <c r="A343" t="s">
        <v>20</v>
      </c>
      <c r="B343">
        <v>316</v>
      </c>
      <c r="L343" t="s">
        <v>14</v>
      </c>
      <c r="M343">
        <v>263</v>
      </c>
    </row>
    <row r="344" spans="1:13" x14ac:dyDescent="0.3">
      <c r="A344" t="s">
        <v>20</v>
      </c>
      <c r="B344">
        <v>117</v>
      </c>
      <c r="L344" t="s">
        <v>14</v>
      </c>
      <c r="M344">
        <v>1691</v>
      </c>
    </row>
    <row r="345" spans="1:13" x14ac:dyDescent="0.3">
      <c r="A345" t="s">
        <v>20</v>
      </c>
      <c r="B345">
        <v>6406</v>
      </c>
      <c r="L345" t="s">
        <v>14</v>
      </c>
      <c r="M345">
        <v>181</v>
      </c>
    </row>
    <row r="346" spans="1:13" x14ac:dyDescent="0.3">
      <c r="A346" t="s">
        <v>20</v>
      </c>
      <c r="B346">
        <v>192</v>
      </c>
      <c r="L346" t="s">
        <v>14</v>
      </c>
      <c r="M346">
        <v>13</v>
      </c>
    </row>
    <row r="347" spans="1:13" x14ac:dyDescent="0.3">
      <c r="A347" t="s">
        <v>20</v>
      </c>
      <c r="B347">
        <v>26</v>
      </c>
      <c r="L347" t="s">
        <v>14</v>
      </c>
      <c r="M347">
        <v>1</v>
      </c>
    </row>
    <row r="348" spans="1:13" x14ac:dyDescent="0.3">
      <c r="A348" t="s">
        <v>20</v>
      </c>
      <c r="B348">
        <v>723</v>
      </c>
      <c r="L348" t="s">
        <v>14</v>
      </c>
      <c r="M348">
        <v>21</v>
      </c>
    </row>
    <row r="349" spans="1:13" x14ac:dyDescent="0.3">
      <c r="A349" t="s">
        <v>20</v>
      </c>
      <c r="B349">
        <v>170</v>
      </c>
      <c r="L349" t="s">
        <v>14</v>
      </c>
      <c r="M349">
        <v>830</v>
      </c>
    </row>
    <row r="350" spans="1:13" x14ac:dyDescent="0.3">
      <c r="A350" t="s">
        <v>20</v>
      </c>
      <c r="B350">
        <v>238</v>
      </c>
      <c r="L350" t="s">
        <v>14</v>
      </c>
      <c r="M350">
        <v>130</v>
      </c>
    </row>
    <row r="351" spans="1:13" x14ac:dyDescent="0.3">
      <c r="A351" t="s">
        <v>20</v>
      </c>
      <c r="B351">
        <v>55</v>
      </c>
      <c r="L351" t="s">
        <v>14</v>
      </c>
      <c r="M351">
        <v>55</v>
      </c>
    </row>
    <row r="352" spans="1:13" x14ac:dyDescent="0.3">
      <c r="A352" t="s">
        <v>20</v>
      </c>
      <c r="B352">
        <v>128</v>
      </c>
      <c r="L352" t="s">
        <v>14</v>
      </c>
      <c r="M352">
        <v>114</v>
      </c>
    </row>
    <row r="353" spans="1:13" x14ac:dyDescent="0.3">
      <c r="A353" t="s">
        <v>20</v>
      </c>
      <c r="B353">
        <v>2144</v>
      </c>
      <c r="L353" t="s">
        <v>14</v>
      </c>
      <c r="M353">
        <v>594</v>
      </c>
    </row>
    <row r="354" spans="1:13" x14ac:dyDescent="0.3">
      <c r="A354" t="s">
        <v>20</v>
      </c>
      <c r="B354">
        <v>2693</v>
      </c>
      <c r="L354" t="s">
        <v>14</v>
      </c>
      <c r="M354">
        <v>24</v>
      </c>
    </row>
    <row r="355" spans="1:13" x14ac:dyDescent="0.3">
      <c r="A355" t="s">
        <v>20</v>
      </c>
      <c r="B355">
        <v>432</v>
      </c>
      <c r="L355" t="s">
        <v>14</v>
      </c>
      <c r="M355">
        <v>252</v>
      </c>
    </row>
    <row r="356" spans="1:13" x14ac:dyDescent="0.3">
      <c r="A356" t="s">
        <v>20</v>
      </c>
      <c r="B356">
        <v>189</v>
      </c>
      <c r="L356" t="s">
        <v>14</v>
      </c>
      <c r="M356">
        <v>67</v>
      </c>
    </row>
    <row r="357" spans="1:13" x14ac:dyDescent="0.3">
      <c r="A357" t="s">
        <v>20</v>
      </c>
      <c r="B357">
        <v>154</v>
      </c>
      <c r="L357" t="s">
        <v>14</v>
      </c>
      <c r="M357">
        <v>742</v>
      </c>
    </row>
    <row r="358" spans="1:13" x14ac:dyDescent="0.3">
      <c r="A358" t="s">
        <v>20</v>
      </c>
      <c r="B358">
        <v>96</v>
      </c>
      <c r="L358" t="s">
        <v>14</v>
      </c>
      <c r="M358">
        <v>75</v>
      </c>
    </row>
    <row r="359" spans="1:13" x14ac:dyDescent="0.3">
      <c r="A359" t="s">
        <v>20</v>
      </c>
      <c r="B359">
        <v>3063</v>
      </c>
      <c r="L359" t="s">
        <v>14</v>
      </c>
      <c r="M359">
        <v>4405</v>
      </c>
    </row>
    <row r="360" spans="1:13" x14ac:dyDescent="0.3">
      <c r="A360" t="s">
        <v>20</v>
      </c>
      <c r="B360">
        <v>2266</v>
      </c>
      <c r="L360" t="s">
        <v>14</v>
      </c>
      <c r="M360">
        <v>92</v>
      </c>
    </row>
    <row r="361" spans="1:13" x14ac:dyDescent="0.3">
      <c r="A361" t="s">
        <v>20</v>
      </c>
      <c r="B361">
        <v>194</v>
      </c>
      <c r="L361" t="s">
        <v>14</v>
      </c>
      <c r="M361">
        <v>64</v>
      </c>
    </row>
    <row r="362" spans="1:13" x14ac:dyDescent="0.3">
      <c r="A362" t="s">
        <v>20</v>
      </c>
      <c r="B362">
        <v>129</v>
      </c>
      <c r="L362" t="s">
        <v>14</v>
      </c>
      <c r="M362">
        <v>64</v>
      </c>
    </row>
    <row r="363" spans="1:13" x14ac:dyDescent="0.3">
      <c r="A363" t="s">
        <v>20</v>
      </c>
      <c r="B363">
        <v>375</v>
      </c>
      <c r="L363" t="s">
        <v>14</v>
      </c>
      <c r="M363">
        <v>842</v>
      </c>
    </row>
    <row r="364" spans="1:13" x14ac:dyDescent="0.3">
      <c r="A364" t="s">
        <v>20</v>
      </c>
      <c r="B364">
        <v>409</v>
      </c>
      <c r="L364" t="s">
        <v>14</v>
      </c>
      <c r="M364">
        <v>112</v>
      </c>
    </row>
    <row r="365" spans="1:13" x14ac:dyDescent="0.3">
      <c r="A365" t="s">
        <v>20</v>
      </c>
      <c r="B365">
        <v>234</v>
      </c>
      <c r="L365" t="s">
        <v>14</v>
      </c>
      <c r="M365">
        <v>374</v>
      </c>
    </row>
    <row r="366" spans="1:13" x14ac:dyDescent="0.3">
      <c r="A366" t="s">
        <v>20</v>
      </c>
      <c r="B366">
        <v>3016</v>
      </c>
    </row>
    <row r="367" spans="1:13" x14ac:dyDescent="0.3">
      <c r="A367" t="s">
        <v>20</v>
      </c>
      <c r="B367">
        <v>264</v>
      </c>
    </row>
    <row r="368" spans="1:13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L2:L365">
    <cfRule type="cellIs" dxfId="3" priority="1" operator="equal">
      <formula>$G$20</formula>
    </cfRule>
    <cfRule type="cellIs" dxfId="2" priority="2" operator="equal">
      <formula>$G$10</formula>
    </cfRule>
    <cfRule type="cellIs" dxfId="1" priority="3" operator="equal">
      <formula>$G$3</formula>
    </cfRule>
    <cfRule type="cellIs" dxfId="0" priority="4" operator="equal">
      <formula>$G$2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Campaigns-Category</vt:lpstr>
      <vt:lpstr>Campaigns-Sub-category</vt:lpstr>
      <vt:lpstr>Outcome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Momo Zhang</cp:lastModifiedBy>
  <dcterms:created xsi:type="dcterms:W3CDTF">2021-09-29T18:52:28Z</dcterms:created>
  <dcterms:modified xsi:type="dcterms:W3CDTF">2023-05-02T19:49:27Z</dcterms:modified>
</cp:coreProperties>
</file>