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  <sheet name="Sheet7" sheetId="7" r:id="rId4"/>
    <sheet name="Sheet8" sheetId="8" r:id="rId5"/>
  </sheets>
  <calcPr calcId="124519"/>
</workbook>
</file>

<file path=xl/calcChain.xml><?xml version="1.0" encoding="utf-8"?>
<calcChain xmlns="http://schemas.openxmlformats.org/spreadsheetml/2006/main">
  <c r="H62" i="8"/>
  <c r="F60"/>
  <c r="H74"/>
  <c r="H73"/>
  <c r="H72"/>
  <c r="H71"/>
  <c r="G72"/>
  <c r="G71"/>
  <c r="G70"/>
  <c r="G63"/>
  <c r="G62"/>
  <c r="G61"/>
  <c r="H67"/>
  <c r="H66"/>
  <c r="H65"/>
  <c r="H64"/>
  <c r="H63"/>
  <c r="G68"/>
  <c r="G67"/>
  <c r="G66"/>
  <c r="G65"/>
  <c r="G64"/>
  <c r="E40"/>
  <c r="J5"/>
  <c r="I4"/>
  <c r="I5"/>
  <c r="I6"/>
  <c r="I7"/>
  <c r="I8"/>
  <c r="I3"/>
  <c r="H4"/>
  <c r="H5"/>
  <c r="H6"/>
  <c r="H7"/>
  <c r="H8"/>
  <c r="H3"/>
  <c r="G4"/>
  <c r="G5"/>
  <c r="G6"/>
  <c r="G7"/>
  <c r="G8"/>
  <c r="G3"/>
  <c r="F4"/>
  <c r="F5"/>
  <c r="F6"/>
  <c r="F7"/>
  <c r="F8"/>
  <c r="F3"/>
  <c r="E4"/>
  <c r="E5"/>
  <c r="E6"/>
  <c r="E7"/>
  <c r="E8"/>
  <c r="E3"/>
  <c r="E11" i="3"/>
  <c r="E12"/>
  <c r="E10"/>
  <c r="P10"/>
  <c r="R10" s="1"/>
  <c r="P11"/>
  <c r="R11" s="1"/>
  <c r="P12"/>
  <c r="R12" s="1"/>
  <c r="Q10"/>
  <c r="Q11"/>
  <c r="Q12"/>
  <c r="N11"/>
  <c r="N12"/>
  <c r="N10"/>
  <c r="J11"/>
  <c r="J12"/>
  <c r="J10"/>
  <c r="F11"/>
  <c r="F12"/>
  <c r="F10"/>
  <c r="I18" i="2"/>
  <c r="I19"/>
  <c r="I20"/>
  <c r="I17"/>
  <c r="H18"/>
  <c r="H19"/>
  <c r="H20"/>
  <c r="H17"/>
  <c r="G20"/>
  <c r="G19"/>
  <c r="G18"/>
  <c r="G17"/>
  <c r="F18"/>
  <c r="F19"/>
  <c r="F20"/>
  <c r="F17"/>
  <c r="E18"/>
  <c r="E19"/>
  <c r="E20"/>
  <c r="E17"/>
  <c r="M9"/>
  <c r="M10"/>
  <c r="M11"/>
  <c r="M8"/>
  <c r="L9"/>
  <c r="L10"/>
  <c r="L11"/>
  <c r="L8"/>
  <c r="H9"/>
  <c r="H10"/>
  <c r="H11"/>
  <c r="H8"/>
  <c r="L11" i="1"/>
  <c r="L12"/>
  <c r="L10"/>
  <c r="N11"/>
  <c r="N12"/>
  <c r="N10"/>
  <c r="M11"/>
  <c r="M12"/>
  <c r="M10"/>
  <c r="D16"/>
  <c r="D17"/>
  <c r="D15"/>
  <c r="F6"/>
  <c r="F7"/>
  <c r="F8"/>
  <c r="F5"/>
</calcChain>
</file>

<file path=xl/sharedStrings.xml><?xml version="1.0" encoding="utf-8"?>
<sst xmlns="http://schemas.openxmlformats.org/spreadsheetml/2006/main" count="167" uniqueCount="147">
  <si>
    <t xml:space="preserve"> Expenses</t>
  </si>
  <si>
    <t xml:space="preserve"> Budgeted</t>
  </si>
  <si>
    <t>Actual</t>
  </si>
  <si>
    <t xml:space="preserve"> Status</t>
  </si>
  <si>
    <t xml:space="preserve"> Airfare</t>
  </si>
  <si>
    <t>Hotel</t>
  </si>
  <si>
    <t>Car</t>
  </si>
  <si>
    <t>Food</t>
  </si>
  <si>
    <t xml:space="preserve">   University of Barishal EDGE Program</t>
  </si>
  <si>
    <t>Students</t>
  </si>
  <si>
    <t xml:space="preserve"> Bangla</t>
  </si>
  <si>
    <t>Stutus</t>
  </si>
  <si>
    <t>Bristi</t>
  </si>
  <si>
    <t>Rumi</t>
  </si>
  <si>
    <t>Maruf</t>
  </si>
  <si>
    <t>English</t>
  </si>
  <si>
    <t>Status</t>
  </si>
  <si>
    <t>Math</t>
  </si>
  <si>
    <t xml:space="preserve">   University of Barishal 
EDGE Program</t>
  </si>
  <si>
    <t xml:space="preserve"> Johnny</t>
  </si>
  <si>
    <t>Georgy</t>
  </si>
  <si>
    <t>Ofri</t>
  </si>
  <si>
    <t>Dani</t>
  </si>
  <si>
    <t xml:space="preserve"> Test 1</t>
  </si>
  <si>
    <t>Test 2</t>
  </si>
  <si>
    <t xml:space="preserve"> Test 3</t>
  </si>
  <si>
    <t>Test 4</t>
  </si>
  <si>
    <t xml:space="preserve"> Student name</t>
  </si>
  <si>
    <t>Grade</t>
  </si>
  <si>
    <t xml:space="preserve"> Failed/Good/Excellent</t>
  </si>
  <si>
    <t>John</t>
  </si>
  <si>
    <t xml:space="preserve"> Sarah</t>
  </si>
  <si>
    <t>Michael</t>
  </si>
  <si>
    <t>Deborah</t>
  </si>
  <si>
    <t xml:space="preserve"> Salary Sheet of Opsonin Pharmaceutcal Ltd Barisal</t>
  </si>
  <si>
    <t xml:space="preserve"> SL No.</t>
  </si>
  <si>
    <t xml:space="preserve"> Name</t>
  </si>
  <si>
    <t>Designation</t>
  </si>
  <si>
    <t xml:space="preserve"> Basic</t>
  </si>
  <si>
    <t xml:space="preserve"> House-Rent</t>
  </si>
  <si>
    <t>Medical-Allowance</t>
  </si>
  <si>
    <t>Provident fund</t>
  </si>
  <si>
    <t>Income Tax</t>
  </si>
  <si>
    <t>Total</t>
  </si>
  <si>
    <t>Monsur</t>
  </si>
  <si>
    <t>Shawon</t>
  </si>
  <si>
    <t>Nayon</t>
  </si>
  <si>
    <t>Asif</t>
  </si>
  <si>
    <t>P.D.Executive</t>
  </si>
  <si>
    <t>Production Executive</t>
  </si>
  <si>
    <t>QC</t>
  </si>
  <si>
    <t>Name</t>
  </si>
  <si>
    <t xml:space="preserve"> Money</t>
  </si>
  <si>
    <t xml:space="preserve"> Classics</t>
  </si>
  <si>
    <t>Young Adult</t>
  </si>
  <si>
    <t>Sci-Fi &amp;Fiction</t>
  </si>
  <si>
    <t>Romance</t>
  </si>
  <si>
    <t>Mystry</t>
  </si>
  <si>
    <r>
      <t xml:space="preserve">                                                                                                                                    </t>
    </r>
    <r>
      <rPr>
        <sz val="20"/>
        <color theme="1"/>
        <rFont val="Calibri"/>
        <family val="2"/>
        <scheme val="minor"/>
      </rPr>
      <t>Result Sheet</t>
    </r>
    <r>
      <rPr>
        <sz val="11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Department of Physical Session 2014 -15</t>
    </r>
  </si>
  <si>
    <t>Student ID</t>
  </si>
  <si>
    <t xml:space="preserve"> Physical</t>
  </si>
  <si>
    <t xml:space="preserve">                Math</t>
  </si>
  <si>
    <t xml:space="preserve">                           CSE</t>
  </si>
  <si>
    <t xml:space="preserve"> Total Earned Point</t>
  </si>
  <si>
    <t xml:space="preserve">Total Credit </t>
  </si>
  <si>
    <t>14PHY002</t>
  </si>
  <si>
    <t>14PHY003</t>
  </si>
  <si>
    <t>keya</t>
  </si>
  <si>
    <t xml:space="preserve"> Student 
Name</t>
  </si>
  <si>
    <t>Marks</t>
  </si>
  <si>
    <t>GP</t>
  </si>
  <si>
    <t>Credit</t>
  </si>
  <si>
    <t>14PHY001</t>
  </si>
  <si>
    <t>Raisal</t>
  </si>
  <si>
    <t>joytu</t>
  </si>
  <si>
    <t xml:space="preserve"> GPA</t>
  </si>
  <si>
    <t>Final Result</t>
  </si>
  <si>
    <t>F</t>
  </si>
  <si>
    <t>D</t>
  </si>
  <si>
    <t>C</t>
  </si>
  <si>
    <t>C+</t>
  </si>
  <si>
    <t>B-</t>
  </si>
  <si>
    <t>B</t>
  </si>
  <si>
    <t>B+</t>
  </si>
  <si>
    <t>A-</t>
  </si>
  <si>
    <t>A</t>
  </si>
  <si>
    <t>A+</t>
  </si>
  <si>
    <t xml:space="preserve"> </t>
  </si>
  <si>
    <t>Salary Calculation Sheet</t>
  </si>
  <si>
    <t xml:space="preserve">  Employee 
Name</t>
  </si>
  <si>
    <t>Rate\hour</t>
  </si>
  <si>
    <t xml:space="preserve">Working
Hour </t>
  </si>
  <si>
    <t>Overtime
Hour</t>
  </si>
  <si>
    <t>Working
Payment</t>
  </si>
  <si>
    <t>Overtime
Payment</t>
  </si>
  <si>
    <t>Total
Payment</t>
  </si>
  <si>
    <t xml:space="preserve"> Jamal</t>
  </si>
  <si>
    <t>Arif</t>
  </si>
  <si>
    <t>Habiba</t>
  </si>
  <si>
    <t>Asad</t>
  </si>
  <si>
    <t>Mishu</t>
  </si>
  <si>
    <t>Maarif</t>
  </si>
  <si>
    <t>TAX</t>
  </si>
  <si>
    <t xml:space="preserve"> TAX Status</t>
  </si>
  <si>
    <t xml:space="preserve"> Class</t>
  </si>
  <si>
    <t xml:space="preserve"> English</t>
  </si>
  <si>
    <t xml:space="preserve"> Math</t>
  </si>
  <si>
    <t>Physics</t>
  </si>
  <si>
    <t xml:space="preserve"> Chemistry</t>
  </si>
  <si>
    <t xml:space="preserve"> Obtained 
Marks</t>
  </si>
  <si>
    <t>Tanvir</t>
  </si>
  <si>
    <t>Shuvo</t>
  </si>
  <si>
    <t xml:space="preserve"> Syfur</t>
  </si>
  <si>
    <t>Fadil</t>
  </si>
  <si>
    <t>Anis</t>
  </si>
  <si>
    <t>Physic</t>
  </si>
  <si>
    <t xml:space="preserve"> Age</t>
  </si>
  <si>
    <t xml:space="preserve"> Gender</t>
  </si>
  <si>
    <t xml:space="preserve"> Occupation</t>
  </si>
  <si>
    <t xml:space="preserve"> Alice</t>
  </si>
  <si>
    <t xml:space="preserve"> Bob Johnson</t>
  </si>
  <si>
    <t>Bobby</t>
  </si>
  <si>
    <t xml:space="preserve"> Emily Chan</t>
  </si>
  <si>
    <t xml:space="preserve"> Jane Doe</t>
  </si>
  <si>
    <t xml:space="preserve"> John Smith</t>
  </si>
  <si>
    <t xml:space="preserve"> Lily Chen</t>
  </si>
  <si>
    <t xml:space="preserve"> Mike Lee</t>
  </si>
  <si>
    <t xml:space="preserve"> Sam Lee</t>
  </si>
  <si>
    <t xml:space="preserve"> Sue Kim</t>
  </si>
  <si>
    <t>Yoav Ishay</t>
  </si>
  <si>
    <t xml:space="preserve"> Sales</t>
  </si>
  <si>
    <t xml:space="preserve"> Accountant</t>
  </si>
  <si>
    <t xml:space="preserve"> Teacher</t>
  </si>
  <si>
    <t xml:space="preserve"> HR</t>
  </si>
  <si>
    <t xml:space="preserve"> Data Scientist</t>
  </si>
  <si>
    <t xml:space="preserve"> Software Eng</t>
  </si>
  <si>
    <t xml:space="preserve"> Enginner</t>
  </si>
  <si>
    <t xml:space="preserve"> CEO</t>
  </si>
  <si>
    <t>Marketing</t>
  </si>
  <si>
    <t xml:space="preserve"> Doctor</t>
  </si>
  <si>
    <t xml:space="preserve"> Lawyer</t>
  </si>
  <si>
    <t>Male</t>
  </si>
  <si>
    <t xml:space="preserve"> Male</t>
  </si>
  <si>
    <t xml:space="preserve">   =</t>
  </si>
  <si>
    <t xml:space="preserve"> mim</t>
  </si>
  <si>
    <t xml:space="preserve"> suma</t>
  </si>
  <si>
    <t>Afrin</t>
  </si>
</sst>
</file>

<file path=xl/styles.xml><?xml version="1.0" encoding="utf-8"?>
<styleSheet xmlns="http://schemas.openxmlformats.org/spreadsheetml/2006/main">
  <numFmts count="2">
    <numFmt numFmtId="164" formatCode="[$BDT]\ #,##0.00"/>
    <numFmt numFmtId="165" formatCode="&quot;$&quot;#,##0.00"/>
  </numFmts>
  <fonts count="3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9">
    <dxf>
      <fill>
        <patternFill>
          <bgColor rgb="FFFF0000"/>
        </patternFill>
      </fill>
    </dxf>
    <dxf>
      <font>
        <condense val="0"/>
        <extend val="0"/>
        <color rgb="FF9C0006"/>
      </font>
    </dxf>
    <dxf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dLblPos val="inBase"/>
            <c:showVal val="1"/>
          </c:dLbls>
          <c:cat>
            <c:strRef>
              <c:f>Sheet1!$H$10:$H$12</c:f>
              <c:strCache>
                <c:ptCount val="3"/>
                <c:pt idx="0">
                  <c:v> mim</c:v>
                </c:pt>
                <c:pt idx="1">
                  <c:v> suma</c:v>
                </c:pt>
                <c:pt idx="2">
                  <c:v>Afrin</c:v>
                </c:pt>
              </c:strCache>
            </c:strRef>
          </c:cat>
          <c:val>
            <c:numRef>
              <c:f>Sheet1!$J$10:$J$12</c:f>
              <c:numCache>
                <c:formatCode>General</c:formatCode>
                <c:ptCount val="3"/>
                <c:pt idx="0">
                  <c:v>90</c:v>
                </c:pt>
                <c:pt idx="1">
                  <c:v>41</c:v>
                </c:pt>
                <c:pt idx="2">
                  <c:v>70</c:v>
                </c:pt>
              </c:numCache>
            </c:numRef>
          </c:val>
        </c:ser>
        <c:dLbls>
          <c:showVal val="1"/>
        </c:dLbls>
        <c:axId val="91938176"/>
        <c:axId val="91948160"/>
      </c:barChart>
      <c:catAx>
        <c:axId val="91938176"/>
        <c:scaling>
          <c:orientation val="minMax"/>
        </c:scaling>
        <c:axPos val="b"/>
        <c:tickLblPos val="nextTo"/>
        <c:crossAx val="91948160"/>
        <c:crosses val="autoZero"/>
        <c:auto val="1"/>
        <c:lblAlgn val="ctr"/>
        <c:lblOffset val="100"/>
      </c:catAx>
      <c:valAx>
        <c:axId val="91948160"/>
        <c:scaling>
          <c:orientation val="minMax"/>
        </c:scaling>
        <c:axPos val="l"/>
        <c:majorGridlines/>
        <c:numFmt formatCode="General" sourceLinked="1"/>
        <c:tickLblPos val="nextTo"/>
        <c:crossAx val="91938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>
        <c:manualLayout>
          <c:layoutTarget val="inner"/>
          <c:xMode val="edge"/>
          <c:yMode val="edge"/>
          <c:x val="0.22086351706036739"/>
          <c:y val="0.17628499562554681"/>
          <c:w val="0.62755446194225628"/>
          <c:h val="0.65482210557013765"/>
        </c:manualLayout>
      </c:layout>
      <c:barChart>
        <c:barDir val="col"/>
        <c:grouping val="stacked"/>
        <c:ser>
          <c:idx val="0"/>
          <c:order val="0"/>
          <c:tx>
            <c:strRef>
              <c:f>Sheet2!$I$16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layout>
                <c:manualLayout>
                  <c:x val="1.1111111111111125E-2"/>
                  <c:y val="-0.26851851851851843"/>
                </c:manualLayout>
              </c:layout>
              <c:showVal val="1"/>
            </c:dLbl>
            <c:dLbl>
              <c:idx val="1"/>
              <c:layout>
                <c:manualLayout>
                  <c:x val="1.6666666666666621E-2"/>
                  <c:y val="-0.19907407407407388"/>
                </c:manualLayout>
              </c:layout>
              <c:showVal val="1"/>
            </c:dLbl>
            <c:dLbl>
              <c:idx val="2"/>
              <c:layout>
                <c:manualLayout>
                  <c:x val="5.5555555555555558E-3"/>
                  <c:y val="-0.33333333333333337"/>
                </c:manualLayout>
              </c:layout>
              <c:showVal val="1"/>
            </c:dLbl>
            <c:dLbl>
              <c:idx val="3"/>
              <c:layout>
                <c:manualLayout>
                  <c:x val="0"/>
                  <c:y val="-0.1388888888888889"/>
                </c:manualLayout>
              </c:layout>
              <c:showVal val="1"/>
            </c:dLbl>
            <c:showVal val="1"/>
          </c:dLbls>
          <c:cat>
            <c:strRef>
              <c:f>Sheet2!$B$17:$B$20</c:f>
              <c:strCache>
                <c:ptCount val="4"/>
                <c:pt idx="0">
                  <c:v>Monsur</c:v>
                </c:pt>
                <c:pt idx="1">
                  <c:v>Shawon</c:v>
                </c:pt>
                <c:pt idx="2">
                  <c:v>Nayon</c:v>
                </c:pt>
                <c:pt idx="3">
                  <c:v>Asif</c:v>
                </c:pt>
              </c:strCache>
            </c:strRef>
          </c:cat>
          <c:val>
            <c:numRef>
              <c:f>Sheet2!$I$17:$I$20</c:f>
              <c:numCache>
                <c:formatCode>[$BDT]\ #,##0.00</c:formatCode>
                <c:ptCount val="4"/>
                <c:pt idx="0">
                  <c:v>35000</c:v>
                </c:pt>
                <c:pt idx="1">
                  <c:v>35000</c:v>
                </c:pt>
                <c:pt idx="2">
                  <c:v>67500</c:v>
                </c:pt>
                <c:pt idx="3">
                  <c:v>21750</c:v>
                </c:pt>
              </c:numCache>
            </c:numRef>
          </c:val>
        </c:ser>
        <c:dLbls>
          <c:showVal val="1"/>
        </c:dLbls>
        <c:overlap val="100"/>
        <c:axId val="91976832"/>
        <c:axId val="91978368"/>
      </c:barChart>
      <c:catAx>
        <c:axId val="91976832"/>
        <c:scaling>
          <c:orientation val="minMax"/>
        </c:scaling>
        <c:axPos val="b"/>
        <c:tickLblPos val="nextTo"/>
        <c:crossAx val="91978368"/>
        <c:crosses val="autoZero"/>
        <c:auto val="1"/>
        <c:lblAlgn val="ctr"/>
        <c:lblOffset val="100"/>
      </c:catAx>
      <c:valAx>
        <c:axId val="91978368"/>
        <c:scaling>
          <c:orientation val="minMax"/>
        </c:scaling>
        <c:axPos val="l"/>
        <c:majorGridlines/>
        <c:numFmt formatCode="[$BDT]\ #,##0.00" sourceLinked="1"/>
        <c:tickLblPos val="nextTo"/>
        <c:crossAx val="919768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840011512921199"/>
          <c:y val="6.3723711751221074E-2"/>
          <c:w val="0.6675450751423696"/>
          <c:h val="0.81610385727100565"/>
        </c:manualLayout>
      </c:layout>
      <c:barChart>
        <c:barDir val="col"/>
        <c:grouping val="clustered"/>
        <c:ser>
          <c:idx val="0"/>
          <c:order val="0"/>
          <c:tx>
            <c:strRef>
              <c:f>Sheet2!$D$16</c:f>
              <c:strCache>
                <c:ptCount val="1"/>
                <c:pt idx="0">
                  <c:v> Basic</c:v>
                </c:pt>
              </c:strCache>
            </c:strRef>
          </c:tx>
          <c:dLbls>
            <c:dLblPos val="outEnd"/>
            <c:showVal val="1"/>
          </c:dLbls>
          <c:cat>
            <c:strRef>
              <c:f>Sheet2!$B$17:$B$20</c:f>
              <c:strCache>
                <c:ptCount val="4"/>
                <c:pt idx="0">
                  <c:v>Monsur</c:v>
                </c:pt>
                <c:pt idx="1">
                  <c:v>Shawon</c:v>
                </c:pt>
                <c:pt idx="2">
                  <c:v>Nayon</c:v>
                </c:pt>
                <c:pt idx="3">
                  <c:v>Asif</c:v>
                </c:pt>
              </c:strCache>
            </c:strRef>
          </c:cat>
          <c:val>
            <c:numRef>
              <c:f>Sheet2!$D$17:$D$20</c:f>
              <c:numCache>
                <c:formatCode>[$BDT]\ #,##0.00</c:formatCode>
                <c:ptCount val="4"/>
                <c:pt idx="0">
                  <c:v>25000</c:v>
                </c:pt>
                <c:pt idx="1">
                  <c:v>25000</c:v>
                </c:pt>
                <c:pt idx="2">
                  <c:v>50000</c:v>
                </c:pt>
                <c:pt idx="3">
                  <c:v>15000</c:v>
                </c:pt>
              </c:numCache>
            </c:numRef>
          </c:val>
        </c:ser>
        <c:ser>
          <c:idx val="1"/>
          <c:order val="1"/>
          <c:tx>
            <c:strRef>
              <c:f>Sheet2!$E$16</c:f>
              <c:strCache>
                <c:ptCount val="1"/>
                <c:pt idx="0">
                  <c:v> House-Rent</c:v>
                </c:pt>
              </c:strCache>
            </c:strRef>
          </c:tx>
          <c:dLbls>
            <c:dLblPos val="outEnd"/>
            <c:showVal val="1"/>
          </c:dLbls>
          <c:cat>
            <c:strRef>
              <c:f>Sheet2!$B$17:$B$20</c:f>
              <c:strCache>
                <c:ptCount val="4"/>
                <c:pt idx="0">
                  <c:v>Monsur</c:v>
                </c:pt>
                <c:pt idx="1">
                  <c:v>Shawon</c:v>
                </c:pt>
                <c:pt idx="2">
                  <c:v>Nayon</c:v>
                </c:pt>
                <c:pt idx="3">
                  <c:v>Asif</c:v>
                </c:pt>
              </c:strCache>
            </c:strRef>
          </c:cat>
          <c:val>
            <c:numRef>
              <c:f>Sheet2!$E$17:$E$20</c:f>
              <c:numCache>
                <c:formatCode>[$BDT]\ #,##0.00</c:formatCode>
                <c:ptCount val="4"/>
                <c:pt idx="0">
                  <c:v>11250</c:v>
                </c:pt>
                <c:pt idx="1">
                  <c:v>11250</c:v>
                </c:pt>
                <c:pt idx="2">
                  <c:v>22500</c:v>
                </c:pt>
                <c:pt idx="3">
                  <c:v>6750</c:v>
                </c:pt>
              </c:numCache>
            </c:numRef>
          </c:val>
        </c:ser>
        <c:ser>
          <c:idx val="2"/>
          <c:order val="2"/>
          <c:tx>
            <c:strRef>
              <c:f>Sheet2!$F$16</c:f>
              <c:strCache>
                <c:ptCount val="1"/>
                <c:pt idx="0">
                  <c:v>Medical-Allowance</c:v>
                </c:pt>
              </c:strCache>
            </c:strRef>
          </c:tx>
          <c:dLbls>
            <c:dLblPos val="outEnd"/>
            <c:showVal val="1"/>
          </c:dLbls>
          <c:cat>
            <c:strRef>
              <c:f>Sheet2!$B$17:$B$20</c:f>
              <c:strCache>
                <c:ptCount val="4"/>
                <c:pt idx="0">
                  <c:v>Monsur</c:v>
                </c:pt>
                <c:pt idx="1">
                  <c:v>Shawon</c:v>
                </c:pt>
                <c:pt idx="2">
                  <c:v>Nayon</c:v>
                </c:pt>
                <c:pt idx="3">
                  <c:v>Asif</c:v>
                </c:pt>
              </c:strCache>
            </c:strRef>
          </c:cat>
          <c:val>
            <c:numRef>
              <c:f>Sheet2!$F$17:$F$20</c:f>
              <c:numCache>
                <c:formatCode>[$BDT]\ #,##0.00</c:formatCode>
                <c:ptCount val="4"/>
                <c:pt idx="0">
                  <c:v>2500</c:v>
                </c:pt>
                <c:pt idx="1">
                  <c:v>2500</c:v>
                </c:pt>
                <c:pt idx="2">
                  <c:v>5000</c:v>
                </c:pt>
                <c:pt idx="3">
                  <c:v>1500</c:v>
                </c:pt>
              </c:numCache>
            </c:numRef>
          </c:val>
        </c:ser>
        <c:ser>
          <c:idx val="3"/>
          <c:order val="3"/>
          <c:tx>
            <c:strRef>
              <c:f>Sheet2!$G$16</c:f>
              <c:strCache>
                <c:ptCount val="1"/>
                <c:pt idx="0">
                  <c:v>Provident fund</c:v>
                </c:pt>
              </c:strCache>
            </c:strRef>
          </c:tx>
          <c:dLbls>
            <c:dLblPos val="outEnd"/>
            <c:showVal val="1"/>
          </c:dLbls>
          <c:cat>
            <c:strRef>
              <c:f>Sheet2!$B$17:$B$20</c:f>
              <c:strCache>
                <c:ptCount val="4"/>
                <c:pt idx="0">
                  <c:v>Monsur</c:v>
                </c:pt>
                <c:pt idx="1">
                  <c:v>Shawon</c:v>
                </c:pt>
                <c:pt idx="2">
                  <c:v>Nayon</c:v>
                </c:pt>
                <c:pt idx="3">
                  <c:v>Asif</c:v>
                </c:pt>
              </c:strCache>
            </c:strRef>
          </c:cat>
          <c:val>
            <c:numRef>
              <c:f>Sheet2!$G$17:$G$20</c:f>
              <c:numCache>
                <c:formatCode>[$BDT]\ #,##0.00</c:formatCode>
                <c:ptCount val="4"/>
                <c:pt idx="0">
                  <c:v>2500</c:v>
                </c:pt>
                <c:pt idx="1">
                  <c:v>2500</c:v>
                </c:pt>
                <c:pt idx="2">
                  <c:v>5000</c:v>
                </c:pt>
                <c:pt idx="3">
                  <c:v>1500</c:v>
                </c:pt>
              </c:numCache>
            </c:numRef>
          </c:val>
        </c:ser>
        <c:ser>
          <c:idx val="4"/>
          <c:order val="4"/>
          <c:tx>
            <c:strRef>
              <c:f>Sheet2!$H$16</c:f>
              <c:strCache>
                <c:ptCount val="1"/>
                <c:pt idx="0">
                  <c:v>Income Tax</c:v>
                </c:pt>
              </c:strCache>
            </c:strRef>
          </c:tx>
          <c:dLbls>
            <c:dLblPos val="outEnd"/>
            <c:showVal val="1"/>
          </c:dLbls>
          <c:cat>
            <c:strRef>
              <c:f>Sheet2!$B$17:$B$20</c:f>
              <c:strCache>
                <c:ptCount val="4"/>
                <c:pt idx="0">
                  <c:v>Monsur</c:v>
                </c:pt>
                <c:pt idx="1">
                  <c:v>Shawon</c:v>
                </c:pt>
                <c:pt idx="2">
                  <c:v>Nayon</c:v>
                </c:pt>
                <c:pt idx="3">
                  <c:v>Asif</c:v>
                </c:pt>
              </c:strCache>
            </c:strRef>
          </c:cat>
          <c:val>
            <c:numRef>
              <c:f>Sheet2!$H$17:$H$20</c:f>
              <c:numCache>
                <c:formatCode>[$BDT]\ #,##0.00</c:formatCode>
                <c:ptCount val="4"/>
                <c:pt idx="0">
                  <c:v>1250</c:v>
                </c:pt>
                <c:pt idx="1">
                  <c:v>1250</c:v>
                </c:pt>
                <c:pt idx="2">
                  <c:v>5000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Sheet2!$I$16</c:f>
              <c:strCache>
                <c:ptCount val="1"/>
                <c:pt idx="0">
                  <c:v>Total</c:v>
                </c:pt>
              </c:strCache>
            </c:strRef>
          </c:tx>
          <c:dLbls>
            <c:dLblPos val="outEnd"/>
            <c:showVal val="1"/>
          </c:dLbls>
          <c:cat>
            <c:strRef>
              <c:f>Sheet2!$B$17:$B$20</c:f>
              <c:strCache>
                <c:ptCount val="4"/>
                <c:pt idx="0">
                  <c:v>Monsur</c:v>
                </c:pt>
                <c:pt idx="1">
                  <c:v>Shawon</c:v>
                </c:pt>
                <c:pt idx="2">
                  <c:v>Nayon</c:v>
                </c:pt>
                <c:pt idx="3">
                  <c:v>Asif</c:v>
                </c:pt>
              </c:strCache>
            </c:strRef>
          </c:cat>
          <c:val>
            <c:numRef>
              <c:f>Sheet2!$I$17:$I$20</c:f>
              <c:numCache>
                <c:formatCode>[$BDT]\ #,##0.00</c:formatCode>
                <c:ptCount val="4"/>
                <c:pt idx="0">
                  <c:v>35000</c:v>
                </c:pt>
                <c:pt idx="1">
                  <c:v>35000</c:v>
                </c:pt>
                <c:pt idx="2">
                  <c:v>67500</c:v>
                </c:pt>
                <c:pt idx="3">
                  <c:v>21750</c:v>
                </c:pt>
              </c:numCache>
            </c:numRef>
          </c:val>
        </c:ser>
        <c:dLbls>
          <c:showVal val="1"/>
        </c:dLbls>
        <c:axId val="92062464"/>
        <c:axId val="92064000"/>
      </c:barChart>
      <c:catAx>
        <c:axId val="92062464"/>
        <c:scaling>
          <c:orientation val="minMax"/>
        </c:scaling>
        <c:axPos val="b"/>
        <c:tickLblPos val="nextTo"/>
        <c:crossAx val="92064000"/>
        <c:crosses val="autoZero"/>
        <c:auto val="1"/>
        <c:lblAlgn val="ctr"/>
        <c:lblOffset val="100"/>
      </c:catAx>
      <c:valAx>
        <c:axId val="92064000"/>
        <c:scaling>
          <c:orientation val="minMax"/>
        </c:scaling>
        <c:axPos val="l"/>
        <c:majorGridlines/>
        <c:numFmt formatCode="[$BDT]\ #,##0.00" sourceLinked="1"/>
        <c:tickLblPos val="nextTo"/>
        <c:crossAx val="92062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553613892258249"/>
          <c:y val="0.44831755207814211"/>
          <c:w val="6.6130871728308754E-2"/>
          <c:h val="0.25202666739828322"/>
        </c:manualLayout>
      </c:layout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Lbls>
            <c:dLblPos val="ctr"/>
            <c:showVal val="1"/>
          </c:dLbls>
          <c:cat>
            <c:strRef>
              <c:f>Sheet2!$H$95:$H$99</c:f>
              <c:strCache>
                <c:ptCount val="5"/>
                <c:pt idx="0">
                  <c:v> Classics</c:v>
                </c:pt>
                <c:pt idx="1">
                  <c:v>Young Adult</c:v>
                </c:pt>
                <c:pt idx="2">
                  <c:v>Sci-Fi &amp;Fiction</c:v>
                </c:pt>
                <c:pt idx="3">
                  <c:v>Romance</c:v>
                </c:pt>
                <c:pt idx="4">
                  <c:v>Mystry</c:v>
                </c:pt>
              </c:strCache>
            </c:strRef>
          </c:cat>
          <c:val>
            <c:numRef>
              <c:f>Sheet2!$I$95:$I$99</c:f>
              <c:numCache>
                <c:formatCode>"$"#,##0.00</c:formatCode>
                <c:ptCount val="5"/>
                <c:pt idx="0">
                  <c:v>18580</c:v>
                </c:pt>
                <c:pt idx="1">
                  <c:v>35543</c:v>
                </c:pt>
                <c:pt idx="2">
                  <c:v>16859</c:v>
                </c:pt>
                <c:pt idx="3">
                  <c:v>74623</c:v>
                </c:pt>
                <c:pt idx="4">
                  <c:v>54962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>
        <c:manualLayout>
          <c:xMode val="edge"/>
          <c:yMode val="edge"/>
          <c:x val="0.79325131233595791"/>
          <c:y val="0.5407068387284929"/>
          <c:w val="0.20674868766404214"/>
          <c:h val="0.41858595800524961"/>
        </c:manualLayout>
      </c:layout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6307818080117032E-2"/>
          <c:y val="3.7943735906251191E-2"/>
          <c:w val="0.79676433888386899"/>
          <c:h val="0.8363065321060219"/>
        </c:manualLayout>
      </c:layout>
      <c:barChart>
        <c:barDir val="col"/>
        <c:grouping val="clustered"/>
        <c:ser>
          <c:idx val="0"/>
          <c:order val="0"/>
          <c:tx>
            <c:strRef>
              <c:f>Sheet3!$C$10</c:f>
              <c:strCache>
                <c:ptCount val="1"/>
                <c:pt idx="0">
                  <c:v>Raisal</c:v>
                </c:pt>
              </c:strCache>
            </c:strRef>
          </c:tx>
          <c:val>
            <c:numRef>
              <c:f>(Sheet3!$D$10,Sheet3!$H$10,Sheet3!$H$10,Sheet3!$H$10,Sheet3!$L$10)</c:f>
              <c:numCache>
                <c:formatCode>General</c:formatCode>
                <c:ptCount val="5"/>
                <c:pt idx="0">
                  <c:v>83</c:v>
                </c:pt>
                <c:pt idx="1">
                  <c:v>86</c:v>
                </c:pt>
                <c:pt idx="2">
                  <c:v>86</c:v>
                </c:pt>
                <c:pt idx="3">
                  <c:v>86</c:v>
                </c:pt>
                <c:pt idx="4">
                  <c:v>95</c:v>
                </c:pt>
              </c:numCache>
            </c:numRef>
          </c:val>
        </c:ser>
        <c:ser>
          <c:idx val="1"/>
          <c:order val="1"/>
          <c:tx>
            <c:strRef>
              <c:f>Sheet3!$C$11</c:f>
              <c:strCache>
                <c:ptCount val="1"/>
                <c:pt idx="0">
                  <c:v>joytu</c:v>
                </c:pt>
              </c:strCache>
            </c:strRef>
          </c:tx>
          <c:val>
            <c:numRef>
              <c:f>(Sheet3!$D$11,Sheet3!$H$11,Sheet3!$H$11,Sheet3!$H$11,Sheet3!$L$11)</c:f>
              <c:numCache>
                <c:formatCode>General</c:formatCode>
                <c:ptCount val="5"/>
                <c:pt idx="0">
                  <c:v>48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76</c:v>
                </c:pt>
              </c:numCache>
            </c:numRef>
          </c:val>
        </c:ser>
        <c:ser>
          <c:idx val="2"/>
          <c:order val="2"/>
          <c:tx>
            <c:strRef>
              <c:f>Sheet3!$C$12</c:f>
              <c:strCache>
                <c:ptCount val="1"/>
                <c:pt idx="0">
                  <c:v>keya</c:v>
                </c:pt>
              </c:strCache>
            </c:strRef>
          </c:tx>
          <c:val>
            <c:numRef>
              <c:f>(Sheet3!$D$12,Sheet3!$H$12,Sheet3!$H$12,Sheet3!$H$12,Sheet3!$L$12)</c:f>
              <c:numCache>
                <c:formatCode>General</c:formatCode>
                <c:ptCount val="5"/>
                <c:pt idx="0">
                  <c:v>23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75</c:v>
                </c:pt>
              </c:numCache>
            </c:numRef>
          </c:val>
        </c:ser>
        <c:axId val="106524032"/>
        <c:axId val="106534016"/>
      </c:barChart>
      <c:catAx>
        <c:axId val="106524032"/>
        <c:scaling>
          <c:orientation val="minMax"/>
        </c:scaling>
        <c:axPos val="b"/>
        <c:tickLblPos val="nextTo"/>
        <c:crossAx val="106534016"/>
        <c:crosses val="autoZero"/>
        <c:auto val="1"/>
        <c:lblAlgn val="ctr"/>
        <c:lblOffset val="100"/>
      </c:catAx>
      <c:valAx>
        <c:axId val="106534016"/>
        <c:scaling>
          <c:orientation val="minMax"/>
        </c:scaling>
        <c:axPos val="l"/>
        <c:majorGridlines/>
        <c:numFmt formatCode="General" sourceLinked="1"/>
        <c:tickLblPos val="nextTo"/>
        <c:crossAx val="1065240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394663167104126"/>
          <c:y val="6.9919072615923034E-2"/>
          <c:w val="0.67636023622047325"/>
          <c:h val="0.79822506561679785"/>
        </c:manualLayout>
      </c:layout>
      <c:barChart>
        <c:barDir val="col"/>
        <c:grouping val="clustered"/>
        <c:ser>
          <c:idx val="0"/>
          <c:order val="0"/>
          <c:dLbls>
            <c:dLbl>
              <c:idx val="0"/>
              <c:layout>
                <c:manualLayout>
                  <c:x val="8.3333333333333367E-3"/>
                  <c:y val="-0.32407407407407446"/>
                </c:manualLayout>
              </c:layout>
              <c:dLblPos val="ctr"/>
              <c:showVal val="1"/>
            </c:dLbl>
            <c:dLbl>
              <c:idx val="1"/>
              <c:layout>
                <c:manualLayout>
                  <c:x val="0"/>
                  <c:y val="-0.32870370370370389"/>
                </c:manualLayout>
              </c:layout>
              <c:dLblPos val="ctr"/>
              <c:showVal val="1"/>
            </c:dLbl>
            <c:dLbl>
              <c:idx val="2"/>
              <c:layout>
                <c:manualLayout>
                  <c:x val="1.38888888888889E-2"/>
                  <c:y val="-0.41203703703703703"/>
                </c:manualLayout>
              </c:layout>
              <c:dLblPos val="ctr"/>
              <c:showVal val="1"/>
            </c:dLbl>
            <c:dLbl>
              <c:idx val="3"/>
              <c:layout>
                <c:manualLayout>
                  <c:x val="-1.6666666666666677E-2"/>
                  <c:y val="-0.3101851851851854"/>
                </c:manualLayout>
              </c:layout>
              <c:dLblPos val="ctr"/>
              <c:showVal val="1"/>
            </c:dLbl>
            <c:dLbl>
              <c:idx val="4"/>
              <c:layout>
                <c:manualLayout>
                  <c:x val="0"/>
                  <c:y val="-0.28703703703703703"/>
                </c:manualLayout>
              </c:layout>
              <c:dLblPos val="ctr"/>
              <c:showVal val="1"/>
            </c:dLbl>
            <c:dLbl>
              <c:idx val="5"/>
              <c:layout>
                <c:manualLayout>
                  <c:x val="1.111111111111112E-2"/>
                  <c:y val="-0.28703703703703703"/>
                </c:manualLayout>
              </c:layout>
              <c:dLblPos val="ctr"/>
              <c:showVal val="1"/>
            </c:dLbl>
            <c:dLblPos val="ctr"/>
            <c:showVal val="1"/>
          </c:dLbls>
          <c:cat>
            <c:strRef>
              <c:f>Sheet8!$A$3:$A$8</c:f>
              <c:strCache>
                <c:ptCount val="6"/>
                <c:pt idx="0">
                  <c:v> Jamal</c:v>
                </c:pt>
                <c:pt idx="1">
                  <c:v>Arif</c:v>
                </c:pt>
                <c:pt idx="2">
                  <c:v>Habiba</c:v>
                </c:pt>
                <c:pt idx="3">
                  <c:v>Asad</c:v>
                </c:pt>
                <c:pt idx="4">
                  <c:v>Mishu</c:v>
                </c:pt>
                <c:pt idx="5">
                  <c:v>Maarif</c:v>
                </c:pt>
              </c:strCache>
            </c:strRef>
          </c:cat>
          <c:val>
            <c:numRef>
              <c:f>Sheet8!$H$3:$H$8</c:f>
              <c:numCache>
                <c:formatCode>"$"#,##0.00</c:formatCode>
                <c:ptCount val="6"/>
                <c:pt idx="0">
                  <c:v>90</c:v>
                </c:pt>
                <c:pt idx="1">
                  <c:v>95.399999999999991</c:v>
                </c:pt>
                <c:pt idx="2">
                  <c:v>129.6</c:v>
                </c:pt>
                <c:pt idx="3">
                  <c:v>85.679999999999993</c:v>
                </c:pt>
                <c:pt idx="4">
                  <c:v>77.28</c:v>
                </c:pt>
                <c:pt idx="5">
                  <c:v>74.88</c:v>
                </c:pt>
              </c:numCache>
            </c:numRef>
          </c:val>
        </c:ser>
        <c:dLbls>
          <c:showVal val="1"/>
        </c:dLbls>
        <c:axId val="106738816"/>
        <c:axId val="106740352"/>
      </c:barChart>
      <c:catAx>
        <c:axId val="106738816"/>
        <c:scaling>
          <c:orientation val="minMax"/>
        </c:scaling>
        <c:axPos val="b"/>
        <c:tickLblPos val="nextTo"/>
        <c:crossAx val="106740352"/>
        <c:crosses val="autoZero"/>
        <c:auto val="1"/>
        <c:lblAlgn val="ctr"/>
        <c:lblOffset val="100"/>
      </c:catAx>
      <c:valAx>
        <c:axId val="106740352"/>
        <c:scaling>
          <c:orientation val="minMax"/>
        </c:scaling>
        <c:axPos val="l"/>
        <c:majorGridlines/>
        <c:numFmt formatCode="&quot;$&quot;#,##0.00" sourceLinked="1"/>
        <c:tickLblPos val="nextTo"/>
        <c:crossAx val="1067388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13</xdr:row>
      <xdr:rowOff>142875</xdr:rowOff>
    </xdr:from>
    <xdr:to>
      <xdr:col>13</xdr:col>
      <xdr:colOff>504825</xdr:colOff>
      <xdr:row>28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24</xdr:row>
      <xdr:rowOff>123825</xdr:rowOff>
    </xdr:from>
    <xdr:to>
      <xdr:col>11</xdr:col>
      <xdr:colOff>942975</xdr:colOff>
      <xdr:row>39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619124</xdr:colOff>
      <xdr:row>41</xdr:row>
      <xdr:rowOff>47625</xdr:rowOff>
    </xdr:from>
    <xdr:to>
      <xdr:col>19</xdr:col>
      <xdr:colOff>571500</xdr:colOff>
      <xdr:row>69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</xdr:colOff>
      <xdr:row>91</xdr:row>
      <xdr:rowOff>85725</xdr:rowOff>
    </xdr:from>
    <xdr:to>
      <xdr:col>14</xdr:col>
      <xdr:colOff>352425</xdr:colOff>
      <xdr:row>105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19</xdr:row>
      <xdr:rowOff>76199</xdr:rowOff>
    </xdr:from>
    <xdr:to>
      <xdr:col>14</xdr:col>
      <xdr:colOff>257175</xdr:colOff>
      <xdr:row>37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13</xdr:row>
      <xdr:rowOff>95250</xdr:rowOff>
    </xdr:from>
    <xdr:to>
      <xdr:col>8</xdr:col>
      <xdr:colOff>828675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N17"/>
  <sheetViews>
    <sheetView tabSelected="1" topLeftCell="A13" workbookViewId="0">
      <selection activeCell="F3" sqref="F3"/>
    </sheetView>
  </sheetViews>
  <sheetFormatPr defaultRowHeight="15"/>
  <cols>
    <col min="1" max="2" width="9.140625" customWidth="1"/>
    <col min="3" max="3" width="12.28515625" customWidth="1"/>
    <col min="4" max="4" width="13" customWidth="1"/>
    <col min="5" max="5" width="15.140625" customWidth="1"/>
    <col min="6" max="6" width="17.28515625" customWidth="1"/>
    <col min="13" max="13" width="9.7109375" customWidth="1"/>
  </cols>
  <sheetData>
    <row r="4" spans="2:14">
      <c r="C4" s="1" t="s">
        <v>0</v>
      </c>
      <c r="D4" s="1" t="s">
        <v>1</v>
      </c>
      <c r="E4" s="1" t="s">
        <v>2</v>
      </c>
      <c r="F4" s="1" t="s">
        <v>3</v>
      </c>
    </row>
    <row r="5" spans="2:14">
      <c r="C5" s="1" t="s">
        <v>4</v>
      </c>
      <c r="D5" s="1">
        <v>800</v>
      </c>
      <c r="E5" s="1">
        <v>921</v>
      </c>
      <c r="F5" s="1" t="str">
        <f>IF(E5&gt;D5,"Over Budgeted","Within Budgeted")</f>
        <v>Over Budgeted</v>
      </c>
    </row>
    <row r="6" spans="2:14">
      <c r="C6" s="1" t="s">
        <v>5</v>
      </c>
      <c r="D6" s="1">
        <v>375</v>
      </c>
      <c r="E6" s="1">
        <v>324</v>
      </c>
      <c r="F6" s="1" t="str">
        <f t="shared" ref="F6:F8" si="0">IF(E6&gt;D6,"Over Budgeted","Within Budgeted")</f>
        <v>Within Budgeted</v>
      </c>
    </row>
    <row r="7" spans="2:14">
      <c r="C7" s="1" t="s">
        <v>6</v>
      </c>
      <c r="D7" s="1">
        <v>150</v>
      </c>
      <c r="E7" s="1">
        <v>128</v>
      </c>
      <c r="F7" s="1" t="str">
        <f t="shared" si="0"/>
        <v>Within Budgeted</v>
      </c>
      <c r="H7" s="1"/>
      <c r="I7" s="1"/>
      <c r="J7" s="1"/>
      <c r="K7" s="1"/>
      <c r="L7" s="1"/>
      <c r="M7" s="1"/>
      <c r="N7" s="1"/>
    </row>
    <row r="8" spans="2:14">
      <c r="C8" s="1" t="s">
        <v>7</v>
      </c>
      <c r="D8" s="1">
        <v>150</v>
      </c>
      <c r="E8" s="1">
        <v>174</v>
      </c>
      <c r="F8" s="1" t="str">
        <f t="shared" si="0"/>
        <v>Over Budgeted</v>
      </c>
      <c r="H8" s="16" t="s">
        <v>18</v>
      </c>
      <c r="I8" s="17"/>
      <c r="J8" s="17"/>
      <c r="K8" s="17"/>
      <c r="L8" s="17"/>
      <c r="M8" s="17"/>
      <c r="N8" s="18"/>
    </row>
    <row r="9" spans="2:14">
      <c r="H9" s="1" t="s">
        <v>9</v>
      </c>
      <c r="I9" s="1" t="s">
        <v>17</v>
      </c>
      <c r="J9" s="1" t="s">
        <v>10</v>
      </c>
      <c r="K9" s="1" t="s">
        <v>15</v>
      </c>
      <c r="L9" s="1"/>
      <c r="M9" s="1" t="s">
        <v>16</v>
      </c>
      <c r="N9" s="1"/>
    </row>
    <row r="10" spans="2:14">
      <c r="H10" s="12" t="s">
        <v>144</v>
      </c>
      <c r="I10" s="1">
        <v>10</v>
      </c>
      <c r="J10" s="1">
        <v>90</v>
      </c>
      <c r="K10" s="1">
        <v>20</v>
      </c>
      <c r="L10" s="1" t="str">
        <f>IF(OR(K10&gt;=40,J10&gt;=40,I10&gt;=40),"Pass","Fail")</f>
        <v>Pass</v>
      </c>
      <c r="M10" s="1" t="str">
        <f>IF(J10&lt;40,"Fail",IF(K10&lt;40,"Fail","Pass"))</f>
        <v>Fail</v>
      </c>
      <c r="N10" s="1" t="str">
        <f>IF(K10&gt;=40,IF(J10&gt;=40,IF(I10&gt;=40,"Pass","Fail"),"Fail"),"Fail")</f>
        <v>Fail</v>
      </c>
    </row>
    <row r="11" spans="2:14">
      <c r="H11" s="12" t="s">
        <v>145</v>
      </c>
      <c r="I11" s="1">
        <v>90</v>
      </c>
      <c r="J11" s="1">
        <v>41</v>
      </c>
      <c r="K11" s="1">
        <v>40</v>
      </c>
      <c r="L11" s="1" t="str">
        <f t="shared" ref="L11:L12" si="1">IF(OR(K11&gt;=40,J11&gt;=40,I11&gt;=40),"Pass","Fail")</f>
        <v>Pass</v>
      </c>
      <c r="M11" s="1" t="str">
        <f t="shared" ref="M11:M12" si="2">IF(J11&lt;40,"Fail",IF(K11&lt;40,"Fail","Pass"))</f>
        <v>Pass</v>
      </c>
      <c r="N11" s="1" t="str">
        <f t="shared" ref="N11:N12" si="3">IF(K11&gt;=40,IF(J11&gt;=40,IF(I11&gt;=40,"Pass","Fail"),"Fail"),"Fail")</f>
        <v>Pass</v>
      </c>
    </row>
    <row r="12" spans="2:14">
      <c r="H12" s="12" t="s">
        <v>146</v>
      </c>
      <c r="I12" s="1">
        <v>10</v>
      </c>
      <c r="J12" s="1">
        <v>70</v>
      </c>
      <c r="K12" s="1">
        <v>10</v>
      </c>
      <c r="L12" s="1" t="str">
        <f t="shared" si="1"/>
        <v>Pass</v>
      </c>
      <c r="M12" s="1" t="str">
        <f t="shared" si="2"/>
        <v>Fail</v>
      </c>
      <c r="N12" s="1" t="str">
        <f t="shared" si="3"/>
        <v>Fail</v>
      </c>
    </row>
    <row r="13" spans="2:14">
      <c r="B13" s="15" t="s">
        <v>8</v>
      </c>
      <c r="C13" s="15"/>
      <c r="D13" s="15"/>
      <c r="E13" s="2"/>
      <c r="F13" s="2"/>
    </row>
    <row r="14" spans="2:14">
      <c r="B14" s="1" t="s">
        <v>9</v>
      </c>
      <c r="C14" s="3" t="s">
        <v>10</v>
      </c>
      <c r="D14" s="3" t="s">
        <v>11</v>
      </c>
      <c r="E14" s="2"/>
      <c r="F14" s="2"/>
    </row>
    <row r="15" spans="2:14">
      <c r="B15" s="1" t="s">
        <v>12</v>
      </c>
      <c r="C15" s="1">
        <v>90</v>
      </c>
      <c r="D15" s="1" t="str">
        <f>IF(C15&lt;40,"Fall","Pass")</f>
        <v>Pass</v>
      </c>
    </row>
    <row r="16" spans="2:14">
      <c r="B16" s="1" t="s">
        <v>13</v>
      </c>
      <c r="C16" s="1">
        <v>50</v>
      </c>
      <c r="D16" s="1" t="str">
        <f t="shared" ref="D16:D17" si="4">IF(C16&lt;40,"Fall","Pass")</f>
        <v>Pass</v>
      </c>
    </row>
    <row r="17" spans="2:4">
      <c r="B17" s="1" t="s">
        <v>14</v>
      </c>
      <c r="C17" s="1">
        <v>30</v>
      </c>
      <c r="D17" s="1" t="str">
        <f t="shared" si="4"/>
        <v>Fall</v>
      </c>
    </row>
  </sheetData>
  <mergeCells count="2">
    <mergeCell ref="B13:D13"/>
    <mergeCell ref="H8:N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7:P99"/>
  <sheetViews>
    <sheetView topLeftCell="G130" workbookViewId="0">
      <selection activeCell="Q97" sqref="Q97"/>
    </sheetView>
  </sheetViews>
  <sheetFormatPr defaultRowHeight="15"/>
  <cols>
    <col min="1" max="1" width="13.7109375" customWidth="1"/>
    <col min="3" max="3" width="19.42578125" customWidth="1"/>
    <col min="4" max="5" width="16.140625" customWidth="1"/>
    <col min="6" max="6" width="20.140625" customWidth="1"/>
    <col min="7" max="7" width="17.42578125" customWidth="1"/>
    <col min="8" max="8" width="29" customWidth="1"/>
    <col min="9" max="9" width="20.85546875" customWidth="1"/>
    <col min="10" max="10" width="18.85546875" customWidth="1"/>
    <col min="12" max="12" width="27.140625" customWidth="1"/>
    <col min="13" max="13" width="18.5703125" customWidth="1"/>
  </cols>
  <sheetData>
    <row r="7" spans="1:16">
      <c r="C7" s="1"/>
      <c r="D7" s="1" t="s">
        <v>23</v>
      </c>
      <c r="E7" s="1" t="s">
        <v>24</v>
      </c>
      <c r="F7" s="1" t="s">
        <v>25</v>
      </c>
      <c r="G7" s="1" t="s">
        <v>26</v>
      </c>
      <c r="H7" s="1"/>
      <c r="J7" s="4" t="s">
        <v>27</v>
      </c>
      <c r="K7" s="4" t="s">
        <v>28</v>
      </c>
      <c r="L7" s="4" t="s">
        <v>29</v>
      </c>
    </row>
    <row r="8" spans="1:16">
      <c r="C8" s="1" t="s">
        <v>19</v>
      </c>
      <c r="D8" s="1">
        <v>95</v>
      </c>
      <c r="E8" s="1">
        <v>56</v>
      </c>
      <c r="F8" s="1">
        <v>14</v>
      </c>
      <c r="G8" s="1">
        <v>66</v>
      </c>
      <c r="H8" s="1" t="str">
        <f>IF(MIN(D8:G8)&lt;50,"Fail","Pass")</f>
        <v>Fail</v>
      </c>
      <c r="J8" s="1" t="s">
        <v>30</v>
      </c>
      <c r="K8" s="1">
        <v>78</v>
      </c>
      <c r="L8" s="1" t="str">
        <f>IF(K8&gt;=80,"Excellent",IF(K8&gt;=60,"Good","Fail"))</f>
        <v>Good</v>
      </c>
      <c r="M8" t="str">
        <f>IF(K8&gt;=90,"Extra Ordinary",IF(K8&gt;=80,"Excellent",IF(K8&lt;60,"Failed","Good")))</f>
        <v>Good</v>
      </c>
    </row>
    <row r="9" spans="1:16">
      <c r="C9" s="1" t="s">
        <v>20</v>
      </c>
      <c r="D9" s="1">
        <v>54</v>
      </c>
      <c r="E9" s="1">
        <v>89</v>
      </c>
      <c r="F9" s="1">
        <v>53</v>
      </c>
      <c r="G9" s="1">
        <v>66</v>
      </c>
      <c r="H9" s="1" t="str">
        <f t="shared" ref="H9:H11" si="0">IF(MIN(D9:G9)&lt;50,"Fail","Pass")</f>
        <v>Pass</v>
      </c>
      <c r="J9" s="1" t="s">
        <v>31</v>
      </c>
      <c r="K9" s="1">
        <v>85</v>
      </c>
      <c r="L9" s="1" t="str">
        <f t="shared" ref="L9:L11" si="1">IF(K9&gt;=80,"Excellent",IF(K9&gt;=60,"Good","Fail"))</f>
        <v>Excellent</v>
      </c>
      <c r="M9" t="str">
        <f t="shared" ref="M9:M11" si="2">IF(K9&gt;=90,"Extra Ordinary",IF(K9&gt;=80,"Excellent",IF(K9&lt;60,"Failed","Good")))</f>
        <v>Excellent</v>
      </c>
    </row>
    <row r="10" spans="1:16">
      <c r="C10" s="1" t="s">
        <v>21</v>
      </c>
      <c r="D10" s="1">
        <v>100</v>
      </c>
      <c r="E10" s="1">
        <v>69</v>
      </c>
      <c r="F10" s="1">
        <v>78</v>
      </c>
      <c r="G10" s="1">
        <v>53</v>
      </c>
      <c r="H10" s="1" t="str">
        <f t="shared" si="0"/>
        <v>Pass</v>
      </c>
      <c r="J10" s="1" t="s">
        <v>32</v>
      </c>
      <c r="K10" s="1">
        <v>44</v>
      </c>
      <c r="L10" s="1" t="str">
        <f t="shared" si="1"/>
        <v>Fail</v>
      </c>
      <c r="M10" t="str">
        <f t="shared" si="2"/>
        <v>Failed</v>
      </c>
    </row>
    <row r="11" spans="1:16">
      <c r="C11" s="1" t="s">
        <v>22</v>
      </c>
      <c r="D11" s="1">
        <v>49</v>
      </c>
      <c r="E11" s="1">
        <v>70</v>
      </c>
      <c r="F11" s="1">
        <v>87</v>
      </c>
      <c r="G11" s="1">
        <v>100</v>
      </c>
      <c r="H11" s="1" t="str">
        <f t="shared" si="0"/>
        <v>Fail</v>
      </c>
      <c r="J11" s="1" t="s">
        <v>33</v>
      </c>
      <c r="K11" s="1">
        <v>90</v>
      </c>
      <c r="L11" s="1" t="str">
        <f t="shared" si="1"/>
        <v>Excellent</v>
      </c>
      <c r="M11" t="str">
        <f t="shared" si="2"/>
        <v>Extra Ordinary</v>
      </c>
    </row>
    <row r="12" spans="1:16">
      <c r="C12" s="1"/>
      <c r="D12" s="1"/>
      <c r="E12" s="1"/>
      <c r="F12" s="1"/>
      <c r="G12" s="1"/>
      <c r="H12" s="1"/>
    </row>
    <row r="15" spans="1:16" ht="44.25" customHeight="1">
      <c r="A15" s="19" t="s">
        <v>34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</row>
    <row r="16" spans="1:16">
      <c r="A16" s="1" t="s">
        <v>35</v>
      </c>
      <c r="B16" s="1" t="s">
        <v>36</v>
      </c>
      <c r="C16" s="1" t="s">
        <v>37</v>
      </c>
      <c r="D16" s="1" t="s">
        <v>38</v>
      </c>
      <c r="E16" s="1" t="s">
        <v>39</v>
      </c>
      <c r="F16" s="1" t="s">
        <v>40</v>
      </c>
      <c r="G16" s="1" t="s">
        <v>41</v>
      </c>
      <c r="H16" s="1" t="s">
        <v>42</v>
      </c>
      <c r="I16" s="1" t="s">
        <v>43</v>
      </c>
      <c r="J16" s="1"/>
      <c r="K16" s="1"/>
      <c r="L16" s="1"/>
      <c r="M16" s="1"/>
      <c r="N16" s="1"/>
      <c r="O16" s="1"/>
      <c r="P16" s="1"/>
    </row>
    <row r="17" spans="1:16">
      <c r="A17" s="1">
        <v>101</v>
      </c>
      <c r="B17" s="1" t="s">
        <v>44</v>
      </c>
      <c r="C17" s="1" t="s">
        <v>48</v>
      </c>
      <c r="D17" s="5">
        <v>25000</v>
      </c>
      <c r="E17" s="5">
        <f>D17*45%</f>
        <v>11250</v>
      </c>
      <c r="F17" s="5">
        <f>D17*10%</f>
        <v>2500</v>
      </c>
      <c r="G17" s="5">
        <f>D17*10%</f>
        <v>2500</v>
      </c>
      <c r="H17" s="5">
        <f>IF(D17&lt;=20000,0,IF(D17&lt;=40000,D17*5%,D17*10%))</f>
        <v>1250</v>
      </c>
      <c r="I17" s="5">
        <f>D17+E17+F17-G17-H17</f>
        <v>35000</v>
      </c>
      <c r="J17" s="1"/>
      <c r="K17" s="1"/>
      <c r="L17" s="1"/>
      <c r="M17" s="1"/>
      <c r="N17" s="1"/>
      <c r="O17" s="1"/>
      <c r="P17" s="1"/>
    </row>
    <row r="18" spans="1:16">
      <c r="A18" s="1">
        <v>102</v>
      </c>
      <c r="B18" s="1" t="s">
        <v>45</v>
      </c>
      <c r="C18" s="1" t="s">
        <v>48</v>
      </c>
      <c r="D18" s="5">
        <v>25000</v>
      </c>
      <c r="E18" s="5">
        <f t="shared" ref="E18:E20" si="3">D18*45%</f>
        <v>11250</v>
      </c>
      <c r="F18" s="5">
        <f t="shared" ref="F18:F20" si="4">D18*10%</f>
        <v>2500</v>
      </c>
      <c r="G18" s="5">
        <f t="shared" ref="G18:G20" si="5">D18*10%</f>
        <v>2500</v>
      </c>
      <c r="H18" s="5">
        <f t="shared" ref="H18:H20" si="6">IF(D18&lt;=20000,0,IF(D18&lt;=40000,D18*5%,D18*10%))</f>
        <v>1250</v>
      </c>
      <c r="I18" s="5">
        <f t="shared" ref="I18:I20" si="7">D18+E18+F18-G18-H18</f>
        <v>35000</v>
      </c>
      <c r="J18" s="1"/>
      <c r="K18" s="1"/>
      <c r="L18" s="1"/>
      <c r="M18" s="1"/>
      <c r="N18" s="1"/>
      <c r="O18" s="1"/>
      <c r="P18" s="1"/>
    </row>
    <row r="19" spans="1:16">
      <c r="A19" s="1">
        <v>103</v>
      </c>
      <c r="B19" s="1" t="s">
        <v>46</v>
      </c>
      <c r="C19" s="1" t="s">
        <v>49</v>
      </c>
      <c r="D19" s="5">
        <v>50000</v>
      </c>
      <c r="E19" s="5">
        <f t="shared" si="3"/>
        <v>22500</v>
      </c>
      <c r="F19" s="5">
        <f t="shared" si="4"/>
        <v>5000</v>
      </c>
      <c r="G19" s="5">
        <f t="shared" si="5"/>
        <v>5000</v>
      </c>
      <c r="H19" s="5">
        <f t="shared" si="6"/>
        <v>5000</v>
      </c>
      <c r="I19" s="5">
        <f t="shared" si="7"/>
        <v>67500</v>
      </c>
      <c r="J19" s="1"/>
      <c r="K19" s="1"/>
      <c r="L19" s="1"/>
      <c r="M19" s="1"/>
      <c r="N19" s="1"/>
      <c r="O19" s="1"/>
      <c r="P19" s="1"/>
    </row>
    <row r="20" spans="1:16">
      <c r="A20" s="1">
        <v>104</v>
      </c>
      <c r="B20" s="1" t="s">
        <v>47</v>
      </c>
      <c r="C20" s="1" t="s">
        <v>50</v>
      </c>
      <c r="D20" s="5">
        <v>15000</v>
      </c>
      <c r="E20" s="5">
        <f t="shared" si="3"/>
        <v>6750</v>
      </c>
      <c r="F20" s="5">
        <f t="shared" si="4"/>
        <v>1500</v>
      </c>
      <c r="G20" s="5">
        <f t="shared" si="5"/>
        <v>1500</v>
      </c>
      <c r="H20" s="5">
        <f t="shared" si="6"/>
        <v>0</v>
      </c>
      <c r="I20" s="5">
        <f t="shared" si="7"/>
        <v>21750</v>
      </c>
      <c r="J20" s="1"/>
      <c r="K20" s="1"/>
      <c r="L20" s="1"/>
      <c r="M20" s="1"/>
      <c r="N20" s="1"/>
      <c r="O20" s="1"/>
      <c r="P20" s="1"/>
    </row>
    <row r="94" spans="8:9">
      <c r="H94" s="1" t="s">
        <v>51</v>
      </c>
      <c r="I94" s="1" t="s">
        <v>52</v>
      </c>
    </row>
    <row r="95" spans="8:9">
      <c r="H95" s="1" t="s">
        <v>53</v>
      </c>
      <c r="I95" s="6">
        <v>18580</v>
      </c>
    </row>
    <row r="96" spans="8:9">
      <c r="H96" s="1" t="s">
        <v>54</v>
      </c>
      <c r="I96" s="6">
        <v>35543</v>
      </c>
    </row>
    <row r="97" spans="8:9">
      <c r="H97" s="1" t="s">
        <v>55</v>
      </c>
      <c r="I97" s="6">
        <v>16859</v>
      </c>
    </row>
    <row r="98" spans="8:9">
      <c r="H98" s="1" t="s">
        <v>56</v>
      </c>
      <c r="I98" s="6">
        <v>74623</v>
      </c>
    </row>
    <row r="99" spans="8:9">
      <c r="H99" s="1" t="s">
        <v>57</v>
      </c>
      <c r="I99" s="6">
        <v>54962</v>
      </c>
    </row>
  </sheetData>
  <mergeCells count="1">
    <mergeCell ref="A15:P1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4:S25"/>
  <sheetViews>
    <sheetView topLeftCell="A10" zoomScale="55" zoomScaleNormal="55" workbookViewId="0">
      <selection activeCell="E10" sqref="E10"/>
    </sheetView>
  </sheetViews>
  <sheetFormatPr defaultRowHeight="15"/>
  <cols>
    <col min="2" max="2" width="13.28515625" customWidth="1"/>
    <col min="3" max="3" width="14.7109375" customWidth="1"/>
    <col min="16" max="16" width="16.7109375" customWidth="1"/>
    <col min="17" max="18" width="13.140625" customWidth="1"/>
  </cols>
  <sheetData>
    <row r="4" spans="2:19">
      <c r="B4" s="22" t="s">
        <v>58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4"/>
    </row>
    <row r="5" spans="2:19">
      <c r="B5" s="25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7"/>
    </row>
    <row r="6" spans="2:19">
      <c r="B6" s="25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7"/>
    </row>
    <row r="7" spans="2:19">
      <c r="B7" s="28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30"/>
    </row>
    <row r="8" spans="2:19" ht="30" customHeight="1">
      <c r="B8" s="20" t="s">
        <v>59</v>
      </c>
      <c r="C8" s="21" t="s">
        <v>68</v>
      </c>
      <c r="D8" s="35" t="s">
        <v>60</v>
      </c>
      <c r="E8" s="35"/>
      <c r="F8" s="35"/>
      <c r="G8" s="35"/>
      <c r="H8" s="35" t="s">
        <v>61</v>
      </c>
      <c r="I8" s="35"/>
      <c r="J8" s="35"/>
      <c r="K8" s="35"/>
      <c r="L8" s="35" t="s">
        <v>62</v>
      </c>
      <c r="M8" s="35"/>
      <c r="N8" s="35"/>
      <c r="O8" s="35"/>
      <c r="P8" s="31" t="s">
        <v>63</v>
      </c>
      <c r="Q8" s="31" t="s">
        <v>64</v>
      </c>
      <c r="R8" s="31" t="s">
        <v>75</v>
      </c>
      <c r="S8" s="33" t="s">
        <v>76</v>
      </c>
    </row>
    <row r="9" spans="2:19">
      <c r="B9" s="20"/>
      <c r="C9" s="21"/>
      <c r="D9" s="1" t="s">
        <v>69</v>
      </c>
      <c r="E9" s="1" t="s">
        <v>70</v>
      </c>
      <c r="F9" s="1" t="s">
        <v>28</v>
      </c>
      <c r="G9" s="1" t="s">
        <v>71</v>
      </c>
      <c r="H9" s="1" t="s">
        <v>69</v>
      </c>
      <c r="I9" s="1" t="s">
        <v>70</v>
      </c>
      <c r="J9" s="1" t="s">
        <v>28</v>
      </c>
      <c r="K9" s="1" t="s">
        <v>71</v>
      </c>
      <c r="L9" s="1" t="s">
        <v>69</v>
      </c>
      <c r="M9" s="1" t="s">
        <v>70</v>
      </c>
      <c r="N9" s="1" t="s">
        <v>28</v>
      </c>
      <c r="O9" s="1" t="s">
        <v>71</v>
      </c>
      <c r="P9" s="32"/>
      <c r="Q9" s="32"/>
      <c r="R9" s="32"/>
      <c r="S9" s="34"/>
    </row>
    <row r="10" spans="2:19">
      <c r="B10" s="1" t="s">
        <v>72</v>
      </c>
      <c r="C10" s="1" t="s">
        <v>73</v>
      </c>
      <c r="D10" s="1">
        <v>83</v>
      </c>
      <c r="E10">
        <f>LOOKUP(D10,$S$16:$S$25)</f>
        <v>4</v>
      </c>
      <c r="F10" s="1" t="str">
        <f>IF(D10&gt;=80,"A+",IF(D10&gt;=75,"A",IF(D10&gt;=70,"A-",IF(D10&gt;=65,"B+",IF(D10&gt;=60,"B",IF(D10&gt;=55,"B-",IF(D10&gt;=50,"C-",IF(D10&gt;=45,"C",IF(D10&gt;=40,"D","F")))))))))</f>
        <v>A+</v>
      </c>
      <c r="G10" s="1">
        <v>3</v>
      </c>
      <c r="H10" s="1">
        <v>86</v>
      </c>
      <c r="I10" s="1"/>
      <c r="J10" s="1" t="str">
        <f>IF(H10&gt;=80,"A+",IF(H10&gt;=75,"A",IF(H10&gt;=70,"A-",IF(H10&gt;=65,"B+",IF(H10&gt;=60,"B",IF(H10&gt;=55,"B-",IF(H10&gt;=50,"C-",IF(H10&gt;=45,"C",IF(H10&gt;=40,"D","F")))))))))</f>
        <v>A+</v>
      </c>
      <c r="K10" s="1">
        <v>3</v>
      </c>
      <c r="L10" s="1">
        <v>95</v>
      </c>
      <c r="M10" s="1"/>
      <c r="N10" s="1" t="str">
        <f>IF(L10&gt;=80,"A+",IF(L10&gt;=75,"A",IF(L10&gt;=70,"A-",IF(L10&gt;=65,"B+",IF(L10&gt;=60,"B",IF(L10&gt;=55,"B-",IF(L10&gt;=50,"C-",IF(L10&gt;=45,"C",IF(L10&gt;=40,"D","F")))))))))</f>
        <v>A+</v>
      </c>
      <c r="O10" s="1">
        <v>3</v>
      </c>
      <c r="P10" s="1" t="e">
        <f>(#REF!*G10)+(I10*K10)+(M10*O10)</f>
        <v>#REF!</v>
      </c>
      <c r="Q10" s="1">
        <f>SUM(G10+K10+O10)</f>
        <v>9</v>
      </c>
      <c r="R10" s="1" t="e">
        <f>P10/Q10</f>
        <v>#REF!</v>
      </c>
      <c r="S10" s="1"/>
    </row>
    <row r="11" spans="2:19">
      <c r="B11" s="1" t="s">
        <v>65</v>
      </c>
      <c r="C11" s="1" t="s">
        <v>74</v>
      </c>
      <c r="D11" s="1">
        <v>48</v>
      </c>
      <c r="E11">
        <f t="shared" ref="E11:E12" si="0">LOOKUP(D11,$S$16:$S$25)</f>
        <v>4</v>
      </c>
      <c r="F11" s="1" t="str">
        <f t="shared" ref="F11:F12" si="1">IF(D11&gt;=80,"A+",IF(D11&gt;=75,"A",IF(D11&gt;=70,"A-",IF(D11&gt;=65,"B+",IF(D11&gt;=60,"B",IF(D11&gt;=55,"B-",IF(D11&gt;=50,"C-",IF(D11&gt;=45,"C",IF(D11&gt;=40,"D","F")))))))))</f>
        <v>C</v>
      </c>
      <c r="G11" s="1">
        <v>3</v>
      </c>
      <c r="H11" s="1">
        <v>70</v>
      </c>
      <c r="I11" s="1"/>
      <c r="J11" s="1" t="str">
        <f t="shared" ref="J11:J12" si="2">IF(H11&gt;=80,"A+",IF(H11&gt;=75,"A",IF(H11&gt;=70,"A-",IF(H11&gt;=65,"B+",IF(H11&gt;=60,"B",IF(H11&gt;=55,"B-",IF(H11&gt;=50,"C-",IF(H11&gt;=45,"C",IF(H11&gt;=40,"D","F")))))))))</f>
        <v>A-</v>
      </c>
      <c r="K11" s="1">
        <v>3</v>
      </c>
      <c r="L11" s="1">
        <v>76</v>
      </c>
      <c r="M11" s="1"/>
      <c r="N11" s="1" t="str">
        <f t="shared" ref="N11:N12" si="3">IF(L11&gt;=80,"A+",IF(L11&gt;=75,"A",IF(L11&gt;=70,"A-",IF(L11&gt;=65,"B+",IF(L11&gt;=60,"B",IF(L11&gt;=55,"B-",IF(L11&gt;=50,"C-",IF(L11&gt;=45,"C",IF(L11&gt;=40,"D","F")))))))))</f>
        <v>A</v>
      </c>
      <c r="O11" s="1">
        <v>3</v>
      </c>
      <c r="P11" s="1" t="e">
        <f>(#REF!*G11)+(I11*K11)+(M11*O11)</f>
        <v>#REF!</v>
      </c>
      <c r="Q11" s="1">
        <f t="shared" ref="Q11:Q12" si="4">SUM(G11+K11+O11)</f>
        <v>9</v>
      </c>
      <c r="R11" s="1" t="e">
        <f t="shared" ref="R11:R12" si="5">P11/Q11</f>
        <v>#REF!</v>
      </c>
      <c r="S11" s="1"/>
    </row>
    <row r="12" spans="2:19">
      <c r="B12" s="1" t="s">
        <v>66</v>
      </c>
      <c r="C12" s="1" t="s">
        <v>67</v>
      </c>
      <c r="D12" s="1">
        <v>23</v>
      </c>
      <c r="E12">
        <f t="shared" si="0"/>
        <v>4</v>
      </c>
      <c r="F12" s="1" t="str">
        <f t="shared" si="1"/>
        <v>F</v>
      </c>
      <c r="G12" s="1">
        <v>3</v>
      </c>
      <c r="H12" s="1">
        <v>59</v>
      </c>
      <c r="I12" s="1"/>
      <c r="J12" s="1" t="str">
        <f t="shared" si="2"/>
        <v>B-</v>
      </c>
      <c r="K12" s="1">
        <v>3</v>
      </c>
      <c r="L12" s="1">
        <v>75</v>
      </c>
      <c r="M12" s="1"/>
      <c r="N12" s="1" t="str">
        <f t="shared" si="3"/>
        <v>A</v>
      </c>
      <c r="O12" s="1">
        <v>3</v>
      </c>
      <c r="P12" s="1" t="e">
        <f>(#REF!*G12)+(I12*K12)+(M12*O12)</f>
        <v>#REF!</v>
      </c>
      <c r="Q12" s="1">
        <f t="shared" si="4"/>
        <v>9</v>
      </c>
      <c r="R12" s="1" t="e">
        <f t="shared" si="5"/>
        <v>#REF!</v>
      </c>
      <c r="S12" s="1"/>
    </row>
    <row r="13" spans="2:19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6" spans="2:19">
      <c r="Q16">
        <v>0</v>
      </c>
      <c r="R16" t="s">
        <v>77</v>
      </c>
      <c r="S16">
        <v>0</v>
      </c>
    </row>
    <row r="17" spans="17:19">
      <c r="Q17">
        <v>40</v>
      </c>
      <c r="R17" t="s">
        <v>78</v>
      </c>
      <c r="S17">
        <v>2</v>
      </c>
    </row>
    <row r="18" spans="17:19">
      <c r="Q18">
        <v>45</v>
      </c>
      <c r="R18" t="s">
        <v>79</v>
      </c>
      <c r="S18">
        <v>2.25</v>
      </c>
    </row>
    <row r="19" spans="17:19">
      <c r="Q19">
        <v>50</v>
      </c>
      <c r="R19" t="s">
        <v>80</v>
      </c>
      <c r="S19">
        <v>2.5</v>
      </c>
    </row>
    <row r="20" spans="17:19">
      <c r="Q20">
        <v>55</v>
      </c>
      <c r="R20" t="s">
        <v>81</v>
      </c>
      <c r="S20">
        <v>2.75</v>
      </c>
    </row>
    <row r="21" spans="17:19">
      <c r="Q21">
        <v>60</v>
      </c>
      <c r="R21" t="s">
        <v>82</v>
      </c>
      <c r="S21">
        <v>3</v>
      </c>
    </row>
    <row r="22" spans="17:19">
      <c r="Q22">
        <v>65</v>
      </c>
      <c r="R22" t="s">
        <v>83</v>
      </c>
      <c r="S22">
        <v>3.25</v>
      </c>
    </row>
    <row r="23" spans="17:19">
      <c r="Q23">
        <v>70</v>
      </c>
      <c r="R23" t="s">
        <v>84</v>
      </c>
      <c r="S23">
        <v>3.5</v>
      </c>
    </row>
    <row r="24" spans="17:19">
      <c r="Q24">
        <v>75</v>
      </c>
      <c r="R24" t="s">
        <v>85</v>
      </c>
      <c r="S24">
        <v>3.25</v>
      </c>
    </row>
    <row r="25" spans="17:19">
      <c r="Q25">
        <v>80</v>
      </c>
      <c r="R25" t="s">
        <v>86</v>
      </c>
      <c r="S25">
        <v>4</v>
      </c>
    </row>
  </sheetData>
  <mergeCells count="10">
    <mergeCell ref="B8:B9"/>
    <mergeCell ref="C8:C9"/>
    <mergeCell ref="B4:S7"/>
    <mergeCell ref="P8:P9"/>
    <mergeCell ref="Q8:Q9"/>
    <mergeCell ref="R8:R9"/>
    <mergeCell ref="S8:S9"/>
    <mergeCell ref="D8:G8"/>
    <mergeCell ref="H8:K8"/>
    <mergeCell ref="L8:O8"/>
  </mergeCells>
  <conditionalFormatting sqref="F10:F12">
    <cfRule type="containsText" dxfId="8" priority="4" operator="containsText" text="A+">
      <formula>NOT(ISERROR(SEARCH("A+",F10)))</formula>
    </cfRule>
    <cfRule type="containsText" dxfId="7" priority="5" operator="containsText" text="F">
      <formula>NOT(ISERROR(SEARCH("F",F10)))</formula>
    </cfRule>
  </conditionalFormatting>
  <conditionalFormatting sqref="J10:J12 N10:N12">
    <cfRule type="containsText" dxfId="6" priority="2" operator="containsText" text="A+">
      <formula>NOT(ISERROR(SEARCH("A+",J10)))</formula>
    </cfRule>
    <cfRule type="containsText" dxfId="5" priority="3" operator="containsText" text="F">
      <formula>NOT(ISERROR(SEARCH("F",J10)))</formula>
    </cfRule>
  </conditionalFormatting>
  <conditionalFormatting sqref="F10">
    <cfRule type="containsText" dxfId="4" priority="1" operator="containsText" text="A+">
      <formula>NOT(ISERROR(SEARCH("A+",F10)))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0" sqref="E10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85"/>
  <sheetViews>
    <sheetView workbookViewId="0">
      <selection activeCell="D63" sqref="D63"/>
    </sheetView>
  </sheetViews>
  <sheetFormatPr defaultRowHeight="15"/>
  <cols>
    <col min="1" max="1" width="13.28515625" customWidth="1"/>
    <col min="2" max="2" width="15.42578125" customWidth="1"/>
    <col min="4" max="4" width="17.42578125" customWidth="1"/>
    <col min="5" max="5" width="21.5703125" customWidth="1"/>
    <col min="6" max="6" width="15.5703125" customWidth="1"/>
    <col min="7" max="7" width="14" customWidth="1"/>
    <col min="8" max="8" width="16.28515625" customWidth="1"/>
    <col min="9" max="9" width="13.140625" customWidth="1"/>
  </cols>
  <sheetData>
    <row r="1" spans="1:10" ht="24.75" customHeight="1">
      <c r="A1" s="36" t="s">
        <v>88</v>
      </c>
      <c r="B1" s="37"/>
      <c r="C1" s="37"/>
      <c r="D1" s="37"/>
      <c r="E1" s="37"/>
      <c r="F1" s="37"/>
      <c r="G1" s="37"/>
      <c r="H1" s="38"/>
    </row>
    <row r="2" spans="1:10" ht="30.75" customHeight="1">
      <c r="A2" s="11" t="s">
        <v>89</v>
      </c>
      <c r="B2" s="7" t="s">
        <v>90</v>
      </c>
      <c r="C2" s="11" t="s">
        <v>91</v>
      </c>
      <c r="D2" s="8" t="s">
        <v>92</v>
      </c>
      <c r="E2" s="11" t="s">
        <v>93</v>
      </c>
      <c r="F2" s="8" t="s">
        <v>94</v>
      </c>
      <c r="G2" s="11" t="s">
        <v>95</v>
      </c>
      <c r="H2" s="7" t="s">
        <v>102</v>
      </c>
      <c r="I2" s="9" t="s">
        <v>103</v>
      </c>
    </row>
    <row r="3" spans="1:10">
      <c r="A3" s="9" t="s">
        <v>96</v>
      </c>
      <c r="B3" s="6">
        <v>15</v>
      </c>
      <c r="C3" s="9">
        <v>40</v>
      </c>
      <c r="D3" s="9">
        <v>5</v>
      </c>
      <c r="E3" s="6">
        <f>B3*C3</f>
        <v>600</v>
      </c>
      <c r="F3" s="6">
        <f>B3*2*D3</f>
        <v>150</v>
      </c>
      <c r="G3" s="6">
        <f>SUM(E3+F3)</f>
        <v>750</v>
      </c>
      <c r="H3" s="6">
        <f>12/100*G3</f>
        <v>90</v>
      </c>
      <c r="I3" s="9" t="str">
        <f>IF(H3&gt;=100,"CIP",IF(H3&gt;=90,"VIP",IF(H3&gt;=80,"Moderate","General")))</f>
        <v>VIP</v>
      </c>
    </row>
    <row r="4" spans="1:10">
      <c r="A4" s="9" t="s">
        <v>97</v>
      </c>
      <c r="B4" s="6">
        <v>15</v>
      </c>
      <c r="C4" s="9">
        <v>45</v>
      </c>
      <c r="D4" s="9">
        <v>4</v>
      </c>
      <c r="E4" s="6">
        <f t="shared" ref="E4:E8" si="0">B4*C4</f>
        <v>675</v>
      </c>
      <c r="F4" s="6">
        <f t="shared" ref="F4:F8" si="1">B4*2*D4</f>
        <v>120</v>
      </c>
      <c r="G4" s="6">
        <f t="shared" ref="G4:G8" si="2">SUM(E4+F4)</f>
        <v>795</v>
      </c>
      <c r="H4" s="6">
        <f t="shared" ref="H4:H8" si="3">12/100*G4</f>
        <v>95.399999999999991</v>
      </c>
      <c r="I4" s="9" t="str">
        <f>IF(H4&gt;=100,"CIP",IF(H4&gt;=90,"VIP",IF(H4&gt;=80,"Moderate","General")))</f>
        <v>VIP</v>
      </c>
    </row>
    <row r="5" spans="1:10">
      <c r="A5" s="9" t="s">
        <v>98</v>
      </c>
      <c r="B5" s="6">
        <v>20</v>
      </c>
      <c r="C5" s="9">
        <v>50</v>
      </c>
      <c r="D5" s="9">
        <v>2</v>
      </c>
      <c r="E5" s="6">
        <f t="shared" si="0"/>
        <v>1000</v>
      </c>
      <c r="F5" s="6">
        <f t="shared" si="1"/>
        <v>80</v>
      </c>
      <c r="G5" s="6">
        <f t="shared" si="2"/>
        <v>1080</v>
      </c>
      <c r="H5" s="6">
        <f t="shared" si="3"/>
        <v>129.6</v>
      </c>
      <c r="I5" s="9" t="str">
        <f t="shared" ref="I5:I8" si="4">IF(H5&gt;=100,"CIP",IF(H5&gt;=90,"VIP",IF(H5&gt;=80,"Moderate","General")))</f>
        <v>CIP</v>
      </c>
      <c r="J5" t="str">
        <f>LOOKUP("CIP",$I3:$I8,$A3:$A8)</f>
        <v>Habiba</v>
      </c>
    </row>
    <row r="6" spans="1:10">
      <c r="A6" s="9" t="s">
        <v>99</v>
      </c>
      <c r="B6" s="6">
        <v>17</v>
      </c>
      <c r="C6" s="9">
        <v>36</v>
      </c>
      <c r="D6" s="9">
        <v>3</v>
      </c>
      <c r="E6" s="6">
        <f t="shared" si="0"/>
        <v>612</v>
      </c>
      <c r="F6" s="6">
        <f t="shared" si="1"/>
        <v>102</v>
      </c>
      <c r="G6" s="6">
        <f t="shared" si="2"/>
        <v>714</v>
      </c>
      <c r="H6" s="6">
        <f t="shared" si="3"/>
        <v>85.679999999999993</v>
      </c>
      <c r="I6" s="9" t="str">
        <f t="shared" si="4"/>
        <v>Moderate</v>
      </c>
    </row>
    <row r="7" spans="1:10">
      <c r="A7" s="9" t="s">
        <v>100</v>
      </c>
      <c r="B7" s="6">
        <v>14</v>
      </c>
      <c r="C7" s="9">
        <v>40</v>
      </c>
      <c r="D7" s="9">
        <v>3</v>
      </c>
      <c r="E7" s="6">
        <f t="shared" si="0"/>
        <v>560</v>
      </c>
      <c r="F7" s="6">
        <f t="shared" si="1"/>
        <v>84</v>
      </c>
      <c r="G7" s="6">
        <f t="shared" si="2"/>
        <v>644</v>
      </c>
      <c r="H7" s="6">
        <f t="shared" si="3"/>
        <v>77.28</v>
      </c>
      <c r="I7" s="9" t="str">
        <f t="shared" si="4"/>
        <v>General</v>
      </c>
    </row>
    <row r="8" spans="1:10">
      <c r="A8" s="9" t="s">
        <v>101</v>
      </c>
      <c r="B8" s="6">
        <v>16</v>
      </c>
      <c r="C8" s="9">
        <v>35</v>
      </c>
      <c r="D8" s="9">
        <v>2</v>
      </c>
      <c r="E8" s="6">
        <f t="shared" si="0"/>
        <v>560</v>
      </c>
      <c r="F8" s="6">
        <f t="shared" si="1"/>
        <v>64</v>
      </c>
      <c r="G8" s="6">
        <f t="shared" si="2"/>
        <v>624</v>
      </c>
      <c r="H8" s="6">
        <f t="shared" si="3"/>
        <v>74.88</v>
      </c>
      <c r="I8" s="9" t="str">
        <f t="shared" si="4"/>
        <v>General</v>
      </c>
    </row>
    <row r="9" spans="1:10">
      <c r="A9" s="9"/>
      <c r="B9" s="6"/>
      <c r="C9" s="9"/>
      <c r="D9" s="9"/>
      <c r="E9" s="9"/>
      <c r="F9" s="9"/>
      <c r="G9" s="9"/>
      <c r="H9" s="9"/>
    </row>
    <row r="10" spans="1:10">
      <c r="A10" s="9"/>
      <c r="B10" s="9"/>
      <c r="C10" s="9"/>
      <c r="D10" s="9"/>
      <c r="E10" s="9"/>
      <c r="F10" s="9"/>
      <c r="G10" s="9"/>
      <c r="H10" s="9"/>
    </row>
    <row r="13" spans="1:10">
      <c r="B13" t="s">
        <v>87</v>
      </c>
    </row>
    <row r="33" spans="2:8" ht="30">
      <c r="B33" s="13" t="s">
        <v>36</v>
      </c>
      <c r="C33" s="10" t="s">
        <v>104</v>
      </c>
      <c r="D33" s="10" t="s">
        <v>105</v>
      </c>
      <c r="E33" s="10" t="s">
        <v>106</v>
      </c>
      <c r="F33" s="10" t="s">
        <v>107</v>
      </c>
      <c r="G33" s="10" t="s">
        <v>108</v>
      </c>
      <c r="H33" s="14" t="s">
        <v>109</v>
      </c>
    </row>
    <row r="34" spans="2:8">
      <c r="B34" s="10" t="s">
        <v>110</v>
      </c>
      <c r="C34" s="10"/>
      <c r="D34" s="10"/>
      <c r="E34" s="10"/>
      <c r="F34" s="10"/>
      <c r="G34" s="10">
        <v>75</v>
      </c>
      <c r="H34" s="10">
        <v>319</v>
      </c>
    </row>
    <row r="35" spans="2:8">
      <c r="B35" s="10" t="s">
        <v>111</v>
      </c>
      <c r="C35" s="10"/>
      <c r="D35" s="10"/>
      <c r="E35" s="10"/>
      <c r="F35" s="10"/>
      <c r="G35" s="10">
        <v>91</v>
      </c>
      <c r="H35" s="10">
        <v>327</v>
      </c>
    </row>
    <row r="36" spans="2:8">
      <c r="B36" s="10" t="s">
        <v>112</v>
      </c>
      <c r="C36" s="10"/>
      <c r="D36" s="10"/>
      <c r="E36" s="10"/>
      <c r="F36" s="10"/>
      <c r="G36" s="10">
        <v>80</v>
      </c>
      <c r="H36" s="10">
        <v>316</v>
      </c>
    </row>
    <row r="37" spans="2:8">
      <c r="B37" s="10" t="s">
        <v>113</v>
      </c>
      <c r="C37" s="10"/>
      <c r="D37" s="10"/>
      <c r="E37" s="10"/>
      <c r="F37" s="10"/>
      <c r="G37" s="10">
        <v>87</v>
      </c>
      <c r="H37" s="10">
        <v>314</v>
      </c>
    </row>
    <row r="38" spans="2:8">
      <c r="B38" s="10" t="s">
        <v>114</v>
      </c>
      <c r="C38" s="10"/>
      <c r="D38" s="10"/>
      <c r="E38" s="10"/>
      <c r="F38" s="10"/>
      <c r="G38" s="10">
        <v>92</v>
      </c>
      <c r="H38" s="10">
        <v>328</v>
      </c>
    </row>
    <row r="39" spans="2:8">
      <c r="B39" s="10"/>
      <c r="C39" s="10"/>
      <c r="D39" s="10"/>
      <c r="E39" s="10"/>
      <c r="F39" s="10"/>
      <c r="G39" s="10"/>
      <c r="H39" s="10"/>
    </row>
    <row r="40" spans="2:8">
      <c r="B40" s="10"/>
      <c r="C40" s="10"/>
      <c r="D40" s="10"/>
      <c r="E40" s="10">
        <f>VLOOKUP(B36,B33:H38,7,0)</f>
        <v>316</v>
      </c>
      <c r="F40" s="10"/>
      <c r="G40" s="10"/>
      <c r="H40" s="10"/>
    </row>
    <row r="41" spans="2:8">
      <c r="B41" s="10"/>
      <c r="C41" s="10"/>
      <c r="D41" s="10"/>
      <c r="E41" s="10"/>
      <c r="F41" s="10"/>
      <c r="G41" s="10"/>
      <c r="H41" s="10"/>
    </row>
    <row r="45" spans="2:8">
      <c r="B45" s="10" t="s">
        <v>51</v>
      </c>
      <c r="C45" s="10" t="s">
        <v>104</v>
      </c>
      <c r="D45" s="10" t="s">
        <v>15</v>
      </c>
      <c r="E45" s="10" t="s">
        <v>17</v>
      </c>
      <c r="F45" s="10" t="s">
        <v>115</v>
      </c>
      <c r="G45" s="10" t="s">
        <v>79</v>
      </c>
      <c r="H45" s="10"/>
    </row>
    <row r="46" spans="2:8">
      <c r="B46" s="10"/>
      <c r="C46" s="10"/>
      <c r="D46" s="10"/>
      <c r="E46" s="10"/>
      <c r="F46" s="10"/>
      <c r="G46" s="10"/>
      <c r="H46" s="10"/>
    </row>
    <row r="47" spans="2:8">
      <c r="B47" s="10"/>
      <c r="C47" s="10"/>
      <c r="D47" s="10"/>
      <c r="E47" s="10"/>
      <c r="F47" s="10"/>
      <c r="G47" s="10"/>
      <c r="H47" s="10"/>
    </row>
    <row r="48" spans="2:8">
      <c r="B48" s="10"/>
      <c r="C48" s="10"/>
      <c r="D48" s="10"/>
      <c r="E48" s="10"/>
      <c r="F48" s="10"/>
      <c r="G48" s="10"/>
      <c r="H48" s="10"/>
    </row>
    <row r="49" spans="2:8">
      <c r="B49" s="10"/>
      <c r="C49" s="10"/>
      <c r="D49" s="10"/>
      <c r="E49" s="10"/>
      <c r="F49" s="10"/>
      <c r="G49" s="10"/>
      <c r="H49" s="10"/>
    </row>
    <row r="50" spans="2:8">
      <c r="B50" s="10"/>
      <c r="C50" s="10"/>
      <c r="D50" s="10"/>
      <c r="E50" s="10"/>
      <c r="F50" s="10"/>
      <c r="G50" s="10"/>
      <c r="H50" s="10"/>
    </row>
    <row r="51" spans="2:8">
      <c r="B51" s="10"/>
      <c r="C51" s="10"/>
      <c r="D51" s="10"/>
      <c r="E51" s="10"/>
      <c r="F51" s="10"/>
      <c r="G51" s="10"/>
      <c r="H51" s="10"/>
    </row>
    <row r="52" spans="2:8">
      <c r="B52" s="10"/>
      <c r="C52" s="10"/>
      <c r="D52" s="10"/>
      <c r="E52" s="10"/>
      <c r="F52" s="10"/>
      <c r="G52" s="10"/>
      <c r="H52" s="10"/>
    </row>
    <row r="53" spans="2:8">
      <c r="B53" s="10"/>
      <c r="C53" s="10"/>
      <c r="D53" s="10"/>
      <c r="E53" s="10"/>
      <c r="F53" s="10"/>
      <c r="G53" s="10"/>
      <c r="H53" s="10"/>
    </row>
    <row r="54" spans="2:8">
      <c r="B54" s="10"/>
      <c r="C54" s="10"/>
      <c r="D54" s="10"/>
      <c r="E54" s="10"/>
      <c r="F54" s="10"/>
      <c r="G54" s="10"/>
      <c r="H54" s="10"/>
    </row>
    <row r="55" spans="2:8">
      <c r="B55" s="10"/>
      <c r="C55" s="10"/>
      <c r="D55" s="10"/>
      <c r="E55" s="10"/>
      <c r="F55" s="10"/>
      <c r="G55" s="10"/>
      <c r="H55" s="10"/>
    </row>
    <row r="56" spans="2:8">
      <c r="B56" s="10"/>
      <c r="C56" s="10"/>
      <c r="D56" s="10"/>
      <c r="E56" s="10"/>
      <c r="F56" s="10"/>
      <c r="G56" s="10"/>
      <c r="H56" s="10"/>
    </row>
    <row r="57" spans="2:8">
      <c r="B57" s="10"/>
      <c r="C57" s="10"/>
      <c r="D57" s="10"/>
      <c r="E57" s="10"/>
      <c r="F57" s="10"/>
      <c r="G57" s="10"/>
      <c r="H57" s="10"/>
    </row>
    <row r="60" spans="2:8">
      <c r="B60" s="10" t="s">
        <v>36</v>
      </c>
      <c r="C60" s="10" t="s">
        <v>116</v>
      </c>
      <c r="D60" s="10" t="s">
        <v>117</v>
      </c>
      <c r="E60" s="10" t="s">
        <v>118</v>
      </c>
      <c r="F60" t="e">
        <f>VLOOKUP(B66,B60:E71,7,0)</f>
        <v>#REF!</v>
      </c>
    </row>
    <row r="61" spans="2:8">
      <c r="B61" s="10" t="s">
        <v>120</v>
      </c>
      <c r="C61" s="10">
        <v>28</v>
      </c>
      <c r="D61" s="10" t="s">
        <v>141</v>
      </c>
      <c r="E61" s="10" t="s">
        <v>131</v>
      </c>
      <c r="F61" t="s">
        <v>143</v>
      </c>
      <c r="G61" t="str">
        <f>VLOOKUP(B66,B60:E71,4,0)</f>
        <v xml:space="preserve"> HR</v>
      </c>
    </row>
    <row r="62" spans="2:8">
      <c r="B62" s="10" t="s">
        <v>126</v>
      </c>
      <c r="C62" s="10">
        <v>45</v>
      </c>
      <c r="D62" s="10" t="s">
        <v>142</v>
      </c>
      <c r="E62" s="10" t="s">
        <v>137</v>
      </c>
      <c r="G62" t="e">
        <f>VLOOKUP(E66,B60:E71,4,0)</f>
        <v>#N/A</v>
      </c>
      <c r="H62">
        <f>INDEX(B60:E71,6,3)</f>
        <v>0</v>
      </c>
    </row>
    <row r="63" spans="2:8">
      <c r="B63" s="10" t="s">
        <v>123</v>
      </c>
      <c r="C63" s="10">
        <v>42</v>
      </c>
      <c r="D63" s="10" t="s">
        <v>87</v>
      </c>
      <c r="E63" s="10" t="s">
        <v>134</v>
      </c>
      <c r="G63" t="str">
        <f>VLOOKUP(B66,B60:E71,4,0)</f>
        <v xml:space="preserve"> HR</v>
      </c>
      <c r="H63" t="str">
        <f>LOOKUP(E66,E60:E71)</f>
        <v xml:space="preserve"> HR</v>
      </c>
    </row>
    <row r="64" spans="2:8">
      <c r="B64" s="10" t="s">
        <v>128</v>
      </c>
      <c r="C64" s="10">
        <v>29</v>
      </c>
      <c r="D64" s="10"/>
      <c r="E64" s="10" t="s">
        <v>139</v>
      </c>
      <c r="G64" t="str">
        <f>HLOOKUP(E60,B60:E71,6,0)</f>
        <v xml:space="preserve"> Enginner</v>
      </c>
      <c r="H64" t="e">
        <f>LOOKUP(B66,E60:E71,)</f>
        <v>#VALUE!</v>
      </c>
    </row>
    <row r="65" spans="2:8">
      <c r="B65" s="10" t="s">
        <v>125</v>
      </c>
      <c r="C65" s="10">
        <v>33</v>
      </c>
      <c r="D65" s="10"/>
      <c r="E65" s="10" t="s">
        <v>136</v>
      </c>
      <c r="G65" t="str">
        <f>LOOKUP(B65,B60:B71,E60:E71)</f>
        <v xml:space="preserve"> Enginner</v>
      </c>
      <c r="H65" t="str">
        <f>LOOKUP(E66,E61:E71)</f>
        <v xml:space="preserve"> HR</v>
      </c>
    </row>
    <row r="66" spans="2:8">
      <c r="B66" s="10" t="s">
        <v>122</v>
      </c>
      <c r="C66" s="10">
        <v>25</v>
      </c>
      <c r="D66" s="10"/>
      <c r="E66" s="10" t="s">
        <v>133</v>
      </c>
      <c r="G66" t="str">
        <f>LOOKUP(B65,B60:E71)</f>
        <v xml:space="preserve"> Enginner</v>
      </c>
      <c r="H66" t="str">
        <f>LOOKUP(B66,B61:B71)</f>
        <v xml:space="preserve"> Emily Chan</v>
      </c>
    </row>
    <row r="67" spans="2:8">
      <c r="B67" s="10" t="s">
        <v>129</v>
      </c>
      <c r="C67" s="10">
        <v>38</v>
      </c>
      <c r="D67" s="10"/>
      <c r="E67" s="10" t="s">
        <v>140</v>
      </c>
      <c r="G67" t="e">
        <f>LOOKUP(E64,B60:E71)</f>
        <v>#N/A</v>
      </c>
      <c r="H67" t="str">
        <f>LOOKUP(B66,B61:B71)</f>
        <v xml:space="preserve"> Emily Chan</v>
      </c>
    </row>
    <row r="68" spans="2:8">
      <c r="B68" s="10" t="s">
        <v>119</v>
      </c>
      <c r="C68" s="10">
        <v>27</v>
      </c>
      <c r="D68" s="10"/>
      <c r="E68" s="10" t="s">
        <v>130</v>
      </c>
      <c r="G68" t="str">
        <f>LOOKUP(B64,B60:E71)</f>
        <v xml:space="preserve"> Software Eng</v>
      </c>
    </row>
    <row r="69" spans="2:8">
      <c r="B69" s="10" t="s">
        <v>124</v>
      </c>
      <c r="C69" s="10">
        <v>35</v>
      </c>
      <c r="D69" s="10"/>
      <c r="E69" s="10" t="s">
        <v>135</v>
      </c>
    </row>
    <row r="70" spans="2:8">
      <c r="B70" s="10" t="s">
        <v>121</v>
      </c>
      <c r="C70" s="10">
        <v>40</v>
      </c>
      <c r="D70" s="10"/>
      <c r="E70" s="10" t="s">
        <v>132</v>
      </c>
      <c r="G70" t="e">
        <f>HLOOKUP(B60,4,0)</f>
        <v>#N/A</v>
      </c>
    </row>
    <row r="71" spans="2:8">
      <c r="B71" s="10" t="s">
        <v>127</v>
      </c>
      <c r="C71" s="10">
        <v>31</v>
      </c>
      <c r="D71" s="10"/>
      <c r="E71" s="10" t="s">
        <v>138</v>
      </c>
      <c r="G71" t="e">
        <f>HLOOKUP(B60:E71,6,0)</f>
        <v>#VALUE!</v>
      </c>
      <c r="H71" t="str">
        <f>HLOOKUP(B60,B60:E71,7,0)</f>
        <v xml:space="preserve"> Emily Chan</v>
      </c>
    </row>
    <row r="72" spans="2:8">
      <c r="B72" s="10"/>
      <c r="C72" s="10"/>
      <c r="D72" s="10"/>
      <c r="E72" s="10"/>
      <c r="G72" t="str">
        <f>HLOOKUP(B60,B60:E71,6,0)</f>
        <v xml:space="preserve"> Lily Chen</v>
      </c>
      <c r="H72" t="str">
        <f>HLOOKUP(B60,B60:E71,5,0)</f>
        <v xml:space="preserve"> Sue Kim</v>
      </c>
    </row>
    <row r="73" spans="2:8">
      <c r="B73" s="10"/>
      <c r="C73" s="10"/>
      <c r="D73" s="10"/>
      <c r="E73" s="10"/>
      <c r="H73" t="e">
        <f>HLOOKUP(C62,B60:E71,7,0)</f>
        <v>#N/A</v>
      </c>
    </row>
    <row r="74" spans="2:8">
      <c r="B74" s="10"/>
      <c r="C74" s="10"/>
      <c r="D74" s="10"/>
      <c r="E74" s="10"/>
      <c r="H74" t="e">
        <f>HLOOKUP(B66,B60:E71,7,0)</f>
        <v>#N/A</v>
      </c>
    </row>
    <row r="75" spans="2:8">
      <c r="B75" s="10"/>
      <c r="C75" s="10"/>
      <c r="D75" s="10"/>
      <c r="E75" s="10"/>
    </row>
    <row r="76" spans="2:8">
      <c r="B76" s="10"/>
      <c r="C76" s="10"/>
      <c r="D76" s="10"/>
      <c r="E76" s="10"/>
    </row>
    <row r="77" spans="2:8">
      <c r="B77" s="10"/>
      <c r="C77" s="10"/>
      <c r="D77" s="10"/>
      <c r="E77" s="10"/>
    </row>
    <row r="78" spans="2:8">
      <c r="B78" s="10"/>
      <c r="C78" s="10"/>
      <c r="D78" s="10"/>
      <c r="E78" s="10"/>
    </row>
    <row r="79" spans="2:8">
      <c r="B79" s="10"/>
      <c r="C79" s="10"/>
      <c r="D79" s="10"/>
      <c r="E79" s="10"/>
    </row>
    <row r="80" spans="2:8">
      <c r="B80" s="10"/>
      <c r="C80" s="10"/>
      <c r="D80" s="10"/>
      <c r="E80" s="10"/>
    </row>
    <row r="81" spans="2:5">
      <c r="B81" s="10"/>
      <c r="C81" s="10"/>
      <c r="D81" s="10"/>
      <c r="E81" s="10"/>
    </row>
    <row r="82" spans="2:5">
      <c r="B82" s="10"/>
      <c r="C82" s="10"/>
      <c r="D82" s="10"/>
      <c r="E82" s="10"/>
    </row>
    <row r="83" spans="2:5">
      <c r="B83" s="10"/>
      <c r="C83" s="10"/>
      <c r="D83" s="10"/>
      <c r="E83" s="10"/>
    </row>
    <row r="84" spans="2:5">
      <c r="B84" s="10"/>
      <c r="C84" s="10"/>
      <c r="D84" s="10"/>
      <c r="E84" s="10"/>
    </row>
    <row r="85" spans="2:5">
      <c r="B85" s="10"/>
      <c r="C85" s="10"/>
      <c r="D85" s="10"/>
      <c r="E85" s="10"/>
    </row>
  </sheetData>
  <sortState ref="B61:E71">
    <sortCondition ref="E60"/>
  </sortState>
  <mergeCells count="1">
    <mergeCell ref="A1:H1"/>
  </mergeCells>
  <conditionalFormatting sqref="I10">
    <cfRule type="containsText" dxfId="3" priority="4" operator="containsText" text="CIP">
      <formula>NOT(ISERROR(SEARCH("CIP",I10)))</formula>
    </cfRule>
  </conditionalFormatting>
  <conditionalFormatting sqref="I5">
    <cfRule type="containsText" dxfId="2" priority="3" operator="containsText" text="CIP">
      <formula>NOT(ISERROR(SEARCH("CIP",I5)))</formula>
    </cfRule>
  </conditionalFormatting>
  <conditionalFormatting sqref="I3:I4">
    <cfRule type="containsText" dxfId="1" priority="2" operator="containsText" text="VIP">
      <formula>NOT(ISERROR(SEARCH("VIP",I3)))</formula>
    </cfRule>
    <cfRule type="containsText" dxfId="0" priority="1" operator="containsText" text="VIP">
      <formula>NOT(ISERROR(SEARCH("VIP",I3)))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Sheet7</vt:lpstr>
      <vt:lpstr>Sheet8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</dc:creator>
  <cp:lastModifiedBy>Mim</cp:lastModifiedBy>
  <dcterms:created xsi:type="dcterms:W3CDTF">2025-01-06T10:21:56Z</dcterms:created>
  <dcterms:modified xsi:type="dcterms:W3CDTF">2025-01-13T20:31:13Z</dcterms:modified>
</cp:coreProperties>
</file>