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pe\Documents\Projets\CEF\Développement\Devoirs\Devoir_11-SiteTifosiAvecMySQL\CEF_MySQL-BDD_Tifosi_Test-version\docs\sources\datas-xlsx\"/>
    </mc:Choice>
  </mc:AlternateContent>
  <xr:revisionPtr revIDLastSave="0" documentId="13_ncr:1_{1F225BD4-58D8-4000-BF38-7A9A768D98B8}" xr6:coauthVersionLast="47" xr6:coauthVersionMax="47" xr10:uidLastSave="{00000000-0000-0000-0000-000000000000}"/>
  <bookViews>
    <workbookView xWindow="552" yWindow="-96" windowWidth="22476" windowHeight="12336" tabRatio="733" activeTab="7" xr2:uid="{1C382DA6-524F-4A7B-A198-C10B28167EDB}"/>
  </bookViews>
  <sheets>
    <sheet name="marques" sheetId="5" r:id="rId1"/>
    <sheet name="boissons" sheetId="4" r:id="rId2"/>
    <sheet name="ingredients" sheetId="7" r:id="rId3"/>
    <sheet name="focaccias" sheetId="6" r:id="rId4"/>
    <sheet name="jours" sheetId="2" r:id="rId5"/>
    <sheet name="clients" sheetId="1" r:id="rId6"/>
    <sheet name="menus" sheetId="3" r:id="rId7"/>
    <sheet name="activité menus" sheetId="8" r:id="rId8"/>
    <sheet name="activité focaccias" sheetId="15" r:id="rId9"/>
    <sheet name="focaccias_menus" sheetId="10" r:id="rId10"/>
    <sheet name="boissons_menus" sheetId="11" r:id="rId11"/>
    <sheet name="focaccias_ingredients" sheetId="14" r:id="rId12"/>
    <sheet name="clients_focaccias_jours" sheetId="12" r:id="rId13"/>
    <sheet name="clients_jours_menus" sheetId="13" r:id="rId14"/>
    <sheet name="références" sheetId="9" r:id="rId15"/>
  </sheets>
  <definedNames>
    <definedName name="lst_boisson" localSheetId="8">Tableau5[nom_boisson]</definedName>
    <definedName name="lst_boisson">Tableau5[nom_boisson]</definedName>
    <definedName name="lst_focaccia" localSheetId="8">tbl_id_focaccia[nom_focaccia]</definedName>
    <definedName name="lst_focaccia">tbl_id_focaccia[nom_focaccia]</definedName>
    <definedName name="tbl_jour_id">références!#REF!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D2" i="1"/>
  <c r="C2" i="1"/>
  <c r="B2" i="1"/>
  <c r="S3" i="15"/>
  <c r="T3" i="15"/>
  <c r="U3" i="15"/>
  <c r="V3" i="15"/>
  <c r="S4" i="15"/>
  <c r="T4" i="15"/>
  <c r="U4" i="15"/>
  <c r="V4" i="15"/>
  <c r="S5" i="15"/>
  <c r="T5" i="15"/>
  <c r="U5" i="15"/>
  <c r="V5" i="15"/>
  <c r="S6" i="15"/>
  <c r="T6" i="15"/>
  <c r="U6" i="15"/>
  <c r="V6" i="15"/>
  <c r="S7" i="15"/>
  <c r="T7" i="15"/>
  <c r="U7" i="15"/>
  <c r="V7" i="15"/>
  <c r="S8" i="15"/>
  <c r="T8" i="15"/>
  <c r="U8" i="15"/>
  <c r="V8" i="15"/>
  <c r="S9" i="15"/>
  <c r="T9" i="15"/>
  <c r="U9" i="15"/>
  <c r="V9" i="15"/>
  <c r="T2" i="15"/>
  <c r="U2" i="15"/>
  <c r="V2" i="15"/>
  <c r="S2" i="15"/>
  <c r="L3" i="15"/>
  <c r="J3" i="15" s="1"/>
  <c r="D3" i="15" s="1"/>
  <c r="L4" i="15"/>
  <c r="J4" i="15" s="1"/>
  <c r="D4" i="15" s="1"/>
  <c r="L5" i="15"/>
  <c r="J5" i="15" s="1"/>
  <c r="D5" i="15" s="1"/>
  <c r="L6" i="15"/>
  <c r="J6" i="15" s="1"/>
  <c r="D6" i="15" s="1"/>
  <c r="L7" i="15"/>
  <c r="J7" i="15" s="1"/>
  <c r="D7" i="15" s="1"/>
  <c r="L8" i="15"/>
  <c r="J8" i="15" s="1"/>
  <c r="D8" i="15" s="1"/>
  <c r="L9" i="15"/>
  <c r="J9" i="15" s="1"/>
  <c r="D9" i="15" s="1"/>
  <c r="L2" i="15"/>
  <c r="J2" i="15" s="1"/>
  <c r="D2" i="15" s="1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C2" i="15"/>
  <c r="B2" i="15"/>
  <c r="E3" i="8"/>
  <c r="E4" i="8"/>
  <c r="E5" i="8"/>
  <c r="E6" i="8"/>
  <c r="E7" i="8"/>
  <c r="E8" i="8"/>
  <c r="E9" i="8"/>
  <c r="E2" i="8"/>
  <c r="U3" i="8"/>
  <c r="M3" i="8" s="1"/>
  <c r="U4" i="8"/>
  <c r="M4" i="8" s="1"/>
  <c r="U5" i="8"/>
  <c r="M5" i="8" s="1"/>
  <c r="U6" i="8"/>
  <c r="M6" i="8" s="1"/>
  <c r="U7" i="8"/>
  <c r="M7" i="8" s="1"/>
  <c r="U8" i="8"/>
  <c r="M8" i="8" s="1"/>
  <c r="U9" i="8"/>
  <c r="M9" i="8" s="1"/>
  <c r="U2" i="8"/>
  <c r="M2" i="8" s="1"/>
  <c r="O2" i="8"/>
  <c r="L2" i="8" s="1"/>
  <c r="O3" i="8"/>
  <c r="O4" i="8"/>
  <c r="O5" i="8"/>
  <c r="O6" i="8"/>
  <c r="L6" i="8" s="1"/>
  <c r="O7" i="8"/>
  <c r="L7" i="8" s="1"/>
  <c r="O8" i="8"/>
  <c r="L8" i="8" s="1"/>
  <c r="O9" i="8"/>
  <c r="L9" i="8" s="1"/>
  <c r="D3" i="8"/>
  <c r="D4" i="8"/>
  <c r="D5" i="8"/>
  <c r="D6" i="8"/>
  <c r="D7" i="8"/>
  <c r="D8" i="8"/>
  <c r="D9" i="8"/>
  <c r="D2" i="8"/>
  <c r="C3" i="8"/>
  <c r="C4" i="8"/>
  <c r="C5" i="8"/>
  <c r="C6" i="8"/>
  <c r="C7" i="8"/>
  <c r="C8" i="8"/>
  <c r="C9" i="8"/>
  <c r="C2" i="8"/>
  <c r="B3" i="8"/>
  <c r="B4" i="8"/>
  <c r="B5" i="8"/>
  <c r="B6" i="8"/>
  <c r="B7" i="8"/>
  <c r="B8" i="8"/>
  <c r="B9" i="8"/>
  <c r="B2" i="8"/>
  <c r="M11" i="3"/>
  <c r="J11" i="3"/>
  <c r="C11" i="3" s="1"/>
  <c r="M5" i="3"/>
  <c r="M6" i="3"/>
  <c r="M7" i="3"/>
  <c r="M8" i="3"/>
  <c r="M9" i="3"/>
  <c r="M10" i="3"/>
  <c r="M4" i="3"/>
  <c r="M3" i="3"/>
  <c r="M2" i="3"/>
  <c r="J5" i="3"/>
  <c r="J6" i="3"/>
  <c r="J7" i="3"/>
  <c r="J8" i="3"/>
  <c r="J9" i="3"/>
  <c r="J10" i="3"/>
  <c r="J4" i="3"/>
  <c r="J3" i="3"/>
  <c r="C3" i="3" s="1"/>
  <c r="J2" i="3"/>
  <c r="L3" i="3"/>
  <c r="L4" i="3"/>
  <c r="L5" i="3"/>
  <c r="L6" i="3"/>
  <c r="L7" i="3"/>
  <c r="L8" i="3"/>
  <c r="L9" i="3"/>
  <c r="L10" i="3"/>
  <c r="L11" i="3"/>
  <c r="L2" i="3"/>
  <c r="I3" i="3"/>
  <c r="I4" i="3"/>
  <c r="I5" i="3"/>
  <c r="I6" i="3"/>
  <c r="I7" i="3"/>
  <c r="I8" i="3"/>
  <c r="I9" i="3"/>
  <c r="I10" i="3"/>
  <c r="I11" i="3"/>
  <c r="I2" i="3"/>
  <c r="G3" i="3"/>
  <c r="G4" i="3"/>
  <c r="G5" i="3"/>
  <c r="G6" i="3"/>
  <c r="G7" i="3"/>
  <c r="G8" i="3"/>
  <c r="G9" i="3"/>
  <c r="G10" i="3"/>
  <c r="G11" i="3"/>
  <c r="G2" i="3"/>
  <c r="R3" i="15" l="1"/>
  <c r="E3" i="15" s="1"/>
  <c r="R5" i="15"/>
  <c r="E5" i="15" s="1"/>
  <c r="R6" i="15"/>
  <c r="E6" i="15" s="1"/>
  <c r="R7" i="15"/>
  <c r="E7" i="15" s="1"/>
  <c r="R9" i="15"/>
  <c r="E9" i="15" s="1"/>
  <c r="R4" i="15"/>
  <c r="E4" i="15" s="1"/>
  <c r="R8" i="15"/>
  <c r="E8" i="15" s="1"/>
  <c r="R2" i="15"/>
  <c r="E2" i="15" s="1"/>
  <c r="F7" i="8"/>
  <c r="F6" i="8"/>
  <c r="F2" i="8"/>
  <c r="F9" i="8"/>
  <c r="F8" i="8"/>
  <c r="L5" i="8"/>
  <c r="F5" i="8" s="1"/>
  <c r="L4" i="8"/>
  <c r="F4" i="8" s="1"/>
  <c r="L3" i="8"/>
  <c r="F3" i="8" s="1"/>
  <c r="C4" i="3"/>
  <c r="C10" i="3"/>
  <c r="C9" i="3"/>
  <c r="C8" i="3"/>
  <c r="C7" i="3"/>
  <c r="C6" i="3"/>
  <c r="C5" i="3"/>
  <c r="C2" i="3"/>
  <c r="B7" i="3"/>
  <c r="B2" i="3"/>
  <c r="B10" i="3"/>
  <c r="B9" i="3"/>
  <c r="B8" i="3"/>
  <c r="B6" i="3"/>
  <c r="B11" i="3"/>
  <c r="B5" i="3"/>
  <c r="B4" i="3"/>
  <c r="B3" i="3"/>
</calcChain>
</file>

<file path=xl/sharedStrings.xml><?xml version="1.0" encoding="utf-8"?>
<sst xmlns="http://schemas.openxmlformats.org/spreadsheetml/2006/main" count="294" uniqueCount="150">
  <si>
    <t>id_client</t>
  </si>
  <si>
    <t>nom_client</t>
  </si>
  <si>
    <t>age</t>
  </si>
  <si>
    <t>cp_client</t>
  </si>
  <si>
    <t>Armand</t>
  </si>
  <si>
    <t>CAMUS</t>
  </si>
  <si>
    <t>Lucia</t>
  </si>
  <si>
    <t>BELLINI</t>
  </si>
  <si>
    <t>Nour</t>
  </si>
  <si>
    <t>KHADIJA</t>
  </si>
  <si>
    <t>Andréa</t>
  </si>
  <si>
    <t>MANCINI</t>
  </si>
  <si>
    <t>Olivier</t>
  </si>
  <si>
    <t>FELTRE</t>
  </si>
  <si>
    <t>id_jour</t>
  </si>
  <si>
    <t>date_jour</t>
  </si>
  <si>
    <t>id_menu</t>
  </si>
  <si>
    <t>nom_menu</t>
  </si>
  <si>
    <t>prix_menu</t>
  </si>
  <si>
    <t>id_boisson</t>
  </si>
  <si>
    <t>nom_boisson</t>
  </si>
  <si>
    <t>marque</t>
  </si>
  <si>
    <t>Coca-cola zéro</t>
  </si>
  <si>
    <t>Coca-cola original</t>
  </si>
  <si>
    <t>Fanta citron</t>
  </si>
  <si>
    <t>Fanta orange</t>
  </si>
  <si>
    <t>Capri-sun</t>
  </si>
  <si>
    <t>Pepsi</t>
  </si>
  <si>
    <t>Pepsi Max Zéro</t>
  </si>
  <si>
    <t>Lipton zéro citron</t>
  </si>
  <si>
    <t>Lipton Peach</t>
  </si>
  <si>
    <t>Monster energy ultra gold</t>
  </si>
  <si>
    <t>Monster energy ultra blue</t>
  </si>
  <si>
    <t xml:space="preserve">Eau de source </t>
  </si>
  <si>
    <t>Coca-cola</t>
  </si>
  <si>
    <t>Pepsico</t>
  </si>
  <si>
    <t>Monster</t>
  </si>
  <si>
    <t>Cristalline</t>
  </si>
  <si>
    <t>id_marque</t>
  </si>
  <si>
    <t>nom_marque</t>
  </si>
  <si>
    <t>id_focaccia</t>
  </si>
  <si>
    <t>nom_focaccia</t>
  </si>
  <si>
    <t>prix</t>
  </si>
  <si>
    <t>Mozaccia</t>
  </si>
  <si>
    <t>Gorgonzollaccia</t>
  </si>
  <si>
    <t>Raclaccia</t>
  </si>
  <si>
    <t>Emmentalaccia</t>
  </si>
  <si>
    <t>Tradizione</t>
  </si>
  <si>
    <t>Hawaienne</t>
  </si>
  <si>
    <t>Américaine</t>
  </si>
  <si>
    <t>Paysanne</t>
  </si>
  <si>
    <t>id_ingredient</t>
  </si>
  <si>
    <t>nom_ingredient</t>
  </si>
  <si>
    <t>Ail</t>
  </si>
  <si>
    <t>Ananas</t>
  </si>
  <si>
    <t>Artichaut</t>
  </si>
  <si>
    <t>Bacon</t>
  </si>
  <si>
    <t>Base crème</t>
  </si>
  <si>
    <t>Base tomate</t>
  </si>
  <si>
    <t>Champignon</t>
  </si>
  <si>
    <t>Chèvre</t>
  </si>
  <si>
    <t>Cresson</t>
  </si>
  <si>
    <t>Emmental</t>
  </si>
  <si>
    <t>Gorgonzola</t>
  </si>
  <si>
    <t>Jambon cuit</t>
  </si>
  <si>
    <t>Jambon fumé</t>
  </si>
  <si>
    <t>Mozarella</t>
  </si>
  <si>
    <t>Oeuf</t>
  </si>
  <si>
    <t>Oignon</t>
  </si>
  <si>
    <t>Olive noire</t>
  </si>
  <si>
    <t>Olive verte</t>
  </si>
  <si>
    <t>Parmesan</t>
  </si>
  <si>
    <t>Piment</t>
  </si>
  <si>
    <t>Poivre</t>
  </si>
  <si>
    <t>Pomme de terre</t>
  </si>
  <si>
    <t>Raclette</t>
  </si>
  <si>
    <t>Salami</t>
  </si>
  <si>
    <t>Tomate cerise</t>
  </si>
  <si>
    <t>nom formule</t>
  </si>
  <si>
    <t>option formule</t>
  </si>
  <si>
    <t>nb focaccias</t>
  </si>
  <si>
    <t>nb boissons</t>
  </si>
  <si>
    <t>solo</t>
  </si>
  <si>
    <t>duo</t>
  </si>
  <si>
    <t>famille</t>
  </si>
  <si>
    <t>soif</t>
  </si>
  <si>
    <t>faim</t>
  </si>
  <si>
    <t>soirée</t>
  </si>
  <si>
    <t>formule</t>
  </si>
  <si>
    <t>foccacias</t>
  </si>
  <si>
    <t>boissons</t>
  </si>
  <si>
    <t>prix focaccia</t>
  </si>
  <si>
    <t>prix boissons</t>
  </si>
  <si>
    <t>prix boisson</t>
  </si>
  <si>
    <t xml:space="preserve">id_client </t>
  </si>
  <si>
    <t>jour</t>
  </si>
  <si>
    <t>client</t>
  </si>
  <si>
    <t>menu</t>
  </si>
  <si>
    <t>focaccias</t>
  </si>
  <si>
    <t>boisson_1</t>
  </si>
  <si>
    <t>boisson_2</t>
  </si>
  <si>
    <t>boisson_3</t>
  </si>
  <si>
    <t>boisson_4</t>
  </si>
  <si>
    <t>focaccia_1</t>
  </si>
  <si>
    <t>focaccia_2</t>
  </si>
  <si>
    <t>focaccia_3</t>
  </si>
  <si>
    <t>focaccia_4</t>
  </si>
  <si>
    <t>Solo  : 1 focaccia +  1 boisson</t>
  </si>
  <si>
    <t>Duo  : 2 focaccias +  2 boissons</t>
  </si>
  <si>
    <t>Famille  : 4 focaccias +  4 boissons</t>
  </si>
  <si>
    <t>Solo Soif : 1 focaccia +  2 boissons</t>
  </si>
  <si>
    <t>Duo Soif : 2 focaccias +  3 boissons</t>
  </si>
  <si>
    <t>Famille Soif : 4 focaccias +  5 boissons</t>
  </si>
  <si>
    <t>Solo Faim : 2 focaccias +  1 boisson</t>
  </si>
  <si>
    <t>Duo Faim : 4 focaccias +  2 boissons</t>
  </si>
  <si>
    <t>Famille Faim : 6 focaccias +  4 boissons</t>
  </si>
  <si>
    <t>Soirée  : 10 focaccias +  10 boissons</t>
  </si>
  <si>
    <t>composition boissons</t>
  </si>
  <si>
    <t>composition focaccias</t>
  </si>
  <si>
    <t>id</t>
  </si>
  <si>
    <t>focaccia_id</t>
  </si>
  <si>
    <t>menu_id</t>
  </si>
  <si>
    <t>boisson_id</t>
  </si>
  <si>
    <t>client_id</t>
  </si>
  <si>
    <t>jour_id</t>
  </si>
  <si>
    <t>composition</t>
  </si>
  <si>
    <t>Ail, Artichaut, Base tomate, Champignon, Cresson, Jambon fumé, Mozarella, Olive noire, Parmesan, Poivre</t>
  </si>
  <si>
    <t>Ail, Base tomate, Champignon, Cresson, Gorgonzola, Olive noire, Parmesan, Poivre</t>
  </si>
  <si>
    <t>Ail, Base tomate, Champignon, Cresson, Parmesan, Poivre, Raclette</t>
  </si>
  <si>
    <t>Base crème, Champignon, Cresson, Emmental, Oignon, Parmesan, Poivre</t>
  </si>
  <si>
    <t>Base tomate, Champignon, Cresson, Jambon cuit, Mozarella, Olive noire, Olive verte, Parmesan, Poivre</t>
  </si>
  <si>
    <t>Ananas, Bacon, Base tomate, Cresson, Mozarella, Olive noire, Parmesan, Piment, Poivre</t>
  </si>
  <si>
    <t>Bacon, Base tomate, Cresson, Mozarella, Olive noire, Parmesan, Poivre, Pomme de terre</t>
  </si>
  <si>
    <t>Ail, Artichaut, Base crème, Champignon, Chèvre, Cresson, Jambon fumé, Oeuf, Olive noire, Parmesan, Poivre, Pomme de terre</t>
  </si>
  <si>
    <t>prix_1</t>
  </si>
  <si>
    <t>prix_2</t>
  </si>
  <si>
    <t>prix_3</t>
  </si>
  <si>
    <t>prix_4</t>
  </si>
  <si>
    <t>total</t>
  </si>
  <si>
    <t>composition achat focaccias</t>
  </si>
  <si>
    <t>composition paiement menus</t>
  </si>
  <si>
    <t>prenom</t>
  </si>
  <si>
    <t>nom</t>
  </si>
  <si>
    <t>naissance</t>
  </si>
  <si>
    <t>code postal</t>
  </si>
  <si>
    <t>Armand CAMUS</t>
  </si>
  <si>
    <t>Lucia BELLINI</t>
  </si>
  <si>
    <t>Nour KHADIJA</t>
  </si>
  <si>
    <t>Andréa MANCINI</t>
  </si>
  <si>
    <t>Olivier FELTRE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</si>
</sst>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156C75-FCD4-4206-9777-61100A47B00E}" name="tbl_id_jour" displayName="tbl_id_jour" ref="B1:C20" totalsRowShown="0">
  <autoFilter ref="B1:C20" xr:uid="{3A156C75-FCD4-4206-9777-61100A47B00E}"/>
  <tableColumns count="2">
    <tableColumn id="1" xr3:uid="{FC2F67B6-AC73-46DF-ACAC-F9991608315A}" name="id_jour"/>
    <tableColumn id="2" xr3:uid="{CF15F2E8-391C-4178-AC7E-54D959E7357B}" name="date_jour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B4BFB6-A6F5-48DE-B600-CE1055F5FDA4}" name="tbl_id_client" displayName="tbl_id_client" ref="E1:H6" totalsRowShown="0">
  <autoFilter ref="E1:H6" xr:uid="{73B4BFB6-A6F5-48DE-B600-CE1055F5FDA4}"/>
  <tableColumns count="4">
    <tableColumn id="1" xr3:uid="{D8FF79AE-4C0F-480E-9DE0-653878A5E1F5}" name="id_client"/>
    <tableColumn id="2" xr3:uid="{F4A74FE8-5F4F-4822-A9EB-51B9ADB2EA78}" name="nom_client"/>
    <tableColumn id="3" xr3:uid="{AB7AEAF9-8F68-4D68-9047-A2C3445A724E}" name="age"/>
    <tableColumn id="4" xr3:uid="{3017536A-6491-41C5-9F46-69A1A72E5263}" name="cp_cli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DDB2AF-5DD7-4C5A-86B1-DFD24D88855C}" name="tbl_id_menu" displayName="tbl_id_menu" ref="J1:L11" totalsRowShown="0">
  <autoFilter ref="J1:L11" xr:uid="{BADDB2AF-5DD7-4C5A-86B1-DFD24D88855C}"/>
  <tableColumns count="3">
    <tableColumn id="1" xr3:uid="{E4155F6F-3E6C-434E-97ED-CDAD6D52D525}" name="id_menu"/>
    <tableColumn id="2" xr3:uid="{63FB5279-44FE-4139-8B6E-331CB1F8BF91}" name="nom_menu"/>
    <tableColumn id="3" xr3:uid="{5019C887-E1AB-4315-9DE9-743227107380}" name="prix_menu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D76279-2C8D-425A-812A-D75A676316FA}" name="Tableau5" displayName="Tableau5" ref="N1:P13" totalsRowShown="0">
  <autoFilter ref="N1:P13" xr:uid="{D9D76279-2C8D-425A-812A-D75A676316FA}"/>
  <tableColumns count="3">
    <tableColumn id="1" xr3:uid="{F9EE4271-F34E-4531-B03F-882901149E0F}" name="id_boisson"/>
    <tableColumn id="2" xr3:uid="{983B96F2-C3D9-4BBB-99A1-D4C34EF71130}" name="nom_boisson"/>
    <tableColumn id="3" xr3:uid="{3EEBA27D-30E0-4167-BF6D-3952501DBC1A}" name="marq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AF86E3-DCD0-4191-A9E1-E041B344145A}" name="tbl_id_focaccia" displayName="tbl_id_focaccia" ref="R1:T9" totalsRowShown="0">
  <autoFilter ref="R1:T9" xr:uid="{73AF86E3-DCD0-4191-A9E1-E041B344145A}"/>
  <sortState xmlns:xlrd2="http://schemas.microsoft.com/office/spreadsheetml/2017/richdata2" ref="R2:T9">
    <sortCondition ref="S2:S9"/>
  </sortState>
  <tableColumns count="3">
    <tableColumn id="1" xr3:uid="{98DB34B9-A576-4256-8E7F-4EDCDBFE3EDD}" name="id_focaccia"/>
    <tableColumn id="2" xr3:uid="{025112B1-2375-49C5-88E5-E9DF86650405}" name="nom_focaccia"/>
    <tableColumn id="3" xr3:uid="{E52A6C11-4CFC-49E5-A8FA-7B50D8D4BCF3}" name="pri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E3BD-C46F-4CD9-8711-6E895CB66A2D}">
  <dimension ref="A1:B5"/>
  <sheetViews>
    <sheetView workbookViewId="0">
      <selection activeCell="H20" sqref="H20"/>
    </sheetView>
  </sheetViews>
  <sheetFormatPr baseColWidth="10" defaultRowHeight="14.4"/>
  <cols>
    <col min="1" max="1" width="10.21875" bestFit="1" customWidth="1"/>
    <col min="2" max="2" width="12.44140625" bestFit="1" customWidth="1"/>
  </cols>
  <sheetData>
    <row r="1" spans="1:2">
      <c r="A1" t="s">
        <v>38</v>
      </c>
      <c r="B1" t="s">
        <v>39</v>
      </c>
    </row>
    <row r="2" spans="1:2">
      <c r="A2">
        <v>1</v>
      </c>
      <c r="B2" t="s">
        <v>34</v>
      </c>
    </row>
    <row r="3" spans="1:2">
      <c r="A3">
        <v>2</v>
      </c>
      <c r="B3" t="s">
        <v>37</v>
      </c>
    </row>
    <row r="4" spans="1:2">
      <c r="A4">
        <v>3</v>
      </c>
      <c r="B4" t="s">
        <v>36</v>
      </c>
    </row>
    <row r="5" spans="1:2">
      <c r="A5">
        <v>4</v>
      </c>
      <c r="B5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5807-D4DC-4776-BCBD-C3C7F9D75D19}">
  <dimension ref="A1:C38"/>
  <sheetViews>
    <sheetView workbookViewId="0">
      <selection activeCell="H15" sqref="H15"/>
    </sheetView>
  </sheetViews>
  <sheetFormatPr baseColWidth="10" defaultRowHeight="14.4"/>
  <sheetData>
    <row r="1" spans="1:3">
      <c r="A1" t="s">
        <v>119</v>
      </c>
      <c r="B1" t="s">
        <v>120</v>
      </c>
      <c r="C1" t="s">
        <v>121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2</v>
      </c>
      <c r="C3">
        <v>1</v>
      </c>
    </row>
    <row r="4" spans="1:3">
      <c r="A4">
        <v>3</v>
      </c>
      <c r="B4">
        <v>3</v>
      </c>
      <c r="C4">
        <v>2</v>
      </c>
    </row>
    <row r="5" spans="1:3">
      <c r="A5">
        <v>4</v>
      </c>
      <c r="B5">
        <v>4</v>
      </c>
      <c r="C5">
        <v>2</v>
      </c>
    </row>
    <row r="6" spans="1:3">
      <c r="A6">
        <v>5</v>
      </c>
      <c r="B6">
        <v>1</v>
      </c>
      <c r="C6">
        <v>3</v>
      </c>
    </row>
    <row r="7" spans="1:3">
      <c r="A7">
        <v>6</v>
      </c>
      <c r="B7">
        <v>2</v>
      </c>
      <c r="C7">
        <v>3</v>
      </c>
    </row>
    <row r="8" spans="1:3">
      <c r="A8">
        <v>7</v>
      </c>
      <c r="B8">
        <v>3</v>
      </c>
      <c r="C8">
        <v>3</v>
      </c>
    </row>
    <row r="9" spans="1:3">
      <c r="A9">
        <v>8</v>
      </c>
      <c r="B9">
        <v>4</v>
      </c>
      <c r="C9">
        <v>3</v>
      </c>
    </row>
    <row r="10" spans="1:3">
      <c r="A10">
        <v>9</v>
      </c>
      <c r="B10">
        <v>1</v>
      </c>
      <c r="C10">
        <v>4</v>
      </c>
    </row>
    <row r="11" spans="1:3">
      <c r="A11">
        <v>10</v>
      </c>
      <c r="B11">
        <v>1</v>
      </c>
      <c r="C11">
        <v>5</v>
      </c>
    </row>
    <row r="12" spans="1:3">
      <c r="A12">
        <v>11</v>
      </c>
      <c r="B12">
        <v>2</v>
      </c>
      <c r="C12">
        <v>5</v>
      </c>
    </row>
    <row r="13" spans="1:3">
      <c r="A13">
        <v>12</v>
      </c>
      <c r="B13">
        <v>1</v>
      </c>
      <c r="C13">
        <v>6</v>
      </c>
    </row>
    <row r="14" spans="1:3">
      <c r="A14">
        <v>13</v>
      </c>
      <c r="B14">
        <v>2</v>
      </c>
      <c r="C14">
        <v>6</v>
      </c>
    </row>
    <row r="15" spans="1:3">
      <c r="A15">
        <v>14</v>
      </c>
      <c r="B15">
        <v>3</v>
      </c>
      <c r="C15">
        <v>6</v>
      </c>
    </row>
    <row r="16" spans="1:3">
      <c r="A16">
        <v>15</v>
      </c>
      <c r="B16">
        <v>4</v>
      </c>
      <c r="C16">
        <v>6</v>
      </c>
    </row>
    <row r="17" spans="1:3">
      <c r="A17">
        <v>16</v>
      </c>
      <c r="B17">
        <v>1</v>
      </c>
      <c r="C17">
        <v>7</v>
      </c>
    </row>
    <row r="18" spans="1:3">
      <c r="A18">
        <v>17</v>
      </c>
      <c r="B18">
        <v>2</v>
      </c>
      <c r="C18">
        <v>7</v>
      </c>
    </row>
    <row r="19" spans="1:3">
      <c r="A19">
        <v>18</v>
      </c>
      <c r="B19">
        <v>1</v>
      </c>
      <c r="C19">
        <v>8</v>
      </c>
    </row>
    <row r="20" spans="1:3">
      <c r="A20">
        <v>19</v>
      </c>
      <c r="B20">
        <v>2</v>
      </c>
      <c r="C20">
        <v>8</v>
      </c>
    </row>
    <row r="21" spans="1:3">
      <c r="A21">
        <v>20</v>
      </c>
      <c r="B21">
        <v>3</v>
      </c>
      <c r="C21">
        <v>8</v>
      </c>
    </row>
    <row r="22" spans="1:3">
      <c r="A22">
        <v>21</v>
      </c>
      <c r="B22">
        <v>4</v>
      </c>
      <c r="C22">
        <v>8</v>
      </c>
    </row>
    <row r="23" spans="1:3">
      <c r="A23">
        <v>22</v>
      </c>
      <c r="B23">
        <v>1</v>
      </c>
      <c r="C23">
        <v>9</v>
      </c>
    </row>
    <row r="24" spans="1:3">
      <c r="A24">
        <v>23</v>
      </c>
      <c r="B24">
        <v>2</v>
      </c>
      <c r="C24">
        <v>9</v>
      </c>
    </row>
    <row r="25" spans="1:3">
      <c r="A25">
        <v>24</v>
      </c>
      <c r="B25">
        <v>3</v>
      </c>
      <c r="C25">
        <v>9</v>
      </c>
    </row>
    <row r="26" spans="1:3">
      <c r="A26">
        <v>25</v>
      </c>
      <c r="B26">
        <v>4</v>
      </c>
      <c r="C26">
        <v>9</v>
      </c>
    </row>
    <row r="27" spans="1:3">
      <c r="A27">
        <v>26</v>
      </c>
      <c r="B27">
        <v>5</v>
      </c>
      <c r="C27">
        <v>9</v>
      </c>
    </row>
    <row r="28" spans="1:3">
      <c r="A28">
        <v>27</v>
      </c>
      <c r="B28">
        <v>6</v>
      </c>
      <c r="C28">
        <v>9</v>
      </c>
    </row>
    <row r="29" spans="1:3">
      <c r="A29">
        <v>28</v>
      </c>
      <c r="B29">
        <v>1</v>
      </c>
      <c r="C29">
        <v>10</v>
      </c>
    </row>
    <row r="30" spans="1:3">
      <c r="A30">
        <v>29</v>
      </c>
      <c r="B30">
        <v>2</v>
      </c>
      <c r="C30">
        <v>10</v>
      </c>
    </row>
    <row r="31" spans="1:3">
      <c r="A31">
        <v>30</v>
      </c>
      <c r="B31">
        <v>3</v>
      </c>
      <c r="C31">
        <v>10</v>
      </c>
    </row>
    <row r="32" spans="1:3">
      <c r="A32">
        <v>31</v>
      </c>
      <c r="B32">
        <v>4</v>
      </c>
      <c r="C32">
        <v>10</v>
      </c>
    </row>
    <row r="33" spans="1:3">
      <c r="A33">
        <v>32</v>
      </c>
      <c r="B33">
        <v>5</v>
      </c>
      <c r="C33">
        <v>10</v>
      </c>
    </row>
    <row r="34" spans="1:3">
      <c r="A34">
        <v>33</v>
      </c>
      <c r="B34">
        <v>6</v>
      </c>
      <c r="C34">
        <v>10</v>
      </c>
    </row>
    <row r="35" spans="1:3">
      <c r="A35">
        <v>34</v>
      </c>
      <c r="B35">
        <v>7</v>
      </c>
      <c r="C35">
        <v>10</v>
      </c>
    </row>
    <row r="36" spans="1:3">
      <c r="A36">
        <v>35</v>
      </c>
      <c r="B36">
        <v>8</v>
      </c>
      <c r="C36">
        <v>10</v>
      </c>
    </row>
    <row r="37" spans="1:3">
      <c r="A37">
        <v>36</v>
      </c>
      <c r="B37">
        <v>2</v>
      </c>
      <c r="C37">
        <v>10</v>
      </c>
    </row>
    <row r="38" spans="1:3">
      <c r="A38">
        <v>37</v>
      </c>
      <c r="B38">
        <v>4</v>
      </c>
      <c r="C3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3501-1A6B-4733-A219-EE0C30CEF60B}">
  <dimension ref="A1:C35"/>
  <sheetViews>
    <sheetView workbookViewId="0">
      <selection activeCell="J20" sqref="J20"/>
    </sheetView>
  </sheetViews>
  <sheetFormatPr baseColWidth="10" defaultRowHeight="14.4"/>
  <sheetData>
    <row r="1" spans="1:3">
      <c r="A1" t="s">
        <v>119</v>
      </c>
      <c r="B1" t="s">
        <v>122</v>
      </c>
      <c r="C1" t="s">
        <v>121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2</v>
      </c>
      <c r="C4">
        <v>2</v>
      </c>
    </row>
    <row r="5" spans="1:3">
      <c r="A5">
        <v>4</v>
      </c>
      <c r="B5">
        <v>1</v>
      </c>
      <c r="C5">
        <v>3</v>
      </c>
    </row>
    <row r="6" spans="1:3">
      <c r="A6">
        <v>5</v>
      </c>
      <c r="B6">
        <v>2</v>
      </c>
      <c r="C6">
        <v>3</v>
      </c>
    </row>
    <row r="7" spans="1:3">
      <c r="A7">
        <v>6</v>
      </c>
      <c r="B7">
        <v>3</v>
      </c>
      <c r="C7">
        <v>3</v>
      </c>
    </row>
    <row r="8" spans="1:3">
      <c r="A8">
        <v>7</v>
      </c>
      <c r="B8">
        <v>4</v>
      </c>
      <c r="C8">
        <v>3</v>
      </c>
    </row>
    <row r="9" spans="1:3">
      <c r="A9">
        <v>8</v>
      </c>
      <c r="B9">
        <v>1</v>
      </c>
      <c r="C9">
        <v>4</v>
      </c>
    </row>
    <row r="10" spans="1:3">
      <c r="A10">
        <v>9</v>
      </c>
      <c r="B10">
        <v>2</v>
      </c>
      <c r="C10">
        <v>4</v>
      </c>
    </row>
    <row r="11" spans="1:3">
      <c r="A11">
        <v>10</v>
      </c>
      <c r="B11">
        <v>1</v>
      </c>
      <c r="C11">
        <v>5</v>
      </c>
    </row>
    <row r="12" spans="1:3">
      <c r="A12">
        <v>11</v>
      </c>
      <c r="B12">
        <v>2</v>
      </c>
      <c r="C12">
        <v>5</v>
      </c>
    </row>
    <row r="13" spans="1:3">
      <c r="A13">
        <v>12</v>
      </c>
      <c r="B13">
        <v>3</v>
      </c>
      <c r="C13">
        <v>5</v>
      </c>
    </row>
    <row r="14" spans="1:3">
      <c r="A14">
        <v>13</v>
      </c>
      <c r="B14">
        <v>1</v>
      </c>
      <c r="C14">
        <v>6</v>
      </c>
    </row>
    <row r="15" spans="1:3">
      <c r="A15">
        <v>14</v>
      </c>
      <c r="B15">
        <v>2</v>
      </c>
      <c r="C15">
        <v>6</v>
      </c>
    </row>
    <row r="16" spans="1:3">
      <c r="A16">
        <v>15</v>
      </c>
      <c r="B16">
        <v>3</v>
      </c>
      <c r="C16">
        <v>6</v>
      </c>
    </row>
    <row r="17" spans="1:3">
      <c r="A17">
        <v>16</v>
      </c>
      <c r="B17">
        <v>4</v>
      </c>
      <c r="C17">
        <v>6</v>
      </c>
    </row>
    <row r="18" spans="1:3">
      <c r="A18">
        <v>17</v>
      </c>
      <c r="B18">
        <v>5</v>
      </c>
      <c r="C18">
        <v>6</v>
      </c>
    </row>
    <row r="19" spans="1:3">
      <c r="A19">
        <v>18</v>
      </c>
      <c r="B19">
        <v>1</v>
      </c>
      <c r="C19">
        <v>7</v>
      </c>
    </row>
    <row r="20" spans="1:3">
      <c r="A20">
        <v>19</v>
      </c>
      <c r="B20">
        <v>1</v>
      </c>
      <c r="C20">
        <v>8</v>
      </c>
    </row>
    <row r="21" spans="1:3">
      <c r="A21">
        <v>20</v>
      </c>
      <c r="B21">
        <v>2</v>
      </c>
      <c r="C21">
        <v>8</v>
      </c>
    </row>
    <row r="22" spans="1:3">
      <c r="A22">
        <v>21</v>
      </c>
      <c r="B22">
        <v>1</v>
      </c>
      <c r="C22">
        <v>9</v>
      </c>
    </row>
    <row r="23" spans="1:3">
      <c r="A23">
        <v>22</v>
      </c>
      <c r="B23">
        <v>2</v>
      </c>
      <c r="C23">
        <v>9</v>
      </c>
    </row>
    <row r="24" spans="1:3">
      <c r="A24">
        <v>23</v>
      </c>
      <c r="B24">
        <v>3</v>
      </c>
      <c r="C24">
        <v>9</v>
      </c>
    </row>
    <row r="25" spans="1:3">
      <c r="A25">
        <v>24</v>
      </c>
      <c r="B25">
        <v>4</v>
      </c>
      <c r="C25">
        <v>9</v>
      </c>
    </row>
    <row r="26" spans="1:3">
      <c r="A26">
        <v>25</v>
      </c>
      <c r="B26">
        <v>1</v>
      </c>
      <c r="C26">
        <v>10</v>
      </c>
    </row>
    <row r="27" spans="1:3">
      <c r="A27">
        <v>26</v>
      </c>
      <c r="B27">
        <v>2</v>
      </c>
      <c r="C27">
        <v>10</v>
      </c>
    </row>
    <row r="28" spans="1:3">
      <c r="A28">
        <v>27</v>
      </c>
      <c r="B28">
        <v>3</v>
      </c>
      <c r="C28">
        <v>10</v>
      </c>
    </row>
    <row r="29" spans="1:3">
      <c r="A29">
        <v>28</v>
      </c>
      <c r="B29">
        <v>4</v>
      </c>
      <c r="C29">
        <v>10</v>
      </c>
    </row>
    <row r="30" spans="1:3">
      <c r="A30">
        <v>29</v>
      </c>
      <c r="B30">
        <v>5</v>
      </c>
      <c r="C30">
        <v>10</v>
      </c>
    </row>
    <row r="31" spans="1:3">
      <c r="A31">
        <v>30</v>
      </c>
      <c r="B31">
        <v>6</v>
      </c>
      <c r="C31">
        <v>10</v>
      </c>
    </row>
    <row r="32" spans="1:3">
      <c r="A32">
        <v>31</v>
      </c>
      <c r="B32">
        <v>7</v>
      </c>
      <c r="C32">
        <v>10</v>
      </c>
    </row>
    <row r="33" spans="1:3">
      <c r="A33">
        <v>32</v>
      </c>
      <c r="B33">
        <v>8</v>
      </c>
      <c r="C33">
        <v>10</v>
      </c>
    </row>
    <row r="34" spans="1:3">
      <c r="A34">
        <v>33</v>
      </c>
      <c r="B34">
        <v>9</v>
      </c>
      <c r="C34">
        <v>10</v>
      </c>
    </row>
    <row r="35" spans="1:3">
      <c r="A35">
        <v>34</v>
      </c>
      <c r="B35">
        <v>10</v>
      </c>
      <c r="C3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7040-8D0A-458D-A330-6D0534AD745C}">
  <dimension ref="A1:C71"/>
  <sheetViews>
    <sheetView topLeftCell="A8" workbookViewId="0">
      <selection activeCell="K66" sqref="K66"/>
    </sheetView>
  </sheetViews>
  <sheetFormatPr baseColWidth="10" defaultRowHeight="14.4"/>
  <cols>
    <col min="1" max="1" width="3" bestFit="1" customWidth="1"/>
    <col min="2" max="2" width="10.44140625" bestFit="1" customWidth="1"/>
    <col min="3" max="3" width="12.6640625" bestFit="1" customWidth="1"/>
  </cols>
  <sheetData>
    <row r="1" spans="1:3">
      <c r="A1" t="s">
        <v>119</v>
      </c>
      <c r="B1" t="s">
        <v>40</v>
      </c>
      <c r="C1" t="s">
        <v>51</v>
      </c>
    </row>
    <row r="2" spans="1:3">
      <c r="A2">
        <v>1</v>
      </c>
      <c r="B2">
        <v>1</v>
      </c>
      <c r="C2">
        <v>6</v>
      </c>
    </row>
    <row r="3" spans="1:3">
      <c r="A3">
        <v>2</v>
      </c>
      <c r="B3">
        <v>1</v>
      </c>
      <c r="C3">
        <v>14</v>
      </c>
    </row>
    <row r="4" spans="1:3">
      <c r="A4">
        <v>3</v>
      </c>
      <c r="B4">
        <v>1</v>
      </c>
      <c r="C4">
        <v>9</v>
      </c>
    </row>
    <row r="5" spans="1:3">
      <c r="A5">
        <v>4</v>
      </c>
      <c r="B5">
        <v>1</v>
      </c>
      <c r="C5">
        <v>13</v>
      </c>
    </row>
    <row r="6" spans="1:3">
      <c r="A6">
        <v>5</v>
      </c>
      <c r="B6">
        <v>1</v>
      </c>
      <c r="C6">
        <v>1</v>
      </c>
    </row>
    <row r="7" spans="1:3">
      <c r="A7">
        <v>6</v>
      </c>
      <c r="B7">
        <v>1</v>
      </c>
      <c r="C7">
        <v>3</v>
      </c>
    </row>
    <row r="8" spans="1:3">
      <c r="A8">
        <v>7</v>
      </c>
      <c r="B8">
        <v>1</v>
      </c>
      <c r="C8">
        <v>7</v>
      </c>
    </row>
    <row r="9" spans="1:3">
      <c r="A9">
        <v>8</v>
      </c>
      <c r="B9">
        <v>1</v>
      </c>
      <c r="C9">
        <v>19</v>
      </c>
    </row>
    <row r="10" spans="1:3">
      <c r="A10">
        <v>9</v>
      </c>
      <c r="B10">
        <v>1</v>
      </c>
      <c r="C10">
        <v>21</v>
      </c>
    </row>
    <row r="11" spans="1:3">
      <c r="A11">
        <v>10</v>
      </c>
      <c r="B11">
        <v>1</v>
      </c>
      <c r="C11">
        <v>17</v>
      </c>
    </row>
    <row r="12" spans="1:3">
      <c r="A12">
        <v>11</v>
      </c>
      <c r="B12">
        <v>2</v>
      </c>
      <c r="C12">
        <v>6</v>
      </c>
    </row>
    <row r="13" spans="1:3">
      <c r="A13">
        <v>12</v>
      </c>
      <c r="B13">
        <v>2</v>
      </c>
      <c r="C13">
        <v>11</v>
      </c>
    </row>
    <row r="14" spans="1:3">
      <c r="A14">
        <v>13</v>
      </c>
      <c r="B14">
        <v>2</v>
      </c>
      <c r="C14">
        <v>9</v>
      </c>
    </row>
    <row r="15" spans="1:3">
      <c r="A15">
        <v>14</v>
      </c>
      <c r="B15">
        <v>2</v>
      </c>
      <c r="C15">
        <v>1</v>
      </c>
    </row>
    <row r="16" spans="1:3">
      <c r="A16">
        <v>15</v>
      </c>
      <c r="B16">
        <v>2</v>
      </c>
      <c r="C16">
        <v>7</v>
      </c>
    </row>
    <row r="17" spans="1:3">
      <c r="A17">
        <v>16</v>
      </c>
      <c r="B17">
        <v>2</v>
      </c>
      <c r="C17">
        <v>19</v>
      </c>
    </row>
    <row r="18" spans="1:3">
      <c r="A18">
        <v>17</v>
      </c>
      <c r="B18">
        <v>2</v>
      </c>
      <c r="C18">
        <v>21</v>
      </c>
    </row>
    <row r="19" spans="1:3">
      <c r="A19">
        <v>18</v>
      </c>
      <c r="B19">
        <v>2</v>
      </c>
      <c r="C19">
        <v>17</v>
      </c>
    </row>
    <row r="20" spans="1:3">
      <c r="A20">
        <v>19</v>
      </c>
      <c r="B20">
        <v>3</v>
      </c>
      <c r="C20">
        <v>6</v>
      </c>
    </row>
    <row r="21" spans="1:3">
      <c r="A21">
        <v>20</v>
      </c>
      <c r="B21">
        <v>3</v>
      </c>
      <c r="C21">
        <v>23</v>
      </c>
    </row>
    <row r="22" spans="1:3">
      <c r="A22">
        <v>21</v>
      </c>
      <c r="B22">
        <v>3</v>
      </c>
      <c r="C22">
        <v>9</v>
      </c>
    </row>
    <row r="23" spans="1:3">
      <c r="A23">
        <v>22</v>
      </c>
      <c r="B23">
        <v>3</v>
      </c>
      <c r="C23">
        <v>1</v>
      </c>
    </row>
    <row r="24" spans="1:3">
      <c r="A24">
        <v>23</v>
      </c>
      <c r="B24">
        <v>3</v>
      </c>
      <c r="C24">
        <v>7</v>
      </c>
    </row>
    <row r="25" spans="1:3">
      <c r="A25">
        <v>24</v>
      </c>
      <c r="B25">
        <v>3</v>
      </c>
      <c r="C25">
        <v>19</v>
      </c>
    </row>
    <row r="26" spans="1:3">
      <c r="A26">
        <v>25</v>
      </c>
      <c r="B26">
        <v>3</v>
      </c>
      <c r="C26">
        <v>21</v>
      </c>
    </row>
    <row r="27" spans="1:3">
      <c r="A27">
        <v>26</v>
      </c>
      <c r="B27">
        <v>4</v>
      </c>
      <c r="C27">
        <v>5</v>
      </c>
    </row>
    <row r="28" spans="1:3">
      <c r="A28">
        <v>27</v>
      </c>
      <c r="B28">
        <v>4</v>
      </c>
      <c r="C28">
        <v>10</v>
      </c>
    </row>
    <row r="29" spans="1:3">
      <c r="A29">
        <v>28</v>
      </c>
      <c r="B29">
        <v>4</v>
      </c>
      <c r="C29">
        <v>9</v>
      </c>
    </row>
    <row r="30" spans="1:3">
      <c r="A30">
        <v>29</v>
      </c>
      <c r="B30">
        <v>4</v>
      </c>
      <c r="C30">
        <v>7</v>
      </c>
    </row>
    <row r="31" spans="1:3">
      <c r="A31">
        <v>30</v>
      </c>
      <c r="B31">
        <v>4</v>
      </c>
      <c r="C31">
        <v>19</v>
      </c>
    </row>
    <row r="32" spans="1:3">
      <c r="A32">
        <v>31</v>
      </c>
      <c r="B32">
        <v>4</v>
      </c>
      <c r="C32">
        <v>21</v>
      </c>
    </row>
    <row r="33" spans="1:3">
      <c r="A33">
        <v>32</v>
      </c>
      <c r="B33">
        <v>4</v>
      </c>
      <c r="C33">
        <v>16</v>
      </c>
    </row>
    <row r="34" spans="1:3">
      <c r="A34">
        <v>33</v>
      </c>
      <c r="B34">
        <v>5</v>
      </c>
      <c r="C34">
        <v>6</v>
      </c>
    </row>
    <row r="35" spans="1:3">
      <c r="A35">
        <v>34</v>
      </c>
      <c r="B35">
        <v>5</v>
      </c>
      <c r="C35">
        <v>14</v>
      </c>
    </row>
    <row r="36" spans="1:3">
      <c r="A36">
        <v>35</v>
      </c>
      <c r="B36">
        <v>5</v>
      </c>
      <c r="C36">
        <v>9</v>
      </c>
    </row>
    <row r="37" spans="1:3">
      <c r="A37">
        <v>36</v>
      </c>
      <c r="B37">
        <v>5</v>
      </c>
      <c r="C37">
        <v>12</v>
      </c>
    </row>
    <row r="38" spans="1:3">
      <c r="A38">
        <v>37</v>
      </c>
      <c r="B38">
        <v>5</v>
      </c>
      <c r="C38">
        <v>7</v>
      </c>
    </row>
    <row r="39" spans="1:3">
      <c r="A39">
        <v>38</v>
      </c>
      <c r="B39">
        <v>5</v>
      </c>
      <c r="C39">
        <v>19</v>
      </c>
    </row>
    <row r="40" spans="1:3">
      <c r="A40">
        <v>39</v>
      </c>
      <c r="B40">
        <v>5</v>
      </c>
      <c r="C40">
        <v>21</v>
      </c>
    </row>
    <row r="41" spans="1:3">
      <c r="A41">
        <v>40</v>
      </c>
      <c r="B41">
        <v>5</v>
      </c>
      <c r="C41">
        <v>17</v>
      </c>
    </row>
    <row r="42" spans="1:3">
      <c r="A42">
        <v>41</v>
      </c>
      <c r="B42">
        <v>5</v>
      </c>
      <c r="C42">
        <v>18</v>
      </c>
    </row>
    <row r="43" spans="1:3">
      <c r="A43">
        <v>42</v>
      </c>
      <c r="B43">
        <v>6</v>
      </c>
      <c r="C43">
        <v>6</v>
      </c>
    </row>
    <row r="44" spans="1:3">
      <c r="A44">
        <v>43</v>
      </c>
      <c r="B44">
        <v>6</v>
      </c>
      <c r="C44">
        <v>14</v>
      </c>
    </row>
    <row r="45" spans="1:3">
      <c r="A45">
        <v>44</v>
      </c>
      <c r="B45">
        <v>6</v>
      </c>
      <c r="C45">
        <v>9</v>
      </c>
    </row>
    <row r="46" spans="1:3">
      <c r="A46">
        <v>45</v>
      </c>
      <c r="B46">
        <v>6</v>
      </c>
      <c r="C46">
        <v>4</v>
      </c>
    </row>
    <row r="47" spans="1:3">
      <c r="A47">
        <v>46</v>
      </c>
      <c r="B47">
        <v>6</v>
      </c>
      <c r="C47">
        <v>2</v>
      </c>
    </row>
    <row r="48" spans="1:3">
      <c r="A48">
        <v>47</v>
      </c>
      <c r="B48">
        <v>6</v>
      </c>
      <c r="C48">
        <v>20</v>
      </c>
    </row>
    <row r="49" spans="1:3">
      <c r="A49">
        <v>48</v>
      </c>
      <c r="B49">
        <v>6</v>
      </c>
      <c r="C49">
        <v>19</v>
      </c>
    </row>
    <row r="50" spans="1:3">
      <c r="A50">
        <v>49</v>
      </c>
      <c r="B50">
        <v>6</v>
      </c>
      <c r="C50">
        <v>21</v>
      </c>
    </row>
    <row r="51" spans="1:3">
      <c r="A51">
        <v>50</v>
      </c>
      <c r="B51">
        <v>6</v>
      </c>
      <c r="C51">
        <v>17</v>
      </c>
    </row>
    <row r="52" spans="1:3">
      <c r="A52">
        <v>51</v>
      </c>
      <c r="B52">
        <v>7</v>
      </c>
      <c r="C52">
        <v>6</v>
      </c>
    </row>
    <row r="53" spans="1:3">
      <c r="A53">
        <v>52</v>
      </c>
      <c r="B53">
        <v>7</v>
      </c>
      <c r="C53">
        <v>14</v>
      </c>
    </row>
    <row r="54" spans="1:3">
      <c r="A54">
        <v>53</v>
      </c>
      <c r="B54">
        <v>7</v>
      </c>
      <c r="C54">
        <v>9</v>
      </c>
    </row>
    <row r="55" spans="1:3">
      <c r="A55">
        <v>54</v>
      </c>
      <c r="B55">
        <v>7</v>
      </c>
      <c r="C55">
        <v>4</v>
      </c>
    </row>
    <row r="56" spans="1:3">
      <c r="A56">
        <v>55</v>
      </c>
      <c r="B56">
        <v>7</v>
      </c>
      <c r="C56">
        <v>22</v>
      </c>
    </row>
    <row r="57" spans="1:3">
      <c r="A57">
        <v>56</v>
      </c>
      <c r="B57">
        <v>7</v>
      </c>
      <c r="C57">
        <v>19</v>
      </c>
    </row>
    <row r="58" spans="1:3">
      <c r="A58">
        <v>57</v>
      </c>
      <c r="B58">
        <v>7</v>
      </c>
      <c r="C58">
        <v>21</v>
      </c>
    </row>
    <row r="59" spans="1:3">
      <c r="A59">
        <v>58</v>
      </c>
      <c r="B59">
        <v>7</v>
      </c>
      <c r="C59">
        <v>17</v>
      </c>
    </row>
    <row r="60" spans="1:3">
      <c r="A60">
        <v>59</v>
      </c>
      <c r="B60">
        <v>8</v>
      </c>
      <c r="C60">
        <v>5</v>
      </c>
    </row>
    <row r="61" spans="1:3">
      <c r="A61">
        <v>60</v>
      </c>
      <c r="B61">
        <v>8</v>
      </c>
      <c r="C61">
        <v>8</v>
      </c>
    </row>
    <row r="62" spans="1:3">
      <c r="A62">
        <v>61</v>
      </c>
      <c r="B62">
        <v>8</v>
      </c>
      <c r="C62">
        <v>9</v>
      </c>
    </row>
    <row r="63" spans="1:3">
      <c r="A63">
        <v>62</v>
      </c>
      <c r="B63">
        <v>8</v>
      </c>
      <c r="C63">
        <v>22</v>
      </c>
    </row>
    <row r="64" spans="1:3">
      <c r="A64">
        <v>63</v>
      </c>
      <c r="B64">
        <v>8</v>
      </c>
      <c r="C64">
        <v>13</v>
      </c>
    </row>
    <row r="65" spans="1:3">
      <c r="A65">
        <v>64</v>
      </c>
      <c r="B65">
        <v>8</v>
      </c>
      <c r="C65">
        <v>1</v>
      </c>
    </row>
    <row r="66" spans="1:3">
      <c r="A66">
        <v>65</v>
      </c>
      <c r="B66">
        <v>8</v>
      </c>
      <c r="C66">
        <v>3</v>
      </c>
    </row>
    <row r="67" spans="1:3">
      <c r="A67">
        <v>66</v>
      </c>
      <c r="B67">
        <v>8</v>
      </c>
      <c r="C67">
        <v>7</v>
      </c>
    </row>
    <row r="68" spans="1:3">
      <c r="A68">
        <v>67</v>
      </c>
      <c r="B68">
        <v>8</v>
      </c>
      <c r="C68">
        <v>19</v>
      </c>
    </row>
    <row r="69" spans="1:3">
      <c r="A69">
        <v>68</v>
      </c>
      <c r="B69">
        <v>8</v>
      </c>
      <c r="C69">
        <v>21</v>
      </c>
    </row>
    <row r="70" spans="1:3">
      <c r="A70">
        <v>69</v>
      </c>
      <c r="B70">
        <v>8</v>
      </c>
      <c r="C70">
        <v>17</v>
      </c>
    </row>
    <row r="71" spans="1:3">
      <c r="A71">
        <v>70</v>
      </c>
      <c r="B71">
        <v>8</v>
      </c>
      <c r="C71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5449-1734-46F9-847F-A608D44804F5}">
  <dimension ref="A1:D16"/>
  <sheetViews>
    <sheetView workbookViewId="0">
      <selection sqref="A1:D16"/>
    </sheetView>
  </sheetViews>
  <sheetFormatPr baseColWidth="10" defaultRowHeight="14.4"/>
  <sheetData>
    <row r="1" spans="1:4">
      <c r="A1" t="s">
        <v>119</v>
      </c>
      <c r="B1" t="s">
        <v>123</v>
      </c>
      <c r="C1" t="s">
        <v>120</v>
      </c>
      <c r="D1" t="s">
        <v>124</v>
      </c>
    </row>
    <row r="2" spans="1:4">
      <c r="A2">
        <v>1</v>
      </c>
      <c r="B2">
        <v>2</v>
      </c>
      <c r="C2">
        <v>3</v>
      </c>
      <c r="D2">
        <v>1</v>
      </c>
    </row>
    <row r="3" spans="1:4">
      <c r="A3">
        <v>2</v>
      </c>
      <c r="B3">
        <v>2</v>
      </c>
      <c r="C3">
        <v>3</v>
      </c>
      <c r="D3">
        <v>1</v>
      </c>
    </row>
    <row r="4" spans="1:4">
      <c r="A4">
        <v>3</v>
      </c>
      <c r="B4">
        <v>1</v>
      </c>
      <c r="C4">
        <v>7</v>
      </c>
      <c r="D4">
        <v>2</v>
      </c>
    </row>
    <row r="5" spans="1:4">
      <c r="A5">
        <v>4</v>
      </c>
      <c r="B5">
        <v>1</v>
      </c>
      <c r="C5">
        <v>8</v>
      </c>
      <c r="D5">
        <v>2</v>
      </c>
    </row>
    <row r="6" spans="1:4">
      <c r="A6">
        <v>5</v>
      </c>
      <c r="B6">
        <v>1</v>
      </c>
      <c r="C6">
        <v>1</v>
      </c>
      <c r="D6">
        <v>3</v>
      </c>
    </row>
    <row r="7" spans="1:4">
      <c r="A7">
        <v>6</v>
      </c>
      <c r="B7">
        <v>2</v>
      </c>
      <c r="C7">
        <v>1</v>
      </c>
      <c r="D7">
        <v>3</v>
      </c>
    </row>
    <row r="8" spans="1:4">
      <c r="A8">
        <v>7</v>
      </c>
      <c r="B8">
        <v>2</v>
      </c>
      <c r="C8">
        <v>6</v>
      </c>
      <c r="D8">
        <v>3</v>
      </c>
    </row>
    <row r="9" spans="1:4">
      <c r="A9">
        <v>8</v>
      </c>
      <c r="B9">
        <v>3</v>
      </c>
      <c r="C9">
        <v>5</v>
      </c>
      <c r="D9">
        <v>5</v>
      </c>
    </row>
    <row r="10" spans="1:4">
      <c r="A10">
        <v>9</v>
      </c>
      <c r="B10">
        <v>3</v>
      </c>
      <c r="C10">
        <v>7</v>
      </c>
      <c r="D10">
        <v>5</v>
      </c>
    </row>
    <row r="11" spans="1:4">
      <c r="A11">
        <v>10</v>
      </c>
      <c r="B11">
        <v>2</v>
      </c>
      <c r="C11">
        <v>4</v>
      </c>
      <c r="D11">
        <v>5</v>
      </c>
    </row>
    <row r="12" spans="1:4">
      <c r="A12">
        <v>11</v>
      </c>
      <c r="B12">
        <v>2</v>
      </c>
      <c r="C12">
        <v>3</v>
      </c>
      <c r="D12">
        <v>5</v>
      </c>
    </row>
    <row r="13" spans="1:4">
      <c r="A13">
        <v>12</v>
      </c>
      <c r="B13">
        <v>2</v>
      </c>
      <c r="C13">
        <v>3</v>
      </c>
      <c r="D13">
        <v>5</v>
      </c>
    </row>
    <row r="14" spans="1:4">
      <c r="A14">
        <v>13</v>
      </c>
      <c r="B14">
        <v>2</v>
      </c>
      <c r="C14">
        <v>8</v>
      </c>
      <c r="D14">
        <v>5</v>
      </c>
    </row>
    <row r="15" spans="1:4">
      <c r="A15">
        <v>14</v>
      </c>
      <c r="B15">
        <v>5</v>
      </c>
      <c r="C15">
        <v>7</v>
      </c>
      <c r="D15">
        <v>6</v>
      </c>
    </row>
    <row r="16" spans="1:4">
      <c r="A16">
        <v>15</v>
      </c>
      <c r="B16">
        <v>5</v>
      </c>
      <c r="C16">
        <v>2</v>
      </c>
      <c r="D16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B19E-6034-41D3-85BE-1C224A1D28EF}">
  <dimension ref="A1:D9"/>
  <sheetViews>
    <sheetView workbookViewId="0">
      <selection activeCell="F20" sqref="F20"/>
    </sheetView>
  </sheetViews>
  <sheetFormatPr baseColWidth="10" defaultRowHeight="14.4"/>
  <sheetData>
    <row r="1" spans="1:4">
      <c r="A1" t="s">
        <v>119</v>
      </c>
      <c r="B1" t="s">
        <v>123</v>
      </c>
      <c r="C1" t="s">
        <v>124</v>
      </c>
      <c r="D1" t="s">
        <v>121</v>
      </c>
    </row>
    <row r="2" spans="1:4">
      <c r="A2">
        <v>1</v>
      </c>
      <c r="B2">
        <v>2</v>
      </c>
      <c r="C2">
        <v>1</v>
      </c>
      <c r="D2">
        <v>5</v>
      </c>
    </row>
    <row r="3" spans="1:4">
      <c r="A3">
        <v>2</v>
      </c>
      <c r="B3">
        <v>1</v>
      </c>
      <c r="C3">
        <v>2</v>
      </c>
      <c r="D3">
        <v>2</v>
      </c>
    </row>
    <row r="4" spans="1:4">
      <c r="A4">
        <v>3</v>
      </c>
      <c r="B4">
        <v>1</v>
      </c>
      <c r="C4">
        <v>3</v>
      </c>
      <c r="D4">
        <v>1</v>
      </c>
    </row>
    <row r="5" spans="1:4">
      <c r="A5">
        <v>4</v>
      </c>
      <c r="B5">
        <v>2</v>
      </c>
      <c r="C5">
        <v>4</v>
      </c>
      <c r="D5">
        <v>2</v>
      </c>
    </row>
    <row r="6" spans="1:4">
      <c r="A6">
        <v>5</v>
      </c>
      <c r="B6">
        <v>3</v>
      </c>
      <c r="C6">
        <v>5</v>
      </c>
      <c r="D6">
        <v>7</v>
      </c>
    </row>
    <row r="7" spans="1:4">
      <c r="A7">
        <v>6</v>
      </c>
      <c r="B7">
        <v>2</v>
      </c>
      <c r="C7">
        <v>5</v>
      </c>
      <c r="D7">
        <v>1</v>
      </c>
    </row>
    <row r="8" spans="1:4">
      <c r="A8">
        <v>7</v>
      </c>
      <c r="B8">
        <v>2</v>
      </c>
      <c r="C8">
        <v>5</v>
      </c>
      <c r="D8">
        <v>3</v>
      </c>
    </row>
    <row r="9" spans="1:4">
      <c r="A9">
        <v>8</v>
      </c>
      <c r="B9">
        <v>5</v>
      </c>
      <c r="C9">
        <v>6</v>
      </c>
      <c r="D9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94CF5-7002-4DFD-8487-ECDED6F9158E}">
  <dimension ref="B1:T20"/>
  <sheetViews>
    <sheetView workbookViewId="0">
      <selection activeCell="I16" sqref="I16"/>
    </sheetView>
  </sheetViews>
  <sheetFormatPr baseColWidth="10" defaultRowHeight="14.4"/>
  <cols>
    <col min="2" max="2" width="9.33203125" bestFit="1" customWidth="1"/>
    <col min="3" max="3" width="11.5546875" style="2"/>
    <col min="5" max="5" width="10.6640625" bestFit="1" customWidth="1"/>
    <col min="6" max="6" width="15.6640625" bestFit="1" customWidth="1"/>
    <col min="7" max="7" width="6.21875" bestFit="1" customWidth="1"/>
    <col min="8" max="8" width="11" bestFit="1" customWidth="1"/>
    <col min="10" max="10" width="10.77734375" bestFit="1" customWidth="1"/>
    <col min="11" max="11" width="34" bestFit="1" customWidth="1"/>
    <col min="12" max="12" width="12.44140625" style="3" bestFit="1" customWidth="1"/>
    <col min="14" max="14" width="12.44140625" bestFit="1" customWidth="1"/>
    <col min="15" max="15" width="23.5546875" bestFit="1" customWidth="1"/>
    <col min="16" max="16" width="9.88671875" bestFit="1" customWidth="1"/>
    <col min="18" max="18" width="12.6640625" bestFit="1" customWidth="1"/>
    <col min="19" max="19" width="15" bestFit="1" customWidth="1"/>
    <col min="20" max="20" width="6.5546875" bestFit="1" customWidth="1"/>
  </cols>
  <sheetData>
    <row r="1" spans="2:20">
      <c r="B1" t="s">
        <v>14</v>
      </c>
      <c r="C1" s="2" t="s">
        <v>15</v>
      </c>
      <c r="E1" t="s">
        <v>0</v>
      </c>
      <c r="F1" t="s">
        <v>1</v>
      </c>
      <c r="G1" t="s">
        <v>2</v>
      </c>
      <c r="H1" t="s">
        <v>3</v>
      </c>
      <c r="J1" t="s">
        <v>16</v>
      </c>
      <c r="K1" t="s">
        <v>17</v>
      </c>
      <c r="L1" s="3" t="s">
        <v>18</v>
      </c>
      <c r="N1" t="s">
        <v>19</v>
      </c>
      <c r="O1" t="s">
        <v>20</v>
      </c>
      <c r="P1" t="s">
        <v>21</v>
      </c>
      <c r="R1" t="s">
        <v>40</v>
      </c>
      <c r="S1" t="s">
        <v>41</v>
      </c>
      <c r="T1" t="s">
        <v>42</v>
      </c>
    </row>
    <row r="2" spans="2:20">
      <c r="B2">
        <v>1</v>
      </c>
      <c r="C2" s="2">
        <v>45809</v>
      </c>
      <c r="E2">
        <v>1</v>
      </c>
      <c r="F2" t="s">
        <v>145</v>
      </c>
      <c r="G2">
        <v>55</v>
      </c>
      <c r="H2">
        <v>78110</v>
      </c>
      <c r="J2">
        <v>1</v>
      </c>
      <c r="K2" t="s">
        <v>107</v>
      </c>
      <c r="L2" s="3">
        <v>13</v>
      </c>
      <c r="N2">
        <v>1</v>
      </c>
      <c r="O2" t="s">
        <v>22</v>
      </c>
      <c r="P2" t="s">
        <v>34</v>
      </c>
      <c r="R2">
        <v>1</v>
      </c>
      <c r="S2" t="s">
        <v>49</v>
      </c>
      <c r="T2" s="3">
        <v>10.8</v>
      </c>
    </row>
    <row r="3" spans="2:20">
      <c r="B3">
        <v>2</v>
      </c>
      <c r="C3" s="2">
        <v>45810</v>
      </c>
      <c r="E3">
        <v>2</v>
      </c>
      <c r="F3" t="s">
        <v>146</v>
      </c>
      <c r="G3">
        <v>40</v>
      </c>
      <c r="H3">
        <v>92130</v>
      </c>
      <c r="J3">
        <v>2</v>
      </c>
      <c r="K3" t="s">
        <v>108</v>
      </c>
      <c r="L3" s="3">
        <v>24</v>
      </c>
      <c r="N3">
        <v>2</v>
      </c>
      <c r="O3" t="s">
        <v>23</v>
      </c>
      <c r="P3" t="s">
        <v>34</v>
      </c>
      <c r="R3">
        <v>2</v>
      </c>
      <c r="S3" t="s">
        <v>46</v>
      </c>
      <c r="T3" s="3">
        <v>9.8000000000000007</v>
      </c>
    </row>
    <row r="4" spans="2:20">
      <c r="B4">
        <v>3</v>
      </c>
      <c r="C4" s="2">
        <v>45811</v>
      </c>
      <c r="E4">
        <v>3</v>
      </c>
      <c r="F4" t="s">
        <v>147</v>
      </c>
      <c r="G4">
        <v>32</v>
      </c>
      <c r="H4">
        <v>92130</v>
      </c>
      <c r="J4">
        <v>3</v>
      </c>
      <c r="K4" t="s">
        <v>109</v>
      </c>
      <c r="L4" s="3">
        <v>42</v>
      </c>
      <c r="N4">
        <v>3</v>
      </c>
      <c r="O4" t="s">
        <v>24</v>
      </c>
      <c r="P4" t="s">
        <v>34</v>
      </c>
      <c r="R4">
        <v>3</v>
      </c>
      <c r="S4" t="s">
        <v>44</v>
      </c>
      <c r="T4" s="3">
        <v>10.8</v>
      </c>
    </row>
    <row r="5" spans="2:20">
      <c r="B5">
        <v>4</v>
      </c>
      <c r="C5" s="2">
        <v>45812</v>
      </c>
      <c r="E5">
        <v>4</v>
      </c>
      <c r="F5" t="s">
        <v>148</v>
      </c>
      <c r="G5">
        <v>24</v>
      </c>
      <c r="H5">
        <v>78230</v>
      </c>
      <c r="J5">
        <v>4</v>
      </c>
      <c r="K5" t="s">
        <v>110</v>
      </c>
      <c r="L5" s="3">
        <v>18</v>
      </c>
      <c r="N5">
        <v>4</v>
      </c>
      <c r="O5" t="s">
        <v>25</v>
      </c>
      <c r="P5" t="s">
        <v>34</v>
      </c>
      <c r="R5">
        <v>4</v>
      </c>
      <c r="S5" t="s">
        <v>48</v>
      </c>
      <c r="T5" s="3">
        <v>11.2</v>
      </c>
    </row>
    <row r="6" spans="2:20">
      <c r="B6">
        <v>5</v>
      </c>
      <c r="C6" s="2">
        <v>45813</v>
      </c>
      <c r="E6">
        <v>5</v>
      </c>
      <c r="F6" t="s">
        <v>149</v>
      </c>
      <c r="G6">
        <v>59</v>
      </c>
      <c r="H6">
        <v>75016</v>
      </c>
      <c r="J6">
        <v>5</v>
      </c>
      <c r="K6" t="s">
        <v>111</v>
      </c>
      <c r="L6" s="3">
        <v>28</v>
      </c>
      <c r="N6">
        <v>5</v>
      </c>
      <c r="O6" t="s">
        <v>26</v>
      </c>
      <c r="P6" t="s">
        <v>34</v>
      </c>
      <c r="R6">
        <v>5</v>
      </c>
      <c r="S6" t="s">
        <v>43</v>
      </c>
      <c r="T6" s="3">
        <v>9.8000000000000007</v>
      </c>
    </row>
    <row r="7" spans="2:20">
      <c r="B7">
        <v>6</v>
      </c>
      <c r="C7" s="2">
        <v>45814</v>
      </c>
      <c r="J7">
        <v>6</v>
      </c>
      <c r="K7" t="s">
        <v>112</v>
      </c>
      <c r="L7" s="3">
        <v>45</v>
      </c>
      <c r="N7">
        <v>6</v>
      </c>
      <c r="O7" t="s">
        <v>27</v>
      </c>
      <c r="P7" t="s">
        <v>35</v>
      </c>
      <c r="R7">
        <v>6</v>
      </c>
      <c r="S7" t="s">
        <v>50</v>
      </c>
      <c r="T7" s="3">
        <v>12.8</v>
      </c>
    </row>
    <row r="8" spans="2:20">
      <c r="B8">
        <v>7</v>
      </c>
      <c r="C8" s="2">
        <v>45815</v>
      </c>
      <c r="J8">
        <v>7</v>
      </c>
      <c r="K8" t="s">
        <v>113</v>
      </c>
      <c r="L8" s="3">
        <v>21</v>
      </c>
      <c r="N8">
        <v>7</v>
      </c>
      <c r="O8" t="s">
        <v>28</v>
      </c>
      <c r="P8" t="s">
        <v>35</v>
      </c>
      <c r="R8">
        <v>7</v>
      </c>
      <c r="S8" t="s">
        <v>45</v>
      </c>
      <c r="T8" s="3">
        <v>8.9</v>
      </c>
    </row>
    <row r="9" spans="2:20">
      <c r="B9">
        <v>8</v>
      </c>
      <c r="C9" s="2">
        <v>45816</v>
      </c>
      <c r="J9">
        <v>8</v>
      </c>
      <c r="K9" t="s">
        <v>114</v>
      </c>
      <c r="L9" s="3">
        <v>41</v>
      </c>
      <c r="N9">
        <v>8</v>
      </c>
      <c r="O9" t="s">
        <v>29</v>
      </c>
      <c r="P9" t="s">
        <v>35</v>
      </c>
      <c r="R9">
        <v>8</v>
      </c>
      <c r="S9" t="s">
        <v>47</v>
      </c>
      <c r="T9" s="3">
        <v>8.9</v>
      </c>
    </row>
    <row r="10" spans="2:20">
      <c r="B10">
        <v>9</v>
      </c>
      <c r="C10" s="2">
        <v>45817</v>
      </c>
      <c r="J10">
        <v>9</v>
      </c>
      <c r="K10" t="s">
        <v>115</v>
      </c>
      <c r="L10" s="3">
        <v>55</v>
      </c>
      <c r="N10">
        <v>9</v>
      </c>
      <c r="O10" t="s">
        <v>30</v>
      </c>
      <c r="P10" t="s">
        <v>35</v>
      </c>
    </row>
    <row r="11" spans="2:20">
      <c r="B11">
        <v>10</v>
      </c>
      <c r="C11" s="2">
        <v>45818</v>
      </c>
      <c r="J11">
        <v>10</v>
      </c>
      <c r="K11" t="s">
        <v>116</v>
      </c>
      <c r="L11" s="3">
        <v>90</v>
      </c>
      <c r="N11">
        <v>10</v>
      </c>
      <c r="O11" t="s">
        <v>31</v>
      </c>
      <c r="P11" t="s">
        <v>36</v>
      </c>
    </row>
    <row r="12" spans="2:20">
      <c r="B12">
        <v>11</v>
      </c>
      <c r="C12" s="2">
        <v>45819</v>
      </c>
      <c r="N12">
        <v>11</v>
      </c>
      <c r="O12" t="s">
        <v>32</v>
      </c>
      <c r="P12" t="s">
        <v>36</v>
      </c>
    </row>
    <row r="13" spans="2:20">
      <c r="B13">
        <v>12</v>
      </c>
      <c r="C13" s="2">
        <v>45820</v>
      </c>
      <c r="N13">
        <v>12</v>
      </c>
      <c r="O13" t="s">
        <v>33</v>
      </c>
      <c r="P13" t="s">
        <v>37</v>
      </c>
    </row>
    <row r="14" spans="2:20">
      <c r="B14">
        <v>13</v>
      </c>
      <c r="C14" s="2">
        <v>45821</v>
      </c>
    </row>
    <row r="15" spans="2:20">
      <c r="B15">
        <v>14</v>
      </c>
      <c r="C15" s="2">
        <v>45822</v>
      </c>
    </row>
    <row r="16" spans="2:20">
      <c r="B16">
        <v>15</v>
      </c>
      <c r="C16" s="2">
        <v>45823</v>
      </c>
    </row>
    <row r="17" spans="2:3">
      <c r="B17">
        <v>16</v>
      </c>
      <c r="C17" s="2">
        <v>45824</v>
      </c>
    </row>
    <row r="18" spans="2:3">
      <c r="B18">
        <v>17</v>
      </c>
      <c r="C18" s="2">
        <v>45825</v>
      </c>
    </row>
    <row r="19" spans="2:3">
      <c r="B19">
        <v>18</v>
      </c>
      <c r="C19" s="2">
        <v>45826</v>
      </c>
    </row>
    <row r="20" spans="2:3">
      <c r="B20">
        <v>19</v>
      </c>
      <c r="C20" s="2">
        <v>45827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CDE7-B11F-4934-9FBF-8E43489D2E43}">
  <dimension ref="A1:C13"/>
  <sheetViews>
    <sheetView workbookViewId="0">
      <selection sqref="A1:C13"/>
    </sheetView>
  </sheetViews>
  <sheetFormatPr baseColWidth="10" defaultRowHeight="14.4"/>
  <cols>
    <col min="1" max="1" width="10.21875" bestFit="1" customWidth="1"/>
    <col min="2" max="2" width="23.5546875" bestFit="1" customWidth="1"/>
    <col min="3" max="3" width="9.6640625" bestFit="1" customWidth="1"/>
  </cols>
  <sheetData>
    <row r="1" spans="1:3">
      <c r="A1" t="s">
        <v>19</v>
      </c>
      <c r="B1" t="s">
        <v>20</v>
      </c>
      <c r="C1" t="s">
        <v>21</v>
      </c>
    </row>
    <row r="2" spans="1:3">
      <c r="A2">
        <v>1</v>
      </c>
      <c r="B2" t="s">
        <v>22</v>
      </c>
      <c r="C2" t="s">
        <v>34</v>
      </c>
    </row>
    <row r="3" spans="1:3">
      <c r="A3">
        <v>2</v>
      </c>
      <c r="B3" t="s">
        <v>23</v>
      </c>
      <c r="C3" t="s">
        <v>34</v>
      </c>
    </row>
    <row r="4" spans="1:3">
      <c r="A4">
        <v>3</v>
      </c>
      <c r="B4" t="s">
        <v>24</v>
      </c>
      <c r="C4" t="s">
        <v>34</v>
      </c>
    </row>
    <row r="5" spans="1:3">
      <c r="A5">
        <v>4</v>
      </c>
      <c r="B5" t="s">
        <v>25</v>
      </c>
      <c r="C5" t="s">
        <v>34</v>
      </c>
    </row>
    <row r="6" spans="1:3">
      <c r="A6">
        <v>5</v>
      </c>
      <c r="B6" t="s">
        <v>26</v>
      </c>
      <c r="C6" t="s">
        <v>34</v>
      </c>
    </row>
    <row r="7" spans="1:3">
      <c r="A7">
        <v>6</v>
      </c>
      <c r="B7" t="s">
        <v>27</v>
      </c>
      <c r="C7" t="s">
        <v>35</v>
      </c>
    </row>
    <row r="8" spans="1:3">
      <c r="A8">
        <v>7</v>
      </c>
      <c r="B8" t="s">
        <v>28</v>
      </c>
      <c r="C8" t="s">
        <v>35</v>
      </c>
    </row>
    <row r="9" spans="1:3">
      <c r="A9">
        <v>8</v>
      </c>
      <c r="B9" t="s">
        <v>29</v>
      </c>
      <c r="C9" t="s">
        <v>35</v>
      </c>
    </row>
    <row r="10" spans="1:3">
      <c r="A10">
        <v>9</v>
      </c>
      <c r="B10" t="s">
        <v>30</v>
      </c>
      <c r="C10" t="s">
        <v>35</v>
      </c>
    </row>
    <row r="11" spans="1:3">
      <c r="A11">
        <v>10</v>
      </c>
      <c r="B11" t="s">
        <v>31</v>
      </c>
      <c r="C11" t="s">
        <v>36</v>
      </c>
    </row>
    <row r="12" spans="1:3">
      <c r="A12">
        <v>11</v>
      </c>
      <c r="B12" t="s">
        <v>32</v>
      </c>
      <c r="C12" t="s">
        <v>36</v>
      </c>
    </row>
    <row r="13" spans="1:3">
      <c r="A13">
        <v>12</v>
      </c>
      <c r="B13" t="s">
        <v>33</v>
      </c>
      <c r="C1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E3F67-E180-4D4E-81F3-16A7044A81AF}">
  <dimension ref="A1:B26"/>
  <sheetViews>
    <sheetView workbookViewId="0">
      <selection sqref="A1:XFD1048576"/>
    </sheetView>
  </sheetViews>
  <sheetFormatPr baseColWidth="10" defaultRowHeight="14.4"/>
  <cols>
    <col min="1" max="1" width="12.6640625" bestFit="1" customWidth="1"/>
    <col min="2" max="2" width="15" bestFit="1" customWidth="1"/>
  </cols>
  <sheetData>
    <row r="1" spans="1:2">
      <c r="A1" t="s">
        <v>51</v>
      </c>
      <c r="B1" t="s">
        <v>52</v>
      </c>
    </row>
    <row r="2" spans="1:2">
      <c r="A2">
        <v>1</v>
      </c>
      <c r="B2" t="s">
        <v>53</v>
      </c>
    </row>
    <row r="3" spans="1:2">
      <c r="A3">
        <v>2</v>
      </c>
      <c r="B3" t="s">
        <v>54</v>
      </c>
    </row>
    <row r="4" spans="1:2">
      <c r="A4">
        <v>3</v>
      </c>
      <c r="B4" t="s">
        <v>55</v>
      </c>
    </row>
    <row r="5" spans="1:2">
      <c r="A5">
        <v>4</v>
      </c>
      <c r="B5" t="s">
        <v>56</v>
      </c>
    </row>
    <row r="6" spans="1:2">
      <c r="A6">
        <v>5</v>
      </c>
      <c r="B6" t="s">
        <v>57</v>
      </c>
    </row>
    <row r="7" spans="1:2">
      <c r="A7">
        <v>6</v>
      </c>
      <c r="B7" t="s">
        <v>58</v>
      </c>
    </row>
    <row r="8" spans="1:2">
      <c r="A8">
        <v>7</v>
      </c>
      <c r="B8" t="s">
        <v>59</v>
      </c>
    </row>
    <row r="9" spans="1:2">
      <c r="A9">
        <v>8</v>
      </c>
      <c r="B9" t="s">
        <v>60</v>
      </c>
    </row>
    <row r="10" spans="1:2">
      <c r="A10">
        <v>9</v>
      </c>
      <c r="B10" t="s">
        <v>61</v>
      </c>
    </row>
    <row r="11" spans="1:2">
      <c r="A11">
        <v>10</v>
      </c>
      <c r="B11" t="s">
        <v>62</v>
      </c>
    </row>
    <row r="12" spans="1:2">
      <c r="A12">
        <v>11</v>
      </c>
      <c r="B12" t="s">
        <v>63</v>
      </c>
    </row>
    <row r="13" spans="1:2">
      <c r="A13">
        <v>12</v>
      </c>
      <c r="B13" t="s">
        <v>64</v>
      </c>
    </row>
    <row r="14" spans="1:2">
      <c r="A14">
        <v>13</v>
      </c>
      <c r="B14" t="s">
        <v>65</v>
      </c>
    </row>
    <row r="15" spans="1:2">
      <c r="A15">
        <v>14</v>
      </c>
      <c r="B15" t="s">
        <v>66</v>
      </c>
    </row>
    <row r="16" spans="1:2">
      <c r="A16">
        <v>15</v>
      </c>
      <c r="B16" t="s">
        <v>67</v>
      </c>
    </row>
    <row r="17" spans="1:2">
      <c r="A17">
        <v>16</v>
      </c>
      <c r="B17" t="s">
        <v>68</v>
      </c>
    </row>
    <row r="18" spans="1:2">
      <c r="A18">
        <v>17</v>
      </c>
      <c r="B18" t="s">
        <v>69</v>
      </c>
    </row>
    <row r="19" spans="1:2">
      <c r="A19">
        <v>18</v>
      </c>
      <c r="B19" t="s">
        <v>70</v>
      </c>
    </row>
    <row r="20" spans="1:2">
      <c r="A20">
        <v>19</v>
      </c>
      <c r="B20" t="s">
        <v>71</v>
      </c>
    </row>
    <row r="21" spans="1:2">
      <c r="A21">
        <v>20</v>
      </c>
      <c r="B21" t="s">
        <v>72</v>
      </c>
    </row>
    <row r="22" spans="1:2">
      <c r="A22">
        <v>21</v>
      </c>
      <c r="B22" t="s">
        <v>73</v>
      </c>
    </row>
    <row r="23" spans="1:2">
      <c r="A23">
        <v>22</v>
      </c>
      <c r="B23" t="s">
        <v>74</v>
      </c>
    </row>
    <row r="24" spans="1:2">
      <c r="A24">
        <v>23</v>
      </c>
      <c r="B24" t="s">
        <v>75</v>
      </c>
    </row>
    <row r="25" spans="1:2">
      <c r="A25">
        <v>24</v>
      </c>
      <c r="B25" t="s">
        <v>76</v>
      </c>
    </row>
    <row r="26" spans="1:2">
      <c r="A26">
        <v>25</v>
      </c>
      <c r="B26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4062-EA5B-4FB2-92F6-C6EFB544E6E6}">
  <dimension ref="A1:D9"/>
  <sheetViews>
    <sheetView workbookViewId="0">
      <selection activeCell="C14" sqref="C14"/>
    </sheetView>
  </sheetViews>
  <sheetFormatPr baseColWidth="10" defaultRowHeight="14.4"/>
  <cols>
    <col min="1" max="1" width="10.44140625" bestFit="1" customWidth="1"/>
    <col min="2" max="2" width="14.44140625" bestFit="1" customWidth="1"/>
    <col min="3" max="3" width="9.33203125" style="3" customWidth="1"/>
    <col min="4" max="4" width="111.88671875" bestFit="1" customWidth="1"/>
  </cols>
  <sheetData>
    <row r="1" spans="1:4">
      <c r="A1" t="s">
        <v>40</v>
      </c>
      <c r="B1" t="s">
        <v>41</v>
      </c>
      <c r="C1" s="3" t="s">
        <v>42</v>
      </c>
      <c r="D1" t="s">
        <v>125</v>
      </c>
    </row>
    <row r="2" spans="1:4">
      <c r="A2">
        <v>1</v>
      </c>
      <c r="B2" t="s">
        <v>49</v>
      </c>
      <c r="C2" s="3">
        <v>10.8</v>
      </c>
      <c r="D2" t="s">
        <v>132</v>
      </c>
    </row>
    <row r="3" spans="1:4">
      <c r="A3">
        <v>2</v>
      </c>
      <c r="B3" t="s">
        <v>46</v>
      </c>
      <c r="C3" s="3">
        <v>9.8000000000000007</v>
      </c>
      <c r="D3" t="s">
        <v>129</v>
      </c>
    </row>
    <row r="4" spans="1:4">
      <c r="A4">
        <v>3</v>
      </c>
      <c r="B4" t="s">
        <v>44</v>
      </c>
      <c r="C4" s="3">
        <v>10.8</v>
      </c>
      <c r="D4" t="s">
        <v>127</v>
      </c>
    </row>
    <row r="5" spans="1:4">
      <c r="A5">
        <v>4</v>
      </c>
      <c r="B5" t="s">
        <v>48</v>
      </c>
      <c r="C5" s="3">
        <v>11.2</v>
      </c>
      <c r="D5" t="s">
        <v>131</v>
      </c>
    </row>
    <row r="6" spans="1:4">
      <c r="A6">
        <v>5</v>
      </c>
      <c r="B6" t="s">
        <v>43</v>
      </c>
      <c r="C6" s="3">
        <v>9.8000000000000007</v>
      </c>
      <c r="D6" t="s">
        <v>126</v>
      </c>
    </row>
    <row r="7" spans="1:4">
      <c r="A7">
        <v>6</v>
      </c>
      <c r="B7" t="s">
        <v>50</v>
      </c>
      <c r="C7" s="3">
        <v>12.8</v>
      </c>
      <c r="D7" t="s">
        <v>133</v>
      </c>
    </row>
    <row r="8" spans="1:4">
      <c r="A8">
        <v>7</v>
      </c>
      <c r="B8" t="s">
        <v>45</v>
      </c>
      <c r="C8" s="3">
        <v>8.9</v>
      </c>
      <c r="D8" t="s">
        <v>128</v>
      </c>
    </row>
    <row r="9" spans="1:4">
      <c r="A9">
        <v>8</v>
      </c>
      <c r="B9" t="s">
        <v>47</v>
      </c>
      <c r="C9" s="3">
        <v>8.9</v>
      </c>
      <c r="D9" t="s">
        <v>130</v>
      </c>
    </row>
  </sheetData>
  <sortState xmlns:xlrd2="http://schemas.microsoft.com/office/spreadsheetml/2017/richdata2" ref="A2:D9">
    <sortCondition ref="B2:B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42C6-82CA-4E05-A2A5-816E56BE3C80}">
  <dimension ref="A1:B20"/>
  <sheetViews>
    <sheetView workbookViewId="0">
      <selection activeCell="C11" sqref="C11"/>
    </sheetView>
  </sheetViews>
  <sheetFormatPr baseColWidth="10" defaultRowHeight="14.4"/>
  <sheetData>
    <row r="1" spans="1:2">
      <c r="A1" t="s">
        <v>14</v>
      </c>
      <c r="B1" t="s">
        <v>15</v>
      </c>
    </row>
    <row r="2" spans="1:2">
      <c r="A2">
        <v>1</v>
      </c>
      <c r="B2" s="2">
        <v>45809</v>
      </c>
    </row>
    <row r="3" spans="1:2">
      <c r="A3">
        <v>2</v>
      </c>
      <c r="B3" s="2">
        <v>45810</v>
      </c>
    </row>
    <row r="4" spans="1:2">
      <c r="A4">
        <v>3</v>
      </c>
      <c r="B4" s="2">
        <v>45811</v>
      </c>
    </row>
    <row r="5" spans="1:2">
      <c r="A5">
        <v>4</v>
      </c>
      <c r="B5" s="2">
        <v>45812</v>
      </c>
    </row>
    <row r="6" spans="1:2">
      <c r="A6">
        <v>5</v>
      </c>
      <c r="B6" s="2">
        <v>45813</v>
      </c>
    </row>
    <row r="7" spans="1:2">
      <c r="A7">
        <v>6</v>
      </c>
      <c r="B7" s="2">
        <v>45814</v>
      </c>
    </row>
    <row r="8" spans="1:2">
      <c r="B8" s="2"/>
    </row>
    <row r="9" spans="1:2">
      <c r="B9" s="2"/>
    </row>
    <row r="10" spans="1:2">
      <c r="B10" s="2"/>
    </row>
    <row r="11" spans="1:2">
      <c r="B11" s="2"/>
    </row>
    <row r="12" spans="1:2">
      <c r="B12" s="2"/>
    </row>
    <row r="13" spans="1:2">
      <c r="B13" s="2"/>
    </row>
    <row r="14" spans="1:2">
      <c r="B14" s="2"/>
    </row>
    <row r="15" spans="1:2">
      <c r="B15" s="2"/>
    </row>
    <row r="16" spans="1:2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CF23A-7DBD-4FEA-AAD8-3EE1C43D7A77}">
  <dimension ref="A1:J6"/>
  <sheetViews>
    <sheetView workbookViewId="0">
      <selection activeCell="A2" sqref="A2:D6"/>
    </sheetView>
  </sheetViews>
  <sheetFormatPr baseColWidth="10" defaultRowHeight="14.4" outlineLevelCol="1"/>
  <cols>
    <col min="1" max="1" width="8.44140625" bestFit="1" customWidth="1"/>
    <col min="2" max="2" width="13.88671875" bestFit="1" customWidth="1"/>
    <col min="6" max="6" width="7.33203125" hidden="1" customWidth="1" outlineLevel="1"/>
    <col min="7" max="7" width="8.6640625" hidden="1" customWidth="1" outlineLevel="1"/>
    <col min="8" max="8" width="0" style="2" hidden="1" customWidth="1" outlineLevel="1"/>
    <col min="9" max="9" width="0" hidden="1" customWidth="1" outlineLevel="1"/>
    <col min="10" max="10" width="11.5546875" collapsed="1"/>
  </cols>
  <sheetData>
    <row r="1" spans="1:9">
      <c r="A1" t="s">
        <v>0</v>
      </c>
      <c r="B1" t="s">
        <v>1</v>
      </c>
      <c r="C1" t="s">
        <v>2</v>
      </c>
      <c r="D1" t="s">
        <v>3</v>
      </c>
      <c r="F1" t="s">
        <v>141</v>
      </c>
      <c r="G1" t="s">
        <v>142</v>
      </c>
      <c r="H1" s="2" t="s">
        <v>143</v>
      </c>
      <c r="I1" t="s">
        <v>144</v>
      </c>
    </row>
    <row r="2" spans="1:9">
      <c r="A2" s="1">
        <v>1</v>
      </c>
      <c r="B2" t="str">
        <f>F2 &amp; " " &amp; G2</f>
        <v>Armand CAMUS</v>
      </c>
      <c r="C2">
        <f>2025-YEAR(H2)</f>
        <v>55</v>
      </c>
      <c r="D2">
        <f>I2</f>
        <v>78110</v>
      </c>
      <c r="F2" t="s">
        <v>4</v>
      </c>
      <c r="G2" t="s">
        <v>5</v>
      </c>
      <c r="H2" s="2">
        <v>25876</v>
      </c>
      <c r="I2">
        <v>78110</v>
      </c>
    </row>
    <row r="3" spans="1:9">
      <c r="A3" s="1">
        <v>2</v>
      </c>
      <c r="B3" t="str">
        <f t="shared" ref="B3:B6" si="0">F3 &amp; " " &amp; G3</f>
        <v>Lucia BELLINI</v>
      </c>
      <c r="C3">
        <f t="shared" ref="C3:C6" si="1">2025-YEAR(H3)</f>
        <v>40</v>
      </c>
      <c r="D3">
        <f t="shared" ref="D3:D6" si="2">I3</f>
        <v>92130</v>
      </c>
      <c r="F3" t="s">
        <v>6</v>
      </c>
      <c r="G3" t="s">
        <v>7</v>
      </c>
      <c r="H3" s="2">
        <v>31120</v>
      </c>
      <c r="I3">
        <v>92130</v>
      </c>
    </row>
    <row r="4" spans="1:9">
      <c r="A4" s="1">
        <v>3</v>
      </c>
      <c r="B4" t="str">
        <f t="shared" si="0"/>
        <v>Nour KHADIJA</v>
      </c>
      <c r="C4">
        <f t="shared" si="1"/>
        <v>32</v>
      </c>
      <c r="D4">
        <f t="shared" si="2"/>
        <v>92130</v>
      </c>
      <c r="F4" t="s">
        <v>8</v>
      </c>
      <c r="G4" t="s">
        <v>9</v>
      </c>
      <c r="H4" s="2">
        <v>34203</v>
      </c>
      <c r="I4">
        <v>92130</v>
      </c>
    </row>
    <row r="5" spans="1:9">
      <c r="A5" s="1">
        <v>4</v>
      </c>
      <c r="B5" t="str">
        <f t="shared" si="0"/>
        <v>Andréa MANCINI</v>
      </c>
      <c r="C5">
        <f t="shared" si="1"/>
        <v>24</v>
      </c>
      <c r="D5">
        <f t="shared" si="2"/>
        <v>78230</v>
      </c>
      <c r="F5" t="s">
        <v>10</v>
      </c>
      <c r="G5" t="s">
        <v>11</v>
      </c>
      <c r="H5" s="2">
        <v>37018</v>
      </c>
      <c r="I5">
        <v>78230</v>
      </c>
    </row>
    <row r="6" spans="1:9">
      <c r="A6" s="1">
        <v>5</v>
      </c>
      <c r="B6" t="str">
        <f t="shared" si="0"/>
        <v>Olivier FELTRE</v>
      </c>
      <c r="C6">
        <f t="shared" si="1"/>
        <v>59</v>
      </c>
      <c r="D6">
        <f t="shared" si="2"/>
        <v>75016</v>
      </c>
      <c r="F6" t="s">
        <v>12</v>
      </c>
      <c r="G6" t="s">
        <v>13</v>
      </c>
      <c r="H6" s="2">
        <v>24368</v>
      </c>
      <c r="I6">
        <v>75016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697D-72AC-44B5-A39F-915827AA6154}">
  <dimension ref="A1:Q11"/>
  <sheetViews>
    <sheetView zoomScale="85" zoomScaleNormal="85" workbookViewId="0">
      <selection activeCell="R21" sqref="R21"/>
    </sheetView>
  </sheetViews>
  <sheetFormatPr baseColWidth="10" defaultRowHeight="14.4" outlineLevelCol="1"/>
  <cols>
    <col min="2" max="2" width="36.88671875" bestFit="1" customWidth="1"/>
    <col min="3" max="3" width="11.5546875" style="3"/>
    <col min="5" max="5" width="12.44140625" hidden="1" customWidth="1" outlineLevel="1"/>
    <col min="6" max="6" width="14.5546875" hidden="1" customWidth="1" outlineLevel="1"/>
    <col min="7" max="7" width="12.21875" hidden="1" customWidth="1" outlineLevel="1"/>
    <col min="8" max="8" width="12.109375" hidden="1" customWidth="1" outlineLevel="1"/>
    <col min="9" max="9" width="11.77734375" hidden="1" customWidth="1" outlineLevel="1"/>
    <col min="10" max="11" width="12.109375" hidden="1" customWidth="1" outlineLevel="1"/>
    <col min="12" max="12" width="11.77734375" hidden="1" customWidth="1" outlineLevel="1"/>
    <col min="13" max="13" width="13" hidden="1" customWidth="1" outlineLevel="1"/>
    <col min="14" max="14" width="11.5546875" collapsed="1"/>
    <col min="15" max="15" width="12.109375" hidden="1" customWidth="1" outlineLevel="1"/>
    <col min="16" max="16" width="4" hidden="1" customWidth="1" outlineLevel="1"/>
    <col min="17" max="17" width="11.5546875" collapsed="1"/>
  </cols>
  <sheetData>
    <row r="1" spans="1:16">
      <c r="A1" t="s">
        <v>16</v>
      </c>
      <c r="B1" t="s">
        <v>17</v>
      </c>
      <c r="C1" s="3" t="s">
        <v>18</v>
      </c>
      <c r="E1" t="s">
        <v>78</v>
      </c>
      <c r="F1" t="s">
        <v>79</v>
      </c>
      <c r="G1" t="s">
        <v>88</v>
      </c>
      <c r="H1" t="s">
        <v>80</v>
      </c>
      <c r="I1" t="s">
        <v>89</v>
      </c>
      <c r="J1" t="s">
        <v>91</v>
      </c>
      <c r="K1" t="s">
        <v>81</v>
      </c>
      <c r="L1" t="s">
        <v>90</v>
      </c>
      <c r="M1" t="s">
        <v>92</v>
      </c>
      <c r="O1" t="s">
        <v>93</v>
      </c>
      <c r="P1">
        <v>4.3</v>
      </c>
    </row>
    <row r="2" spans="1:16">
      <c r="A2">
        <v>1</v>
      </c>
      <c r="B2" t="str">
        <f t="shared" ref="B2:B6" si="0">PROPER(G2) &amp; " : " &amp;  I2 &amp; " +  " &amp; L2</f>
        <v>Solo  : 1 focaccia +  1 boisson</v>
      </c>
      <c r="C2" s="3">
        <f>J2+M2</f>
        <v>13</v>
      </c>
      <c r="E2" t="s">
        <v>82</v>
      </c>
      <c r="G2" t="str">
        <f>CONCATENATE(E2," ",IF(ISTEXT(F2),F2,""))</f>
        <v xml:space="preserve">solo </v>
      </c>
      <c r="H2">
        <v>1</v>
      </c>
      <c r="I2" t="str">
        <f>CONCATENATE(H2," focaccia",IF(H2&gt;1,"s",""))</f>
        <v>1 focaccia</v>
      </c>
      <c r="J2">
        <f>ROUND(H2*$P$2*1,0)</f>
        <v>9</v>
      </c>
      <c r="K2">
        <v>1</v>
      </c>
      <c r="L2" t="str">
        <f>CONCATENATE(K2," boisson",IF(K2&gt;1,"s",""))</f>
        <v>1 boisson</v>
      </c>
      <c r="M2">
        <f>ROUND(K2*$P$1*1,0)</f>
        <v>4</v>
      </c>
      <c r="O2" t="s">
        <v>91</v>
      </c>
      <c r="P2">
        <v>8.6</v>
      </c>
    </row>
    <row r="3" spans="1:16">
      <c r="A3">
        <v>2</v>
      </c>
      <c r="B3" t="str">
        <f t="shared" si="0"/>
        <v>Duo  : 2 focaccias +  2 boissons</v>
      </c>
      <c r="C3" s="3">
        <f t="shared" ref="C3:C11" si="1">J3+M3</f>
        <v>24</v>
      </c>
      <c r="E3" t="s">
        <v>83</v>
      </c>
      <c r="G3" t="str">
        <f t="shared" ref="G3:G11" si="2">CONCATENATE(E3," ",IF(ISTEXT(F3),F3,""))</f>
        <v xml:space="preserve">duo </v>
      </c>
      <c r="H3">
        <v>2</v>
      </c>
      <c r="I3" t="str">
        <f t="shared" ref="I3:I11" si="3">CONCATENATE(H3," focaccia",IF(H3&gt;1,"s",""))</f>
        <v>2 focaccias</v>
      </c>
      <c r="J3">
        <f>ROUND(H3*$P$2*0.95,0)</f>
        <v>16</v>
      </c>
      <c r="K3">
        <v>2</v>
      </c>
      <c r="L3" t="str">
        <f t="shared" ref="L3:L11" si="4">CONCATENATE(K3," boisson",IF(K3&gt;1,"s",""))</f>
        <v>2 boissons</v>
      </c>
      <c r="M3">
        <f>ROUND(K3*$P$1*0.95,0)</f>
        <v>8</v>
      </c>
    </row>
    <row r="4" spans="1:16">
      <c r="A4">
        <v>3</v>
      </c>
      <c r="B4" t="str">
        <f t="shared" si="0"/>
        <v>Famille  : 4 focaccias +  4 boissons</v>
      </c>
      <c r="C4" s="3">
        <f t="shared" si="1"/>
        <v>42</v>
      </c>
      <c r="E4" t="s">
        <v>84</v>
      </c>
      <c r="G4" t="str">
        <f t="shared" si="2"/>
        <v xml:space="preserve">famille </v>
      </c>
      <c r="H4">
        <v>4</v>
      </c>
      <c r="I4" t="str">
        <f t="shared" si="3"/>
        <v>4 focaccias</v>
      </c>
      <c r="J4">
        <f>ROUND(H4*$P$2*0.8,0)</f>
        <v>28</v>
      </c>
      <c r="K4">
        <v>4</v>
      </c>
      <c r="L4" t="str">
        <f t="shared" si="4"/>
        <v>4 boissons</v>
      </c>
      <c r="M4">
        <f>ROUND(K4*$P$1*0.8,0)</f>
        <v>14</v>
      </c>
    </row>
    <row r="5" spans="1:16">
      <c r="A5">
        <v>4</v>
      </c>
      <c r="B5" t="str">
        <f t="shared" si="0"/>
        <v>Solo Soif : 1 focaccia +  2 boissons</v>
      </c>
      <c r="C5" s="3">
        <f t="shared" si="1"/>
        <v>18</v>
      </c>
      <c r="E5" t="s">
        <v>82</v>
      </c>
      <c r="F5" t="s">
        <v>85</v>
      </c>
      <c r="G5" t="str">
        <f t="shared" si="2"/>
        <v>solo soif</v>
      </c>
      <c r="H5">
        <v>1</v>
      </c>
      <c r="I5" t="str">
        <f t="shared" si="3"/>
        <v>1 focaccia</v>
      </c>
      <c r="J5">
        <f t="shared" ref="J5" si="5">ROUND(H5*$P$2*1,0)</f>
        <v>9</v>
      </c>
      <c r="K5">
        <v>2</v>
      </c>
      <c r="L5" t="str">
        <f t="shared" si="4"/>
        <v>2 boissons</v>
      </c>
      <c r="M5">
        <f t="shared" ref="M5" si="6">ROUND(K5*$P$1*1,0)</f>
        <v>9</v>
      </c>
    </row>
    <row r="6" spans="1:16">
      <c r="A6">
        <v>5</v>
      </c>
      <c r="B6" t="str">
        <f t="shared" si="0"/>
        <v>Duo Soif : 2 focaccias +  3 boissons</v>
      </c>
      <c r="C6" s="3">
        <f t="shared" si="1"/>
        <v>28</v>
      </c>
      <c r="E6" t="s">
        <v>83</v>
      </c>
      <c r="F6" t="s">
        <v>85</v>
      </c>
      <c r="G6" t="str">
        <f t="shared" si="2"/>
        <v>duo soif</v>
      </c>
      <c r="H6">
        <v>2</v>
      </c>
      <c r="I6" t="str">
        <f t="shared" si="3"/>
        <v>2 focaccias</v>
      </c>
      <c r="J6">
        <f t="shared" ref="J6" si="7">ROUND(H6*$P$2*0.95,0)</f>
        <v>16</v>
      </c>
      <c r="K6">
        <v>3</v>
      </c>
      <c r="L6" t="str">
        <f t="shared" si="4"/>
        <v>3 boissons</v>
      </c>
      <c r="M6">
        <f t="shared" ref="M6" si="8">ROUND(K6*$P$1*0.95,0)</f>
        <v>12</v>
      </c>
    </row>
    <row r="7" spans="1:16">
      <c r="A7">
        <v>6</v>
      </c>
      <c r="B7" t="str">
        <f>PROPER(G7) &amp; " : " &amp;  I7 &amp; " +  " &amp; L7</f>
        <v>Famille Soif : 4 focaccias +  5 boissons</v>
      </c>
      <c r="C7" s="3">
        <f t="shared" si="1"/>
        <v>45</v>
      </c>
      <c r="E7" t="s">
        <v>84</v>
      </c>
      <c r="F7" t="s">
        <v>85</v>
      </c>
      <c r="G7" t="str">
        <f t="shared" si="2"/>
        <v>famille soif</v>
      </c>
      <c r="H7">
        <v>4</v>
      </c>
      <c r="I7" t="str">
        <f t="shared" si="3"/>
        <v>4 focaccias</v>
      </c>
      <c r="J7">
        <f t="shared" ref="J7" si="9">ROUND(H7*$P$2*0.8,0)</f>
        <v>28</v>
      </c>
      <c r="K7">
        <v>5</v>
      </c>
      <c r="L7" t="str">
        <f t="shared" si="4"/>
        <v>5 boissons</v>
      </c>
      <c r="M7">
        <f t="shared" ref="M7" si="10">ROUND(K7*$P$1*0.8,0)</f>
        <v>17</v>
      </c>
    </row>
    <row r="8" spans="1:16">
      <c r="A8">
        <v>7</v>
      </c>
      <c r="B8" t="str">
        <f t="shared" ref="B8:B11" si="11">PROPER(G8) &amp; " : " &amp;  I8 &amp; " +  " &amp; L8</f>
        <v>Solo Faim : 2 focaccias +  1 boisson</v>
      </c>
      <c r="C8" s="3">
        <f t="shared" si="1"/>
        <v>21</v>
      </c>
      <c r="E8" t="s">
        <v>82</v>
      </c>
      <c r="F8" t="s">
        <v>86</v>
      </c>
      <c r="G8" t="str">
        <f t="shared" si="2"/>
        <v>solo faim</v>
      </c>
      <c r="H8">
        <v>2</v>
      </c>
      <c r="I8" t="str">
        <f t="shared" si="3"/>
        <v>2 focaccias</v>
      </c>
      <c r="J8">
        <f t="shared" ref="J8" si="12">ROUND(H8*$P$2*1,0)</f>
        <v>17</v>
      </c>
      <c r="K8">
        <v>1</v>
      </c>
      <c r="L8" t="str">
        <f t="shared" si="4"/>
        <v>1 boisson</v>
      </c>
      <c r="M8">
        <f t="shared" ref="M8" si="13">ROUND(K8*$P$1*1,0)</f>
        <v>4</v>
      </c>
    </row>
    <row r="9" spans="1:16">
      <c r="A9">
        <v>8</v>
      </c>
      <c r="B9" t="str">
        <f t="shared" si="11"/>
        <v>Duo Faim : 4 focaccias +  2 boissons</v>
      </c>
      <c r="C9" s="3">
        <f t="shared" si="1"/>
        <v>41</v>
      </c>
      <c r="E9" t="s">
        <v>83</v>
      </c>
      <c r="F9" t="s">
        <v>86</v>
      </c>
      <c r="G9" t="str">
        <f t="shared" si="2"/>
        <v>duo faim</v>
      </c>
      <c r="H9">
        <v>4</v>
      </c>
      <c r="I9" t="str">
        <f t="shared" si="3"/>
        <v>4 focaccias</v>
      </c>
      <c r="J9">
        <f t="shared" ref="J9" si="14">ROUND(H9*$P$2*0.95,0)</f>
        <v>33</v>
      </c>
      <c r="K9">
        <v>2</v>
      </c>
      <c r="L9" t="str">
        <f t="shared" si="4"/>
        <v>2 boissons</v>
      </c>
      <c r="M9">
        <f t="shared" ref="M9" si="15">ROUND(K9*$P$1*0.95,0)</f>
        <v>8</v>
      </c>
    </row>
    <row r="10" spans="1:16">
      <c r="A10">
        <v>9</v>
      </c>
      <c r="B10" t="str">
        <f t="shared" si="11"/>
        <v>Famille Faim : 6 focaccias +  4 boissons</v>
      </c>
      <c r="C10" s="3">
        <f t="shared" si="1"/>
        <v>55</v>
      </c>
      <c r="E10" t="s">
        <v>84</v>
      </c>
      <c r="F10" t="s">
        <v>86</v>
      </c>
      <c r="G10" t="str">
        <f t="shared" si="2"/>
        <v>famille faim</v>
      </c>
      <c r="H10">
        <v>6</v>
      </c>
      <c r="I10" t="str">
        <f t="shared" si="3"/>
        <v>6 focaccias</v>
      </c>
      <c r="J10">
        <f t="shared" ref="J10" si="16">ROUND(H10*$P$2*0.8,0)</f>
        <v>41</v>
      </c>
      <c r="K10">
        <v>4</v>
      </c>
      <c r="L10" t="str">
        <f t="shared" si="4"/>
        <v>4 boissons</v>
      </c>
      <c r="M10">
        <f t="shared" ref="M10" si="17">ROUND(K10*$P$1*0.8,0)</f>
        <v>14</v>
      </c>
    </row>
    <row r="11" spans="1:16">
      <c r="A11">
        <v>10</v>
      </c>
      <c r="B11" t="str">
        <f t="shared" si="11"/>
        <v>Soirée  : 10 focaccias +  10 boissons</v>
      </c>
      <c r="C11" s="3">
        <f t="shared" si="1"/>
        <v>90</v>
      </c>
      <c r="E11" t="s">
        <v>87</v>
      </c>
      <c r="G11" t="str">
        <f t="shared" si="2"/>
        <v xml:space="preserve">soirée </v>
      </c>
      <c r="H11">
        <v>10</v>
      </c>
      <c r="I11" t="str">
        <f t="shared" si="3"/>
        <v>10 focaccias</v>
      </c>
      <c r="J11">
        <f>ROUND(H11*$P$2*0.7,0)</f>
        <v>60</v>
      </c>
      <c r="K11">
        <v>10</v>
      </c>
      <c r="L11" t="str">
        <f t="shared" si="4"/>
        <v>10 boissons</v>
      </c>
      <c r="M11">
        <f>ROUND(K11*$P$1*0.7,0)</f>
        <v>30</v>
      </c>
    </row>
  </sheetData>
  <dataConsolidate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CFC8-BD32-4502-9C4A-FBB296C69439}">
  <dimension ref="B1:Z9"/>
  <sheetViews>
    <sheetView tabSelected="1" topLeftCell="B1" workbookViewId="0">
      <selection activeCell="E1" sqref="E1:E1048576"/>
    </sheetView>
  </sheetViews>
  <sheetFormatPr baseColWidth="10" defaultRowHeight="14.4" outlineLevelCol="1"/>
  <cols>
    <col min="1" max="1" width="5.5546875" customWidth="1"/>
    <col min="2" max="2" width="10.5546875" style="2" bestFit="1" customWidth="1"/>
    <col min="3" max="3" width="14.44140625" bestFit="1" customWidth="1"/>
    <col min="4" max="4" width="30.44140625" bestFit="1" customWidth="1"/>
    <col min="5" max="5" width="5.44140625" style="3" bestFit="1" customWidth="1"/>
    <col min="6" max="6" width="137.6640625" bestFit="1" customWidth="1"/>
    <col min="7" max="7" width="8.6640625" customWidth="1"/>
    <col min="8" max="8" width="7.109375" hidden="1" customWidth="1" outlineLevel="1"/>
    <col min="9" max="9" width="8.88671875" hidden="1" customWidth="1" outlineLevel="1"/>
    <col min="10" max="10" width="8.5546875" hidden="1" customWidth="1" outlineLevel="1"/>
    <col min="11" max="11" width="14.88671875" customWidth="1" collapsed="1"/>
    <col min="12" max="12" width="67.33203125" hidden="1" customWidth="1" outlineLevel="1"/>
    <col min="13" max="13" width="49.88671875" hidden="1" customWidth="1" outlineLevel="1"/>
    <col min="14" max="14" width="11" customWidth="1" collapsed="1"/>
    <col min="15" max="15" width="67.33203125" hidden="1" customWidth="1" outlineLevel="1"/>
    <col min="16" max="19" width="16.21875" hidden="1" customWidth="1" outlineLevel="1"/>
    <col min="20" max="20" width="11.5546875" collapsed="1"/>
    <col min="21" max="21" width="49.88671875" hidden="1" customWidth="1" outlineLevel="1"/>
    <col min="22" max="23" width="14.44140625" hidden="1" customWidth="1" outlineLevel="1"/>
    <col min="24" max="24" width="9.88671875" hidden="1" customWidth="1" outlineLevel="1"/>
    <col min="25" max="25" width="13.88671875" hidden="1" customWidth="1" outlineLevel="1"/>
    <col min="26" max="26" width="11.5546875" collapsed="1"/>
  </cols>
  <sheetData>
    <row r="1" spans="2:25">
      <c r="B1" s="2" t="s">
        <v>95</v>
      </c>
      <c r="C1" t="s">
        <v>96</v>
      </c>
      <c r="D1" t="s">
        <v>97</v>
      </c>
      <c r="E1" s="3" t="s">
        <v>42</v>
      </c>
      <c r="F1" t="s">
        <v>140</v>
      </c>
      <c r="H1" t="s">
        <v>14</v>
      </c>
      <c r="I1" t="s">
        <v>94</v>
      </c>
      <c r="J1" t="s">
        <v>16</v>
      </c>
      <c r="L1" t="s">
        <v>117</v>
      </c>
      <c r="M1" t="s">
        <v>118</v>
      </c>
      <c r="O1" t="s">
        <v>90</v>
      </c>
      <c r="P1" t="s">
        <v>99</v>
      </c>
      <c r="Q1" t="s">
        <v>100</v>
      </c>
      <c r="R1" t="s">
        <v>101</v>
      </c>
      <c r="S1" t="s">
        <v>102</v>
      </c>
      <c r="U1" t="s">
        <v>98</v>
      </c>
      <c r="V1" t="s">
        <v>103</v>
      </c>
      <c r="W1" t="s">
        <v>104</v>
      </c>
      <c r="X1" t="s">
        <v>105</v>
      </c>
      <c r="Y1" t="s">
        <v>106</v>
      </c>
    </row>
    <row r="2" spans="2:25">
      <c r="B2" s="2">
        <f>VLOOKUP(H2,tbl_id_jour[],2)</f>
        <v>45809</v>
      </c>
      <c r="C2" s="2" t="str">
        <f>VLOOKUP(I2,tbl_id_client[],2)</f>
        <v>Lucia BELLINI</v>
      </c>
      <c r="D2" s="2" t="str">
        <f>VLOOKUP(J2,tbl_id_menu[],2)</f>
        <v>Duo Soif : 2 focaccias +  3 boissons</v>
      </c>
      <c r="E2" s="3">
        <f>VLOOKUP(J2,tbl_id_menu[],3)</f>
        <v>28</v>
      </c>
      <c r="F2" s="2" t="str">
        <f>"{ focaccias " &amp; M2 &amp; " &amp; boissons " &amp; L2 &amp; " }"</f>
        <v>{ focaccias (Gorgonzollaccia, Gorgonzollaccia) &amp; boissons (Coca-cola original, Fanta citron, Coca-cola original) }</v>
      </c>
      <c r="G2" s="2"/>
      <c r="H2">
        <v>1</v>
      </c>
      <c r="I2">
        <v>2</v>
      </c>
      <c r="J2">
        <v>5</v>
      </c>
      <c r="K2" s="2"/>
      <c r="L2" t="str">
        <f>SUBSTITUTE(SUBSTITUTE(SUBSTITUTE(O2,", ,",","),", ,",","),", )",")")</f>
        <v>(Coca-cola original, Fanta citron, Coca-cola original)</v>
      </c>
      <c r="M2" t="str">
        <f>SUBSTITUTE(SUBSTITUTE(SUBSTITUTE(U2,", ,",","),", ,",","),", )",")")</f>
        <v>(Gorgonzollaccia, Gorgonzollaccia)</v>
      </c>
      <c r="N2" s="2"/>
      <c r="O2" t="str">
        <f>"(" &amp; P2 &amp; ", " &amp; Q2 &amp; ", " &amp; R2 &amp;", " &amp; S2 &amp; ")"</f>
        <v>(Coca-cola original, Fanta citron, Coca-cola original, )</v>
      </c>
      <c r="P2" t="s">
        <v>23</v>
      </c>
      <c r="Q2" t="s">
        <v>24</v>
      </c>
      <c r="R2" t="s">
        <v>23</v>
      </c>
      <c r="U2" t="str">
        <f>"(" &amp; V2 &amp; ", " &amp; W2 &amp; ", " &amp; X2 &amp;", " &amp; Y2 &amp; ")"</f>
        <v>(Gorgonzollaccia, Gorgonzollaccia, , )</v>
      </c>
      <c r="V2" t="s">
        <v>44</v>
      </c>
      <c r="W2" t="s">
        <v>44</v>
      </c>
    </row>
    <row r="3" spans="2:25">
      <c r="B3" s="2">
        <f>VLOOKUP(H3,tbl_id_jour[],2)</f>
        <v>45810</v>
      </c>
      <c r="C3" s="2" t="str">
        <f>VLOOKUP(I3,tbl_id_client[],2)</f>
        <v>Armand CAMUS</v>
      </c>
      <c r="D3" s="2" t="str">
        <f>VLOOKUP(J3,tbl_id_menu[],2)</f>
        <v>Duo  : 2 focaccias +  2 boissons</v>
      </c>
      <c r="E3" s="3">
        <f>VLOOKUP(J3,tbl_id_menu[],3)</f>
        <v>24</v>
      </c>
      <c r="F3" s="2" t="str">
        <f t="shared" ref="F3:F9" si="0">"{ focaccias " &amp; M3 &amp; " &amp; boissons " &amp; L3 &amp; " }"</f>
        <v>{ focaccias (Raclaccia, Tradizione) &amp; boissons (Fanta orange, Coca-cola zéro) }</v>
      </c>
      <c r="G3" s="2"/>
      <c r="H3">
        <v>2</v>
      </c>
      <c r="I3">
        <v>1</v>
      </c>
      <c r="J3">
        <v>2</v>
      </c>
      <c r="K3" s="2"/>
      <c r="L3" t="str">
        <f t="shared" ref="L3:L9" si="1">SUBSTITUTE(SUBSTITUTE(SUBSTITUTE(O3,", ,",","),", ,",","),", )",")")</f>
        <v>(Fanta orange, Coca-cola zéro)</v>
      </c>
      <c r="M3" t="str">
        <f t="shared" ref="M3:M9" si="2">SUBSTITUTE(SUBSTITUTE(SUBSTITUTE(U3,", ,",","),", ,",","),", )",")")</f>
        <v>(Raclaccia, Tradizione)</v>
      </c>
      <c r="N3" s="2"/>
      <c r="O3" t="str">
        <f t="shared" ref="O3:O9" si="3">"(" &amp; P3 &amp; ", " &amp; Q3 &amp; ", " &amp; R3 &amp;", " &amp; S3 &amp; ")"</f>
        <v>(Fanta orange, Coca-cola zéro, , )</v>
      </c>
      <c r="P3" t="s">
        <v>25</v>
      </c>
      <c r="Q3" t="s">
        <v>22</v>
      </c>
      <c r="U3" t="str">
        <f t="shared" ref="U3:U9" si="4">"(" &amp; V3 &amp; ", " &amp; W3 &amp; ", " &amp; X3 &amp;", " &amp; Y3 &amp; ")"</f>
        <v>(Raclaccia, Tradizione, , )</v>
      </c>
      <c r="V3" t="s">
        <v>45</v>
      </c>
      <c r="W3" t="s">
        <v>47</v>
      </c>
    </row>
    <row r="4" spans="2:25">
      <c r="B4" s="2">
        <f>VLOOKUP(H4,tbl_id_jour[],2)</f>
        <v>45811</v>
      </c>
      <c r="C4" s="2" t="str">
        <f>VLOOKUP(I4,tbl_id_client[],2)</f>
        <v>Armand CAMUS</v>
      </c>
      <c r="D4" s="2" t="str">
        <f>VLOOKUP(J4,tbl_id_menu[],2)</f>
        <v>Solo  : 1 focaccia +  1 boisson</v>
      </c>
      <c r="E4" s="3">
        <f>VLOOKUP(J4,tbl_id_menu[],3)</f>
        <v>13</v>
      </c>
      <c r="F4" s="2" t="str">
        <f t="shared" si="0"/>
        <v>{ focaccias (Américaine) &amp; boissons (Coca-cola original) }</v>
      </c>
      <c r="G4" s="2"/>
      <c r="H4">
        <v>3</v>
      </c>
      <c r="I4">
        <v>1</v>
      </c>
      <c r="J4">
        <v>1</v>
      </c>
      <c r="K4" s="2"/>
      <c r="L4" t="str">
        <f t="shared" si="1"/>
        <v>(Coca-cola original)</v>
      </c>
      <c r="M4" t="str">
        <f t="shared" si="2"/>
        <v>(Américaine)</v>
      </c>
      <c r="N4" s="2"/>
      <c r="O4" t="str">
        <f t="shared" si="3"/>
        <v>(Coca-cola original, , , )</v>
      </c>
      <c r="P4" t="s">
        <v>23</v>
      </c>
      <c r="U4" t="str">
        <f t="shared" si="4"/>
        <v>(Américaine, , , )</v>
      </c>
      <c r="V4" t="s">
        <v>49</v>
      </c>
    </row>
    <row r="5" spans="2:25">
      <c r="B5" s="2">
        <f>VLOOKUP(H5,tbl_id_jour[],2)</f>
        <v>45811</v>
      </c>
      <c r="C5" s="2" t="str">
        <f>VLOOKUP(I5,tbl_id_client[],2)</f>
        <v>Lucia BELLINI</v>
      </c>
      <c r="D5" s="2" t="str">
        <f>VLOOKUP(J5,tbl_id_menu[],2)</f>
        <v>Duo  : 2 focaccias +  2 boissons</v>
      </c>
      <c r="E5" s="3">
        <f>VLOOKUP(J5,tbl_id_menu[],3)</f>
        <v>24</v>
      </c>
      <c r="F5" s="2" t="str">
        <f t="shared" si="0"/>
        <v>{ focaccias (Américaine, Paysanne) &amp; boissons (Coca-cola original, Coca-cola original) }</v>
      </c>
      <c r="G5" s="2"/>
      <c r="H5">
        <v>3</v>
      </c>
      <c r="I5">
        <v>2</v>
      </c>
      <c r="J5">
        <v>2</v>
      </c>
      <c r="K5" s="2"/>
      <c r="L5" t="str">
        <f t="shared" si="1"/>
        <v>(Coca-cola original, Coca-cola original)</v>
      </c>
      <c r="M5" t="str">
        <f t="shared" si="2"/>
        <v>(Américaine, Paysanne)</v>
      </c>
      <c r="N5" s="2"/>
      <c r="O5" t="str">
        <f t="shared" si="3"/>
        <v>(Coca-cola original, Coca-cola original, , )</v>
      </c>
      <c r="P5" t="s">
        <v>23</v>
      </c>
      <c r="Q5" t="s">
        <v>23</v>
      </c>
      <c r="U5" t="str">
        <f t="shared" si="4"/>
        <v>(Américaine, Paysanne, , )</v>
      </c>
      <c r="V5" t="s">
        <v>49</v>
      </c>
      <c r="W5" t="s">
        <v>50</v>
      </c>
    </row>
    <row r="6" spans="2:25">
      <c r="B6" s="2">
        <f>VLOOKUP(H6,tbl_id_jour[],2)</f>
        <v>45813</v>
      </c>
      <c r="C6" s="2" t="str">
        <f>VLOOKUP(I6,tbl_id_client[],2)</f>
        <v>Nour KHADIJA</v>
      </c>
      <c r="D6" s="2" t="str">
        <f>VLOOKUP(J6,tbl_id_menu[],2)</f>
        <v>Solo Faim : 2 focaccias +  1 boisson</v>
      </c>
      <c r="E6" s="3">
        <f>VLOOKUP(J6,tbl_id_menu[],3)</f>
        <v>21</v>
      </c>
      <c r="F6" s="2" t="str">
        <f t="shared" si="0"/>
        <v>{ focaccias (Mozaccia, Raclaccia) &amp; boissons (Coca-cola original) }</v>
      </c>
      <c r="G6" s="2"/>
      <c r="H6">
        <v>5</v>
      </c>
      <c r="I6">
        <v>3</v>
      </c>
      <c r="J6">
        <v>7</v>
      </c>
      <c r="K6" s="2"/>
      <c r="L6" t="str">
        <f t="shared" si="1"/>
        <v>(Coca-cola original)</v>
      </c>
      <c r="M6" t="str">
        <f t="shared" si="2"/>
        <v>(Mozaccia, Raclaccia)</v>
      </c>
      <c r="N6" s="2"/>
      <c r="O6" t="str">
        <f t="shared" si="3"/>
        <v>(Coca-cola original, , , )</v>
      </c>
      <c r="P6" t="s">
        <v>23</v>
      </c>
      <c r="U6" t="str">
        <f t="shared" si="4"/>
        <v>(Mozaccia, Raclaccia, , )</v>
      </c>
      <c r="V6" t="s">
        <v>43</v>
      </c>
      <c r="W6" t="s">
        <v>45</v>
      </c>
    </row>
    <row r="7" spans="2:25">
      <c r="B7" s="2">
        <f>VLOOKUP(H7,tbl_id_jour[],2)</f>
        <v>45813</v>
      </c>
      <c r="C7" s="2" t="str">
        <f>VLOOKUP(I7,tbl_id_client[],2)</f>
        <v>Lucia BELLINI</v>
      </c>
      <c r="D7" s="2" t="str">
        <f>VLOOKUP(J7,tbl_id_menu[],2)</f>
        <v>Solo  : 1 focaccia +  1 boisson</v>
      </c>
      <c r="E7" s="3">
        <f>VLOOKUP(J7,tbl_id_menu[],3)</f>
        <v>13</v>
      </c>
      <c r="F7" s="2" t="str">
        <f t="shared" si="0"/>
        <v>{ focaccias (Hawaienne) &amp; boissons (Coca-cola original) }</v>
      </c>
      <c r="G7" s="2"/>
      <c r="H7">
        <v>5</v>
      </c>
      <c r="I7">
        <v>2</v>
      </c>
      <c r="J7">
        <v>1</v>
      </c>
      <c r="K7" s="2"/>
      <c r="L7" t="str">
        <f t="shared" si="1"/>
        <v>(Coca-cola original)</v>
      </c>
      <c r="M7" t="str">
        <f t="shared" si="2"/>
        <v>(Hawaienne)</v>
      </c>
      <c r="N7" s="2"/>
      <c r="O7" t="str">
        <f t="shared" si="3"/>
        <v>(Coca-cola original, , , )</v>
      </c>
      <c r="P7" t="s">
        <v>23</v>
      </c>
      <c r="U7" t="str">
        <f t="shared" si="4"/>
        <v>(Hawaienne, , , )</v>
      </c>
      <c r="V7" t="s">
        <v>48</v>
      </c>
    </row>
    <row r="8" spans="2:25">
      <c r="B8" s="2">
        <f>VLOOKUP(H8,tbl_id_jour[],2)</f>
        <v>45813</v>
      </c>
      <c r="C8" s="2" t="str">
        <f>VLOOKUP(I8,tbl_id_client[],2)</f>
        <v>Lucia BELLINI</v>
      </c>
      <c r="D8" s="2" t="str">
        <f>VLOOKUP(J8,tbl_id_menu[],2)</f>
        <v>Famille  : 4 focaccias +  4 boissons</v>
      </c>
      <c r="E8" s="3">
        <f>VLOOKUP(J8,tbl_id_menu[],3)</f>
        <v>42</v>
      </c>
      <c r="F8" s="2" t="str">
        <f t="shared" si="0"/>
        <v>{ focaccias (Gorgonzollaccia, Tradizione, Paysanne, Emmentalaccia) &amp; boissons (Coca-cola original, Coca-cola original, Coca-cola original, Coca-cola original) }</v>
      </c>
      <c r="G8" s="2"/>
      <c r="H8">
        <v>5</v>
      </c>
      <c r="I8">
        <v>2</v>
      </c>
      <c r="J8">
        <v>3</v>
      </c>
      <c r="K8" s="2"/>
      <c r="L8" t="str">
        <f t="shared" si="1"/>
        <v>(Coca-cola original, Coca-cola original, Coca-cola original, Coca-cola original)</v>
      </c>
      <c r="M8" t="str">
        <f t="shared" si="2"/>
        <v>(Gorgonzollaccia, Tradizione, Paysanne, Emmentalaccia)</v>
      </c>
      <c r="N8" s="2"/>
      <c r="O8" t="str">
        <f t="shared" si="3"/>
        <v>(Coca-cola original, Coca-cola original, Coca-cola original, Coca-cola original)</v>
      </c>
      <c r="P8" t="s">
        <v>23</v>
      </c>
      <c r="Q8" t="s">
        <v>23</v>
      </c>
      <c r="R8" t="s">
        <v>23</v>
      </c>
      <c r="S8" t="s">
        <v>23</v>
      </c>
      <c r="U8" t="str">
        <f t="shared" si="4"/>
        <v>(Gorgonzollaccia, Tradizione, Paysanne, Emmentalaccia)</v>
      </c>
      <c r="V8" t="s">
        <v>44</v>
      </c>
      <c r="W8" t="s">
        <v>47</v>
      </c>
      <c r="X8" t="s">
        <v>50</v>
      </c>
      <c r="Y8" t="s">
        <v>46</v>
      </c>
    </row>
    <row r="9" spans="2:25">
      <c r="B9" s="2">
        <f>VLOOKUP(H9,tbl_id_jour[],2)</f>
        <v>45814</v>
      </c>
      <c r="C9" s="2" t="str">
        <f>VLOOKUP(I9,tbl_id_client[],2)</f>
        <v>Olivier FELTRE</v>
      </c>
      <c r="D9" s="2" t="str">
        <f>VLOOKUP(J9,tbl_id_menu[],2)</f>
        <v>Duo  : 2 focaccias +  2 boissons</v>
      </c>
      <c r="E9" s="3">
        <f>VLOOKUP(J9,tbl_id_menu[],3)</f>
        <v>24</v>
      </c>
      <c r="F9" s="2" t="str">
        <f t="shared" si="0"/>
        <v>{ focaccias (Raclaccia, Emmentalaccia) &amp; boissons (Coca-cola original, Coca-cola original) }</v>
      </c>
      <c r="G9" s="2"/>
      <c r="H9">
        <v>6</v>
      </c>
      <c r="I9">
        <v>5</v>
      </c>
      <c r="J9">
        <v>2</v>
      </c>
      <c r="K9" s="2"/>
      <c r="L9" t="str">
        <f t="shared" si="1"/>
        <v>(Coca-cola original, Coca-cola original)</v>
      </c>
      <c r="M9" t="str">
        <f t="shared" si="2"/>
        <v>(Raclaccia, Emmentalaccia)</v>
      </c>
      <c r="N9" s="2"/>
      <c r="O9" t="str">
        <f t="shared" si="3"/>
        <v>(Coca-cola original, Coca-cola original, , )</v>
      </c>
      <c r="P9" t="s">
        <v>23</v>
      </c>
      <c r="Q9" t="s">
        <v>23</v>
      </c>
      <c r="U9" t="str">
        <f t="shared" si="4"/>
        <v>(Raclaccia, Emmentalaccia, , )</v>
      </c>
      <c r="V9" t="s">
        <v>45</v>
      </c>
      <c r="W9" t="s">
        <v>46</v>
      </c>
    </row>
  </sheetData>
  <phoneticPr fontId="2" type="noConversion"/>
  <dataValidations count="2">
    <dataValidation type="list" allowBlank="1" showInputMessage="1" showErrorMessage="1" sqref="P2:T9" xr:uid="{095F87D8-60E8-4396-931A-C1B187DBC780}">
      <formula1>lst_boisson</formula1>
    </dataValidation>
    <dataValidation type="list" allowBlank="1" showInputMessage="1" showErrorMessage="1" sqref="V2:Y9" xr:uid="{1479F217-69F6-4CB0-A9AD-5165242AAF51}">
      <formula1>lst_focaccia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B551-96DC-4E4C-9A02-ADC5E00D3767}">
  <dimension ref="B1:W9"/>
  <sheetViews>
    <sheetView workbookViewId="0">
      <selection activeCell="I8" sqref="I8"/>
    </sheetView>
  </sheetViews>
  <sheetFormatPr baseColWidth="10" defaultRowHeight="14.4" outlineLevelCol="1"/>
  <cols>
    <col min="1" max="1" width="5.5546875" customWidth="1"/>
    <col min="2" max="2" width="10.5546875" style="2" bestFit="1" customWidth="1"/>
    <col min="3" max="3" width="14.44140625" bestFit="1" customWidth="1"/>
    <col min="4" max="4" width="50.21875" bestFit="1" customWidth="1"/>
    <col min="5" max="5" width="5.44140625" style="3" bestFit="1" customWidth="1"/>
    <col min="6" max="6" width="8.6640625" customWidth="1"/>
    <col min="7" max="7" width="7.109375" hidden="1" customWidth="1" outlineLevel="1"/>
    <col min="8" max="8" width="8.88671875" hidden="1" customWidth="1" outlineLevel="1"/>
    <col min="9" max="9" width="14.88671875" customWidth="1" collapsed="1"/>
    <col min="10" max="10" width="50.21875" hidden="1" customWidth="1" outlineLevel="1"/>
    <col min="11" max="11" width="11" customWidth="1" collapsed="1"/>
    <col min="12" max="12" width="50.21875" hidden="1" customWidth="1" outlineLevel="1"/>
    <col min="13" max="14" width="14.44140625" hidden="1" customWidth="1" outlineLevel="1"/>
    <col min="15" max="15" width="9.88671875" hidden="1" customWidth="1" outlineLevel="1"/>
    <col min="16" max="16" width="13.88671875" hidden="1" customWidth="1" outlineLevel="1"/>
    <col min="17" max="17" width="11.5546875" collapsed="1"/>
    <col min="18" max="18" width="5" hidden="1" customWidth="1" outlineLevel="1"/>
    <col min="19" max="22" width="6.21875" hidden="1" customWidth="1" outlineLevel="1"/>
    <col min="23" max="23" width="11.5546875" collapsed="1"/>
  </cols>
  <sheetData>
    <row r="1" spans="2:22">
      <c r="B1" s="2" t="s">
        <v>95</v>
      </c>
      <c r="C1" t="s">
        <v>96</v>
      </c>
      <c r="D1" t="s">
        <v>139</v>
      </c>
      <c r="E1" s="3" t="s">
        <v>42</v>
      </c>
      <c r="G1" t="s">
        <v>14</v>
      </c>
      <c r="H1" t="s">
        <v>94</v>
      </c>
      <c r="J1" t="s">
        <v>118</v>
      </c>
      <c r="L1" t="s">
        <v>98</v>
      </c>
      <c r="M1" t="s">
        <v>103</v>
      </c>
      <c r="N1" t="s">
        <v>104</v>
      </c>
      <c r="O1" t="s">
        <v>105</v>
      </c>
      <c r="P1" t="s">
        <v>106</v>
      </c>
      <c r="R1" t="s">
        <v>138</v>
      </c>
      <c r="S1" t="s">
        <v>134</v>
      </c>
      <c r="T1" t="s">
        <v>135</v>
      </c>
      <c r="U1" t="s">
        <v>136</v>
      </c>
      <c r="V1" t="s">
        <v>137</v>
      </c>
    </row>
    <row r="2" spans="2:22">
      <c r="B2" s="2">
        <f>VLOOKUP(G2,tbl_id_jour[],2)</f>
        <v>45809</v>
      </c>
      <c r="C2" s="2" t="str">
        <f>VLOOKUP(H2,tbl_id_client[],2)</f>
        <v>Lucia BELLINI</v>
      </c>
      <c r="D2" s="2" t="str">
        <f>J2</f>
        <v>{ Gorgonzollaccia, Gorgonzollaccia }</v>
      </c>
      <c r="E2" s="3">
        <f>R2</f>
        <v>21.6</v>
      </c>
      <c r="F2" s="2"/>
      <c r="G2">
        <v>1</v>
      </c>
      <c r="H2">
        <v>2</v>
      </c>
      <c r="I2" s="2"/>
      <c r="J2" t="str">
        <f>SUBSTITUTE(SUBSTITUTE(SUBSTITUTE(L2,", ,",","),", ,",","),", }"," }")</f>
        <v>{ Gorgonzollaccia, Gorgonzollaccia }</v>
      </c>
      <c r="K2" s="2"/>
      <c r="L2" t="str">
        <f>"{ " &amp; M2 &amp; ", " &amp; N2 &amp; ", " &amp; O2 &amp;", " &amp; P2 &amp; "}"</f>
        <v>{ Gorgonzollaccia, Gorgonzollaccia, , }</v>
      </c>
      <c r="M2" t="s">
        <v>44</v>
      </c>
      <c r="N2" t="s">
        <v>44</v>
      </c>
      <c r="R2">
        <f>SUM(S2:V2)</f>
        <v>21.6</v>
      </c>
      <c r="S2">
        <f>IFERROR(VLOOKUP(M2,tbl_id_focaccia[[nom_focaccia]:[prix]],2),"")</f>
        <v>10.8</v>
      </c>
      <c r="T2">
        <f>IFERROR(VLOOKUP(N2,tbl_id_focaccia[[nom_focaccia]:[prix]],2),"")</f>
        <v>10.8</v>
      </c>
      <c r="U2" t="str">
        <f>IFERROR(VLOOKUP(O2,tbl_id_focaccia[[nom_focaccia]:[prix]],2),"")</f>
        <v/>
      </c>
      <c r="V2" t="str">
        <f>IFERROR(VLOOKUP(P2,tbl_id_focaccia[[nom_focaccia]:[prix]],2),"")</f>
        <v/>
      </c>
    </row>
    <row r="3" spans="2:22">
      <c r="B3" s="2">
        <f>VLOOKUP(G3,tbl_id_jour[],2)</f>
        <v>45810</v>
      </c>
      <c r="C3" s="2" t="str">
        <f>VLOOKUP(H3,tbl_id_client[],2)</f>
        <v>Armand CAMUS</v>
      </c>
      <c r="D3" s="2" t="str">
        <f t="shared" ref="D3:D9" si="0">J3</f>
        <v>{ Raclaccia, Tradizione }</v>
      </c>
      <c r="E3" s="3">
        <f t="shared" ref="E3:E9" si="1">R3</f>
        <v>17.8</v>
      </c>
      <c r="F3" s="2"/>
      <c r="G3">
        <v>2</v>
      </c>
      <c r="H3">
        <v>1</v>
      </c>
      <c r="I3" s="2"/>
      <c r="J3" t="str">
        <f t="shared" ref="J3:J9" si="2">SUBSTITUTE(SUBSTITUTE(SUBSTITUTE(L3,", ,",","),", ,",","),", }"," }")</f>
        <v>{ Raclaccia, Tradizione }</v>
      </c>
      <c r="K3" s="2"/>
      <c r="L3" t="str">
        <f t="shared" ref="L3:L9" si="3">"{ " &amp; M3 &amp; ", " &amp; N3 &amp; ", " &amp; O3 &amp;", " &amp; P3 &amp; "}"</f>
        <v>{ Raclaccia, Tradizione, , }</v>
      </c>
      <c r="M3" t="s">
        <v>45</v>
      </c>
      <c r="N3" t="s">
        <v>47</v>
      </c>
      <c r="R3">
        <f t="shared" ref="R3:R9" si="4">SUM(S3:V3)</f>
        <v>17.8</v>
      </c>
      <c r="S3">
        <f>IFERROR(VLOOKUP(M3,tbl_id_focaccia[[nom_focaccia]:[prix]],2),"")</f>
        <v>8.9</v>
      </c>
      <c r="T3">
        <f>IFERROR(VLOOKUP(N3,tbl_id_focaccia[[nom_focaccia]:[prix]],2),"")</f>
        <v>8.9</v>
      </c>
      <c r="U3" t="str">
        <f>IFERROR(VLOOKUP(O3,tbl_id_focaccia[[nom_focaccia]:[prix]],2),"")</f>
        <v/>
      </c>
      <c r="V3" t="str">
        <f>IFERROR(VLOOKUP(P3,tbl_id_focaccia[[nom_focaccia]:[prix]],2),"")</f>
        <v/>
      </c>
    </row>
    <row r="4" spans="2:22">
      <c r="B4" s="2">
        <f>VLOOKUP(G4,tbl_id_jour[],2)</f>
        <v>45811</v>
      </c>
      <c r="C4" s="2" t="str">
        <f>VLOOKUP(H4,tbl_id_client[],2)</f>
        <v>Armand CAMUS</v>
      </c>
      <c r="D4" s="2" t="str">
        <f t="shared" si="0"/>
        <v>{ Américaine }</v>
      </c>
      <c r="E4" s="3">
        <f t="shared" si="1"/>
        <v>10.8</v>
      </c>
      <c r="F4" s="2"/>
      <c r="G4">
        <v>3</v>
      </c>
      <c r="H4">
        <v>1</v>
      </c>
      <c r="I4" s="2"/>
      <c r="J4" t="str">
        <f t="shared" si="2"/>
        <v>{ Américaine }</v>
      </c>
      <c r="K4" s="2"/>
      <c r="L4" t="str">
        <f t="shared" si="3"/>
        <v>{ Américaine, , , }</v>
      </c>
      <c r="M4" t="s">
        <v>49</v>
      </c>
      <c r="R4">
        <f t="shared" si="4"/>
        <v>10.8</v>
      </c>
      <c r="S4">
        <f>IFERROR(VLOOKUP(M4,tbl_id_focaccia[[nom_focaccia]:[prix]],2),"")</f>
        <v>10.8</v>
      </c>
      <c r="T4" t="str">
        <f>IFERROR(VLOOKUP(N4,tbl_id_focaccia[[nom_focaccia]:[prix]],2),"")</f>
        <v/>
      </c>
      <c r="U4" t="str">
        <f>IFERROR(VLOOKUP(O4,tbl_id_focaccia[[nom_focaccia]:[prix]],2),"")</f>
        <v/>
      </c>
      <c r="V4" t="str">
        <f>IFERROR(VLOOKUP(P4,tbl_id_focaccia[[nom_focaccia]:[prix]],2),"")</f>
        <v/>
      </c>
    </row>
    <row r="5" spans="2:22">
      <c r="B5" s="2">
        <f>VLOOKUP(G5,tbl_id_jour[],2)</f>
        <v>45811</v>
      </c>
      <c r="C5" s="2" t="str">
        <f>VLOOKUP(H5,tbl_id_client[],2)</f>
        <v>Lucia BELLINI</v>
      </c>
      <c r="D5" s="2" t="str">
        <f t="shared" si="0"/>
        <v>{ Américaine, Paysanne }</v>
      </c>
      <c r="E5" s="3">
        <f t="shared" si="1"/>
        <v>23.6</v>
      </c>
      <c r="F5" s="2"/>
      <c r="G5">
        <v>3</v>
      </c>
      <c r="H5">
        <v>2</v>
      </c>
      <c r="I5" s="2"/>
      <c r="J5" t="str">
        <f t="shared" si="2"/>
        <v>{ Américaine, Paysanne }</v>
      </c>
      <c r="K5" s="2"/>
      <c r="L5" t="str">
        <f t="shared" si="3"/>
        <v>{ Américaine, Paysanne, , }</v>
      </c>
      <c r="M5" t="s">
        <v>49</v>
      </c>
      <c r="N5" t="s">
        <v>50</v>
      </c>
      <c r="R5">
        <f t="shared" si="4"/>
        <v>23.6</v>
      </c>
      <c r="S5">
        <f>IFERROR(VLOOKUP(M5,tbl_id_focaccia[[nom_focaccia]:[prix]],2),"")</f>
        <v>10.8</v>
      </c>
      <c r="T5">
        <f>IFERROR(VLOOKUP(N5,tbl_id_focaccia[[nom_focaccia]:[prix]],2),"")</f>
        <v>12.8</v>
      </c>
      <c r="U5" t="str">
        <f>IFERROR(VLOOKUP(O5,tbl_id_focaccia[[nom_focaccia]:[prix]],2),"")</f>
        <v/>
      </c>
      <c r="V5" t="str">
        <f>IFERROR(VLOOKUP(P5,tbl_id_focaccia[[nom_focaccia]:[prix]],2),"")</f>
        <v/>
      </c>
    </row>
    <row r="6" spans="2:22">
      <c r="B6" s="2">
        <f>VLOOKUP(G6,tbl_id_jour[],2)</f>
        <v>45813</v>
      </c>
      <c r="C6" s="2" t="str">
        <f>VLOOKUP(H6,tbl_id_client[],2)</f>
        <v>Nour KHADIJA</v>
      </c>
      <c r="D6" s="2" t="str">
        <f t="shared" si="0"/>
        <v>{ Mozaccia, Raclaccia }</v>
      </c>
      <c r="E6" s="3">
        <f t="shared" si="1"/>
        <v>18.700000000000003</v>
      </c>
      <c r="F6" s="2"/>
      <c r="G6">
        <v>5</v>
      </c>
      <c r="H6">
        <v>3</v>
      </c>
      <c r="I6" s="2"/>
      <c r="J6" t="str">
        <f t="shared" si="2"/>
        <v>{ Mozaccia, Raclaccia }</v>
      </c>
      <c r="K6" s="2"/>
      <c r="L6" t="str">
        <f t="shared" si="3"/>
        <v>{ Mozaccia, Raclaccia, , }</v>
      </c>
      <c r="M6" t="s">
        <v>43</v>
      </c>
      <c r="N6" t="s">
        <v>45</v>
      </c>
      <c r="R6">
        <f t="shared" si="4"/>
        <v>18.700000000000003</v>
      </c>
      <c r="S6">
        <f>IFERROR(VLOOKUP(M6,tbl_id_focaccia[[nom_focaccia]:[prix]],2),"")</f>
        <v>9.8000000000000007</v>
      </c>
      <c r="T6">
        <f>IFERROR(VLOOKUP(N6,tbl_id_focaccia[[nom_focaccia]:[prix]],2),"")</f>
        <v>8.9</v>
      </c>
      <c r="U6" t="str">
        <f>IFERROR(VLOOKUP(O6,tbl_id_focaccia[[nom_focaccia]:[prix]],2),"")</f>
        <v/>
      </c>
      <c r="V6" t="str">
        <f>IFERROR(VLOOKUP(P6,tbl_id_focaccia[[nom_focaccia]:[prix]],2),"")</f>
        <v/>
      </c>
    </row>
    <row r="7" spans="2:22">
      <c r="B7" s="2">
        <f>VLOOKUP(G7,tbl_id_jour[],2)</f>
        <v>45813</v>
      </c>
      <c r="C7" s="2" t="str">
        <f>VLOOKUP(H7,tbl_id_client[],2)</f>
        <v>Lucia BELLINI</v>
      </c>
      <c r="D7" s="2" t="str">
        <f t="shared" si="0"/>
        <v>{ Hawaienne }</v>
      </c>
      <c r="E7" s="3">
        <f t="shared" si="1"/>
        <v>11.2</v>
      </c>
      <c r="F7" s="2"/>
      <c r="G7">
        <v>5</v>
      </c>
      <c r="H7">
        <v>2</v>
      </c>
      <c r="I7" s="2"/>
      <c r="J7" t="str">
        <f t="shared" si="2"/>
        <v>{ Hawaienne }</v>
      </c>
      <c r="K7" s="2"/>
      <c r="L7" t="str">
        <f t="shared" si="3"/>
        <v>{ Hawaienne, , , }</v>
      </c>
      <c r="M7" t="s">
        <v>48</v>
      </c>
      <c r="R7">
        <f t="shared" si="4"/>
        <v>11.2</v>
      </c>
      <c r="S7">
        <f>IFERROR(VLOOKUP(M7,tbl_id_focaccia[[nom_focaccia]:[prix]],2),"")</f>
        <v>11.2</v>
      </c>
      <c r="T7" t="str">
        <f>IFERROR(VLOOKUP(N7,tbl_id_focaccia[[nom_focaccia]:[prix]],2),"")</f>
        <v/>
      </c>
      <c r="U7" t="str">
        <f>IFERROR(VLOOKUP(O7,tbl_id_focaccia[[nom_focaccia]:[prix]],2),"")</f>
        <v/>
      </c>
      <c r="V7" t="str">
        <f>IFERROR(VLOOKUP(P7,tbl_id_focaccia[[nom_focaccia]:[prix]],2),"")</f>
        <v/>
      </c>
    </row>
    <row r="8" spans="2:22">
      <c r="B8" s="2">
        <f>VLOOKUP(G8,tbl_id_jour[],2)</f>
        <v>45813</v>
      </c>
      <c r="C8" s="2" t="str">
        <f>VLOOKUP(H8,tbl_id_client[],2)</f>
        <v>Lucia BELLINI</v>
      </c>
      <c r="D8" s="2" t="str">
        <f t="shared" si="0"/>
        <v>{ Gorgonzollaccia, Tradizione, Paysanne, Emmentalaccia}</v>
      </c>
      <c r="E8" s="3">
        <f t="shared" si="1"/>
        <v>42.3</v>
      </c>
      <c r="F8" s="2"/>
      <c r="G8">
        <v>5</v>
      </c>
      <c r="H8">
        <v>2</v>
      </c>
      <c r="I8" s="2"/>
      <c r="J8" t="str">
        <f t="shared" si="2"/>
        <v>{ Gorgonzollaccia, Tradizione, Paysanne, Emmentalaccia}</v>
      </c>
      <c r="K8" s="2"/>
      <c r="L8" t="str">
        <f t="shared" si="3"/>
        <v>{ Gorgonzollaccia, Tradizione, Paysanne, Emmentalaccia}</v>
      </c>
      <c r="M8" t="s">
        <v>44</v>
      </c>
      <c r="N8" t="s">
        <v>47</v>
      </c>
      <c r="O8" t="s">
        <v>50</v>
      </c>
      <c r="P8" t="s">
        <v>46</v>
      </c>
      <c r="R8">
        <f t="shared" si="4"/>
        <v>42.3</v>
      </c>
      <c r="S8">
        <f>IFERROR(VLOOKUP(M8,tbl_id_focaccia[[nom_focaccia]:[prix]],2),"")</f>
        <v>10.8</v>
      </c>
      <c r="T8">
        <f>IFERROR(VLOOKUP(N8,tbl_id_focaccia[[nom_focaccia]:[prix]],2),"")</f>
        <v>8.9</v>
      </c>
      <c r="U8">
        <f>IFERROR(VLOOKUP(O8,tbl_id_focaccia[[nom_focaccia]:[prix]],2),"")</f>
        <v>12.8</v>
      </c>
      <c r="V8">
        <f>IFERROR(VLOOKUP(P8,tbl_id_focaccia[[nom_focaccia]:[prix]],2),"")</f>
        <v>9.8000000000000007</v>
      </c>
    </row>
    <row r="9" spans="2:22">
      <c r="B9" s="2">
        <f>VLOOKUP(G9,tbl_id_jour[],2)</f>
        <v>45814</v>
      </c>
      <c r="C9" s="2" t="str">
        <f>VLOOKUP(H9,tbl_id_client[],2)</f>
        <v>Olivier FELTRE</v>
      </c>
      <c r="D9" s="2" t="str">
        <f t="shared" si="0"/>
        <v>{ Raclaccia, Emmentalaccia }</v>
      </c>
      <c r="E9" s="3">
        <f t="shared" si="1"/>
        <v>18.700000000000003</v>
      </c>
      <c r="F9" s="2"/>
      <c r="G9">
        <v>6</v>
      </c>
      <c r="H9">
        <v>5</v>
      </c>
      <c r="I9" s="2"/>
      <c r="J9" t="str">
        <f t="shared" si="2"/>
        <v>{ Raclaccia, Emmentalaccia }</v>
      </c>
      <c r="K9" s="2"/>
      <c r="L9" t="str">
        <f t="shared" si="3"/>
        <v>{ Raclaccia, Emmentalaccia, , }</v>
      </c>
      <c r="M9" t="s">
        <v>45</v>
      </c>
      <c r="N9" t="s">
        <v>46</v>
      </c>
      <c r="R9">
        <f t="shared" si="4"/>
        <v>18.700000000000003</v>
      </c>
      <c r="S9">
        <f>IFERROR(VLOOKUP(M9,tbl_id_focaccia[[nom_focaccia]:[prix]],2),"")</f>
        <v>8.9</v>
      </c>
      <c r="T9">
        <f>IFERROR(VLOOKUP(N9,tbl_id_focaccia[[nom_focaccia]:[prix]],2),"")</f>
        <v>9.8000000000000007</v>
      </c>
      <c r="U9" t="str">
        <f>IFERROR(VLOOKUP(O9,tbl_id_focaccia[[nom_focaccia]:[prix]],2),"")</f>
        <v/>
      </c>
      <c r="V9" t="str">
        <f>IFERROR(VLOOKUP(P9,tbl_id_focaccia[[nom_focaccia]:[prix]],2),"")</f>
        <v/>
      </c>
    </row>
  </sheetData>
  <phoneticPr fontId="2" type="noConversion"/>
  <dataValidations count="1">
    <dataValidation type="list" allowBlank="1" showInputMessage="1" showErrorMessage="1" sqref="M2:P9" xr:uid="{27B78506-2AB9-4D63-9D49-DFF33D6B549E}">
      <formula1>lst_focaccia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4</vt:i4>
      </vt:variant>
    </vt:vector>
  </HeadingPairs>
  <TitlesOfParts>
    <vt:vector size="19" baseType="lpstr">
      <vt:lpstr>marques</vt:lpstr>
      <vt:lpstr>boissons</vt:lpstr>
      <vt:lpstr>ingredients</vt:lpstr>
      <vt:lpstr>focaccias</vt:lpstr>
      <vt:lpstr>jours</vt:lpstr>
      <vt:lpstr>clients</vt:lpstr>
      <vt:lpstr>menus</vt:lpstr>
      <vt:lpstr>activité menus</vt:lpstr>
      <vt:lpstr>activité focaccias</vt:lpstr>
      <vt:lpstr>focaccias_menus</vt:lpstr>
      <vt:lpstr>boissons_menus</vt:lpstr>
      <vt:lpstr>focaccias_ingredients</vt:lpstr>
      <vt:lpstr>clients_focaccias_jours</vt:lpstr>
      <vt:lpstr>clients_jours_menus</vt:lpstr>
      <vt:lpstr>références</vt:lpstr>
      <vt:lpstr>'activité focaccias'!lst_boisson</vt:lpstr>
      <vt:lpstr>lst_boisson</vt:lpstr>
      <vt:lpstr>'activité focaccias'!lst_focaccia</vt:lpstr>
      <vt:lpstr>lst_focaccia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PERARD Luc</dc:creator>
  <cp:lastModifiedBy>PERARD Luc</cp:lastModifiedBy>
  <dcterms:created xsi:type="dcterms:W3CDTF">2025-06-28T10:47:20Z</dcterms:created>
  <dcterms:modified xsi:type="dcterms:W3CDTF">2025-06-28T18:52:41Z</dcterms:modified>
</cp:coreProperties>
</file>