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radar-velocity\Data\"/>
    </mc:Choice>
  </mc:AlternateContent>
  <xr:revisionPtr revIDLastSave="0" documentId="8_{CCBF76CB-3FB5-463F-81D8-710CD6C287C2}" xr6:coauthVersionLast="36" xr6:coauthVersionMax="36" xr10:uidLastSave="{00000000-0000-0000-0000-000000000000}"/>
  <bookViews>
    <workbookView xWindow="0" yWindow="0" windowWidth="21570" windowHeight="7980" xr2:uid="{34B216B9-BC89-420A-B88E-0F833DE22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Y3" i="1"/>
  <c r="Y4" i="1"/>
  <c r="Y5" i="1"/>
  <c r="Y6" i="1"/>
  <c r="Y7" i="1"/>
  <c r="Y8" i="1"/>
  <c r="Y9" i="1"/>
  <c r="Y10" i="1"/>
  <c r="Y11" i="1"/>
  <c r="Y12" i="1"/>
  <c r="Y2" i="1"/>
  <c r="W3" i="1"/>
  <c r="W4" i="1"/>
  <c r="W5" i="1"/>
  <c r="W6" i="1"/>
  <c r="W7" i="1"/>
  <c r="W8" i="1"/>
  <c r="W9" i="1"/>
  <c r="W10" i="1"/>
  <c r="W11" i="1"/>
  <c r="W12" i="1"/>
  <c r="W2" i="1"/>
  <c r="S3" i="1"/>
  <c r="S4" i="1"/>
  <c r="S5" i="1"/>
  <c r="S6" i="1"/>
  <c r="S7" i="1"/>
  <c r="S8" i="1"/>
  <c r="S9" i="1"/>
  <c r="S10" i="1"/>
  <c r="S11" i="1"/>
  <c r="S12" i="1"/>
  <c r="S2" i="1"/>
  <c r="O3" i="1"/>
  <c r="O4" i="1"/>
  <c r="O5" i="1"/>
  <c r="O6" i="1"/>
  <c r="O7" i="1"/>
  <c r="O8" i="1"/>
  <c r="O9" i="1"/>
  <c r="O10" i="1"/>
  <c r="O11" i="1"/>
  <c r="O12" i="1"/>
  <c r="O2" i="1"/>
  <c r="Q3" i="1"/>
  <c r="Q4" i="1"/>
  <c r="Q5" i="1"/>
  <c r="Q6" i="1"/>
  <c r="Q7" i="1"/>
  <c r="Q8" i="1"/>
  <c r="Q9" i="1"/>
  <c r="Q10" i="1"/>
  <c r="Q11" i="1"/>
  <c r="Q12" i="1"/>
  <c r="Q2" i="1"/>
  <c r="G3" i="1"/>
  <c r="G4" i="1"/>
  <c r="G5" i="1"/>
  <c r="G6" i="1"/>
  <c r="G7" i="1"/>
  <c r="G8" i="1"/>
  <c r="G9" i="1"/>
  <c r="G10" i="1"/>
  <c r="G11" i="1"/>
  <c r="G12" i="1"/>
  <c r="G2" i="1"/>
  <c r="Z3" i="1"/>
  <c r="Z4" i="1"/>
  <c r="Z5" i="1"/>
  <c r="Z6" i="1"/>
  <c r="Z7" i="1"/>
  <c r="Z8" i="1"/>
  <c r="Z9" i="1"/>
  <c r="Z10" i="1"/>
  <c r="Z11" i="1"/>
  <c r="Z12" i="1"/>
  <c r="Z2" i="1"/>
  <c r="R3" i="1"/>
  <c r="R4" i="1"/>
  <c r="R5" i="1"/>
  <c r="R6" i="1"/>
  <c r="R7" i="1"/>
  <c r="R8" i="1"/>
  <c r="R9" i="1"/>
  <c r="R10" i="1"/>
  <c r="R11" i="1"/>
  <c r="R12" i="1"/>
  <c r="R2" i="1"/>
  <c r="F3" i="1"/>
  <c r="F4" i="1"/>
  <c r="F5" i="1"/>
  <c r="F6" i="1"/>
  <c r="F7" i="1"/>
  <c r="F8" i="1"/>
  <c r="F9" i="1"/>
  <c r="F10" i="1"/>
  <c r="F11" i="1"/>
  <c r="F12" i="1"/>
  <c r="F2" i="1"/>
  <c r="X3" i="1"/>
  <c r="X4" i="1"/>
  <c r="X5" i="1"/>
  <c r="X6" i="1"/>
  <c r="X7" i="1"/>
  <c r="X8" i="1"/>
  <c r="X9" i="1"/>
  <c r="X10" i="1"/>
  <c r="X11" i="1"/>
  <c r="X12" i="1"/>
  <c r="X2" i="1"/>
  <c r="V3" i="1"/>
  <c r="V4" i="1"/>
  <c r="V5" i="1"/>
  <c r="V6" i="1"/>
  <c r="V7" i="1"/>
  <c r="V8" i="1"/>
  <c r="V9" i="1"/>
  <c r="V10" i="1"/>
  <c r="V11" i="1"/>
  <c r="V12" i="1"/>
  <c r="V2" i="1"/>
  <c r="P3" i="1"/>
  <c r="P4" i="1"/>
  <c r="P5" i="1"/>
  <c r="P6" i="1"/>
  <c r="P7" i="1"/>
  <c r="P8" i="1"/>
  <c r="P9" i="1"/>
  <c r="P10" i="1"/>
  <c r="P11" i="1"/>
  <c r="P12" i="1"/>
  <c r="P2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<sst xmlns="http://schemas.openxmlformats.org/spreadsheetml/2006/main" count="15" uniqueCount="15">
  <si>
    <t>Height</t>
  </si>
  <si>
    <t>Vel</t>
  </si>
  <si>
    <t>Amp</t>
  </si>
  <si>
    <t>dist</t>
  </si>
  <si>
    <t>depth</t>
  </si>
  <si>
    <t>width</t>
  </si>
  <si>
    <t>1000 Hz</t>
  </si>
  <si>
    <t>dia</t>
  </si>
  <si>
    <t>perim</t>
  </si>
  <si>
    <t>S</t>
  </si>
  <si>
    <t>n</t>
  </si>
  <si>
    <t>A</t>
  </si>
  <si>
    <t>Rh</t>
  </si>
  <si>
    <t>V</t>
  </si>
  <si>
    <t>Vel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</si>
</sst>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Manning's</a:t>
            </a:r>
            <a:r>
              <a:rPr lang="en-AU" baseline="0"/>
              <a:t> Velocity vs Radar Velocity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0.39325631151048351"/>
                  <c:y val="0.16190255399334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Sheet1!$G$2:$G$12</c:f>
                <c:numCache>
                  <c:formatCode>General</c:formatCode>
                  <c:ptCount val="11"/>
                  <c:pt idx="0">
                    <c:v>3.3232802822449663E-2</c:v>
                  </c:pt>
                  <c:pt idx="1">
                    <c:v>3.3232802822449663E-2</c:v>
                  </c:pt>
                  <c:pt idx="2">
                    <c:v>3.3232802822449663E-2</c:v>
                  </c:pt>
                  <c:pt idx="3">
                    <c:v>3.3232802822449663E-2</c:v>
                  </c:pt>
                  <c:pt idx="4">
                    <c:v>3.3232802822449663E-2</c:v>
                  </c:pt>
                  <c:pt idx="5">
                    <c:v>3.3232802822449663E-2</c:v>
                  </c:pt>
                  <c:pt idx="6">
                    <c:v>3.3232802822449663E-2</c:v>
                  </c:pt>
                  <c:pt idx="7">
                    <c:v>3.3232802822449663E-2</c:v>
                  </c:pt>
                  <c:pt idx="8">
                    <c:v>3.3232802822449663E-2</c:v>
                  </c:pt>
                  <c:pt idx="9">
                    <c:v>3.3232802822449663E-2</c:v>
                  </c:pt>
                  <c:pt idx="10">
                    <c:v>3.3232802822449663E-2</c:v>
                  </c:pt>
                </c:numCache>
              </c:numRef>
            </c:plus>
            <c:minus>
              <c:numRef>
                <c:f>Sheet1!$G$2:$G$12</c:f>
                <c:numCache>
                  <c:formatCode>General</c:formatCode>
                  <c:ptCount val="11"/>
                  <c:pt idx="0">
                    <c:v>3.3232802822449663E-2</c:v>
                  </c:pt>
                  <c:pt idx="1">
                    <c:v>3.3232802822449663E-2</c:v>
                  </c:pt>
                  <c:pt idx="2">
                    <c:v>3.3232802822449663E-2</c:v>
                  </c:pt>
                  <c:pt idx="3">
                    <c:v>3.3232802822449663E-2</c:v>
                  </c:pt>
                  <c:pt idx="4">
                    <c:v>3.3232802822449663E-2</c:v>
                  </c:pt>
                  <c:pt idx="5">
                    <c:v>3.3232802822449663E-2</c:v>
                  </c:pt>
                  <c:pt idx="6">
                    <c:v>3.3232802822449663E-2</c:v>
                  </c:pt>
                  <c:pt idx="7">
                    <c:v>3.3232802822449663E-2</c:v>
                  </c:pt>
                  <c:pt idx="8">
                    <c:v>3.3232802822449663E-2</c:v>
                  </c:pt>
                  <c:pt idx="9">
                    <c:v>3.3232802822449663E-2</c:v>
                  </c:pt>
                  <c:pt idx="10">
                    <c:v>3.3232802822449663E-2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Sheet1!$AA$2:$AA$12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6.6425624437896638E-2</c:v>
                  </c:pt>
                  <c:pt idx="2">
                    <c:v>9.5079989224272118E-2</c:v>
                  </c:pt>
                  <c:pt idx="3">
                    <c:v>0.11692486095003402</c:v>
                  </c:pt>
                  <c:pt idx="4">
                    <c:v>0.14775187721171937</c:v>
                  </c:pt>
                  <c:pt idx="5">
                    <c:v>0.13536980408307303</c:v>
                  </c:pt>
                  <c:pt idx="6">
                    <c:v>0.15735290206403493</c:v>
                  </c:pt>
                  <c:pt idx="7">
                    <c:v>0.15831029032980831</c:v>
                  </c:pt>
                  <c:pt idx="8">
                    <c:v>0.17406119544934182</c:v>
                  </c:pt>
                  <c:pt idx="9">
                    <c:v>0.1841054304017373</c:v>
                  </c:pt>
                  <c:pt idx="10">
                    <c:v>0.18754836961733359</c:v>
                  </c:pt>
                </c:numCache>
              </c:numRef>
            </c:plus>
            <c:minus>
              <c:numRef>
                <c:f>Sheet1!$AA$2:$AA$12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6.6425624437896638E-2</c:v>
                  </c:pt>
                  <c:pt idx="2">
                    <c:v>9.5079989224272118E-2</c:v>
                  </c:pt>
                  <c:pt idx="3">
                    <c:v>0.11692486095003402</c:v>
                  </c:pt>
                  <c:pt idx="4">
                    <c:v>0.14775187721171937</c:v>
                  </c:pt>
                  <c:pt idx="5">
                    <c:v>0.13536980408307303</c:v>
                  </c:pt>
                  <c:pt idx="6">
                    <c:v>0.15735290206403493</c:v>
                  </c:pt>
                  <c:pt idx="7">
                    <c:v>0.15831029032980831</c:v>
                  </c:pt>
                  <c:pt idx="8">
                    <c:v>0.17406119544934182</c:v>
                  </c:pt>
                  <c:pt idx="9">
                    <c:v>0.1841054304017373</c:v>
                  </c:pt>
                  <c:pt idx="10">
                    <c:v>0.18754836961733359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Sheet1!$F$2:$F$12</c:f>
              <c:numCache>
                <c:formatCode>General</c:formatCode>
                <c:ptCount val="11"/>
                <c:pt idx="0">
                  <c:v>0.16616401411224829</c:v>
                </c:pt>
                <c:pt idx="1">
                  <c:v>0.54834124657041938</c:v>
                </c:pt>
                <c:pt idx="2">
                  <c:v>0.68127245786021795</c:v>
                </c:pt>
                <c:pt idx="3">
                  <c:v>0.83082007056124152</c:v>
                </c:pt>
                <c:pt idx="4">
                  <c:v>0.96375128185104009</c:v>
                </c:pt>
                <c:pt idx="5">
                  <c:v>1.0302168874959394</c:v>
                </c:pt>
                <c:pt idx="6">
                  <c:v>1.1299152959632885</c:v>
                </c:pt>
                <c:pt idx="7">
                  <c:v>1.1631480987857379</c:v>
                </c:pt>
                <c:pt idx="8">
                  <c:v>1.1963809016081877</c:v>
                </c:pt>
                <c:pt idx="9">
                  <c:v>1.2960793100755368</c:v>
                </c:pt>
                <c:pt idx="10">
                  <c:v>1.3459285143092112</c:v>
                </c:pt>
              </c:numCache>
            </c:numRef>
          </c:xVal>
          <c:yVal>
            <c:numRef>
              <c:f>Sheet1!$Z$2:$Z$12</c:f>
              <c:numCache>
                <c:formatCode>0.00</c:formatCode>
                <c:ptCount val="11"/>
                <c:pt idx="0">
                  <c:v>0</c:v>
                </c:pt>
                <c:pt idx="1">
                  <c:v>0.24447541688983279</c:v>
                </c:pt>
                <c:pt idx="2">
                  <c:v>0.34958660658872442</c:v>
                </c:pt>
                <c:pt idx="3">
                  <c:v>0.42917724385241202</c:v>
                </c:pt>
                <c:pt idx="4">
                  <c:v>0.49822051197950451</c:v>
                </c:pt>
                <c:pt idx="5">
                  <c:v>0.55061602523507946</c:v>
                </c:pt>
                <c:pt idx="6">
                  <c:v>0.60623575675471875</c:v>
                </c:pt>
                <c:pt idx="7">
                  <c:v>0.65149766702878442</c:v>
                </c:pt>
                <c:pt idx="8">
                  <c:v>0.69830072960634615</c:v>
                </c:pt>
                <c:pt idx="9">
                  <c:v>0.74065977181824172</c:v>
                </c:pt>
                <c:pt idx="10">
                  <c:v>0.77868865054741587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0-468A-B98D-46D0A638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15816"/>
        <c:axId val="451216800"/>
      </c:scatterChart>
      <c:valAx>
        <c:axId val="45121581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Radar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6800"/>
        <c:crosses val="autoZero"/>
        <c:crossBetween val="midCat"/>
      </c:valAx>
      <c:valAx>
        <c:axId val="451216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Manning's</a:t>
                </a:r>
                <a:r>
                  <a:rPr lang="en-AU" baseline="0"/>
                  <a:t> Velocity (m/s)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191862</xdr:colOff>
      <xdr:row>13</xdr:row>
      <xdr:rowOff>125186</xdr:rowOff>
    </xdr:from>
    <xdr:to>
      <xdr:col>27</xdr:col>
      <xdr:colOff>239486</xdr:colOff>
      <xdr:row>42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4FB85-5B1D-4DC2-8285-A9B8232E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79D3-6FAE-40C3-AA89-068DB8B8D0F6}">
  <dimension ref="A1:AA12"/>
  <sheetViews>
    <sheetView tabSelected="1" topLeftCell="C1" zoomScaleNormal="100" workbookViewId="0">
      <selection activeCell="X2" sqref="X2:X12"/>
    </sheetView>
  </sheetViews>
  <sheetFormatPr defaultRowHeight="15" x14ac:dyDescent="0.25"/>
  <sheetData>
    <row r="1" spans="1:27" x14ac:dyDescent="0.25">
      <c r="B1" t="s">
        <v>0</v>
      </c>
      <c r="D1" t="s">
        <v>1</v>
      </c>
      <c r="F1" t="s">
        <v>14</v>
      </c>
      <c r="H1" t="s">
        <v>3</v>
      </c>
      <c r="I1" t="s">
        <v>2</v>
      </c>
      <c r="J1" t="s">
        <v>5</v>
      </c>
      <c r="L1" t="s">
        <v>7</v>
      </c>
      <c r="N1" t="s">
        <v>4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</row>
    <row r="2" spans="1:27" x14ac:dyDescent="0.25">
      <c r="B2">
        <v>0</v>
      </c>
      <c r="C2">
        <v>5</v>
      </c>
      <c r="D2">
        <v>0.1</v>
      </c>
      <c r="E2">
        <v>0.02</v>
      </c>
      <c r="F2">
        <f>D2/COS(RADIANS((53)))</f>
        <v>0.16616401411224829</v>
      </c>
      <c r="G2">
        <f>E2/COS(RADIANS(53))</f>
        <v>3.3232802822449663E-2</v>
      </c>
      <c r="H2">
        <v>51</v>
      </c>
      <c r="I2">
        <v>2700</v>
      </c>
      <c r="J2">
        <v>60</v>
      </c>
      <c r="K2">
        <v>5</v>
      </c>
      <c r="L2">
        <v>103</v>
      </c>
      <c r="M2">
        <v>1</v>
      </c>
      <c r="N2">
        <f>L2/2 - SQRT((L2/2)^2 - (J2/2)^2)</f>
        <v>9.6401146680978087</v>
      </c>
      <c r="O2">
        <f>MAX((L2+M2)/2 - SQRT(((L2-M2)/2)^2 - ((J2+K2)/2)^2)-N2,N2-((L2-M2)/2 - SQRT(((L2+M2)/2)^2 - ((J2-K2)/2)^2)))</f>
        <v>3.056577583062527</v>
      </c>
      <c r="P2">
        <f>L2*ASIN(J2/L2)</f>
        <v>64.048577117313712</v>
      </c>
      <c r="Q2">
        <f>MAX((L2+M2)*ASIN((J2+K2)/(L2-M2))-P2,P2-(L2-M2)*ASIN((J2-K2)/(L2+M2)))</f>
        <v>7.8082422492106929</v>
      </c>
      <c r="R2" s="1">
        <f>(B2)/1500</f>
        <v>0</v>
      </c>
      <c r="S2" s="1">
        <f>C2/1500</f>
        <v>3.3333333333333335E-3</v>
      </c>
      <c r="T2">
        <v>0.01</v>
      </c>
      <c r="V2">
        <f>P2*L2/2 - N2*J2/2</f>
        <v>3009.2982814987217</v>
      </c>
      <c r="W2">
        <f>MAX((P2+Q2)*(L2+M2)/2 - (N2-O2)*(J2-K2)/2 -V2, V2- ((P2-Q2)*(L2-M2)/2 - (N2+O2)*(J2+K2)/2 ))</f>
        <v>553.68370138817863</v>
      </c>
      <c r="X2" s="2">
        <f>V2/P2</f>
        <v>46.984623498923028</v>
      </c>
      <c r="Y2">
        <f>X2*(W2/V2+Q2/P2)</f>
        <v>14.372700613935764</v>
      </c>
      <c r="Z2" s="1">
        <f>((X2)^(2/3) * R2^(1/2)/T2)/1000</f>
        <v>0</v>
      </c>
      <c r="AA2">
        <f>Z2*(0.66*(Y2/X2))</f>
        <v>0</v>
      </c>
    </row>
    <row r="3" spans="1:27" x14ac:dyDescent="0.25">
      <c r="B3">
        <v>50</v>
      </c>
      <c r="C3">
        <v>5</v>
      </c>
      <c r="D3">
        <v>0.33</v>
      </c>
      <c r="E3">
        <v>0.02</v>
      </c>
      <c r="F3">
        <f t="shared" ref="F3:F12" si="0">D3/COS(RADIANS((53)))</f>
        <v>0.54834124657041938</v>
      </c>
      <c r="G3">
        <f t="shared" ref="G3:G12" si="1">E3/COS(RADIANS(53))</f>
        <v>3.3232802822449663E-2</v>
      </c>
      <c r="H3">
        <v>54</v>
      </c>
      <c r="I3">
        <v>10000</v>
      </c>
      <c r="J3">
        <v>45</v>
      </c>
      <c r="K3">
        <v>5</v>
      </c>
      <c r="L3">
        <v>103</v>
      </c>
      <c r="M3">
        <v>1</v>
      </c>
      <c r="N3">
        <f>L3/2 - SQRT((L3/2)^2 - (J3/2)^2)</f>
        <v>5.1750607123981212</v>
      </c>
      <c r="O3">
        <f t="shared" ref="O3:O12" si="2">MAX((L3+M3)/2 - SQRT(((L3-M3)/2)^2 - ((J3+K3)/2)^2)-N3,N3-((L3-M3)/2 - SQRT(((L3+M3)/2)^2 - ((J3-K3)/2)^2)))</f>
        <v>2.3727177458161393</v>
      </c>
      <c r="P3">
        <f>L3*ASIN(J3/L3)</f>
        <v>46.570615854754401</v>
      </c>
      <c r="Q3">
        <f t="shared" ref="Q3:Q12" si="3">MAX((L3+M3)*ASIN((J3+K3)/(L3-M3))-P3,P3-(L3-M3)*ASIN((J3-K3)/(L3+M3)))</f>
        <v>6.710112876851916</v>
      </c>
      <c r="R3" s="1">
        <f t="shared" ref="R3:R12" si="4">(B3)/1500</f>
        <v>3.3333333333333333E-2</v>
      </c>
      <c r="S3" s="1">
        <f t="shared" ref="S3:S12" si="5">C3/1500</f>
        <v>3.3333333333333335E-3</v>
      </c>
      <c r="T3">
        <v>0.01</v>
      </c>
      <c r="V3">
        <f t="shared" ref="V3:V12" si="6">P3*L3/2 - N3*J3/2</f>
        <v>2281.9478504908939</v>
      </c>
      <c r="W3">
        <f t="shared" ref="W3:W12" si="7">MAX((P3+Q3)*(L3+M3)/2 - (N3-O3)*(J3-K3)/2 -V3, V3- ((P3-Q3)*(L3-M3)/2 - (N3+O3)*(J3+K3)/2 ))</f>
        <v>437.75666007322366</v>
      </c>
      <c r="X3" s="2">
        <f t="shared" ref="X3:X12" si="8">V3/P3</f>
        <v>48.999735318250671</v>
      </c>
      <c r="Y3">
        <f t="shared" ref="Y3:Y12" si="9">X3*(W3/V3+Q3/P3)</f>
        <v>16.459958729884303</v>
      </c>
      <c r="Z3" s="1">
        <f t="shared" ref="Z3:Z12" si="10">((X3)^(2/3) * R3^(1/2)/T3)/1000</f>
        <v>0.24447541688983279</v>
      </c>
      <c r="AA3">
        <f t="shared" ref="AA3:AA12" si="11">Z3*(0.66*(Y3/X3)+0.5*(S3/R3))</f>
        <v>6.6425624437896638E-2</v>
      </c>
    </row>
    <row r="4" spans="1:27" x14ac:dyDescent="0.25">
      <c r="B4">
        <v>100</v>
      </c>
      <c r="C4">
        <v>5</v>
      </c>
      <c r="D4">
        <v>0.41</v>
      </c>
      <c r="E4">
        <v>0.02</v>
      </c>
      <c r="F4">
        <f t="shared" si="0"/>
        <v>0.68127245786021795</v>
      </c>
      <c r="G4">
        <f t="shared" si="1"/>
        <v>3.3232802822449663E-2</v>
      </c>
      <c r="H4">
        <v>54</v>
      </c>
      <c r="I4">
        <v>12000</v>
      </c>
      <c r="J4">
        <v>37</v>
      </c>
      <c r="K4">
        <v>5</v>
      </c>
      <c r="L4">
        <v>103</v>
      </c>
      <c r="M4">
        <v>1</v>
      </c>
      <c r="N4">
        <f>L4/2 - SQRT((L4/2)^2 - (J4/2)^2)</f>
        <v>3.4375406372083361</v>
      </c>
      <c r="O4">
        <f t="shared" si="2"/>
        <v>2.0866592083026632</v>
      </c>
      <c r="P4">
        <f>L4*ASIN(J4/L4)</f>
        <v>37.845857490347605</v>
      </c>
      <c r="Q4">
        <f t="shared" si="3"/>
        <v>6.2906722033438029</v>
      </c>
      <c r="R4" s="1">
        <f t="shared" si="4"/>
        <v>6.6666666666666666E-2</v>
      </c>
      <c r="S4" s="1">
        <f t="shared" si="5"/>
        <v>3.3333333333333335E-3</v>
      </c>
      <c r="T4">
        <v>0.01</v>
      </c>
      <c r="V4">
        <f t="shared" si="6"/>
        <v>1885.4671589645475</v>
      </c>
      <c r="W4">
        <f t="shared" si="7"/>
        <v>392.16090608308446</v>
      </c>
      <c r="X4" s="2">
        <f t="shared" si="8"/>
        <v>49.819644314980216</v>
      </c>
      <c r="Y4">
        <f t="shared" si="9"/>
        <v>18.642990396921384</v>
      </c>
      <c r="Z4" s="1">
        <f t="shared" si="10"/>
        <v>0.34958660658872442</v>
      </c>
      <c r="AA4">
        <f t="shared" si="11"/>
        <v>9.5079989224272118E-2</v>
      </c>
    </row>
    <row r="5" spans="1:27" x14ac:dyDescent="0.25">
      <c r="B5">
        <v>150</v>
      </c>
      <c r="C5">
        <v>5</v>
      </c>
      <c r="D5">
        <v>0.5</v>
      </c>
      <c r="E5">
        <v>0.02</v>
      </c>
      <c r="F5">
        <f t="shared" si="0"/>
        <v>0.83082007056124152</v>
      </c>
      <c r="G5">
        <f t="shared" si="1"/>
        <v>3.3232802822449663E-2</v>
      </c>
      <c r="H5">
        <v>55</v>
      </c>
      <c r="I5">
        <v>10000</v>
      </c>
      <c r="J5">
        <v>35</v>
      </c>
      <c r="K5">
        <v>5</v>
      </c>
      <c r="L5">
        <v>103</v>
      </c>
      <c r="M5">
        <v>1</v>
      </c>
      <c r="N5">
        <f>L5/2 - SQRT((L5/2)^2 - (J5/2)^2)</f>
        <v>3.0644758467506605</v>
      </c>
      <c r="O5">
        <f t="shared" si="2"/>
        <v>2.020707730289736</v>
      </c>
      <c r="P5">
        <f>L5*ASIN(J5/L5)</f>
        <v>35.711174268361511</v>
      </c>
      <c r="Q5">
        <f t="shared" si="3"/>
        <v>6.1982360556707903</v>
      </c>
      <c r="R5" s="1">
        <f t="shared" si="4"/>
        <v>0.1</v>
      </c>
      <c r="S5" s="1">
        <f t="shared" si="5"/>
        <v>3.3333333333333335E-3</v>
      </c>
      <c r="T5">
        <v>0.01</v>
      </c>
      <c r="V5">
        <f t="shared" si="6"/>
        <v>1785.4971475024811</v>
      </c>
      <c r="W5">
        <f t="shared" si="7"/>
        <v>382.04097019606229</v>
      </c>
      <c r="X5" s="2">
        <f t="shared" si="8"/>
        <v>49.998276004167998</v>
      </c>
      <c r="Y5">
        <f t="shared" si="9"/>
        <v>19.376066495228791</v>
      </c>
      <c r="Z5" s="1">
        <f t="shared" si="10"/>
        <v>0.42917724385241202</v>
      </c>
      <c r="AA5">
        <f t="shared" si="11"/>
        <v>0.11692486095003402</v>
      </c>
    </row>
    <row r="6" spans="1:27" x14ac:dyDescent="0.25">
      <c r="A6" t="s">
        <v>6</v>
      </c>
      <c r="B6">
        <v>200</v>
      </c>
      <c r="C6">
        <v>5</v>
      </c>
      <c r="D6">
        <v>0.57999999999999996</v>
      </c>
      <c r="E6">
        <v>0.02</v>
      </c>
      <c r="F6">
        <f t="shared" si="0"/>
        <v>0.96375128185104009</v>
      </c>
      <c r="G6">
        <f t="shared" si="1"/>
        <v>3.3232802822449663E-2</v>
      </c>
      <c r="H6">
        <v>55</v>
      </c>
      <c r="I6">
        <v>6800</v>
      </c>
      <c r="J6">
        <v>30</v>
      </c>
      <c r="K6">
        <v>5</v>
      </c>
      <c r="L6">
        <v>103</v>
      </c>
      <c r="M6">
        <v>1</v>
      </c>
      <c r="N6">
        <f>L6/2 - SQRT((L6/2)^2 - (J6/2)^2)</f>
        <v>2.2328709990119293</v>
      </c>
      <c r="O6">
        <f t="shared" si="2"/>
        <v>1.8635800719160187</v>
      </c>
      <c r="P6">
        <f>L6*ASIN(J6/L6)</f>
        <v>30.441228868884401</v>
      </c>
      <c r="Q6">
        <f t="shared" si="3"/>
        <v>5.9852821134105696</v>
      </c>
      <c r="R6" s="1">
        <f t="shared" si="4"/>
        <v>0.13333333333333333</v>
      </c>
      <c r="S6" s="1">
        <f t="shared" si="5"/>
        <v>3.3333333333333335E-3</v>
      </c>
      <c r="T6">
        <v>0.01</v>
      </c>
      <c r="V6">
        <f t="shared" si="6"/>
        <v>1534.2302217623676</v>
      </c>
      <c r="W6">
        <f t="shared" si="7"/>
        <v>358.6648309744412</v>
      </c>
      <c r="X6" s="2">
        <f t="shared" si="8"/>
        <v>50.399746618987052</v>
      </c>
      <c r="Y6">
        <f t="shared" si="9"/>
        <v>21.69168451699527</v>
      </c>
      <c r="Z6" s="1">
        <f t="shared" si="10"/>
        <v>0.49822051197950451</v>
      </c>
      <c r="AA6">
        <f t="shared" si="11"/>
        <v>0.14775187721171937</v>
      </c>
    </row>
    <row r="7" spans="1:27" x14ac:dyDescent="0.25">
      <c r="B7">
        <v>250</v>
      </c>
      <c r="C7">
        <v>5</v>
      </c>
      <c r="D7">
        <v>0.62</v>
      </c>
      <c r="E7">
        <v>0.02</v>
      </c>
      <c r="F7">
        <f t="shared" si="0"/>
        <v>1.0302168874959394</v>
      </c>
      <c r="G7">
        <f t="shared" si="1"/>
        <v>3.3232802822449663E-2</v>
      </c>
      <c r="H7">
        <v>55</v>
      </c>
      <c r="I7">
        <v>11000</v>
      </c>
      <c r="J7">
        <v>40</v>
      </c>
      <c r="K7">
        <v>5</v>
      </c>
      <c r="L7">
        <v>103</v>
      </c>
      <c r="M7">
        <v>1</v>
      </c>
      <c r="N7">
        <f>L7/2 - SQRT((L7/2)^2 - (J7/2)^2)</f>
        <v>4.0421239413308783</v>
      </c>
      <c r="O7">
        <f t="shared" si="2"/>
        <v>2.1894371514920508</v>
      </c>
      <c r="P7">
        <f>L7*ASIN(J7/L7)</f>
        <v>41.080504884797207</v>
      </c>
      <c r="Q7">
        <f t="shared" si="3"/>
        <v>6.4380517760061977</v>
      </c>
      <c r="R7" s="1">
        <f t="shared" si="4"/>
        <v>0.16666666666666666</v>
      </c>
      <c r="S7" s="1">
        <f t="shared" si="5"/>
        <v>3.3333333333333335E-3</v>
      </c>
      <c r="T7">
        <v>0.01</v>
      </c>
      <c r="V7">
        <f t="shared" si="6"/>
        <v>2034.8035227404389</v>
      </c>
      <c r="W7">
        <f t="shared" si="7"/>
        <v>408.24853878061322</v>
      </c>
      <c r="X7" s="2">
        <f t="shared" si="8"/>
        <v>49.532096269183512</v>
      </c>
      <c r="Y7">
        <f t="shared" si="9"/>
        <v>17.700335990876162</v>
      </c>
      <c r="Z7" s="1">
        <f t="shared" si="10"/>
        <v>0.55061602523507946</v>
      </c>
      <c r="AA7">
        <f t="shared" si="11"/>
        <v>0.13536980408307303</v>
      </c>
    </row>
    <row r="8" spans="1:27" x14ac:dyDescent="0.25">
      <c r="B8">
        <v>300</v>
      </c>
      <c r="C8">
        <v>5</v>
      </c>
      <c r="D8">
        <v>0.68</v>
      </c>
      <c r="E8">
        <v>0.02</v>
      </c>
      <c r="F8">
        <f t="shared" si="0"/>
        <v>1.1299152959632885</v>
      </c>
      <c r="G8">
        <f t="shared" si="1"/>
        <v>3.3232802822449663E-2</v>
      </c>
      <c r="H8">
        <v>55</v>
      </c>
      <c r="I8">
        <v>10000</v>
      </c>
      <c r="J8">
        <v>36</v>
      </c>
      <c r="K8">
        <v>5</v>
      </c>
      <c r="L8">
        <v>103</v>
      </c>
      <c r="M8">
        <v>1</v>
      </c>
      <c r="N8">
        <f>L8/2 - SQRT((L8/2)^2 - (J8/2)^2)</f>
        <v>3.248057033939034</v>
      </c>
      <c r="O8">
        <f t="shared" si="2"/>
        <v>2.0534419194534834</v>
      </c>
      <c r="P8">
        <f>L8*ASIN(J8/L8)</f>
        <v>36.776452788207948</v>
      </c>
      <c r="Q8">
        <f t="shared" si="3"/>
        <v>6.2439000157239022</v>
      </c>
      <c r="R8" s="1">
        <f t="shared" si="4"/>
        <v>0.2</v>
      </c>
      <c r="S8" s="1">
        <f t="shared" si="5"/>
        <v>3.3333333333333335E-3</v>
      </c>
      <c r="T8">
        <v>0.01</v>
      </c>
      <c r="V8">
        <f t="shared" si="6"/>
        <v>1835.5222919818066</v>
      </c>
      <c r="W8">
        <f t="shared" si="7"/>
        <v>387.04282912966687</v>
      </c>
      <c r="X8" s="2">
        <f t="shared" si="8"/>
        <v>49.910259223541836</v>
      </c>
      <c r="Y8">
        <f t="shared" si="9"/>
        <v>18.997957783039602</v>
      </c>
      <c r="Z8" s="1">
        <f t="shared" si="10"/>
        <v>0.60623575675471875</v>
      </c>
      <c r="AA8">
        <f t="shared" si="11"/>
        <v>0.15735290206403493</v>
      </c>
    </row>
    <row r="9" spans="1:27" x14ac:dyDescent="0.25">
      <c r="B9">
        <v>350</v>
      </c>
      <c r="C9">
        <v>5</v>
      </c>
      <c r="D9">
        <v>0.7</v>
      </c>
      <c r="E9">
        <v>0.02</v>
      </c>
      <c r="F9">
        <f t="shared" si="0"/>
        <v>1.1631480987857379</v>
      </c>
      <c r="G9">
        <f t="shared" si="1"/>
        <v>3.3232802822449663E-2</v>
      </c>
      <c r="H9">
        <v>55</v>
      </c>
      <c r="I9">
        <v>9800</v>
      </c>
      <c r="J9">
        <v>40</v>
      </c>
      <c r="K9">
        <v>5</v>
      </c>
      <c r="L9">
        <v>103</v>
      </c>
      <c r="M9">
        <v>1</v>
      </c>
      <c r="N9">
        <f>L9/2 - SQRT((L9/2)^2 - (J9/2)^2)</f>
        <v>4.0421239413308783</v>
      </c>
      <c r="O9">
        <f t="shared" si="2"/>
        <v>2.1894371514920508</v>
      </c>
      <c r="P9">
        <f>L9*ASIN(J9/L9)</f>
        <v>41.080504884797207</v>
      </c>
      <c r="Q9">
        <f t="shared" si="3"/>
        <v>6.4380517760061977</v>
      </c>
      <c r="R9" s="1">
        <f t="shared" si="4"/>
        <v>0.23333333333333334</v>
      </c>
      <c r="S9" s="1">
        <f t="shared" si="5"/>
        <v>3.3333333333333335E-3</v>
      </c>
      <c r="T9">
        <v>0.01</v>
      </c>
      <c r="V9">
        <f t="shared" si="6"/>
        <v>2034.8035227404389</v>
      </c>
      <c r="W9">
        <f t="shared" si="7"/>
        <v>408.24853878061322</v>
      </c>
      <c r="X9" s="2">
        <f t="shared" si="8"/>
        <v>49.532096269183512</v>
      </c>
      <c r="Y9">
        <f t="shared" si="9"/>
        <v>17.700335990876162</v>
      </c>
      <c r="Z9" s="1">
        <f t="shared" si="10"/>
        <v>0.65149766702878442</v>
      </c>
      <c r="AA9">
        <f t="shared" si="11"/>
        <v>0.15831029032980831</v>
      </c>
    </row>
    <row r="10" spans="1:27" x14ac:dyDescent="0.25">
      <c r="B10">
        <v>400</v>
      </c>
      <c r="C10">
        <v>5</v>
      </c>
      <c r="D10">
        <v>0.72</v>
      </c>
      <c r="E10">
        <v>0.02</v>
      </c>
      <c r="F10">
        <f t="shared" si="0"/>
        <v>1.1963809016081877</v>
      </c>
      <c r="G10">
        <f t="shared" si="1"/>
        <v>3.3232802822449663E-2</v>
      </c>
      <c r="H10">
        <v>55</v>
      </c>
      <c r="I10">
        <v>9000</v>
      </c>
      <c r="J10">
        <v>38</v>
      </c>
      <c r="K10">
        <v>5</v>
      </c>
      <c r="L10">
        <v>103</v>
      </c>
      <c r="M10">
        <v>1</v>
      </c>
      <c r="N10">
        <f>L10/2 - SQRT((L10/2)^2 - (J10/2)^2)</f>
        <v>3.6329967514154902</v>
      </c>
      <c r="O10">
        <f t="shared" si="2"/>
        <v>2.1203817503604512</v>
      </c>
      <c r="P10">
        <f>L10*ASIN(J10/L10)</f>
        <v>38.919553354891704</v>
      </c>
      <c r="Q10">
        <f t="shared" si="3"/>
        <v>6.338592773236428</v>
      </c>
      <c r="R10" s="1">
        <f t="shared" si="4"/>
        <v>0.26666666666666666</v>
      </c>
      <c r="S10" s="1">
        <f t="shared" si="5"/>
        <v>3.3333333333333335E-3</v>
      </c>
      <c r="T10">
        <v>0.01</v>
      </c>
      <c r="V10">
        <f t="shared" si="6"/>
        <v>1935.3300595000285</v>
      </c>
      <c r="W10">
        <f t="shared" si="7"/>
        <v>397.39870762379201</v>
      </c>
      <c r="X10" s="2">
        <f t="shared" si="8"/>
        <v>49.726420081251561</v>
      </c>
      <c r="Y10">
        <f t="shared" si="9"/>
        <v>18.3094145015456</v>
      </c>
      <c r="Z10" s="1">
        <f t="shared" si="10"/>
        <v>0.69830072960634615</v>
      </c>
      <c r="AA10">
        <f t="shared" si="11"/>
        <v>0.17406119544934182</v>
      </c>
    </row>
    <row r="11" spans="1:27" x14ac:dyDescent="0.25">
      <c r="B11">
        <v>450</v>
      </c>
      <c r="C11">
        <v>5</v>
      </c>
      <c r="D11">
        <v>0.78</v>
      </c>
      <c r="E11">
        <v>0.02</v>
      </c>
      <c r="F11">
        <f t="shared" si="0"/>
        <v>1.2960793100755368</v>
      </c>
      <c r="G11">
        <f t="shared" si="1"/>
        <v>3.3232802822449663E-2</v>
      </c>
      <c r="H11">
        <v>56</v>
      </c>
      <c r="I11">
        <v>7500</v>
      </c>
      <c r="J11">
        <v>38</v>
      </c>
      <c r="K11">
        <v>5</v>
      </c>
      <c r="L11">
        <v>103</v>
      </c>
      <c r="M11">
        <v>1</v>
      </c>
      <c r="N11">
        <f>L11/2 - SQRT((L11/2)^2 - (J11/2)^2)</f>
        <v>3.6329967514154902</v>
      </c>
      <c r="O11">
        <f t="shared" si="2"/>
        <v>2.1203817503604512</v>
      </c>
      <c r="P11">
        <f>L11*ASIN(J11/L11)</f>
        <v>38.919553354891704</v>
      </c>
      <c r="Q11">
        <f t="shared" si="3"/>
        <v>6.338592773236428</v>
      </c>
      <c r="R11" s="1">
        <f t="shared" si="4"/>
        <v>0.3</v>
      </c>
      <c r="S11" s="1">
        <f t="shared" si="5"/>
        <v>3.3333333333333335E-3</v>
      </c>
      <c r="T11">
        <v>0.01</v>
      </c>
      <c r="V11">
        <f t="shared" si="6"/>
        <v>1935.3300595000285</v>
      </c>
      <c r="W11">
        <f t="shared" si="7"/>
        <v>397.39870762379201</v>
      </c>
      <c r="X11" s="2">
        <f t="shared" si="8"/>
        <v>49.726420081251561</v>
      </c>
      <c r="Y11">
        <f t="shared" si="9"/>
        <v>18.3094145015456</v>
      </c>
      <c r="Z11" s="1">
        <f t="shared" si="10"/>
        <v>0.74065977181824172</v>
      </c>
      <c r="AA11">
        <f t="shared" si="11"/>
        <v>0.1841054304017373</v>
      </c>
    </row>
    <row r="12" spans="1:27" x14ac:dyDescent="0.25">
      <c r="B12">
        <v>500</v>
      </c>
      <c r="C12">
        <v>5</v>
      </c>
      <c r="D12">
        <v>0.81</v>
      </c>
      <c r="E12">
        <v>0.02</v>
      </c>
      <c r="F12">
        <f t="shared" si="0"/>
        <v>1.3459285143092112</v>
      </c>
      <c r="G12">
        <f t="shared" si="1"/>
        <v>3.3232802822449663E-2</v>
      </c>
      <c r="H12">
        <v>56</v>
      </c>
      <c r="I12">
        <v>7200</v>
      </c>
      <c r="J12">
        <v>40</v>
      </c>
      <c r="K12">
        <v>5</v>
      </c>
      <c r="L12">
        <v>103</v>
      </c>
      <c r="M12">
        <v>1</v>
      </c>
      <c r="N12">
        <f>L12/2 - SQRT((L12/2)^2 - (J12/2)^2)</f>
        <v>4.0421239413308783</v>
      </c>
      <c r="O12">
        <f t="shared" si="2"/>
        <v>2.1894371514920508</v>
      </c>
      <c r="P12">
        <f>L12*ASIN(J12/L12)</f>
        <v>41.080504884797207</v>
      </c>
      <c r="Q12">
        <f t="shared" si="3"/>
        <v>6.4380517760061977</v>
      </c>
      <c r="R12" s="1">
        <f t="shared" si="4"/>
        <v>0.33333333333333331</v>
      </c>
      <c r="S12" s="1">
        <f t="shared" si="5"/>
        <v>3.3333333333333335E-3</v>
      </c>
      <c r="T12">
        <v>0.01</v>
      </c>
      <c r="V12">
        <f t="shared" si="6"/>
        <v>2034.8035227404389</v>
      </c>
      <c r="W12">
        <f t="shared" si="7"/>
        <v>408.24853878061322</v>
      </c>
      <c r="X12" s="2">
        <f t="shared" si="8"/>
        <v>49.532096269183512</v>
      </c>
      <c r="Y12">
        <f t="shared" si="9"/>
        <v>17.700335990876162</v>
      </c>
      <c r="Z12" s="1">
        <f t="shared" si="10"/>
        <v>0.77868865054741587</v>
      </c>
      <c r="AA12">
        <f t="shared" si="11"/>
        <v>0.18754836961733359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2021-02-15T00:35:28Z</dcterms:created>
  <dcterms:modified xsi:type="dcterms:W3CDTF">2021-02-15T05:30:00Z</dcterms:modified>
</cp:coreProperties>
</file>