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urpose of Data" sheetId="1" r:id="rId3"/>
    <sheet state="visible" name="2.  Data Dictionary" sheetId="2" r:id="rId4"/>
    <sheet state="visible" name="3.  Data Capture" sheetId="3" r:id="rId5"/>
    <sheet state="visible" name="4.  Data Verification" sheetId="4" r:id="rId6"/>
    <sheet state="visible" name="8. Data Sharing" sheetId="5" r:id="rId7"/>
    <sheet state="visible" name="Lookup" sheetId="6" r:id="rId8"/>
  </sheets>
  <definedNames>
    <definedName name="DDInfo">'2.  Data Dictionary'!$B$4:$T$25</definedName>
    <definedName hidden="1" localSheetId="1" name="_xlnm._FilterDatabase">'2.  Data Dictionary'!$B$4:$T$24</definedName>
  </definedNames>
  <calcPr/>
</workbook>
</file>

<file path=xl/sharedStrings.xml><?xml version="1.0" encoding="utf-8"?>
<sst xmlns="http://schemas.openxmlformats.org/spreadsheetml/2006/main" count="604" uniqueCount="372">
  <si>
    <t>Campus Meter Data</t>
  </si>
  <si>
    <t>Smart Energy City</t>
  </si>
  <si>
    <t>Details</t>
  </si>
  <si>
    <t>Dataset Name</t>
  </si>
  <si>
    <t>Historical Clayton meter data (aka “load data set”)</t>
  </si>
  <si>
    <t>DS01</t>
  </si>
  <si>
    <t>PURE reference</t>
  </si>
  <si>
    <t>NA</t>
  </si>
  <si>
    <t>Principal Investigator/ Chief Investigator</t>
  </si>
  <si>
    <t>Data Lead</t>
  </si>
  <si>
    <t>Identified Monash Data Custodian</t>
  </si>
  <si>
    <t>Scott Ferraro</t>
  </si>
  <si>
    <t>Statement of Purpose</t>
  </si>
  <si>
    <t>To create a usable research data set of the Monash University Clayton Campus electricity usage based on  meter data as recorded historically by the external electricity metering provider and data custodian (Mondo) up until 30 December 2020 and from Monash internal metering data from 1 January 2021</t>
  </si>
  <si>
    <t>Outcome Measures</t>
  </si>
  <si>
    <t>Measure 1</t>
  </si>
  <si>
    <t>Usable data defined as "complete" across meters</t>
  </si>
  <si>
    <t>All 4 meters</t>
  </si>
  <si>
    <t>Measure 2</t>
  </si>
  <si>
    <t>Usable data defined as "complete" across time</t>
  </si>
  <si>
    <t>Measurement every 15 minutes</t>
  </si>
  <si>
    <t>Measure 3</t>
  </si>
  <si>
    <t>Usable data defined as “representative” as it has X% actual measurement vs y% estimated with Z% confidence</t>
  </si>
  <si>
    <t>Meta Axis of Data</t>
  </si>
  <si>
    <t>Time Period</t>
  </si>
  <si>
    <r>
      <rPr>
        <rFont val="Roboto"/>
        <b/>
        <color rgb="FF666666"/>
        <sz val="10.0"/>
      </rPr>
      <t xml:space="preserve">PHASE I: </t>
    </r>
    <r>
      <rPr>
        <rFont val="Roboto"/>
        <color rgb="FF666666"/>
        <sz val="10.0"/>
      </rPr>
      <t xml:space="preserve"> 1 January 2016 to 31 December 2020</t>
    </r>
  </si>
  <si>
    <t>Location/ Site</t>
  </si>
  <si>
    <t>Substation Meters at Monash University Clayton Campus, Melbourne, Australia</t>
  </si>
  <si>
    <t>Who</t>
  </si>
  <si>
    <t>Not Applicable - there are no personal records in this data</t>
  </si>
  <si>
    <t>Monash Data Classification</t>
  </si>
  <si>
    <t>Restricted</t>
  </si>
  <si>
    <t>Email Confirmation</t>
  </si>
  <si>
    <r>
      <rPr>
        <rFont val="Roboto"/>
        <color rgb="FF6772AD"/>
        <sz val="10.0"/>
      </rPr>
      <t>Original File is :</t>
    </r>
    <r>
      <rPr>
        <rFont val="Roboto"/>
        <color rgb="FF1155CC"/>
        <sz val="10.0"/>
        <u/>
      </rPr>
      <t xml:space="preserve"> MDFFL210310001000000GLOBALM_HNAGRAJ_2012-2020.csv</t>
    </r>
    <r>
      <rPr>
        <rFont val="Roboto"/>
        <color rgb="FF6772AD"/>
        <sz val="10.0"/>
      </rPr>
      <t xml:space="preserve">
Corrected File is: </t>
    </r>
    <r>
      <rPr>
        <rFont val="Roboto"/>
        <color rgb="FF1155CC"/>
        <sz val="10.0"/>
        <u/>
      </rPr>
      <t>Corrected_MondoData.csv</t>
    </r>
  </si>
  <si>
    <t>Data Element Identifier</t>
  </si>
  <si>
    <t>Original</t>
  </si>
  <si>
    <t>File/ Variable name</t>
  </si>
  <si>
    <t>Data Element Name</t>
  </si>
  <si>
    <t>Definition</t>
  </si>
  <si>
    <t>Purpose</t>
  </si>
  <si>
    <t>Representation Class</t>
  </si>
  <si>
    <t>Collection/ Usage Guide</t>
  </si>
  <si>
    <t>Relationship to Other Data Elements:</t>
  </si>
  <si>
    <t>Static vs Dynamic</t>
  </si>
  <si>
    <t>If Dynamic, frequency of collection</t>
  </si>
  <si>
    <t>Data Collection</t>
  </si>
  <si>
    <t>Data Collection Requirement</t>
  </si>
  <si>
    <t>Data Collection Conditions</t>
  </si>
  <si>
    <t>Conditions</t>
  </si>
  <si>
    <t>Permissible Values</t>
  </si>
  <si>
    <t>AEMO or other Defined Identifies</t>
  </si>
  <si>
    <t>Collection Started</t>
  </si>
  <si>
    <t>Date of Last Edit</t>
  </si>
  <si>
    <t>MDFFL210310001000000GLOBALM_HNAGRAJ_2012-2020.csv</t>
  </si>
  <si>
    <t>ReadingID</t>
  </si>
  <si>
    <t>Reading Identifier</t>
  </si>
  <si>
    <t>Unique identifier of the dataset, determined by a reading from an individual meter</t>
  </si>
  <si>
    <t>To identify each record as a unique reading at a place (designated by a meter) and at a time</t>
  </si>
  <si>
    <t>Numeric Value</t>
  </si>
  <si>
    <t>NA-Auto generated</t>
  </si>
  <si>
    <t>Static</t>
  </si>
  <si>
    <t>System Generated Field</t>
  </si>
  <si>
    <t>meterNMI</t>
  </si>
  <si>
    <t>Meter NMI</t>
  </si>
  <si>
    <t>The National Metering Identifier (NMI) provides a unique identifier for each connection point within the National Electricity Market. It provides an index against which other essential data can be managed.  Monash has four sub meters that sit under this NMI and have an additional designation suffix (V03 - V06) to indicate which high voltage electrical intake feeder the sub-meter relates to.</t>
  </si>
  <si>
    <t>To identify a unique point at the entrance to the Monash University campus where power is being metered</t>
  </si>
  <si>
    <t>Text</t>
  </si>
  <si>
    <r>
      <rPr>
        <rFont val="Calibri, sans-serif"/>
        <color rgb="FF000000"/>
      </rPr>
      <t xml:space="preserve">There is technically one NMI (VEEE08KH3) with four designations V03, V04, V05, V06 indicating the individual sub-meters on each High Voltage </t>
    </r>
    <r>
      <rPr>
        <rFont val="Calibri, sans-serif"/>
        <b/>
        <color rgb="FF000000"/>
      </rPr>
      <t xml:space="preserve">electrical intake.  </t>
    </r>
    <r>
      <rPr>
        <rFont val="Calibri, sans-serif"/>
        <color rgb="FF000000"/>
      </rPr>
      <t xml:space="preserve">The internal Monash metering data set have them labelled as follows:
</t>
    </r>
    <r>
      <rPr>
        <rFont val="Calibri, sans-serif"/>
        <b/>
        <color rgb="FF000000"/>
      </rPr>
      <t>V03</t>
    </r>
    <r>
      <rPr>
        <rFont val="Calibri, sans-serif"/>
        <color rgb="FF000000"/>
      </rPr>
      <t xml:space="preserve"> HV_Substation_Main_Intake_62A.HV_NO2_Main_Incomer_Panel_4
</t>
    </r>
    <r>
      <rPr>
        <rFont val="Calibri, sans-serif"/>
        <b/>
        <color rgb="FF000000"/>
      </rPr>
      <t>V04</t>
    </r>
    <r>
      <rPr>
        <rFont val="Calibri, sans-serif"/>
        <color rgb="FF000000"/>
      </rPr>
      <t xml:space="preserve"> HV_Substation_Main_Intake_62A.HV_SV17_Main_Incomer_Panel_8
</t>
    </r>
    <r>
      <rPr>
        <rFont val="Calibri, sans-serif"/>
        <b/>
        <color rgb="FF000000"/>
      </rPr>
      <t xml:space="preserve">V05 </t>
    </r>
    <r>
      <rPr>
        <rFont val="Calibri, sans-serif"/>
        <color rgb="FF000000"/>
      </rPr>
      <t xml:space="preserve">HV_Substation_Main_Intake_62A.HV_SVW51_Main_Incomer_Panel_20_21
</t>
    </r>
    <r>
      <rPr>
        <rFont val="Calibri, sans-serif"/>
        <b/>
        <color rgb="FF000000"/>
      </rPr>
      <t xml:space="preserve">V06 </t>
    </r>
    <r>
      <rPr>
        <rFont val="Calibri, sans-serif"/>
        <color rgb="FF000000"/>
      </rPr>
      <t>HV_Substation_Main_Intake_62A.HV_NO6_Main_Incomer_Panel_24
This is consistent with the electrical diagrams that label the feeders in this way</t>
    </r>
  </si>
  <si>
    <t>Collection is required</t>
  </si>
  <si>
    <t>Mandatory to supply an answer EXCLUDING "Unknown, Not Stated or Refused",</t>
  </si>
  <si>
    <t>Always Collected</t>
  </si>
  <si>
    <t>AAAANNAANANN</t>
  </si>
  <si>
    <t>Definition from AEMO's National metering Identifier Procedure (document number: ME_GN059GN059) Effective Date August 2009</t>
  </si>
  <si>
    <t>MDFFL210310001000000GLOBALM_HNAGRAJ_2012-2020.csv
Corrected_MondoData.csv</t>
  </si>
  <si>
    <t>ReadTime</t>
  </si>
  <si>
    <t>Time Reading Taken</t>
  </si>
  <si>
    <t>A time and date at which the meter reading was recorded by the energy provider expressed as Australian Eastern Standard Time (AEST) which is UTC + 10 hours</t>
  </si>
  <si>
    <t>To measure usage and generation</t>
  </si>
  <si>
    <t>Date</t>
  </si>
  <si>
    <r>
      <rPr>
        <rFont val="Calibri, sans-serif"/>
        <color rgb="FF000000"/>
      </rPr>
      <t xml:space="preserve">The date and time should follow the gregorian calendar and be measured at the end of 15 minute intervals - ie the reading on 1/1/2019 11:15 AM is for the 15 minute period from 1/1/2019 11:00 AM to 1/1/2019 11:15 AM.
The time is recorded as Australian Eastern Standard Time - so it never reflects daylight savings (hour lost or gained).  If seeking to link the data, make sure the timezone matches or is adjusted accordingly
</t>
    </r>
    <r>
      <rPr>
        <rFont val="Calibri, sans-serif"/>
        <b/>
        <color rgb="FFFF0000"/>
      </rPr>
      <t>When a data period is created (eg 2016 to 2020 data) it will take the reading from 1/1/2016 12:00 AM until 31/12/2020 11:45 PM to ensure there is no confusion with the dates.  Technically the data in 1/1/2016 12:00AM meeting has data from 31/12/2015 11:45 PM until the stroke of midnight but we will include it in the 2016 data so there is not confusion when the dates are read.  Similarly the data will cease for the period at 31/12/2020 11:45 PM rather than 1/1/2021 12:00 AM.</t>
    </r>
  </si>
  <si>
    <t>Date/ Time format to seconds
 d/MM/yyyy h:mm:ss AM/PM</t>
  </si>
  <si>
    <t>AEST definition https://info.australia.gov.au/about-australia/facts-and-figures/time-zones-and-daylight-saving</t>
  </si>
  <si>
    <t>WH+</t>
  </si>
  <si>
    <t>Imported Active Energy (Wh+)</t>
  </si>
  <si>
    <t>Watt Hours is a measurement of a unit of active energy.  Imported Active Energy indicates that one watt of power was imported continuously for a period of one hour</t>
  </si>
  <si>
    <t>To measure active energy usage</t>
  </si>
  <si>
    <t xml:space="preserve">AEMO defines this data as:
The total amount of energy or other measured value for the Interval inclusive of any multiplier or scaling
factor. The number of values provided must equal 1440 divided by the IntervalLength. This is a repeating field
with individual field values separated by comma delimiters.
Allowed value rules:
If no data – i.e. null, then set the relevant IntervalValue field to zero “0” and set the respective quality flag in
the QualityMethod field to “N”. A negative value is not allowed. The value may contain decimal places. Exponential values are not allowed.
</t>
  </si>
  <si>
    <t>[Quality Flag Wh+] indicates quality of this measure</t>
  </si>
  <si>
    <t>Mandatory but you are able to answer "Unknown or Refused or not Stated"</t>
  </si>
  <si>
    <t>NNNNNNN
 Integer (no decimal place)
 &gt;=0 OR Null</t>
  </si>
  <si>
    <t>Australian Engineering Institute of Technology https://www.eit.edu.au/resources/fundamentals-of-smart-metering-kwh-and-kvarh-meters/
AEMO Meter data file format specifications nem 12 &amp; nem 13 (pg 11) https://www.aemo.com.au/-/media/Files/Electricity/NEM/Retail_and_Metering/Metering-Procedures/2018/MDFF-Specification-NEM12--NEM13-v106.pdf</t>
  </si>
  <si>
    <t>Qualtify Flag (located to the right of WH+)</t>
  </si>
  <si>
    <t>Quality Flag Wh+</t>
  </si>
  <si>
    <t>An indication of the quality of the Wh usage measure at that reading</t>
  </si>
  <si>
    <t>To provide guidance on data quality</t>
  </si>
  <si>
    <t>Code Set</t>
  </si>
  <si>
    <t>The quality flag is an indication of whether the supplier of the data (Mondo) has had an actual reading or there has been some other labelling of the data</t>
  </si>
  <si>
    <t>The quality of the measure [Imported Active (Wh+)] is indicated by this field</t>
  </si>
  <si>
    <t>Codeset
 A=Actual Metering Data
 S=Substituted Data
E=Forward estimated data
F=Final substituted data
N=Null data
V=Variable data</t>
  </si>
  <si>
    <r>
      <rPr>
        <rFont val="Calibri, sans-serif"/>
        <color rgb="FF000000"/>
      </rPr>
      <t xml:space="preserve">AEMO Meter data file format specification nem 12 &amp; nem 13 Appendix C (pg 20) </t>
    </r>
    <r>
      <rPr>
        <rFont val="Calibri, sans-serif"/>
        <color rgb="FF1155CC"/>
        <u/>
      </rPr>
      <t>https://www.aemo.com.au/-/media/Files/Electricity/NEM/Retail_and_Metering/Metering-Procedures/2018/MDFF-Specification-NEM12--NEM13-v106.pdf</t>
    </r>
  </si>
  <si>
    <t>WH-</t>
  </si>
  <si>
    <t>Exported Active Energy (Wh-)</t>
  </si>
  <si>
    <t>Watt Hours is a measurement of a unit of active energy.  Exported Active Energy indicates that one watt of power was exported continuously for a period of one hour</t>
  </si>
  <si>
    <t>To measure active energy generation</t>
  </si>
  <si>
    <t>[Quality Flag Wh-] indicates quality of this measure</t>
  </si>
  <si>
    <t>Qualtify Flag (located to the right of WH-)</t>
  </si>
  <si>
    <t>Quality Flag Wh-</t>
  </si>
  <si>
    <t>An indication of the quality of the Wh export measure at that reading</t>
  </si>
  <si>
    <t>The quality of the measure [Exported Active (Wh-)] is indicated by this field</t>
  </si>
  <si>
    <r>
      <rPr>
        <rFont val="Calibri, sans-serif"/>
        <color rgb="FF000000"/>
      </rPr>
      <t xml:space="preserve">AEMO Meter data file format specification nem 12 &amp; nem 13 Appendix C (pg 20) </t>
    </r>
    <r>
      <rPr>
        <rFont val="Calibri, sans-serif"/>
        <color rgb="FF1155CC"/>
        <u/>
      </rPr>
      <t>https://www.aemo.com.au/-/media/Files/Electricity/NEM/Retail_and_Metering/Metering-Procedures/2018/MDFF-Specification-NEM12--NEM13-v106.pdf</t>
    </r>
  </si>
  <si>
    <t>VARH+</t>
  </si>
  <si>
    <t>Imported Reactive Energy (VArh+)</t>
  </si>
  <si>
    <t>Volt Amp Hour Reactive is a measurement of a unit of reactive energy.  Imported Reactive Energy indicates that one Volt Amp of reactive power was imported continuously for a period of one hour</t>
  </si>
  <si>
    <t>To measure reactive energy usage</t>
  </si>
  <si>
    <t>[Quality Flag VArh+] indicates quality of this measure</t>
  </si>
  <si>
    <t>Qualtify Flag (located to the right of VARH+)</t>
  </si>
  <si>
    <t>Quality Flag VArh+</t>
  </si>
  <si>
    <t>An indication of the quality of the VArh usage measure at that reading</t>
  </si>
  <si>
    <t>The quality of the measure [Imported Reactive (VArh+)] is indicated by this field</t>
  </si>
  <si>
    <r>
      <rPr>
        <rFont val="Calibri, sans-serif"/>
        <color rgb="FF000000"/>
      </rPr>
      <t xml:space="preserve">AEMO Meter data file format specification nem 12 &amp; nem 13 Appendix C (pg 20) </t>
    </r>
    <r>
      <rPr>
        <rFont val="Calibri, sans-serif"/>
        <color rgb="FF1155CC"/>
        <u/>
      </rPr>
      <t>https://www.aemo.com.au/-/media/Files/Electricity/NEM/Retail_and_Metering/Metering-Procedures/2018/MDFF-Specification-NEM12--NEM13-v106.pdf</t>
    </r>
  </si>
  <si>
    <t>VARH-</t>
  </si>
  <si>
    <t>Exported Reactive Energy (VArh-)</t>
  </si>
  <si>
    <t>Volt Amp Hour Reactive is a measurement of a unit of reactive energy.  Exported Reactive Energy indicates that one Volt Amp of reactive power was exported continuously for a period of one hour</t>
  </si>
  <si>
    <t>To measure reactive energy generation</t>
  </si>
  <si>
    <t>[Quality Flag VArh-] indicates quality of this measure</t>
  </si>
  <si>
    <t>Qualtify Flag (located to the right of VARH-)</t>
  </si>
  <si>
    <t>Quality Flag VArh-</t>
  </si>
  <si>
    <t>An indication of the quality of the VArh export measure at that reading</t>
  </si>
  <si>
    <t>The quality of the measure [Exported Reactive (VArh-)] is indicated by this field</t>
  </si>
  <si>
    <r>
      <rPr>
        <rFont val="Calibri, sans-serif"/>
        <color rgb="FF000000"/>
      </rPr>
      <t xml:space="preserve">AEMO Meter data file format specification nem 12 &amp; nem 13 Appendix C (pg 20) </t>
    </r>
    <r>
      <rPr>
        <rFont val="Calibri, sans-serif"/>
        <color rgb="FF1155CC"/>
        <u/>
      </rPr>
      <t>https://www.aemo.com.au/-/media/Files/Electricity/NEM/Retail_and_Metering/Metering-Procedures/2018/MDFF-Specification-NEM12--NEM13-v106.pdf</t>
    </r>
  </si>
  <si>
    <t>Corrected_MondoData.csv</t>
  </si>
  <si>
    <t>V3_WH+</t>
  </si>
  <si>
    <t>Validated Imported Active Energy (Wh+) on the meter labelled V03</t>
  </si>
  <si>
    <t>Imported Active Energy measured in watt hours on V03 that has been validated against billing and other internal sources</t>
  </si>
  <si>
    <r>
      <rPr>
        <rFont val="Calibri, sans-serif"/>
        <color rgb="FF000000"/>
      </rPr>
      <t xml:space="preserve">Please note the sub-meter is also labelled as follows:
</t>
    </r>
    <r>
      <rPr>
        <rFont val="Calibri, sans-serif"/>
        <b/>
        <color rgb="FF000000"/>
      </rPr>
      <t>V03</t>
    </r>
    <r>
      <rPr>
        <rFont val="Calibri, sans-serif"/>
        <color rgb="FF000000"/>
      </rPr>
      <t xml:space="preserve"> HV_Substation_Main_Intake_62A.HV_NO2_Main_Incomer_Panel_4</t>
    </r>
  </si>
  <si>
    <t>V3_VARH+</t>
  </si>
  <si>
    <t>Imported Reactive Energy (VArh+) on V03</t>
  </si>
  <si>
    <t>Imported Reactive Energy measured in Volt Amp Hour Reactive on V03</t>
  </si>
  <si>
    <r>
      <rPr>
        <rFont val="Calibri, sans-serif"/>
        <color rgb="FF000000"/>
      </rPr>
      <t xml:space="preserve">Please note the sub-meter is also labelled as follows:
</t>
    </r>
    <r>
      <rPr>
        <rFont val="Calibri, sans-serif"/>
        <b/>
        <color rgb="FF000000"/>
      </rPr>
      <t>V03</t>
    </r>
    <r>
      <rPr>
        <rFont val="Calibri, sans-serif"/>
        <color rgb="FF000000"/>
      </rPr>
      <t xml:space="preserve"> HV_Substation_Main_Intake_62A.HV_NO2_Main_Incomer_Panel_4</t>
    </r>
  </si>
  <si>
    <t>V4_WH+</t>
  </si>
  <si>
    <t>Validated Imported Active Energy (Wh+) on the meter labelled V04</t>
  </si>
  <si>
    <t>Imported Active Energy measured in watt hours on V04 that has been validated against billing and other internal sources</t>
  </si>
  <si>
    <r>
      <rPr>
        <rFont val="Calibri, sans-serif"/>
        <color rgb="FF000000"/>
      </rPr>
      <t>Please note the sub-meter is also labelled as follows:</t>
    </r>
    <r>
      <rPr>
        <rFont val="Calibri, sans-serif"/>
        <b/>
        <color rgb="FF000000"/>
      </rPr>
      <t xml:space="preserve">
V04</t>
    </r>
    <r>
      <rPr>
        <rFont val="Calibri, sans-serif"/>
        <color rgb="FF000000"/>
      </rPr>
      <t xml:space="preserve"> HV_Substation_Main_Intake_62A.HV_SV17_Main_Incomer_Panel_8</t>
    </r>
  </si>
  <si>
    <t>V4_VARH+</t>
  </si>
  <si>
    <t>Imported Reactive Energy (VArh+) on V04</t>
  </si>
  <si>
    <t>Imported Reactive Energy measured in Volt Amp Hour Reactive on V04</t>
  </si>
  <si>
    <r>
      <rPr>
        <rFont val="Calibri, sans-serif"/>
        <color rgb="FF000000"/>
      </rPr>
      <t>Please note the sub-meter is also labelled as follows:</t>
    </r>
    <r>
      <rPr>
        <rFont val="Calibri, sans-serif"/>
        <b/>
        <color rgb="FF000000"/>
      </rPr>
      <t xml:space="preserve">
V04</t>
    </r>
    <r>
      <rPr>
        <rFont val="Calibri, sans-serif"/>
        <color rgb="FF000000"/>
      </rPr>
      <t xml:space="preserve"> HV_Substation_Main_Intake_62A.HV_SV17_Main_Incomer_Panel_8</t>
    </r>
  </si>
  <si>
    <t>V5_WH+</t>
  </si>
  <si>
    <t>Validated Imported Active Energy (Wh+) on the meter labelled V05</t>
  </si>
  <si>
    <t>Imported Active Energy measured in watt hours on V05 that has been validated against billing and other internal sources</t>
  </si>
  <si>
    <r>
      <rPr>
        <rFont val="Calibri, sans-serif"/>
        <color rgb="FF000000"/>
      </rPr>
      <t>Please note the sub-meter is also labelled as follows:</t>
    </r>
    <r>
      <rPr>
        <rFont val="Calibri, sans-serif"/>
        <b/>
        <color rgb="FF000000"/>
      </rPr>
      <t xml:space="preserve">
V05 </t>
    </r>
    <r>
      <rPr>
        <rFont val="Calibri, sans-serif"/>
        <color rgb="FF000000"/>
      </rPr>
      <t>HV_Substation_Main_Intake_62A.HV_SVW51_Main_Incomer_Panel_20_21</t>
    </r>
  </si>
  <si>
    <t>V5_VARH+</t>
  </si>
  <si>
    <t>Imported Reactive Energy (VArh+) on V05</t>
  </si>
  <si>
    <t>Imported Reactive Energy measured in Volt Amp Hour Reactive on V05</t>
  </si>
  <si>
    <r>
      <rPr>
        <rFont val="Calibri, sans-serif"/>
        <color rgb="FF000000"/>
      </rPr>
      <t>Please note the sub-meter is also labelled as follows:</t>
    </r>
    <r>
      <rPr>
        <rFont val="Calibri, sans-serif"/>
        <b/>
        <color rgb="FF000000"/>
      </rPr>
      <t xml:space="preserve">
V05 </t>
    </r>
    <r>
      <rPr>
        <rFont val="Calibri, sans-serif"/>
        <color rgb="FF000000"/>
      </rPr>
      <t>HV_Substation_Main_Intake_62A.HV_SVW51_Main_Incomer_Panel_20_21</t>
    </r>
  </si>
  <si>
    <t>V6_WH+</t>
  </si>
  <si>
    <t>Validated Imported Active Energy (Wh+) on the meter labelled V06</t>
  </si>
  <si>
    <t>Imported Active Energy measured in watt hours on V06 that has been validated against billing and other internal sources</t>
  </si>
  <si>
    <r>
      <rPr>
        <rFont val="Calibri, sans-serif"/>
        <color rgb="FF000000"/>
      </rPr>
      <t>Please note the sub-meter is also labelled as follows:</t>
    </r>
    <r>
      <rPr>
        <rFont val="Calibri, sans-serif"/>
        <b/>
        <color rgb="FF000000"/>
      </rPr>
      <t xml:space="preserve">
V06 </t>
    </r>
    <r>
      <rPr>
        <rFont val="Calibri, sans-serif"/>
        <color rgb="FF000000"/>
      </rPr>
      <t>HV_Substation_Main_Intake_62A.HV_NO6_Main_Incomer_Panel_24</t>
    </r>
  </si>
  <si>
    <t>V6_VARH+</t>
  </si>
  <si>
    <t>Imported Reactive Energy (VArh+) on V06</t>
  </si>
  <si>
    <t>Imported Reactive Energy measured in Volt Amp Hour Reactive on V06</t>
  </si>
  <si>
    <r>
      <rPr>
        <rFont val="Calibri, sans-serif"/>
        <color rgb="FF000000"/>
      </rPr>
      <t>Please note the sub-meter is also labelled as follows:</t>
    </r>
    <r>
      <rPr>
        <rFont val="Calibri, sans-serif"/>
        <b/>
        <color rgb="FF000000"/>
      </rPr>
      <t xml:space="preserve">
V06 </t>
    </r>
    <r>
      <rPr>
        <rFont val="Calibri, sans-serif"/>
        <color rgb="FF000000"/>
      </rPr>
      <t>HV_Substation_Main_Intake_62A.HV_NO6_Main_Incomer_Panel_24</t>
    </r>
  </si>
  <si>
    <t>Rule</t>
  </si>
  <si>
    <t>Validation rule (Wh+)</t>
  </si>
  <si>
    <t>A description of the validation rules that was applied to that particular reading (across all four meters) for Wh+</t>
  </si>
  <si>
    <t>To provide guidance on assumptions made when data was validated</t>
  </si>
  <si>
    <t>Indicates the quality of all the Wh+ fields</t>
  </si>
  <si>
    <t>1=Rule 1
2=Rule 2
3=Rule 3
4=Rule 4
5=Rule 5
6=Rule 6
7=Rule 7
8=Rule 8
9=Rule 9
10=UNVALIDATED</t>
  </si>
  <si>
    <t>Data Source 1 Name</t>
  </si>
  <si>
    <t>Mondo Meter Data</t>
  </si>
  <si>
    <t>"Load data set" - DS01</t>
  </si>
  <si>
    <t>Data Source 1 File Name &amp; Location</t>
  </si>
  <si>
    <t>Google Drive Link</t>
  </si>
  <si>
    <t>Data Source 1 Date Received</t>
  </si>
  <si>
    <t>Data Source 1 Contact</t>
  </si>
  <si>
    <t>Data Source 1 Description of Data</t>
  </si>
  <si>
    <t>This is  Campus Meter Net Demand Data (Mondo) which is the key data source.  File contains a record for each meter (4 meters) by a read date/time at 15 minute intervals for Wh active and reactive power (VArh) used and exported</t>
  </si>
  <si>
    <t>Data Source 1 Primary or Secondary Data</t>
  </si>
  <si>
    <t>Secondary use of metering data collected for billing purposes</t>
  </si>
  <si>
    <r>
      <rPr>
        <rFont val="Roboto"/>
        <sz val="10.0"/>
      </rPr>
      <t>Data Source 1 Data Custodian (</t>
    </r>
    <r>
      <rPr>
        <rFont val="Roboto"/>
        <i/>
        <sz val="10.0"/>
      </rPr>
      <t>if secondary data, indicate Monash Data Custodian in column D</t>
    </r>
    <r>
      <rPr>
        <rFont val="Roboto"/>
        <sz val="10.0"/>
      </rPr>
      <t>)</t>
    </r>
  </si>
  <si>
    <t>Mondo</t>
  </si>
  <si>
    <r>
      <rPr>
        <rFont val="Roboto"/>
        <b/>
        <color rgb="FF000000"/>
        <sz val="10.0"/>
      </rPr>
      <t>Monash Data Custodian:</t>
    </r>
    <r>
      <rPr>
        <rFont val="Roboto"/>
        <color rgb="FF666666"/>
        <sz val="10.0"/>
      </rPr>
      <t xml:space="preserve">  Buildings &amp; Property Division</t>
    </r>
  </si>
  <si>
    <t>Data Source 1 Time Period</t>
  </si>
  <si>
    <t>1 January 2012 to 31 December 2020</t>
  </si>
  <si>
    <t>Internal Monash Meter Data</t>
  </si>
  <si>
    <t>Data Source 2 Name</t>
  </si>
  <si>
    <t>Data Source 2 File Name &amp; Location</t>
  </si>
  <si>
    <t>Meter per feeder data 2020 .xlsx</t>
  </si>
  <si>
    <t>Data Source 2 Date Received/ Downloaded</t>
  </si>
  <si>
    <t>Data Source 2 Contact</t>
  </si>
  <si>
    <t>Andrew Pintar</t>
  </si>
  <si>
    <t>Data Source 2 Description of Data</t>
  </si>
  <si>
    <t xml:space="preserve">File contains internal Monash metering data in 15 minute increments for each meter (4 meters) </t>
  </si>
  <si>
    <t>Data Source 2 Primary or Secondary Data</t>
  </si>
  <si>
    <t>Primary Monash metering data</t>
  </si>
  <si>
    <r>
      <rPr>
        <rFont val="Roboto"/>
        <sz val="10.0"/>
      </rPr>
      <t>Data Source 2 Data Custodian (</t>
    </r>
    <r>
      <rPr>
        <rFont val="Roboto"/>
        <i/>
        <sz val="10.0"/>
      </rPr>
      <t>if secondary data</t>
    </r>
    <r>
      <rPr>
        <rFont val="Roboto"/>
        <sz val="10.0"/>
      </rPr>
      <t>)</t>
    </r>
  </si>
  <si>
    <t>Monash</t>
  </si>
  <si>
    <t>Data Source 2 Time Period</t>
  </si>
  <si>
    <t>1 July 2019 to 31 December 2020</t>
  </si>
  <si>
    <t>Internal Billing Data 2016-2020</t>
  </si>
  <si>
    <t>Data Source 3 Name</t>
  </si>
  <si>
    <t>Retailer Billing Data</t>
  </si>
  <si>
    <t>Data Source 3 File Name &amp; Location</t>
  </si>
  <si>
    <t>Clayton main NEM 12 30 min 2016 to 2020 load.xlsx</t>
  </si>
  <si>
    <t>Data Source 3 Date Received/ Downloaded</t>
  </si>
  <si>
    <t>Data Source 3 Contact</t>
  </si>
  <si>
    <t>Data Source 3 Description of Data</t>
  </si>
  <si>
    <t>Billing data in 30 minute increments in kW (converted to kWh by dividing by 2) that is aggregated across all 4 meters</t>
  </si>
  <si>
    <t>Data Source 3 Primary or Secondary Data</t>
  </si>
  <si>
    <r>
      <rPr>
        <rFont val="Roboto"/>
        <sz val="10.0"/>
      </rPr>
      <t>Data Source 3 Data Custodian (</t>
    </r>
    <r>
      <rPr>
        <rFont val="Roboto"/>
        <i/>
        <sz val="10.0"/>
      </rPr>
      <t>if secondary data</t>
    </r>
    <r>
      <rPr>
        <rFont val="Roboto"/>
        <sz val="10.0"/>
      </rPr>
      <t>)</t>
    </r>
  </si>
  <si>
    <t>Data Source 3 Time Period</t>
  </si>
  <si>
    <t>1 January 2016 to 31 December 2020</t>
  </si>
  <si>
    <t>Internal Billing Data 2018-2019</t>
  </si>
  <si>
    <t>Data Source 4 Name</t>
  </si>
  <si>
    <t>Retailer Billing Data - Origin Energy (using Gentrack)</t>
  </si>
  <si>
    <t>Data Source 4 File Name &amp; Location</t>
  </si>
  <si>
    <t>Monash Clayton load 2018 &amp; 2019.xlsx</t>
  </si>
  <si>
    <t>Data Source 4 Date Received/ Downloaded</t>
  </si>
  <si>
    <t>Data Source 4 Contact</t>
  </si>
  <si>
    <t>Data Source 4 Description of Data</t>
  </si>
  <si>
    <t>Billing data in 30 minute increments in kW that is aggregated across all 4 meters</t>
  </si>
  <si>
    <t>Data Source 4 Primary or Secondary Data</t>
  </si>
  <si>
    <r>
      <rPr>
        <rFont val="Roboto"/>
        <sz val="10.0"/>
      </rPr>
      <t>Data Source 4 Data Custodian (</t>
    </r>
    <r>
      <rPr>
        <rFont val="Roboto"/>
        <i/>
        <sz val="10.0"/>
      </rPr>
      <t>if secondary data</t>
    </r>
    <r>
      <rPr>
        <rFont val="Roboto"/>
        <sz val="10.0"/>
      </rPr>
      <t>)</t>
    </r>
  </si>
  <si>
    <t>Data Source 4 Time Period</t>
  </si>
  <si>
    <t>1 January 2018 to 31 December 2019</t>
  </si>
  <si>
    <t>Campus Meters</t>
  </si>
  <si>
    <t>V03</t>
  </si>
  <si>
    <t>V04</t>
  </si>
  <si>
    <t>V05</t>
  </si>
  <si>
    <t>V06</t>
  </si>
  <si>
    <t>Total</t>
  </si>
  <si>
    <t>File Name</t>
  </si>
  <si>
    <t>Source of Data</t>
  </si>
  <si>
    <t>Date Data Received</t>
  </si>
  <si>
    <t>Original Data Record Completeness</t>
  </si>
  <si>
    <t>Number of Records</t>
  </si>
  <si>
    <t>meterNMI (3 meters) x Read Date/Time (1/1/2012 12:15AM-6/1/2021 12:00AM)
 one meter (V06) started records from 3/1/2019 12:15AM</t>
  </si>
  <si>
    <t>Records of Interest</t>
  </si>
  <si>
    <t>For 3 of the meters, there is data from 1/1/2016 to 31/12/2020
 There are 1827 days (3 years x 365 + 2 leap years x 366) 
 These days have 96 readings per day (4 x 24 hours)
 For 1 of the meters (V06) data only from 3/1/2019 12:15AM</t>
  </si>
  <si>
    <t>Are there records missing?</t>
  </si>
  <si>
    <t>Yes</t>
  </si>
  <si>
    <t>Describe missing records</t>
  </si>
  <si>
    <t>There are no records for the 4th meter (V06) from 1/1/2016 12:00AM up to &amp; including 3/1/2019 12:00AM</t>
  </si>
  <si>
    <t>Original Data Quality Flag</t>
  </si>
  <si>
    <t>Are there quality indicators in the source data?</t>
  </si>
  <si>
    <r>
      <rPr>
        <rFont val="Roboto"/>
        <color rgb="FF666666"/>
      </rPr>
      <t xml:space="preserve">Yes, AEMO's specification for meters requires that a quality flag provides an indication of the following:
A=Actual Metering Data
 S=Substituted Data
E=Forward estimated data
F=Final substituted data
N=Null data
V=Variable data see </t>
    </r>
    <r>
      <rPr>
        <rFont val="Roboto"/>
        <color rgb="FF1155CC"/>
        <u/>
      </rPr>
      <t>'2.  Data Dictionary'!Q9</t>
    </r>
  </si>
  <si>
    <t>Quality Flag 1</t>
  </si>
  <si>
    <t>Wh+ Values measured as A</t>
  </si>
  <si>
    <t>Quality Flag 2</t>
  </si>
  <si>
    <t>Wh+ Values measured as S</t>
  </si>
  <si>
    <t>VArh+ Values measured as A</t>
  </si>
  <si>
    <t>VArh+ Values measured as S</t>
  </si>
  <si>
    <t>Comments</t>
  </si>
  <si>
    <t>It appears there was a period on 12/9/2017 between 9:45am-12pm when two meters(V03, V04) had a 45 min period and one meter (V05) had a 60 min period (noting there was no reading for V06 at that point) where an "S" reading was provided.
There was another period on 15/12/202 between 10-10:30 when  each of the four meters had a 15 min period (V03 &amp; V04's was concurrent)</t>
  </si>
  <si>
    <t>Original Data Element Completeness</t>
  </si>
  <si>
    <t>Are the values of data elements missing in individual records?</t>
  </si>
  <si>
    <t>We assume so. 
 Need to confirm that a "blank" within the data set is a missing value (ie unknown value) and not a measued zero value</t>
  </si>
  <si>
    <t>Missing Values Data Element 1</t>
  </si>
  <si>
    <t>Watt Hours Used (Wh+)</t>
  </si>
  <si>
    <t>Missing Values Data Element 2</t>
  </si>
  <si>
    <t>Volt Amp Hour Reactive Used (VArh+)</t>
  </si>
  <si>
    <t>Quality Assessments</t>
  </si>
  <si>
    <t>Quality Measure 1</t>
  </si>
  <si>
    <t>Known Invalid Data</t>
  </si>
  <si>
    <t>Zero read for Wh+ but have VArh+ value</t>
  </si>
  <si>
    <t>% Missing Values where known that zero is invalid</t>
  </si>
  <si>
    <t>%  of possible missing data that is confirmed as invalid</t>
  </si>
  <si>
    <t>Potential Missing Data</t>
  </si>
  <si>
    <t>Zero read for VArh+ but have Wh+</t>
  </si>
  <si>
    <t>% Missing Values where it is possible zero is valid</t>
  </si>
  <si>
    <t>%  of possible missing data that is possible zero is valid</t>
  </si>
  <si>
    <t>Quality Measure 2</t>
  </si>
  <si>
    <t># Instances of Missing Wh+ for:</t>
  </si>
  <si>
    <t>Missing Data Element 1 for defined period</t>
  </si>
  <si>
    <t>only 15 min</t>
  </si>
  <si>
    <t>only  30 min</t>
  </si>
  <si>
    <t>only 45 min</t>
  </si>
  <si>
    <t>only 60 min</t>
  </si>
  <si>
    <t>b/n 75-90 min</t>
  </si>
  <si>
    <t>b/n 105-180 min</t>
  </si>
  <si>
    <t>b/n 3.25-6 hours</t>
  </si>
  <si>
    <t>b/n 6.25 to 12 hours</t>
  </si>
  <si>
    <t>b/n 12.25 to 48 hours</t>
  </si>
  <si>
    <t>b/n 48.25 to 4348.25 hours (just under 6 mnths)</t>
  </si>
  <si>
    <t>Quality Measure 3</t>
  </si>
  <si>
    <t>Missing Data Element 1 but other meter reads</t>
  </si>
  <si>
    <t>Missing Wh+ but have 3 other meters</t>
  </si>
  <si>
    <t>Missing Data Element 2 but other meter reads</t>
  </si>
  <si>
    <t>Missing VArh+ but have 3 other meters</t>
  </si>
  <si>
    <t>Missing Wh+ but have 2 other meters</t>
  </si>
  <si>
    <t>Missing VArh+ but have 2 other meters</t>
  </si>
  <si>
    <t>RULE</t>
  </si>
  <si>
    <t>Classification of Records</t>
  </si>
  <si>
    <t>2016, 2018 &amp; H1-2019</t>
  </si>
  <si>
    <t>H2-2019, 2020</t>
  </si>
  <si>
    <t>Total Records</t>
  </si>
  <si>
    <t>100% Quality</t>
  </si>
  <si>
    <t>All 4 meters with Wh+ and VArh+</t>
  </si>
  <si>
    <t>100% Quality for Wh+ but not VArh+</t>
  </si>
  <si>
    <t>All 4 meters with Wh+ but at least one VArh+ missing</t>
  </si>
  <si>
    <t>If Wh+ on all four meters is positive (ie&gt;0) then assume correct</t>
  </si>
  <si>
    <t>Have 1 meters with zero Wh+ readings</t>
  </si>
  <si>
    <t>Have 2 meters with zero Wh+ readings</t>
  </si>
  <si>
    <t>Have 3 meters with zero Wh+ readings</t>
  </si>
  <si>
    <t>V06 missing but Wh+ and VArh+ non zero on all other meters</t>
  </si>
  <si>
    <t>V06 missing but Wh+ non zero on all other meters and VArh+ zero on at least one reading</t>
  </si>
  <si>
    <t>V06 missing  and at least one other meter reading zero for Wh+</t>
  </si>
  <si>
    <t>Uncertain Quality</t>
  </si>
  <si>
    <t>Records to be confirmed</t>
  </si>
  <si>
    <t>Resolved....</t>
  </si>
  <si>
    <t>Resolved...</t>
  </si>
  <si>
    <t>Quality as Billing Wh+ = Meter Wh+</t>
  </si>
  <si>
    <t>For 2016, 2018, H1-2019 if in a 30 min block, there is no difference between the aggregate of the mondo kWh and billing data, then will assume the zeros or null values are true.</t>
  </si>
  <si>
    <t>Quality as Difference is near zero</t>
  </si>
  <si>
    <t>For 2016, 2018, H1-2019 if in a 30 min block, the absolute difference between the aggregate of the mondo kWh and billing data is less than 1% of the billing data, then will assume the zeros or null values are true.</t>
  </si>
  <si>
    <t>Quality where Mondo &gt; Billing data</t>
  </si>
  <si>
    <t>For 2016, 2018, H1-2019 if in a 30 min block, the Mondo aggregate is greater than the billing data, individual instances were examined and confirmed billing data was wrong and assumed zeros or nulls were true</t>
  </si>
  <si>
    <t>Quality as Same meter is missing 2 reads &amp; can be inferred</t>
  </si>
  <si>
    <t>For 2016, 2018, H1-2019 if there are 2 consecutive readings missing on V06 but no other meters have a zero reading in the 30 minute period AND difference in mondo-billing if greater than -1%, the absolute difference will be split between the 15 min blocks on V06 proportional to the Sum of V03, V04 &amp; V05</t>
  </si>
  <si>
    <t>Quality as Same meter is missing 3 reads &amp; can be inferred</t>
  </si>
  <si>
    <t>For 2016, 2018, H1-2019 if there are 2 consecutive readings missing on V06 but at least one other meter has a zero reading in the 30 minute period AND difference in mondo-billing if greater than -1%, the absolute difference will be split between the 15 min blocks on V06 proportional to the Sum of V03, V04 &amp; V05 as it is assumed the zero reading(s) on the other meter is valid</t>
  </si>
  <si>
    <t>Quality Mondo 0 is confirmed by a zero in Internal Monash Data</t>
  </si>
  <si>
    <t>For H2-2019 &amp; 2020 if a meter is zero on Mondo data and  Internal Monash data assumed to be valid</t>
  </si>
  <si>
    <t>Quality as difference between internal and Monash Data is near zero (less than 1Kwh in 15min)</t>
  </si>
  <si>
    <t>For H2-2019 &amp; 2020 if Internal Monash is not zero but near zero (&lt;=1.5kWh) then accept Mondo zero as true</t>
  </si>
  <si>
    <t>Quality as Mondo=0 but internal Monash &lt;&gt; 0 but  Mondo = Billing so confirm as zero</t>
  </si>
  <si>
    <t>For H2-2019 &amp; 2020 if Internal Monash is not zero but no difference in billing data so confirm as zero</t>
  </si>
  <si>
    <t>UNVALIDATED DATA</t>
  </si>
  <si>
    <t>For 2017 no good quality verification data was available for 2017 and so these values are UNVALIDATED</t>
  </si>
  <si>
    <t>? Quality - as flag "S"</t>
  </si>
  <si>
    <t>2020 readings were confirmed by rule 2</t>
  </si>
  <si>
    <t>0% Quality - reading must be wrong</t>
  </si>
  <si>
    <t>At least one meter has VArh+ value but Wh+ is zero</t>
  </si>
  <si>
    <t>Project Name</t>
  </si>
  <si>
    <t>Institution</t>
  </si>
  <si>
    <t>Link of Shared Data</t>
  </si>
  <si>
    <t>Faculty</t>
  </si>
  <si>
    <t>Business and Economics</t>
  </si>
  <si>
    <t>Department/ Institute</t>
  </si>
  <si>
    <t>Department of Econometrics and Business Statistics</t>
  </si>
  <si>
    <t>Custodian of Shared Data</t>
  </si>
  <si>
    <t>Prof Farshid Vahid</t>
  </si>
  <si>
    <t>Sharing Purpose</t>
  </si>
  <si>
    <t>Research</t>
  </si>
  <si>
    <t>Net Zero Programme:</t>
  </si>
  <si>
    <t>Pure Reference (if Monash Research)</t>
  </si>
  <si>
    <t>Reason for Sharing</t>
  </si>
  <si>
    <t>Development of a site forecast for the Microgrid</t>
  </si>
  <si>
    <t>Approval for Sharing</t>
  </si>
  <si>
    <t>Email: 7 June 2021</t>
  </si>
  <si>
    <t>Date Shared</t>
  </si>
  <si>
    <t>Summary of Data Shared</t>
  </si>
  <si>
    <t>Historical meter data</t>
  </si>
  <si>
    <t>-Data Dictionary
-Copy of the Data Governance Document as at 10th June 2021
-Corrected_MondoDate (released 2021-06-10).csv</t>
  </si>
  <si>
    <t>Share with Faculty of Information Technology (Optimisation Researchers)
 - Frits de Nijs
 - Mark Wallace
 - Dora He</t>
  </si>
  <si>
    <t>Faculty of Information Technology</t>
  </si>
  <si>
    <t>Frits de Nijs</t>
  </si>
  <si>
    <t>Development of optimisation models</t>
  </si>
  <si>
    <t>Priya Galketiya</t>
  </si>
  <si>
    <t>Email: 27 July 2021</t>
  </si>
  <si>
    <t>Share with MeRC SEC Development Team</t>
  </si>
  <si>
    <t>Monash eResearch Centre</t>
  </si>
  <si>
    <t>Ayesha Sadiq</t>
  </si>
  <si>
    <t>Smart Energy City platform development</t>
  </si>
  <si>
    <t>Email: 4 August 2021</t>
  </si>
  <si>
    <t>Share with MeRC Visualisation Development Team</t>
  </si>
  <si>
    <t>Daniel Waghorn</t>
  </si>
  <si>
    <t>Energy Visualisation</t>
  </si>
  <si>
    <t>Purpose of Share</t>
  </si>
  <si>
    <t>Teaching &amp; Learning</t>
  </si>
  <si>
    <t>Operational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</si>
</sst>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quot;/&quot;d"/>
    <numFmt numFmtId="165" formatCode="d&quot;/&quot;m"/>
    <numFmt numFmtId="166" formatCode="m&quot;/&quot;d   "/>
    <numFmt numFmtId="167" formatCode="d-mmm-yyyy"/>
    <numFmt numFmtId="168" formatCode="d mmmm yyyy"/>
    <numFmt numFmtId="169" formatCode="d/m/yyyy hh:mm"/>
  </numFmts>
  <fonts count="43">
    <font>
      <sz val="10.0"/>
      <color rgb="FF000000"/>
      <name val="Arial"/>
    </font>
    <font>
      <sz val="12.0"/>
      <color rgb="FFFFFFFF"/>
      <name val="Roboto"/>
    </font>
    <font>
      <i/>
      <color rgb="FFC5CAE9"/>
      <name val="Roboto Condensed"/>
    </font>
    <font>
      <i/>
      <color rgb="FFC5CAE9"/>
      <name val="Roboto"/>
    </font>
    <font>
      <sz val="10.0"/>
      <name val="Roboto"/>
    </font>
    <font>
      <b/>
      <i/>
      <sz val="36.0"/>
      <color rgb="FF6772AD"/>
      <name val="Roboto"/>
    </font>
    <font>
      <sz val="10.0"/>
      <color rgb="FF6772AD"/>
      <name val="Roboto"/>
    </font>
    <font>
      <b/>
      <color rgb="FF303F9F"/>
      <name val="Roboto"/>
    </font>
    <font>
      <b/>
      <sz val="10.0"/>
      <color rgb="FF303F9F"/>
      <name val="Roboto"/>
    </font>
    <font>
      <b/>
      <i/>
      <sz val="24.0"/>
      <color rgb="FF6772AD"/>
      <name val="Roboto"/>
    </font>
    <font>
      <u/>
      <sz val="10.0"/>
      <color rgb="FF1155CC"/>
      <name val="Roboto"/>
    </font>
    <font>
      <sz val="10.0"/>
      <color rgb="FF666666"/>
      <name val="Roboto"/>
    </font>
    <font>
      <b/>
      <sz val="10.0"/>
      <name val="Roboto"/>
    </font>
    <font>
      <u/>
      <sz val="10.0"/>
      <color rgb="FF1155CC"/>
      <name val="Roboto"/>
    </font>
    <font/>
    <font>
      <u/>
      <sz val="10.0"/>
      <color rgb="FF6772AD"/>
      <name val="Roboto"/>
    </font>
    <font>
      <b/>
      <sz val="8.0"/>
      <color rgb="FF000000"/>
      <name val="&quot;Calibri Light&quot;"/>
    </font>
    <font>
      <b/>
      <sz val="7.0"/>
      <color rgb="FF000000"/>
      <name val="Arial"/>
    </font>
    <font>
      <b/>
      <color rgb="FF000000"/>
      <name val="Arial"/>
    </font>
    <font>
      <b/>
      <color rgb="FF000000"/>
      <name val="&quot;Calibri Light&quot;"/>
    </font>
    <font>
      <b/>
      <i/>
      <color rgb="FF000000"/>
      <name val="Calibri"/>
    </font>
    <font>
      <color rgb="FF000000"/>
      <name val="Calibri"/>
    </font>
    <font>
      <u/>
      <color rgb="FF000000"/>
      <name val="Calibri"/>
    </font>
    <font>
      <sz val="11.0"/>
      <color rgb="FF000000"/>
      <name val="Calibri"/>
    </font>
    <font>
      <b/>
      <sz val="10.0"/>
      <color rgb="FF666666"/>
      <name val="Roboto"/>
    </font>
    <font>
      <u/>
      <sz val="10.0"/>
      <color rgb="FF1155CC"/>
      <name val="Roboto"/>
    </font>
    <font>
      <u/>
      <sz val="10.0"/>
      <color rgb="FF1155CC"/>
      <name val="Roboto"/>
    </font>
    <font>
      <u/>
      <sz val="10.0"/>
      <color rgb="FF1155CC"/>
      <name val="Roboto"/>
    </font>
    <font>
      <u/>
      <sz val="10.0"/>
      <color rgb="FF1155CC"/>
      <name val="Roboto"/>
    </font>
    <font>
      <sz val="10.0"/>
      <color rgb="FFFFFFFF"/>
      <name val="Roboto"/>
    </font>
    <font>
      <color rgb="FF6772AD"/>
      <name val="Roboto"/>
    </font>
    <font>
      <b/>
      <color rgb="FF6772AD"/>
      <name val="Roboto"/>
    </font>
    <font>
      <color rgb="FFFFFFFF"/>
      <name val="Roboto"/>
    </font>
    <font>
      <name val="Roboto"/>
    </font>
    <font>
      <color rgb="FF666666"/>
      <name val="Roboto"/>
    </font>
    <font>
      <color rgb="FFFFFFFF"/>
      <name val="&quot;Arial Narrow&quot;"/>
    </font>
    <font>
      <u/>
      <color rgb="FF666666"/>
      <name val="Roboto"/>
    </font>
    <font>
      <b/>
      <color rgb="FFFFFFFF"/>
      <name val="Roboto"/>
    </font>
    <font>
      <i/>
      <color rgb="FF666666"/>
      <name val="Roboto"/>
    </font>
    <font>
      <b/>
      <sz val="11.0"/>
      <color rgb="FF000000"/>
      <name val="Roboto"/>
    </font>
    <font>
      <u/>
      <sz val="10.0"/>
      <color rgb="FF1155CC"/>
      <name val="Roboto"/>
    </font>
    <font>
      <u/>
      <sz val="10.0"/>
      <color rgb="FF1155CC"/>
      <name val="Roboto"/>
    </font>
    <font>
      <u/>
      <sz val="10.0"/>
      <color rgb="FF1155CC"/>
      <name val="Roboto"/>
    </font>
  </fonts>
  <fills count="20">
    <fill>
      <patternFill patternType="none"/>
    </fill>
    <fill>
      <patternFill patternType="lightGray"/>
    </fill>
    <fill>
      <patternFill patternType="solid">
        <fgColor rgb="FF2A3990"/>
        <bgColor rgb="FF2A3990"/>
      </patternFill>
    </fill>
    <fill>
      <patternFill patternType="solid">
        <fgColor rgb="FFF3F3F3"/>
        <bgColor rgb="FFF3F3F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5B9BD5"/>
        <bgColor rgb="FF5B9BD5"/>
      </patternFill>
    </fill>
    <fill>
      <patternFill patternType="solid">
        <fgColor rgb="FFFFF2CC"/>
        <bgColor rgb="FFFFF2CC"/>
      </patternFill>
    </fill>
    <fill>
      <patternFill patternType="solid">
        <fgColor rgb="FFF2F2F2"/>
        <bgColor rgb="FFF2F2F2"/>
      </patternFill>
    </fill>
    <fill>
      <patternFill patternType="solid">
        <fgColor rgb="FFE2EFDA"/>
        <bgColor rgb="FFE2EFDA"/>
      </patternFill>
    </fill>
    <fill>
      <patternFill patternType="solid">
        <fgColor rgb="FFC9DAF8"/>
        <bgColor rgb="FFC9DAF8"/>
      </patternFill>
    </fill>
    <fill>
      <patternFill patternType="solid">
        <fgColor rgb="FFFCE5CD"/>
        <bgColor rgb="FFFCE5CD"/>
      </patternFill>
    </fill>
    <fill>
      <patternFill patternType="solid">
        <fgColor rgb="FFD9D2E9"/>
        <bgColor rgb="FFD9D2E9"/>
      </patternFill>
    </fill>
    <fill>
      <patternFill patternType="solid">
        <fgColor rgb="FF980000"/>
        <bgColor rgb="FF980000"/>
      </patternFill>
    </fill>
    <fill>
      <patternFill patternType="solid">
        <fgColor rgb="FF4472C4"/>
        <bgColor rgb="FF4472C4"/>
      </patternFill>
    </fill>
    <fill>
      <patternFill patternType="solid">
        <fgColor rgb="FFF4CCCC"/>
        <bgColor rgb="FFF4CCCC"/>
      </patternFill>
    </fill>
    <fill>
      <patternFill patternType="solid">
        <fgColor rgb="FFA2C4C9"/>
        <bgColor rgb="FFA2C4C9"/>
      </patternFill>
    </fill>
    <fill>
      <patternFill patternType="solid">
        <fgColor rgb="FF76A5AF"/>
        <bgColor rgb="FF76A5AF"/>
      </patternFill>
    </fill>
  </fills>
  <borders count="15">
    <border/>
    <border>
      <bottom style="thin">
        <color rgb="FFC5CAE9"/>
      </bottom>
    </border>
    <border>
      <right style="thin">
        <color rgb="FFFFFFFF"/>
      </right>
      <top style="thin">
        <color rgb="FFFFFFFF"/>
      </top>
      <bottom style="thin">
        <color rgb="FFC5CAE9"/>
      </bottom>
    </border>
    <border>
      <top style="thin">
        <color rgb="FF303F9F"/>
      </top>
      <bottom style="thin">
        <color rgb="FFFFFFFF"/>
      </bottom>
    </border>
    <border>
      <top style="thin">
        <color rgb="FF303F9F"/>
      </top>
    </border>
    <border>
      <right style="thin">
        <color rgb="FFC5CAE9"/>
      </right>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horizontal="left" vertical="center"/>
    </xf>
    <xf borderId="0" fillId="2" fontId="3" numFmtId="0" xfId="0" applyAlignment="1" applyFont="1">
      <alignment horizontal="left" vertical="center"/>
    </xf>
    <xf borderId="0" fillId="0" fontId="4" numFmtId="164" xfId="0" applyAlignment="1" applyFont="1" applyNumberFormat="1">
      <alignment horizontal="left" readingOrder="0" vertical="bottom"/>
    </xf>
    <xf borderId="1" fillId="0" fontId="5" numFmtId="0" xfId="0" applyAlignment="1" applyBorder="1" applyFont="1">
      <alignment horizontal="left" readingOrder="0" shrinkToFit="0" vertical="top" wrapText="1"/>
    </xf>
    <xf borderId="2" fillId="0" fontId="6" numFmtId="0" xfId="0" applyAlignment="1" applyBorder="1" applyFont="1">
      <alignment horizontal="center" readingOrder="0" shrinkToFit="0" vertical="top" wrapText="1"/>
    </xf>
    <xf borderId="3" fillId="0" fontId="7" numFmtId="165" xfId="0" applyAlignment="1" applyBorder="1" applyFont="1" applyNumberFormat="1">
      <alignment horizontal="center" vertical="bottom"/>
    </xf>
    <xf borderId="4" fillId="0" fontId="7" numFmtId="165" xfId="0" applyAlignment="1" applyBorder="1" applyFont="1" applyNumberFormat="1">
      <alignment horizontal="center" vertical="bottom"/>
    </xf>
    <xf borderId="4" fillId="0" fontId="8" numFmtId="165" xfId="0" applyAlignment="1" applyBorder="1" applyFont="1" applyNumberFormat="1">
      <alignment horizontal="center" readingOrder="0" vertical="bottom"/>
    </xf>
    <xf borderId="1" fillId="0" fontId="4" numFmtId="0" xfId="0" applyAlignment="1" applyBorder="1" applyFont="1">
      <alignment horizontal="left" readingOrder="0" vertical="top"/>
    </xf>
    <xf borderId="1" fillId="0" fontId="9" numFmtId="0" xfId="0" applyAlignment="1" applyBorder="1" applyFont="1">
      <alignment horizontal="left" readingOrder="0" shrinkToFit="0" vertical="top" wrapText="0"/>
    </xf>
    <xf borderId="1" fillId="0" fontId="6" numFmtId="0" xfId="0" applyAlignment="1" applyBorder="1" applyFont="1">
      <alignment horizontal="center" readingOrder="0" shrinkToFit="0" vertical="top" wrapText="1"/>
    </xf>
    <xf borderId="1" fillId="0" fontId="6" numFmtId="166" xfId="0" applyAlignment="1" applyBorder="1" applyFont="1" applyNumberFormat="1">
      <alignment horizontal="center" readingOrder="0" vertical="top"/>
    </xf>
    <xf borderId="0" fillId="3" fontId="4" numFmtId="0" xfId="0" applyAlignment="1" applyFill="1" applyFont="1">
      <alignment vertical="center"/>
    </xf>
    <xf borderId="5" fillId="3" fontId="10" numFmtId="0" xfId="0" applyAlignment="1" applyBorder="1" applyFont="1">
      <alignment readingOrder="0" vertical="center"/>
    </xf>
    <xf borderId="0" fillId="3" fontId="11" numFmtId="0" xfId="0" applyAlignment="1" applyFont="1">
      <alignment horizontal="left" readingOrder="0" vertical="center"/>
    </xf>
    <xf borderId="0" fillId="3" fontId="11" numFmtId="0" xfId="0" applyAlignment="1" applyFont="1">
      <alignment horizontal="center" readingOrder="0" vertical="center"/>
    </xf>
    <xf borderId="0" fillId="4" fontId="4" numFmtId="0" xfId="0" applyAlignment="1" applyFill="1" applyFont="1">
      <alignment vertical="center"/>
    </xf>
    <xf borderId="5" fillId="4" fontId="4" numFmtId="0" xfId="0" applyAlignment="1" applyBorder="1" applyFont="1">
      <alignment readingOrder="0" vertical="center"/>
    </xf>
    <xf borderId="0" fillId="4" fontId="11" numFmtId="0" xfId="0" applyAlignment="1" applyFont="1">
      <alignment horizontal="left" readingOrder="0" vertical="center"/>
    </xf>
    <xf borderId="0" fillId="4" fontId="11" numFmtId="0" xfId="0" applyAlignment="1" applyFont="1">
      <alignment horizontal="center" readingOrder="0" vertical="center"/>
    </xf>
    <xf borderId="5" fillId="3" fontId="4" numFmtId="0" xfId="0" applyAlignment="1" applyBorder="1" applyFont="1">
      <alignment readingOrder="0" vertical="center"/>
    </xf>
    <xf borderId="0" fillId="4" fontId="11" numFmtId="0" xfId="0" applyAlignment="1" applyFont="1">
      <alignment horizontal="left" readingOrder="0" shrinkToFit="0" vertical="center" wrapText="1"/>
    </xf>
    <xf borderId="0" fillId="5" fontId="12" numFmtId="0" xfId="0" applyAlignment="1" applyFill="1" applyFont="1">
      <alignment readingOrder="0" shrinkToFit="0" textRotation="90" vertical="center" wrapText="1"/>
    </xf>
    <xf borderId="0" fillId="6" fontId="11" numFmtId="0" xfId="0" applyAlignment="1" applyFill="1" applyFont="1">
      <alignment horizontal="left" readingOrder="0" vertical="center"/>
    </xf>
    <xf borderId="0" fillId="7" fontId="12" numFmtId="0" xfId="0" applyAlignment="1" applyFill="1" applyFont="1">
      <alignment horizontal="center" readingOrder="0" shrinkToFit="0" textRotation="90" vertical="center" wrapText="1"/>
    </xf>
    <xf borderId="0" fillId="4" fontId="11" numFmtId="3" xfId="0" applyAlignment="1" applyFont="1" applyNumberFormat="1">
      <alignment horizontal="right" readingOrder="0" vertical="center"/>
    </xf>
    <xf borderId="0" fillId="3" fontId="11" numFmtId="3" xfId="0" applyAlignment="1" applyFont="1" applyNumberFormat="1">
      <alignment horizontal="right" readingOrder="0" vertical="center"/>
    </xf>
    <xf borderId="0" fillId="3" fontId="13" numFmtId="0" xfId="0" applyAlignment="1" applyFont="1">
      <alignment horizontal="right" readingOrder="0" vertical="center"/>
    </xf>
    <xf borderId="0" fillId="4" fontId="11" numFmtId="0" xfId="0" applyAlignment="1" applyFont="1">
      <alignment horizontal="right" readingOrder="0" vertical="center"/>
    </xf>
    <xf borderId="0" fillId="3" fontId="11" numFmtId="0" xfId="0" applyAlignment="1" applyFont="1">
      <alignment horizontal="right" readingOrder="0" vertical="center"/>
    </xf>
    <xf borderId="0" fillId="0" fontId="4" numFmtId="0" xfId="0" applyAlignment="1" applyFont="1">
      <alignment vertical="center"/>
    </xf>
    <xf borderId="5" fillId="0" fontId="4" numFmtId="0" xfId="0" applyAlignment="1" applyBorder="1" applyFont="1">
      <alignment vertical="center"/>
    </xf>
    <xf borderId="0" fillId="0" fontId="11" numFmtId="0" xfId="0" applyAlignment="1" applyFont="1">
      <alignment horizontal="center" readingOrder="0" vertical="center"/>
    </xf>
    <xf borderId="0" fillId="0" fontId="4" numFmtId="0" xfId="0" applyAlignment="1" applyFont="1">
      <alignment vertical="center"/>
    </xf>
    <xf borderId="5" fillId="0" fontId="4" numFmtId="0" xfId="0" applyAlignment="1" applyBorder="1" applyFont="1">
      <alignment readingOrder="0" vertical="center"/>
    </xf>
    <xf borderId="0" fillId="0" fontId="11" numFmtId="0" xfId="0" applyAlignment="1" applyFont="1">
      <alignment horizontal="left" readingOrder="0" vertical="center"/>
    </xf>
    <xf borderId="0" fillId="0" fontId="11" numFmtId="0" xfId="0" applyAlignment="1" applyFont="1">
      <alignment horizontal="center" readingOrder="0" vertical="center"/>
    </xf>
    <xf borderId="1" fillId="0" fontId="14" numFmtId="0" xfId="0" applyBorder="1" applyFont="1"/>
    <xf borderId="2" fillId="0" fontId="15" numFmtId="0" xfId="0" applyAlignment="1" applyBorder="1" applyFont="1">
      <alignment horizontal="left" readingOrder="0" shrinkToFit="0" vertical="top" wrapText="0"/>
    </xf>
    <xf borderId="6" fillId="8" fontId="16" numFmtId="0" xfId="0" applyAlignment="1" applyBorder="1" applyFill="1" applyFont="1">
      <alignment readingOrder="0" shrinkToFit="0" vertical="top" wrapText="1"/>
    </xf>
    <xf borderId="7" fillId="8" fontId="17" numFmtId="0" xfId="0" applyAlignment="1" applyBorder="1" applyFont="1">
      <alignment readingOrder="0" textRotation="90" vertical="top"/>
    </xf>
    <xf borderId="7" fillId="8" fontId="18" numFmtId="0" xfId="0" applyAlignment="1" applyBorder="1" applyFont="1">
      <alignment readingOrder="0" vertical="top"/>
    </xf>
    <xf borderId="7" fillId="8" fontId="19" numFmtId="0" xfId="0" applyAlignment="1" applyBorder="1" applyFont="1">
      <alignment readingOrder="0" vertical="top"/>
    </xf>
    <xf borderId="8" fillId="8" fontId="19" numFmtId="0" xfId="0" applyAlignment="1" applyBorder="1" applyFont="1">
      <alignment horizontal="center" readingOrder="0" shrinkToFit="0" vertical="top" wrapText="1"/>
    </xf>
    <xf borderId="7" fillId="8" fontId="18" numFmtId="0" xfId="0" applyAlignment="1" applyBorder="1" applyFont="1">
      <alignment horizontal="center" readingOrder="0" vertical="top"/>
    </xf>
    <xf borderId="0" fillId="9" fontId="20" numFmtId="0" xfId="0" applyAlignment="1" applyFill="1" applyFont="1">
      <alignment horizontal="right" readingOrder="0" vertical="top"/>
    </xf>
    <xf borderId="0" fillId="9" fontId="20" numFmtId="0" xfId="0" applyAlignment="1" applyFont="1">
      <alignment readingOrder="0" shrinkToFit="0" vertical="top" wrapText="0"/>
    </xf>
    <xf borderId="0" fillId="9" fontId="20" numFmtId="0" xfId="0" applyAlignment="1" applyFont="1">
      <alignment readingOrder="0" shrinkToFit="0" vertical="top" wrapText="1"/>
    </xf>
    <xf borderId="0" fillId="10" fontId="21" numFmtId="0" xfId="0" applyAlignment="1" applyFill="1" applyFont="1">
      <alignment readingOrder="0" shrinkToFit="0" vertical="top" wrapText="1"/>
    </xf>
    <xf borderId="0" fillId="11" fontId="21" numFmtId="0" xfId="0" applyAlignment="1" applyFill="1" applyFont="1">
      <alignment readingOrder="0" vertical="top"/>
    </xf>
    <xf borderId="0" fillId="10" fontId="21" numFmtId="0" xfId="0" applyAlignment="1" applyFont="1">
      <alignment shrinkToFit="0" vertical="top" wrapText="1"/>
    </xf>
    <xf borderId="0" fillId="10" fontId="21" numFmtId="0" xfId="0" applyAlignment="1" applyFont="1">
      <alignment readingOrder="0" vertical="top"/>
    </xf>
    <xf borderId="0" fillId="10" fontId="21" numFmtId="0" xfId="0" applyAlignment="1" applyFont="1">
      <alignment vertical="top"/>
    </xf>
    <xf borderId="0" fillId="11" fontId="21" numFmtId="0" xfId="0" applyAlignment="1" applyFont="1">
      <alignment vertical="top"/>
    </xf>
    <xf borderId="0" fillId="10" fontId="21" numFmtId="167" xfId="0" applyAlignment="1" applyFont="1" applyNumberFormat="1">
      <alignment horizontal="right" readingOrder="0" vertical="top"/>
    </xf>
    <xf borderId="0" fillId="10" fontId="22" numFmtId="0" xfId="0" applyAlignment="1" applyFont="1">
      <alignment readingOrder="0" shrinkToFit="0" vertical="top" wrapText="1"/>
    </xf>
    <xf borderId="0" fillId="10" fontId="21" numFmtId="0" xfId="0" applyAlignment="1" applyFont="1">
      <alignment shrinkToFit="0" vertical="top" wrapText="1"/>
    </xf>
    <xf borderId="0" fillId="10" fontId="21" numFmtId="0" xfId="0" applyAlignment="1" applyFont="1">
      <alignment readingOrder="0" shrinkToFit="0" vertical="top" wrapText="1"/>
    </xf>
    <xf borderId="0" fillId="4" fontId="23" numFmtId="0" xfId="0" applyAlignment="1" applyFont="1">
      <alignment vertical="top"/>
    </xf>
    <xf borderId="0" fillId="8" fontId="19" numFmtId="0" xfId="0" applyAlignment="1" applyFont="1">
      <alignment vertical="top"/>
    </xf>
    <xf borderId="9" fillId="8" fontId="19" numFmtId="0" xfId="0" applyAlignment="1" applyBorder="1" applyFont="1">
      <alignment vertical="top"/>
    </xf>
    <xf borderId="10" fillId="8" fontId="19" numFmtId="0" xfId="0" applyAlignment="1" applyBorder="1" applyFont="1">
      <alignment vertical="top"/>
    </xf>
    <xf borderId="0" fillId="5" fontId="4" numFmtId="0" xfId="0" applyAlignment="1" applyFont="1">
      <alignment textRotation="90" vertical="center"/>
    </xf>
    <xf borderId="5" fillId="5" fontId="4" numFmtId="0" xfId="0" applyAlignment="1" applyBorder="1" applyFont="1">
      <alignment readingOrder="0" vertical="center"/>
    </xf>
    <xf borderId="0" fillId="5" fontId="11" numFmtId="0" xfId="0" applyAlignment="1" applyFont="1">
      <alignment horizontal="left" readingOrder="0" vertical="center"/>
    </xf>
    <xf borderId="0" fillId="5" fontId="24" numFmtId="0" xfId="0" applyAlignment="1" applyFont="1">
      <alignment horizontal="center" readingOrder="0" vertical="center"/>
    </xf>
    <xf borderId="0" fillId="5" fontId="11" numFmtId="0" xfId="0" applyAlignment="1" applyFont="1">
      <alignment horizontal="center" readingOrder="0" vertical="center"/>
    </xf>
    <xf borderId="0" fillId="4" fontId="14" numFmtId="0" xfId="0" applyAlignment="1" applyFont="1">
      <alignment readingOrder="0"/>
    </xf>
    <xf borderId="0" fillId="4" fontId="25" numFmtId="0" xfId="0" applyAlignment="1" applyFont="1">
      <alignment horizontal="center" readingOrder="0" vertical="center"/>
    </xf>
    <xf borderId="0" fillId="3" fontId="11" numFmtId="0" xfId="0" applyAlignment="1" applyFont="1">
      <alignment horizontal="left" readingOrder="0" shrinkToFit="0" vertical="center" wrapText="1"/>
    </xf>
    <xf borderId="5" fillId="12" fontId="4" numFmtId="0" xfId="0" applyAlignment="1" applyBorder="1" applyFill="1" applyFont="1">
      <alignment readingOrder="0" vertical="center"/>
    </xf>
    <xf borderId="0" fillId="12" fontId="11" numFmtId="0" xfId="0" applyAlignment="1" applyFont="1">
      <alignment horizontal="left" readingOrder="0" vertical="center"/>
    </xf>
    <xf borderId="0" fillId="12" fontId="24" numFmtId="3" xfId="0" applyAlignment="1" applyFont="1" applyNumberFormat="1">
      <alignment horizontal="left" readingOrder="0" vertical="center"/>
    </xf>
    <xf borderId="0" fillId="12" fontId="11" numFmtId="0" xfId="0" applyAlignment="1" applyFont="1">
      <alignment horizontal="center" readingOrder="0" vertical="center"/>
    </xf>
    <xf borderId="0" fillId="4" fontId="26" numFmtId="3" xfId="0" applyAlignment="1" applyFont="1" applyNumberFormat="1">
      <alignment horizontal="right" readingOrder="0" vertical="center"/>
    </xf>
    <xf borderId="0" fillId="3" fontId="11" numFmtId="168" xfId="0" applyAlignment="1" applyFont="1" applyNumberFormat="1">
      <alignment horizontal="left" readingOrder="0" vertical="center"/>
    </xf>
    <xf borderId="0" fillId="13" fontId="12" numFmtId="0" xfId="0" applyAlignment="1" applyFill="1" applyFont="1">
      <alignment readingOrder="0" shrinkToFit="0" textRotation="90" vertical="center" wrapText="1"/>
    </xf>
    <xf borderId="5" fillId="13" fontId="4" numFmtId="0" xfId="0" applyAlignment="1" applyBorder="1" applyFont="1">
      <alignment readingOrder="0" vertical="center"/>
    </xf>
    <xf borderId="0" fillId="13" fontId="11" numFmtId="0" xfId="0" applyAlignment="1" applyFont="1">
      <alignment horizontal="left" readingOrder="0" vertical="center"/>
    </xf>
    <xf borderId="0" fillId="13" fontId="11" numFmtId="0" xfId="0" applyAlignment="1" applyFont="1">
      <alignment horizontal="right" readingOrder="0" vertical="center"/>
    </xf>
    <xf borderId="0" fillId="4" fontId="27" numFmtId="0" xfId="0" applyAlignment="1" applyFont="1">
      <alignment horizontal="right" readingOrder="0" vertical="center"/>
    </xf>
    <xf borderId="0" fillId="14" fontId="12" numFmtId="0" xfId="0" applyAlignment="1" applyFill="1" applyFont="1">
      <alignment readingOrder="0" shrinkToFit="0" textRotation="90" vertical="center" wrapText="1"/>
    </xf>
    <xf borderId="5" fillId="14" fontId="4" numFmtId="0" xfId="0" applyAlignment="1" applyBorder="1" applyFont="1">
      <alignment readingOrder="0" vertical="center"/>
    </xf>
    <xf borderId="0" fillId="14" fontId="11" numFmtId="0" xfId="0" applyAlignment="1" applyFont="1">
      <alignment horizontal="left" readingOrder="0" vertical="center"/>
    </xf>
    <xf borderId="0" fillId="14" fontId="28" numFmtId="0" xfId="0" applyAlignment="1" applyFont="1">
      <alignment horizontal="right" readingOrder="0" vertical="center"/>
    </xf>
    <xf borderId="0" fillId="14" fontId="11" numFmtId="0" xfId="0" applyAlignment="1" applyFont="1">
      <alignment horizontal="center" readingOrder="0" vertical="center"/>
    </xf>
    <xf borderId="0" fillId="15" fontId="1" numFmtId="0" xfId="0" applyAlignment="1" applyFill="1" applyFont="1">
      <alignment readingOrder="0" vertical="bottom"/>
    </xf>
    <xf borderId="0" fillId="15" fontId="29" numFmtId="164" xfId="0" applyAlignment="1" applyFont="1" applyNumberFormat="1">
      <alignment horizontal="left" readingOrder="0" vertical="bottom"/>
    </xf>
    <xf borderId="0" fillId="0" fontId="5" numFmtId="0" xfId="0" applyAlignment="1" applyFont="1">
      <alignment horizontal="left" readingOrder="0" shrinkToFit="0" vertical="top" wrapText="1"/>
    </xf>
    <xf borderId="0" fillId="0" fontId="30" numFmtId="0" xfId="0" applyAlignment="1" applyFont="1">
      <alignment horizontal="center" readingOrder="0" vertical="top"/>
    </xf>
    <xf borderId="11" fillId="0" fontId="30" numFmtId="0" xfId="0" applyAlignment="1" applyBorder="1" applyFont="1">
      <alignment horizontal="center" readingOrder="0" vertical="top"/>
    </xf>
    <xf borderId="12" fillId="0" fontId="14" numFmtId="0" xfId="0" applyBorder="1" applyFont="1"/>
    <xf borderId="13" fillId="0" fontId="14" numFmtId="0" xfId="0" applyBorder="1" applyFont="1"/>
    <xf borderId="14" fillId="0" fontId="30" numFmtId="165" xfId="0" applyAlignment="1" applyBorder="1" applyFont="1" applyNumberFormat="1">
      <alignment horizontal="center" vertical="top"/>
    </xf>
    <xf borderId="1" fillId="15" fontId="29" numFmtId="0" xfId="0" applyAlignment="1" applyBorder="1" applyFont="1">
      <alignment horizontal="left" readingOrder="0" vertical="top"/>
    </xf>
    <xf borderId="14" fillId="0" fontId="30" numFmtId="0" xfId="0" applyAlignment="1" applyBorder="1" applyFont="1">
      <alignment horizontal="center" readingOrder="0" vertical="top"/>
    </xf>
    <xf borderId="14" fillId="0" fontId="31" numFmtId="0" xfId="0" applyAlignment="1" applyBorder="1" applyFont="1">
      <alignment horizontal="center" readingOrder="0" vertical="top"/>
    </xf>
    <xf borderId="0" fillId="15" fontId="32" numFmtId="0" xfId="0" applyAlignment="1" applyFont="1">
      <alignment shrinkToFit="0" wrapText="0"/>
    </xf>
    <xf borderId="0" fillId="3" fontId="33" numFmtId="0" xfId="0" applyAlignment="1" applyFont="1">
      <alignment readingOrder="0" shrinkToFit="0" wrapText="0"/>
    </xf>
    <xf borderId="0" fillId="3" fontId="34" numFmtId="0" xfId="0" applyAlignment="1" applyFont="1">
      <alignment horizontal="left" readingOrder="0" shrinkToFit="0" wrapText="0"/>
    </xf>
    <xf borderId="0" fillId="3" fontId="34" numFmtId="0" xfId="0" applyAlignment="1" applyFont="1">
      <alignment horizontal="center" shrinkToFit="0" wrapText="0"/>
    </xf>
    <xf borderId="0" fillId="4" fontId="33" numFmtId="0" xfId="0" applyAlignment="1" applyFont="1">
      <alignment readingOrder="0" shrinkToFit="0" wrapText="0"/>
    </xf>
    <xf borderId="0" fillId="4" fontId="34" numFmtId="0" xfId="0" applyAlignment="1" applyFont="1">
      <alignment horizontal="left" shrinkToFit="0" wrapText="0"/>
    </xf>
    <xf borderId="0" fillId="4" fontId="34" numFmtId="3" xfId="0" applyAlignment="1" applyFont="1" applyNumberFormat="1">
      <alignment horizontal="right" shrinkToFit="0" wrapText="0"/>
    </xf>
    <xf borderId="0" fillId="3" fontId="34" numFmtId="0" xfId="0" applyAlignment="1" applyFont="1">
      <alignment horizontal="left" shrinkToFit="0" wrapText="0"/>
    </xf>
    <xf borderId="0" fillId="3" fontId="34" numFmtId="3" xfId="0" applyAlignment="1" applyFont="1" applyNumberFormat="1">
      <alignment horizontal="right" shrinkToFit="0" wrapText="0"/>
    </xf>
    <xf borderId="0" fillId="15" fontId="32" numFmtId="0" xfId="0" applyAlignment="1" applyFont="1">
      <alignment horizontal="center" readingOrder="0" shrinkToFit="0" textRotation="90" wrapText="1"/>
    </xf>
    <xf borderId="0" fillId="4" fontId="34" numFmtId="0" xfId="0" applyAlignment="1" applyFont="1">
      <alignment readingOrder="0"/>
    </xf>
    <xf borderId="0" fillId="4" fontId="34" numFmtId="3" xfId="0" applyAlignment="1" applyFont="1" applyNumberFormat="1">
      <alignment readingOrder="0"/>
    </xf>
    <xf borderId="0" fillId="4" fontId="34" numFmtId="3" xfId="0" applyAlignment="1" applyFont="1" applyNumberFormat="1">
      <alignment horizontal="right" readingOrder="0" shrinkToFit="0" wrapText="0"/>
    </xf>
    <xf borderId="0" fillId="3" fontId="33" numFmtId="0" xfId="0" applyAlignment="1" applyFont="1">
      <alignment readingOrder="0" shrinkToFit="0" vertical="top" wrapText="0"/>
    </xf>
    <xf borderId="0" fillId="3" fontId="34" numFmtId="0" xfId="0" applyAlignment="1" applyFont="1">
      <alignment readingOrder="0"/>
    </xf>
    <xf borderId="0" fillId="3" fontId="34" numFmtId="3" xfId="0" applyAlignment="1" applyFont="1" applyNumberFormat="1">
      <alignment horizontal="right" readingOrder="0" shrinkToFit="0" wrapText="0"/>
    </xf>
    <xf borderId="0" fillId="4" fontId="34" numFmtId="3" xfId="0" applyFont="1" applyNumberFormat="1"/>
    <xf borderId="0" fillId="15" fontId="35" numFmtId="0" xfId="0" applyAlignment="1" applyFont="1">
      <alignment horizontal="center" readingOrder="0" shrinkToFit="0" textRotation="90" vertical="center" wrapText="1"/>
    </xf>
    <xf borderId="0" fillId="4" fontId="33" numFmtId="0" xfId="0" applyAlignment="1" applyFont="1">
      <alignment readingOrder="0" shrinkToFit="0" vertical="top" wrapText="1"/>
    </xf>
    <xf borderId="0" fillId="4" fontId="36" numFmtId="0" xfId="0" applyAlignment="1" applyFont="1">
      <alignment horizontal="left" readingOrder="0" shrinkToFit="0" wrapText="1"/>
    </xf>
    <xf borderId="0" fillId="4" fontId="34" numFmtId="3" xfId="0" applyAlignment="1" applyFont="1" applyNumberFormat="1">
      <alignment horizontal="center" shrinkToFit="0" wrapText="0"/>
    </xf>
    <xf borderId="0" fillId="3" fontId="33" numFmtId="0" xfId="0" applyAlignment="1" applyFont="1">
      <alignment readingOrder="0" shrinkToFit="0" vertical="top" wrapText="1"/>
    </xf>
    <xf borderId="0" fillId="3" fontId="34" numFmtId="0" xfId="0" applyAlignment="1" applyFont="1">
      <alignment horizontal="left" readingOrder="0" shrinkToFit="0" wrapText="1"/>
    </xf>
    <xf borderId="0" fillId="3" fontId="23" numFmtId="3" xfId="0" applyAlignment="1" applyFont="1" applyNumberFormat="1">
      <alignment horizontal="right" readingOrder="0" shrinkToFit="0" vertical="bottom" wrapText="0"/>
    </xf>
    <xf borderId="0" fillId="3" fontId="34" numFmtId="3" xfId="0" applyAlignment="1" applyFont="1" applyNumberFormat="1">
      <alignment horizontal="center" readingOrder="0" shrinkToFit="0" wrapText="0"/>
    </xf>
    <xf borderId="0" fillId="4" fontId="34" numFmtId="0" xfId="0" applyAlignment="1" applyFont="1">
      <alignment horizontal="left" readingOrder="0" shrinkToFit="0" wrapText="1"/>
    </xf>
    <xf borderId="0" fillId="4" fontId="23" numFmtId="3" xfId="0" applyAlignment="1" applyFont="1" applyNumberFormat="1">
      <alignment horizontal="right" readingOrder="0" shrinkToFit="0" vertical="bottom" wrapText="0"/>
    </xf>
    <xf borderId="0" fillId="4" fontId="34" numFmtId="3" xfId="0" applyAlignment="1" applyFont="1" applyNumberFormat="1">
      <alignment horizontal="center" readingOrder="0" shrinkToFit="0" wrapText="0"/>
    </xf>
    <xf borderId="0" fillId="15" fontId="35" numFmtId="0" xfId="0" applyAlignment="1" applyFont="1">
      <alignment horizontal="center" readingOrder="0" shrinkToFit="0" textRotation="90" wrapText="1"/>
    </xf>
    <xf borderId="0" fillId="3" fontId="34" numFmtId="3" xfId="0" applyAlignment="1" applyFont="1" applyNumberFormat="1">
      <alignment horizontal="center" shrinkToFit="0" wrapText="0"/>
    </xf>
    <xf borderId="0" fillId="3" fontId="33" numFmtId="0" xfId="0" applyAlignment="1" applyFont="1">
      <alignment readingOrder="0"/>
    </xf>
    <xf borderId="0" fillId="3" fontId="34" numFmtId="0" xfId="0" applyAlignment="1" applyFont="1">
      <alignment horizontal="left" readingOrder="0"/>
    </xf>
    <xf borderId="0" fillId="3" fontId="34" numFmtId="0" xfId="0" applyAlignment="1" applyFont="1">
      <alignment horizontal="right" readingOrder="0" shrinkToFit="0" wrapText="0"/>
    </xf>
    <xf borderId="0" fillId="4" fontId="34" numFmtId="0" xfId="0" applyAlignment="1" applyFont="1">
      <alignment horizontal="left" readingOrder="0" shrinkToFit="0" wrapText="0"/>
    </xf>
    <xf borderId="0" fillId="4" fontId="34" numFmtId="0" xfId="0" applyAlignment="1" applyFont="1">
      <alignment horizontal="right" readingOrder="0" shrinkToFit="0" wrapText="0"/>
    </xf>
    <xf borderId="0" fillId="15" fontId="32" numFmtId="0" xfId="0" applyAlignment="1" applyFont="1">
      <alignment horizontal="center" readingOrder="0" shrinkToFit="0" textRotation="90" vertical="center" wrapText="1"/>
    </xf>
    <xf borderId="0" fillId="16" fontId="32" numFmtId="0" xfId="0" applyAlignment="1" applyFill="1" applyFont="1">
      <alignment readingOrder="0"/>
    </xf>
    <xf borderId="0" fillId="16" fontId="32" numFmtId="0" xfId="0" applyAlignment="1" applyFont="1">
      <alignment horizontal="left" readingOrder="0" shrinkToFit="0" wrapText="0"/>
    </xf>
    <xf borderId="0" fillId="16" fontId="32" numFmtId="3" xfId="0" applyAlignment="1" applyFont="1" applyNumberFormat="1">
      <alignment horizontal="right" shrinkToFit="0" wrapText="0"/>
    </xf>
    <xf borderId="0" fillId="4" fontId="34" numFmtId="10" xfId="0" applyAlignment="1" applyFont="1" applyNumberFormat="1">
      <alignment horizontal="right" readingOrder="0" shrinkToFit="0" wrapText="0"/>
    </xf>
    <xf borderId="0" fillId="3" fontId="34" numFmtId="0" xfId="0" applyAlignment="1" applyFont="1">
      <alignment horizontal="right" shrinkToFit="0" wrapText="0"/>
    </xf>
    <xf borderId="0" fillId="3" fontId="34" numFmtId="10" xfId="0" applyAlignment="1" applyFont="1" applyNumberFormat="1">
      <alignment horizontal="right" readingOrder="0" shrinkToFit="0" wrapText="0"/>
    </xf>
    <xf borderId="0" fillId="16" fontId="37" numFmtId="0" xfId="0" applyAlignment="1" applyFont="1">
      <alignment horizontal="center" readingOrder="0" shrinkToFit="0" wrapText="0"/>
    </xf>
    <xf borderId="0" fillId="16" fontId="37" numFmtId="3" xfId="0" applyAlignment="1" applyFont="1" applyNumberFormat="1">
      <alignment horizontal="center" readingOrder="0" shrinkToFit="0" wrapText="0"/>
    </xf>
    <xf borderId="0" fillId="4" fontId="23" numFmtId="0" xfId="0" applyAlignment="1" applyFont="1">
      <alignment horizontal="right" readingOrder="0" shrinkToFit="0" vertical="bottom" wrapText="0"/>
    </xf>
    <xf borderId="0" fillId="3" fontId="23" numFmtId="0" xfId="0" applyAlignment="1" applyFont="1">
      <alignment horizontal="right" readingOrder="0" shrinkToFit="0" vertical="bottom" wrapText="0"/>
    </xf>
    <xf borderId="0" fillId="4" fontId="23" numFmtId="0" xfId="0" applyAlignment="1" applyFont="1">
      <alignment readingOrder="0" shrinkToFit="0" vertical="bottom" wrapText="0"/>
    </xf>
    <xf borderId="0" fillId="3" fontId="23" numFmtId="0" xfId="0" applyAlignment="1" applyFont="1">
      <alignment readingOrder="0" shrinkToFit="0" vertical="bottom" wrapText="0"/>
    </xf>
    <xf borderId="0" fillId="16" fontId="32" numFmtId="0" xfId="0" applyAlignment="1" applyFont="1">
      <alignment horizontal="left" shrinkToFit="0" wrapText="0"/>
    </xf>
    <xf borderId="0" fillId="16" fontId="32" numFmtId="0" xfId="0" applyAlignment="1" applyFont="1">
      <alignment horizontal="right" shrinkToFit="0" wrapText="0"/>
    </xf>
    <xf borderId="0" fillId="15" fontId="32" numFmtId="0" xfId="0" applyAlignment="1" applyFont="1">
      <alignment readingOrder="0" shrinkToFit="0" wrapText="0"/>
    </xf>
    <xf borderId="0" fillId="16" fontId="37" numFmtId="0" xfId="0" applyAlignment="1" applyFont="1">
      <alignment horizontal="center" readingOrder="0" shrinkToFit="0" vertical="center" wrapText="0"/>
    </xf>
    <xf borderId="0" fillId="16" fontId="37" numFmtId="0" xfId="0" applyAlignment="1" applyFont="1">
      <alignment horizontal="center" readingOrder="0" shrinkToFit="0" vertical="center" wrapText="1"/>
    </xf>
    <xf borderId="0" fillId="12" fontId="33" numFmtId="0" xfId="0" applyAlignment="1" applyFont="1">
      <alignment readingOrder="0" shrinkToFit="0" wrapText="0"/>
    </xf>
    <xf borderId="0" fillId="12" fontId="34" numFmtId="0" xfId="0" applyAlignment="1" applyFont="1">
      <alignment horizontal="left" readingOrder="0" shrinkToFit="0" wrapText="0"/>
    </xf>
    <xf borderId="0" fillId="12" fontId="34" numFmtId="3" xfId="0" applyAlignment="1" applyFont="1" applyNumberFormat="1">
      <alignment horizontal="right" readingOrder="0" shrinkToFit="0" wrapText="0"/>
    </xf>
    <xf borderId="0" fillId="17" fontId="34" numFmtId="0" xfId="0" applyAlignment="1" applyFill="1" applyFont="1">
      <alignment horizontal="left" readingOrder="0" shrinkToFit="0" wrapText="0"/>
    </xf>
    <xf borderId="0" fillId="17" fontId="34" numFmtId="3" xfId="0" applyAlignment="1" applyFont="1" applyNumberFormat="1">
      <alignment horizontal="right" readingOrder="0" shrinkToFit="0" wrapText="0"/>
    </xf>
    <xf borderId="0" fillId="13" fontId="33" numFmtId="0" xfId="0" applyAlignment="1" applyFont="1">
      <alignment readingOrder="0" shrinkToFit="0" vertical="top" wrapText="0"/>
    </xf>
    <xf borderId="0" fillId="13" fontId="38" numFmtId="0" xfId="0" applyAlignment="1" applyFont="1">
      <alignment horizontal="left" readingOrder="0" shrinkToFit="0" vertical="top" wrapText="1"/>
    </xf>
    <xf borderId="0" fillId="13" fontId="34" numFmtId="3" xfId="0" applyAlignment="1" applyFont="1" applyNumberFormat="1">
      <alignment horizontal="right" readingOrder="0" shrinkToFit="0" vertical="top" wrapText="0"/>
    </xf>
    <xf borderId="0" fillId="13" fontId="34" numFmtId="169" xfId="0" applyAlignment="1" applyFont="1" applyNumberFormat="1">
      <alignment horizontal="right" readingOrder="0" shrinkToFit="0" vertical="top" wrapText="0"/>
    </xf>
    <xf borderId="0" fillId="13" fontId="33" numFmtId="9" xfId="0" applyAlignment="1" applyFont="1" applyNumberFormat="1">
      <alignment readingOrder="0" shrinkToFit="0" vertical="top" wrapText="0"/>
    </xf>
    <xf borderId="0" fillId="3" fontId="34" numFmtId="3" xfId="0" applyAlignment="1" applyFont="1" applyNumberFormat="1">
      <alignment horizontal="right" readingOrder="0" shrinkToFit="0" vertical="top" wrapText="0"/>
    </xf>
    <xf borderId="0" fillId="3" fontId="34" numFmtId="3" xfId="0" applyAlignment="1" applyFont="1" applyNumberFormat="1">
      <alignment horizontal="center" readingOrder="0" shrinkToFit="0" vertical="top" wrapText="0"/>
    </xf>
    <xf borderId="0" fillId="17" fontId="33" numFmtId="0" xfId="0" applyAlignment="1" applyFont="1">
      <alignment readingOrder="0" shrinkToFit="0" vertical="top" wrapText="0"/>
    </xf>
    <xf borderId="0" fillId="17" fontId="34" numFmtId="0" xfId="0" applyAlignment="1" applyFont="1">
      <alignment horizontal="left" readingOrder="0" shrinkToFit="0" vertical="top" wrapText="0"/>
    </xf>
    <xf borderId="0" fillId="17" fontId="34" numFmtId="3" xfId="0" applyAlignment="1" applyFont="1" applyNumberFormat="1">
      <alignment horizontal="right" readingOrder="0" shrinkToFit="0" vertical="top" wrapText="0"/>
    </xf>
    <xf borderId="0" fillId="13" fontId="38" numFmtId="0" xfId="0" applyAlignment="1" applyFont="1">
      <alignment horizontal="left" readingOrder="0" shrinkToFit="0" wrapText="1"/>
    </xf>
    <xf borderId="0" fillId="3" fontId="34" numFmtId="9" xfId="0" applyAlignment="1" applyFont="1" applyNumberFormat="1">
      <alignment horizontal="right" readingOrder="0" shrinkToFit="0" wrapText="0"/>
    </xf>
    <xf borderId="0" fillId="18" fontId="4" numFmtId="0" xfId="0" applyAlignment="1" applyFill="1" applyFont="1">
      <alignment textRotation="90" vertical="center"/>
    </xf>
    <xf borderId="0" fillId="18" fontId="39" numFmtId="0" xfId="0" applyAlignment="1" applyFont="1">
      <alignment textRotation="0" vertical="center"/>
    </xf>
    <xf borderId="0" fillId="3" fontId="40" numFmtId="0" xfId="0" applyAlignment="1" applyFont="1">
      <alignment horizontal="center" readingOrder="0" vertical="center"/>
    </xf>
    <xf borderId="0" fillId="3" fontId="41" numFmtId="0" xfId="0" applyAlignment="1" applyFont="1">
      <alignment horizontal="left" readingOrder="0" vertical="center"/>
    </xf>
    <xf borderId="0" fillId="4" fontId="11" numFmtId="168" xfId="0" applyAlignment="1" applyFont="1" applyNumberFormat="1">
      <alignment horizontal="left" readingOrder="0" vertical="center"/>
    </xf>
    <xf borderId="5" fillId="3" fontId="4" numFmtId="0" xfId="0" applyAlignment="1" applyBorder="1" applyFont="1">
      <alignment readingOrder="0" vertical="top"/>
    </xf>
    <xf borderId="0" fillId="3" fontId="11" numFmtId="0" xfId="0" applyAlignment="1" applyFont="1">
      <alignment horizontal="left" readingOrder="0" vertical="top"/>
    </xf>
    <xf borderId="0" fillId="3" fontId="11" numFmtId="3" xfId="0" applyAlignment="1" applyFont="1" applyNumberFormat="1">
      <alignment horizontal="left" readingOrder="0" vertical="center"/>
    </xf>
    <xf borderId="0" fillId="19" fontId="4" numFmtId="0" xfId="0" applyAlignment="1" applyFill="1" applyFont="1">
      <alignment textRotation="90" vertical="center"/>
    </xf>
    <xf borderId="0" fillId="19" fontId="4" numFmtId="0" xfId="0" applyAlignment="1" applyFont="1">
      <alignment readingOrder="0" vertical="top"/>
    </xf>
    <xf borderId="0" fillId="19" fontId="11" numFmtId="0" xfId="0" applyAlignment="1" applyFont="1">
      <alignment horizontal="left" readingOrder="0" vertical="top"/>
    </xf>
    <xf borderId="0" fillId="19" fontId="11" numFmtId="3" xfId="0" applyAlignment="1" applyFont="1" applyNumberFormat="1">
      <alignment horizontal="left" readingOrder="0" vertical="center"/>
    </xf>
    <xf borderId="0" fillId="19" fontId="11" numFmtId="0" xfId="0" applyAlignment="1" applyFont="1">
      <alignment horizontal="center" readingOrder="0" vertical="center"/>
    </xf>
    <xf borderId="0" fillId="4" fontId="11" numFmtId="0" xfId="0" applyAlignment="1" applyFont="1">
      <alignment horizontal="left" readingOrder="0" vertical="top"/>
    </xf>
    <xf borderId="0" fillId="4" fontId="11" numFmtId="3" xfId="0" applyAlignment="1" applyFont="1" applyNumberFormat="1">
      <alignment horizontal="left" readingOrder="0" vertical="center"/>
    </xf>
    <xf borderId="0" fillId="3" fontId="42" numFmtId="3" xfId="0" applyAlignment="1" applyFont="1" applyNumberFormat="1">
      <alignment horizontal="left" readingOrder="0" vertical="center"/>
    </xf>
    <xf borderId="0" fillId="4" fontId="11" numFmtId="168" xfId="0" applyAlignment="1" applyFont="1" applyNumberFormat="1">
      <alignment horizontal="left" readingOrder="0" vertical="top"/>
    </xf>
    <xf borderId="0" fillId="4" fontId="4" numFmtId="0" xfId="0" applyAlignment="1" applyFont="1">
      <alignment readingOrder="0" vertical="top"/>
    </xf>
    <xf borderId="0" fillId="0" fontId="14" numFmtId="0" xfId="0" applyAlignment="1" applyFont="1">
      <alignment readingOrder="0"/>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2" pivot="0" name="1.  Purpose of Data-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1</xdr:row>
      <xdr:rowOff>9525</xdr:rowOff>
    </xdr:from>
    <xdr:ext cx="1362075"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1</xdr:row>
      <xdr:rowOff>9525</xdr:rowOff>
    </xdr:from>
    <xdr:ext cx="1362075"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1</xdr:row>
      <xdr:rowOff>9525</xdr:rowOff>
    </xdr:from>
    <xdr:ext cx="1362075"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1</xdr:row>
      <xdr:rowOff>9525</xdr:rowOff>
    </xdr:from>
    <xdr:ext cx="1362075"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1</xdr:row>
      <xdr:rowOff>9525</xdr:rowOff>
    </xdr:from>
    <xdr:ext cx="1362075" cy="400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1:F32" displayName="Table_1" id="1">
  <tableColumns count="6">
    <tableColumn name="Column1" id="1"/>
    <tableColumn name="Column2" id="2"/>
    <tableColumn name="Column3" id="3"/>
    <tableColumn name="Column4" id="4"/>
    <tableColumn name="Column5" id="5"/>
    <tableColumn name="Column6" id="6"/>
  </tableColumns>
  <tableStyleInfo name="1.  Purpose of Data-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rpR6nywwrjA_9JQ6u3ZUcNe4k5wbTZCbOmTeHmWmHc/edit?usp=sharing" TargetMode="External"/><Relationship Id="rId2" Type="http://schemas.openxmlformats.org/officeDocument/2006/relationships/hyperlink" Target="https://www.monash.edu/library/researchers/researchdata/guidelines/security-classifications" TargetMode="External"/><Relationship Id="rId3" Type="http://schemas.openxmlformats.org/officeDocument/2006/relationships/hyperlink" Target="https://drive.google.com/file/d/1DQiYA4vnRISmjTIpbcGGpKa-d1UfBuqp/view?usp=sharing"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FgSer7_3ox7_Mr3pwR6XrUlVR_3u6DA/view?usp=sharing" TargetMode="External"/><Relationship Id="rId2" Type="http://schemas.openxmlformats.org/officeDocument/2006/relationships/hyperlink" Target="https://www.aemo.com.au/-/media/Files/Electricity/NEM/Retail_and_Metering/Metering-Procedures/2018/MDFF-Specification-NEM12--NEM13-v106.pdf" TargetMode="External"/><Relationship Id="rId3" Type="http://schemas.openxmlformats.org/officeDocument/2006/relationships/hyperlink" Target="https://www.aemo.com.au/-/media/Files/Electricity/NEM/Retail_and_Metering/Metering-Procedures/2018/MDFF-Specification-NEM12--NEM13-v106.pdf" TargetMode="External"/><Relationship Id="rId4" Type="http://schemas.openxmlformats.org/officeDocument/2006/relationships/hyperlink" Target="https://www.aemo.com.au/-/media/Files/Electricity/NEM/Retail_and_Metering/Metering-Procedures/2018/MDFF-Specification-NEM12--NEM13-v106.pdf" TargetMode="External"/><Relationship Id="rId5" Type="http://schemas.openxmlformats.org/officeDocument/2006/relationships/hyperlink" Target="https://www.aemo.com.au/-/media/Files/Electricity/NEM/Retail_and_Metering/Metering-Procedures/2018/MDFF-Specification-NEM12--NEM13-v106.pdf"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FgSer7_3ox7_Mr3pwR6XrUlVR_3u6DA/view?usp=sharing" TargetMode="External"/><Relationship Id="rId2" Type="http://schemas.openxmlformats.org/officeDocument/2006/relationships/hyperlink" Target="https://drive.google.com/file/d/1MdFIryWwoZe2XYTyESF3DE2Bx2aN0zbL/view?usp=sharing" TargetMode="External"/><Relationship Id="rId3" Type="http://schemas.openxmlformats.org/officeDocument/2006/relationships/hyperlink" Target="https://drive.google.com/file/d/1IGKsi9fd6ppBH-zvag--Q-g9rAlrQMDc/view?usp=sharing" TargetMode="External"/><Relationship Id="rId4" Type="http://schemas.openxmlformats.org/officeDocument/2006/relationships/hyperlink" Target="https://drive.google.com/file/d/1Gn7peHIts2cmNS8omZSIHON4klJxlNUw/view?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drive/folders/1qMJAdGy9vyb8GdSfhnWgw15v5bsqQEM7?usp=sharing" TargetMode="External"/><Relationship Id="rId2" Type="http://schemas.openxmlformats.org/officeDocument/2006/relationships/hyperlink" Target="https://drive.google.com/file/d/1t0xqcvVDutoTRPKJ1kYbANv9x_hH0wOF/view?usp=sharing" TargetMode="External"/><Relationship Id="rId3" Type="http://schemas.openxmlformats.org/officeDocument/2006/relationships/hyperlink" Target="https://drive.google.com/drive/folders/1qMJAdGy9vyb8GdSfhnWgw15v5bsqQEM7?usp=sharing" TargetMode="External"/><Relationship Id="rId4" Type="http://schemas.openxmlformats.org/officeDocument/2006/relationships/hyperlink" Target="https://drive.google.com/file/d/1GNp5RbUfC4oGsgt53LVje4vGAdf0mcem/view?usp=sharing" TargetMode="External"/><Relationship Id="rId9" Type="http://schemas.openxmlformats.org/officeDocument/2006/relationships/drawing" Target="../drawings/drawing5.xml"/><Relationship Id="rId5" Type="http://schemas.openxmlformats.org/officeDocument/2006/relationships/hyperlink" Target="https://drive.google.com/drive/folders/1qMJAdGy9vyb8GdSfhnWgw15v5bsqQEM7?usp=sharing" TargetMode="External"/><Relationship Id="rId6" Type="http://schemas.openxmlformats.org/officeDocument/2006/relationships/hyperlink" Target="https://drive.google.com/file/d/1GPPpAgD_M5D5UDxCMrIO0ecMYB59g7ah/view?usp=sharing" TargetMode="External"/><Relationship Id="rId7" Type="http://schemas.openxmlformats.org/officeDocument/2006/relationships/hyperlink" Target="https://drive.google.com/drive/folders/1qMJAdGy9vyb8GdSfhnWgw15v5bsqQEM7?usp=sharing" TargetMode="External"/><Relationship Id="rId8" Type="http://schemas.openxmlformats.org/officeDocument/2006/relationships/hyperlink" Target="https://drive.google.com/file/d/1GPPpAgD_M5D5UDxCMrIO0ecMYB59g7ah/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5.43"/>
    <col customWidth="1" min="2" max="2" width="35.86"/>
    <col customWidth="1" min="3" max="3" width="83.14"/>
    <col customWidth="1" min="4" max="4" width="21.43"/>
    <col customWidth="1" min="5" max="5" width="31.57"/>
    <col customWidth="1" hidden="1" min="6" max="6" width="7.0"/>
  </cols>
  <sheetData>
    <row r="1" ht="3.0" customHeight="1">
      <c r="A1" s="1"/>
      <c r="B1" s="1"/>
      <c r="C1" s="2"/>
      <c r="E1" s="3"/>
      <c r="F1" s="3"/>
    </row>
    <row r="2" ht="34.5" customHeight="1">
      <c r="A2" s="4"/>
      <c r="B2" s="5"/>
      <c r="C2" s="6" t="s">
        <v>0</v>
      </c>
      <c r="D2" s="7"/>
      <c r="E2" s="8"/>
      <c r="F2" s="9"/>
    </row>
    <row r="3" ht="36.0" customHeight="1">
      <c r="A3" s="10"/>
      <c r="B3" s="11" t="s">
        <v>1</v>
      </c>
      <c r="C3" s="6" t="s">
        <v>2</v>
      </c>
      <c r="D3" s="6"/>
      <c r="E3" s="12"/>
      <c r="F3" s="13" t="str">
        <f>F2</f>
        <v/>
      </c>
    </row>
    <row r="4" ht="19.5" customHeight="1">
      <c r="A4" s="14"/>
      <c r="B4" s="15" t="s">
        <v>3</v>
      </c>
      <c r="C4" s="16" t="s">
        <v>4</v>
      </c>
      <c r="D4" s="17" t="s">
        <v>5</v>
      </c>
      <c r="E4" s="17"/>
      <c r="F4" s="17"/>
    </row>
    <row r="5" ht="19.5" customHeight="1">
      <c r="A5" s="18"/>
      <c r="B5" s="19" t="s">
        <v>6</v>
      </c>
      <c r="C5" s="20" t="s">
        <v>7</v>
      </c>
      <c r="D5" s="21"/>
      <c r="E5" s="21"/>
      <c r="F5" s="21"/>
    </row>
    <row r="6" ht="19.5" customHeight="1">
      <c r="A6" s="14"/>
      <c r="B6" s="22" t="s">
        <v>8</v>
      </c>
      <c r="C6" s="16" t="s">
        <v>7</v>
      </c>
      <c r="D6" s="17"/>
      <c r="E6" s="17"/>
      <c r="F6" s="17"/>
    </row>
    <row r="7" ht="19.5" customHeight="1">
      <c r="A7" s="18"/>
      <c r="B7" s="19" t="s">
        <v>9</v>
      </c>
      <c r="C7" s="20"/>
      <c r="D7" s="21"/>
      <c r="E7" s="21"/>
      <c r="F7" s="21"/>
    </row>
    <row r="8" ht="19.5" customHeight="1">
      <c r="A8" s="14"/>
      <c r="B8" s="22" t="s">
        <v>10</v>
      </c>
      <c r="C8" s="16" t="s">
        <v>11</v>
      </c>
      <c r="D8" s="17"/>
      <c r="E8" s="17"/>
      <c r="F8" s="17"/>
    </row>
    <row r="9" ht="19.5" customHeight="1">
      <c r="A9" s="18"/>
      <c r="B9" s="19" t="s">
        <v>12</v>
      </c>
      <c r="C9" s="23" t="s">
        <v>13</v>
      </c>
      <c r="D9" s="21"/>
      <c r="E9" s="21"/>
      <c r="F9" s="21"/>
    </row>
    <row r="10" ht="19.5" customHeight="1">
      <c r="A10" s="24" t="s">
        <v>14</v>
      </c>
      <c r="B10" s="22" t="s">
        <v>15</v>
      </c>
      <c r="C10" s="16" t="s">
        <v>16</v>
      </c>
      <c r="D10" s="16" t="s">
        <v>17</v>
      </c>
      <c r="E10" s="17"/>
      <c r="F10" s="17"/>
    </row>
    <row r="11" ht="19.5" customHeight="1">
      <c r="B11" s="19" t="s">
        <v>18</v>
      </c>
      <c r="C11" s="20" t="s">
        <v>19</v>
      </c>
      <c r="D11" s="20" t="s">
        <v>20</v>
      </c>
      <c r="E11" s="21"/>
      <c r="F11" s="21"/>
    </row>
    <row r="12" ht="19.5" customHeight="1">
      <c r="B12" s="22" t="s">
        <v>21</v>
      </c>
      <c r="C12" s="25" t="s">
        <v>22</v>
      </c>
      <c r="D12" s="17"/>
      <c r="E12" s="17"/>
      <c r="F12" s="17"/>
    </row>
    <row r="13" ht="19.5" customHeight="1">
      <c r="A13" s="26" t="s">
        <v>23</v>
      </c>
      <c r="B13" s="19" t="s">
        <v>24</v>
      </c>
      <c r="C13" s="20" t="s">
        <v>25</v>
      </c>
      <c r="D13" s="27"/>
      <c r="E13" s="21"/>
      <c r="F13" s="21"/>
    </row>
    <row r="14" ht="19.5" customHeight="1">
      <c r="B14" s="22" t="s">
        <v>26</v>
      </c>
      <c r="C14" s="16" t="s">
        <v>27</v>
      </c>
      <c r="D14" s="28"/>
      <c r="E14" s="17"/>
      <c r="F14" s="17"/>
    </row>
    <row r="15" ht="19.5" customHeight="1">
      <c r="B15" s="19" t="s">
        <v>28</v>
      </c>
      <c r="C15" s="20" t="s">
        <v>29</v>
      </c>
      <c r="D15" s="27"/>
      <c r="E15" s="21"/>
      <c r="F15" s="21"/>
    </row>
    <row r="16" ht="19.5" customHeight="1">
      <c r="A16" s="14"/>
      <c r="B16" s="15" t="s">
        <v>30</v>
      </c>
      <c r="C16" s="16" t="s">
        <v>31</v>
      </c>
      <c r="D16" s="29" t="s">
        <v>32</v>
      </c>
      <c r="E16" s="17"/>
      <c r="F16" s="17"/>
    </row>
    <row r="17" ht="19.5" customHeight="1">
      <c r="A17" s="18"/>
      <c r="B17" s="19"/>
      <c r="C17" s="20"/>
      <c r="D17" s="30"/>
      <c r="E17" s="21"/>
      <c r="F17" s="21"/>
    </row>
    <row r="18" ht="19.5" customHeight="1">
      <c r="A18" s="14"/>
      <c r="B18" s="22"/>
      <c r="C18" s="16"/>
      <c r="D18" s="31"/>
      <c r="E18" s="17"/>
      <c r="F18" s="17"/>
    </row>
    <row r="19" ht="19.5" customHeight="1">
      <c r="A19" s="18"/>
      <c r="B19" s="19"/>
      <c r="C19" s="20"/>
      <c r="D19" s="30"/>
      <c r="E19" s="21"/>
      <c r="F19" s="21"/>
    </row>
    <row r="20" ht="19.5" hidden="1" customHeight="1">
      <c r="A20" s="32"/>
      <c r="B20" s="33"/>
      <c r="C20" s="34"/>
      <c r="D20" s="34"/>
      <c r="E20" s="34"/>
      <c r="F20" s="34"/>
    </row>
    <row r="21" ht="19.5" customHeight="1">
      <c r="A21" s="35"/>
      <c r="B21" s="36"/>
      <c r="C21" s="37"/>
      <c r="D21" s="38"/>
      <c r="E21" s="38"/>
      <c r="F21" s="38"/>
    </row>
    <row r="22" ht="19.5" customHeight="1">
      <c r="A22" s="35"/>
      <c r="B22" s="36"/>
      <c r="C22" s="37"/>
      <c r="D22" s="38"/>
      <c r="E22" s="38"/>
      <c r="F22" s="38"/>
    </row>
    <row r="23" ht="19.5" customHeight="1">
      <c r="A23" s="35"/>
      <c r="B23" s="36"/>
      <c r="C23" s="37"/>
      <c r="D23" s="38"/>
      <c r="E23" s="38"/>
      <c r="F23" s="38"/>
    </row>
    <row r="24" ht="19.5" customHeight="1">
      <c r="A24" s="35"/>
      <c r="B24" s="36"/>
      <c r="C24" s="37"/>
      <c r="D24" s="38"/>
      <c r="E24" s="38"/>
      <c r="F24" s="38"/>
    </row>
    <row r="25" ht="19.5" customHeight="1">
      <c r="A25" s="35"/>
      <c r="B25" s="36"/>
      <c r="C25" s="37"/>
      <c r="D25" s="38"/>
      <c r="E25" s="38"/>
      <c r="F25" s="38"/>
    </row>
    <row r="26" ht="19.5" customHeight="1">
      <c r="A26" s="35"/>
      <c r="B26" s="36"/>
      <c r="C26" s="37"/>
      <c r="D26" s="38"/>
      <c r="E26" s="38"/>
      <c r="F26" s="38"/>
    </row>
    <row r="27" ht="19.5" customHeight="1">
      <c r="A27" s="35"/>
      <c r="B27" s="36"/>
      <c r="C27" s="37"/>
      <c r="D27" s="38"/>
      <c r="E27" s="38"/>
      <c r="F27" s="38"/>
    </row>
    <row r="28" ht="19.5" customHeight="1">
      <c r="A28" s="35"/>
      <c r="B28" s="36"/>
      <c r="C28" s="37"/>
      <c r="D28" s="38"/>
      <c r="E28" s="38"/>
      <c r="F28" s="38"/>
    </row>
    <row r="29" ht="19.5" customHeight="1">
      <c r="A29" s="35"/>
      <c r="B29" s="36"/>
      <c r="C29" s="37"/>
      <c r="D29" s="38"/>
      <c r="E29" s="38"/>
      <c r="F29" s="38"/>
    </row>
    <row r="30" ht="19.5" customHeight="1">
      <c r="A30" s="35"/>
      <c r="B30" s="36"/>
      <c r="C30" s="37"/>
      <c r="D30" s="38"/>
      <c r="E30" s="38"/>
      <c r="F30" s="38"/>
    </row>
    <row r="31" ht="19.5" customHeight="1">
      <c r="A31" s="35"/>
      <c r="B31" s="36"/>
      <c r="C31" s="37"/>
      <c r="D31" s="38"/>
      <c r="E31" s="38"/>
      <c r="F31" s="38"/>
    </row>
    <row r="32" ht="19.5" customHeight="1">
      <c r="A32" s="35"/>
      <c r="B32" s="36"/>
      <c r="C32" s="37"/>
      <c r="D32" s="38"/>
      <c r="E32" s="38"/>
      <c r="F32" s="38"/>
    </row>
  </sheetData>
  <mergeCells count="3">
    <mergeCell ref="C1:D1"/>
    <mergeCell ref="A10:A12"/>
    <mergeCell ref="A13:A15"/>
  </mergeCells>
  <dataValidations>
    <dataValidation type="list" allowBlank="1" showDropDown="1" sqref="F4:F32">
      <formula1>'Attendance key'!$B$7:$B$15</formula1>
    </dataValidation>
  </dataValidations>
  <hyperlinks>
    <hyperlink r:id="rId1" ref="B4"/>
    <hyperlink r:id="rId2" ref="B16"/>
    <hyperlink r:id="rId3" ref="D16"/>
  </hyperlinks>
  <printOptions gridLines="1" horizontalCentered="1"/>
  <pageMargins bottom="0.75" footer="0.0" header="0.0" left="0.25" right="0.25" top="0.75"/>
  <pageSetup paperSize="9" cellComments="atEnd" orientation="portrait" pageOrder="overThenDown"/>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4.0" topLeftCell="G5" activePane="bottomRight" state="frozen"/>
      <selection activeCell="G1" sqref="G1" pane="topRight"/>
      <selection activeCell="A5" sqref="A5" pane="bottomLeft"/>
      <selection activeCell="G5" sqref="G5" pane="bottomRight"/>
    </sheetView>
  </sheetViews>
  <sheetFormatPr customHeight="1" defaultColWidth="14.43" defaultRowHeight="15.75"/>
  <cols>
    <col customWidth="1" min="1" max="1" width="4.29"/>
    <col customWidth="1" min="2" max="2" width="7.57"/>
    <col customWidth="1" min="3" max="3" width="11.71"/>
    <col customWidth="1" min="4" max="4" width="13.14"/>
    <col customWidth="1" min="5" max="5" width="29.29"/>
    <col customWidth="1" min="6" max="6" width="48.14"/>
    <col customWidth="1" min="7" max="7" width="35.57"/>
    <col customWidth="1" min="9" max="9" width="63.43"/>
    <col customWidth="1" min="10" max="10" width="54.86"/>
    <col customWidth="1" min="17" max="17" width="25.71"/>
    <col customWidth="1" min="18" max="18" width="82.57"/>
  </cols>
  <sheetData>
    <row r="1" ht="3.0" customHeight="1">
      <c r="A1" s="1"/>
      <c r="B1" s="1"/>
      <c r="C1" s="2"/>
      <c r="D1" s="2"/>
      <c r="E1" s="2"/>
      <c r="G1" s="3"/>
      <c r="H1" s="3"/>
    </row>
    <row r="2" ht="34.5" customHeight="1">
      <c r="A2" s="4"/>
      <c r="B2" s="5"/>
      <c r="C2" s="12"/>
      <c r="D2" s="12"/>
      <c r="E2" s="6" t="str">
        <f>'1.  Purpose of Data'!C4</f>
        <v>Historical Clayton meter data (aka “load data set”)</v>
      </c>
      <c r="F2" s="7"/>
      <c r="G2" s="8"/>
      <c r="H2" s="9"/>
    </row>
    <row r="3" ht="36.0" customHeight="1">
      <c r="A3" s="10"/>
      <c r="B3" s="11" t="s">
        <v>1</v>
      </c>
      <c r="C3" s="39"/>
      <c r="D3" s="39"/>
      <c r="E3" s="39"/>
      <c r="F3" s="40" t="s">
        <v>33</v>
      </c>
      <c r="G3" s="12"/>
      <c r="H3" s="13" t="str">
        <f>H2</f>
        <v/>
      </c>
    </row>
    <row r="4" ht="19.5" customHeight="1">
      <c r="A4" s="14"/>
      <c r="B4" s="41" t="s">
        <v>34</v>
      </c>
      <c r="C4" s="42" t="s">
        <v>35</v>
      </c>
      <c r="D4" s="43" t="s">
        <v>36</v>
      </c>
      <c r="E4" s="44" t="s">
        <v>37</v>
      </c>
      <c r="F4" s="44" t="s">
        <v>38</v>
      </c>
      <c r="G4" s="44" t="s">
        <v>39</v>
      </c>
      <c r="H4" s="44" t="s">
        <v>40</v>
      </c>
      <c r="I4" s="43" t="s">
        <v>41</v>
      </c>
      <c r="J4" s="44" t="s">
        <v>42</v>
      </c>
      <c r="K4" s="44" t="s">
        <v>43</v>
      </c>
      <c r="L4" s="44" t="s">
        <v>44</v>
      </c>
      <c r="M4" s="44" t="s">
        <v>45</v>
      </c>
      <c r="N4" s="44" t="s">
        <v>46</v>
      </c>
      <c r="O4" s="45" t="s">
        <v>47</v>
      </c>
      <c r="P4" s="46" t="s">
        <v>48</v>
      </c>
      <c r="Q4" s="44" t="s">
        <v>49</v>
      </c>
      <c r="R4" s="44" t="s">
        <v>50</v>
      </c>
      <c r="S4" s="44" t="s">
        <v>51</v>
      </c>
      <c r="T4" s="44" t="s">
        <v>52</v>
      </c>
    </row>
    <row r="5">
      <c r="A5" s="18"/>
      <c r="B5" s="47">
        <v>1.0</v>
      </c>
      <c r="C5" s="48" t="s">
        <v>53</v>
      </c>
      <c r="D5" s="49" t="s">
        <v>54</v>
      </c>
      <c r="E5" s="49" t="s">
        <v>55</v>
      </c>
      <c r="F5" s="50" t="s">
        <v>56</v>
      </c>
      <c r="G5" s="50" t="s">
        <v>57</v>
      </c>
      <c r="H5" s="51" t="s">
        <v>58</v>
      </c>
      <c r="I5" s="50" t="s">
        <v>59</v>
      </c>
      <c r="J5" s="52"/>
      <c r="K5" s="53" t="s">
        <v>60</v>
      </c>
      <c r="L5" s="54"/>
      <c r="M5" s="51" t="s">
        <v>61</v>
      </c>
      <c r="N5" s="51" t="s">
        <v>7</v>
      </c>
      <c r="O5" s="51" t="s">
        <v>7</v>
      </c>
      <c r="P5" s="55"/>
      <c r="Q5" s="54"/>
      <c r="R5" s="54"/>
      <c r="S5" s="56">
        <v>40909.0</v>
      </c>
      <c r="T5" s="56">
        <v>44287.0</v>
      </c>
    </row>
    <row r="6">
      <c r="A6" s="14"/>
      <c r="B6" s="47">
        <v>2.0</v>
      </c>
      <c r="C6" s="48" t="s">
        <v>53</v>
      </c>
      <c r="D6" s="49" t="s">
        <v>62</v>
      </c>
      <c r="E6" s="49" t="s">
        <v>63</v>
      </c>
      <c r="F6" s="50" t="s">
        <v>64</v>
      </c>
      <c r="G6" s="50" t="s">
        <v>65</v>
      </c>
      <c r="H6" s="51" t="s">
        <v>66</v>
      </c>
      <c r="I6" s="50" t="s">
        <v>67</v>
      </c>
      <c r="J6" s="52"/>
      <c r="K6" s="53" t="s">
        <v>60</v>
      </c>
      <c r="L6" s="54"/>
      <c r="M6" s="51" t="s">
        <v>68</v>
      </c>
      <c r="N6" s="51" t="s">
        <v>69</v>
      </c>
      <c r="O6" s="51" t="s">
        <v>70</v>
      </c>
      <c r="P6" s="55"/>
      <c r="Q6" s="53" t="s">
        <v>71</v>
      </c>
      <c r="R6" s="53" t="s">
        <v>72</v>
      </c>
      <c r="S6" s="56">
        <v>40909.0</v>
      </c>
      <c r="T6" s="56">
        <v>44287.0</v>
      </c>
    </row>
    <row r="7">
      <c r="A7" s="18"/>
      <c r="B7" s="47">
        <v>3.0</v>
      </c>
      <c r="C7" s="48" t="s">
        <v>73</v>
      </c>
      <c r="D7" s="49" t="s">
        <v>74</v>
      </c>
      <c r="E7" s="49" t="s">
        <v>75</v>
      </c>
      <c r="F7" s="50" t="s">
        <v>76</v>
      </c>
      <c r="G7" s="50" t="s">
        <v>77</v>
      </c>
      <c r="H7" s="51" t="s">
        <v>78</v>
      </c>
      <c r="I7" s="50" t="s">
        <v>79</v>
      </c>
      <c r="J7" s="52"/>
      <c r="K7" s="53" t="s">
        <v>60</v>
      </c>
      <c r="L7" s="54"/>
      <c r="M7" s="51" t="s">
        <v>68</v>
      </c>
      <c r="N7" s="51" t="s">
        <v>69</v>
      </c>
      <c r="O7" s="51" t="s">
        <v>70</v>
      </c>
      <c r="P7" s="55"/>
      <c r="Q7" s="53" t="s">
        <v>80</v>
      </c>
      <c r="R7" s="53" t="s">
        <v>81</v>
      </c>
      <c r="S7" s="56">
        <v>40909.0</v>
      </c>
      <c r="T7" s="56">
        <v>44425.0</v>
      </c>
    </row>
    <row r="8">
      <c r="A8" s="14"/>
      <c r="B8" s="47">
        <v>4.0</v>
      </c>
      <c r="C8" s="48" t="s">
        <v>53</v>
      </c>
      <c r="D8" s="49" t="s">
        <v>82</v>
      </c>
      <c r="E8" s="49" t="s">
        <v>83</v>
      </c>
      <c r="F8" s="50" t="s">
        <v>84</v>
      </c>
      <c r="G8" s="50" t="s">
        <v>85</v>
      </c>
      <c r="H8" s="51" t="s">
        <v>58</v>
      </c>
      <c r="I8" s="50" t="s">
        <v>86</v>
      </c>
      <c r="J8" s="50" t="s">
        <v>87</v>
      </c>
      <c r="K8" s="53" t="s">
        <v>60</v>
      </c>
      <c r="L8" s="54"/>
      <c r="M8" s="51" t="s">
        <v>68</v>
      </c>
      <c r="N8" s="51" t="s">
        <v>88</v>
      </c>
      <c r="O8" s="51" t="s">
        <v>70</v>
      </c>
      <c r="P8" s="55"/>
      <c r="Q8" s="53" t="s">
        <v>89</v>
      </c>
      <c r="R8" s="50" t="s">
        <v>90</v>
      </c>
      <c r="S8" s="56">
        <v>40909.0</v>
      </c>
      <c r="T8" s="56">
        <v>44287.0</v>
      </c>
    </row>
    <row r="9">
      <c r="A9" s="18"/>
      <c r="B9" s="47">
        <v>4.1</v>
      </c>
      <c r="C9" s="48" t="s">
        <v>53</v>
      </c>
      <c r="D9" s="49" t="s">
        <v>91</v>
      </c>
      <c r="E9" s="49" t="s">
        <v>92</v>
      </c>
      <c r="F9" s="50" t="s">
        <v>93</v>
      </c>
      <c r="G9" s="50" t="s">
        <v>94</v>
      </c>
      <c r="H9" s="51" t="s">
        <v>95</v>
      </c>
      <c r="I9" s="50" t="s">
        <v>96</v>
      </c>
      <c r="J9" s="50" t="s">
        <v>97</v>
      </c>
      <c r="K9" s="53" t="s">
        <v>60</v>
      </c>
      <c r="L9" s="54"/>
      <c r="M9" s="51" t="s">
        <v>68</v>
      </c>
      <c r="N9" s="51" t="s">
        <v>69</v>
      </c>
      <c r="O9" s="51" t="s">
        <v>70</v>
      </c>
      <c r="P9" s="55"/>
      <c r="Q9" s="53" t="s">
        <v>98</v>
      </c>
      <c r="R9" s="57" t="s">
        <v>99</v>
      </c>
      <c r="S9" s="56">
        <v>40909.0</v>
      </c>
      <c r="T9" s="56">
        <v>44287.0</v>
      </c>
    </row>
    <row r="10">
      <c r="A10" s="14"/>
      <c r="B10" s="47">
        <v>5.0</v>
      </c>
      <c r="C10" s="48" t="s">
        <v>53</v>
      </c>
      <c r="D10" s="49" t="s">
        <v>100</v>
      </c>
      <c r="E10" s="49" t="s">
        <v>101</v>
      </c>
      <c r="F10" s="50" t="s">
        <v>102</v>
      </c>
      <c r="G10" s="50" t="s">
        <v>103</v>
      </c>
      <c r="H10" s="51" t="s">
        <v>58</v>
      </c>
      <c r="I10" s="52"/>
      <c r="J10" s="50" t="s">
        <v>104</v>
      </c>
      <c r="K10" s="53" t="s">
        <v>60</v>
      </c>
      <c r="L10" s="54"/>
      <c r="M10" s="51" t="s">
        <v>68</v>
      </c>
      <c r="N10" s="51" t="s">
        <v>88</v>
      </c>
      <c r="O10" s="51" t="s">
        <v>70</v>
      </c>
      <c r="P10" s="55"/>
      <c r="Q10" s="53" t="s">
        <v>89</v>
      </c>
      <c r="R10" s="50" t="s">
        <v>90</v>
      </c>
      <c r="S10" s="56">
        <v>40909.0</v>
      </c>
      <c r="T10" s="56">
        <v>44287.0</v>
      </c>
    </row>
    <row r="11">
      <c r="A11" s="18"/>
      <c r="B11" s="47">
        <v>5.1</v>
      </c>
      <c r="C11" s="48" t="s">
        <v>53</v>
      </c>
      <c r="D11" s="49" t="s">
        <v>105</v>
      </c>
      <c r="E11" s="49" t="s">
        <v>106</v>
      </c>
      <c r="F11" s="50" t="s">
        <v>107</v>
      </c>
      <c r="G11" s="50" t="s">
        <v>94</v>
      </c>
      <c r="H11" s="51" t="s">
        <v>95</v>
      </c>
      <c r="I11" s="52"/>
      <c r="J11" s="50" t="s">
        <v>108</v>
      </c>
      <c r="K11" s="53" t="s">
        <v>60</v>
      </c>
      <c r="L11" s="54"/>
      <c r="M11" s="51" t="s">
        <v>68</v>
      </c>
      <c r="N11" s="51" t="s">
        <v>69</v>
      </c>
      <c r="O11" s="51" t="s">
        <v>70</v>
      </c>
      <c r="P11" s="55"/>
      <c r="Q11" s="53" t="s">
        <v>98</v>
      </c>
      <c r="R11" s="57" t="s">
        <v>109</v>
      </c>
      <c r="S11" s="56">
        <v>40909.0</v>
      </c>
      <c r="T11" s="56">
        <v>44287.0</v>
      </c>
    </row>
    <row r="12">
      <c r="A12" s="14"/>
      <c r="B12" s="47">
        <v>6.0</v>
      </c>
      <c r="C12" s="48" t="s">
        <v>53</v>
      </c>
      <c r="D12" s="49" t="s">
        <v>110</v>
      </c>
      <c r="E12" s="49" t="s">
        <v>111</v>
      </c>
      <c r="F12" s="50" t="s">
        <v>112</v>
      </c>
      <c r="G12" s="50" t="s">
        <v>113</v>
      </c>
      <c r="H12" s="51" t="s">
        <v>58</v>
      </c>
      <c r="I12" s="52"/>
      <c r="J12" s="50" t="s">
        <v>114</v>
      </c>
      <c r="K12" s="53" t="s">
        <v>60</v>
      </c>
      <c r="L12" s="54"/>
      <c r="M12" s="51" t="s">
        <v>68</v>
      </c>
      <c r="N12" s="51" t="s">
        <v>88</v>
      </c>
      <c r="O12" s="51" t="s">
        <v>70</v>
      </c>
      <c r="P12" s="55"/>
      <c r="Q12" s="53" t="s">
        <v>89</v>
      </c>
      <c r="R12" s="50" t="s">
        <v>90</v>
      </c>
      <c r="S12" s="56">
        <v>40909.0</v>
      </c>
      <c r="T12" s="56">
        <v>44287.0</v>
      </c>
    </row>
    <row r="13">
      <c r="A13" s="18"/>
      <c r="B13" s="47">
        <v>6.1</v>
      </c>
      <c r="C13" s="48" t="s">
        <v>53</v>
      </c>
      <c r="D13" s="49" t="s">
        <v>115</v>
      </c>
      <c r="E13" s="49" t="s">
        <v>116</v>
      </c>
      <c r="F13" s="50" t="s">
        <v>117</v>
      </c>
      <c r="G13" s="50" t="s">
        <v>94</v>
      </c>
      <c r="H13" s="51" t="s">
        <v>95</v>
      </c>
      <c r="I13" s="52"/>
      <c r="J13" s="50" t="s">
        <v>118</v>
      </c>
      <c r="K13" s="53" t="s">
        <v>60</v>
      </c>
      <c r="L13" s="54"/>
      <c r="M13" s="51" t="s">
        <v>68</v>
      </c>
      <c r="N13" s="51" t="s">
        <v>69</v>
      </c>
      <c r="O13" s="51" t="s">
        <v>70</v>
      </c>
      <c r="P13" s="55"/>
      <c r="Q13" s="53" t="s">
        <v>98</v>
      </c>
      <c r="R13" s="57" t="s">
        <v>119</v>
      </c>
      <c r="S13" s="56">
        <v>40909.0</v>
      </c>
      <c r="T13" s="56">
        <v>44287.0</v>
      </c>
    </row>
    <row r="14">
      <c r="A14" s="14"/>
      <c r="B14" s="47">
        <v>7.0</v>
      </c>
      <c r="C14" s="48" t="s">
        <v>53</v>
      </c>
      <c r="D14" s="49" t="s">
        <v>120</v>
      </c>
      <c r="E14" s="49" t="s">
        <v>121</v>
      </c>
      <c r="F14" s="50" t="s">
        <v>122</v>
      </c>
      <c r="G14" s="50" t="s">
        <v>123</v>
      </c>
      <c r="H14" s="51" t="s">
        <v>58</v>
      </c>
      <c r="I14" s="52"/>
      <c r="J14" s="50" t="s">
        <v>124</v>
      </c>
      <c r="K14" s="53" t="s">
        <v>60</v>
      </c>
      <c r="L14" s="54"/>
      <c r="M14" s="51" t="s">
        <v>68</v>
      </c>
      <c r="N14" s="51" t="s">
        <v>88</v>
      </c>
      <c r="O14" s="51" t="s">
        <v>70</v>
      </c>
      <c r="P14" s="55"/>
      <c r="Q14" s="53" t="s">
        <v>89</v>
      </c>
      <c r="R14" s="50" t="s">
        <v>90</v>
      </c>
      <c r="S14" s="56">
        <v>40909.0</v>
      </c>
      <c r="T14" s="56">
        <v>44287.0</v>
      </c>
    </row>
    <row r="15">
      <c r="A15" s="18"/>
      <c r="B15" s="47">
        <v>7.1</v>
      </c>
      <c r="C15" s="48" t="s">
        <v>53</v>
      </c>
      <c r="D15" s="49" t="s">
        <v>125</v>
      </c>
      <c r="E15" s="49" t="s">
        <v>126</v>
      </c>
      <c r="F15" s="50" t="s">
        <v>127</v>
      </c>
      <c r="G15" s="50" t="s">
        <v>94</v>
      </c>
      <c r="H15" s="51" t="s">
        <v>95</v>
      </c>
      <c r="I15" s="52"/>
      <c r="J15" s="50" t="s">
        <v>128</v>
      </c>
      <c r="K15" s="53" t="s">
        <v>60</v>
      </c>
      <c r="L15" s="54"/>
      <c r="M15" s="51" t="s">
        <v>68</v>
      </c>
      <c r="N15" s="51" t="s">
        <v>69</v>
      </c>
      <c r="O15" s="51" t="s">
        <v>70</v>
      </c>
      <c r="P15" s="55"/>
      <c r="Q15" s="53" t="s">
        <v>98</v>
      </c>
      <c r="R15" s="57" t="s">
        <v>129</v>
      </c>
      <c r="S15" s="56">
        <v>40909.0</v>
      </c>
      <c r="T15" s="56">
        <v>44287.0</v>
      </c>
    </row>
    <row r="16">
      <c r="A16" s="14"/>
      <c r="B16" s="47">
        <v>8.0</v>
      </c>
      <c r="C16" s="48" t="s">
        <v>130</v>
      </c>
      <c r="D16" s="49" t="s">
        <v>131</v>
      </c>
      <c r="E16" s="49" t="s">
        <v>132</v>
      </c>
      <c r="F16" s="50" t="s">
        <v>133</v>
      </c>
      <c r="G16" s="58" t="s">
        <v>85</v>
      </c>
      <c r="H16" s="51" t="s">
        <v>58</v>
      </c>
      <c r="I16" s="50" t="s">
        <v>134</v>
      </c>
      <c r="J16" s="50"/>
      <c r="K16" s="53" t="s">
        <v>60</v>
      </c>
      <c r="L16" s="54"/>
      <c r="M16" s="51" t="s">
        <v>68</v>
      </c>
      <c r="N16" s="51" t="s">
        <v>69</v>
      </c>
      <c r="O16" s="51" t="s">
        <v>70</v>
      </c>
      <c r="P16" s="55"/>
      <c r="Q16" s="53"/>
      <c r="R16" s="50" t="s">
        <v>90</v>
      </c>
      <c r="S16" s="56">
        <v>42370.0</v>
      </c>
      <c r="T16" s="56">
        <v>44354.0</v>
      </c>
    </row>
    <row r="17">
      <c r="A17" s="18"/>
      <c r="B17" s="47">
        <v>9.0</v>
      </c>
      <c r="C17" s="48" t="s">
        <v>130</v>
      </c>
      <c r="D17" s="49" t="s">
        <v>135</v>
      </c>
      <c r="E17" s="49" t="s">
        <v>136</v>
      </c>
      <c r="F17" s="50" t="s">
        <v>137</v>
      </c>
      <c r="G17" s="58" t="s">
        <v>103</v>
      </c>
      <c r="H17" s="51" t="s">
        <v>58</v>
      </c>
      <c r="I17" s="50" t="s">
        <v>138</v>
      </c>
      <c r="J17" s="50"/>
      <c r="K17" s="53" t="s">
        <v>60</v>
      </c>
      <c r="L17" s="54"/>
      <c r="M17" s="51" t="s">
        <v>68</v>
      </c>
      <c r="N17" s="51" t="s">
        <v>69</v>
      </c>
      <c r="O17" s="51" t="s">
        <v>70</v>
      </c>
      <c r="P17" s="55"/>
      <c r="Q17" s="53"/>
      <c r="R17" s="50" t="s">
        <v>90</v>
      </c>
      <c r="S17" s="56">
        <v>42370.0</v>
      </c>
      <c r="T17" s="56">
        <v>44354.0</v>
      </c>
    </row>
    <row r="18">
      <c r="A18" s="14"/>
      <c r="B18" s="47">
        <v>10.0</v>
      </c>
      <c r="C18" s="48" t="s">
        <v>130</v>
      </c>
      <c r="D18" s="49" t="s">
        <v>139</v>
      </c>
      <c r="E18" s="49" t="s">
        <v>140</v>
      </c>
      <c r="F18" s="50" t="s">
        <v>141</v>
      </c>
      <c r="G18" s="58" t="s">
        <v>85</v>
      </c>
      <c r="H18" s="51" t="s">
        <v>58</v>
      </c>
      <c r="I18" s="50" t="s">
        <v>142</v>
      </c>
      <c r="J18" s="50"/>
      <c r="K18" s="53" t="s">
        <v>60</v>
      </c>
      <c r="L18" s="54"/>
      <c r="M18" s="51" t="s">
        <v>68</v>
      </c>
      <c r="N18" s="51" t="s">
        <v>69</v>
      </c>
      <c r="O18" s="51" t="s">
        <v>70</v>
      </c>
      <c r="P18" s="55"/>
      <c r="Q18" s="53"/>
      <c r="R18" s="50" t="s">
        <v>90</v>
      </c>
      <c r="S18" s="56">
        <v>42370.0</v>
      </c>
      <c r="T18" s="56">
        <v>44354.0</v>
      </c>
    </row>
    <row r="19">
      <c r="A19" s="18"/>
      <c r="B19" s="47">
        <v>11.0</v>
      </c>
      <c r="C19" s="48" t="s">
        <v>130</v>
      </c>
      <c r="D19" s="49" t="s">
        <v>143</v>
      </c>
      <c r="E19" s="49" t="s">
        <v>144</v>
      </c>
      <c r="F19" s="50" t="s">
        <v>145</v>
      </c>
      <c r="G19" s="58" t="s">
        <v>103</v>
      </c>
      <c r="H19" s="51" t="s">
        <v>58</v>
      </c>
      <c r="I19" s="50" t="s">
        <v>146</v>
      </c>
      <c r="J19" s="50"/>
      <c r="K19" s="53" t="s">
        <v>60</v>
      </c>
      <c r="L19" s="54"/>
      <c r="M19" s="51" t="s">
        <v>68</v>
      </c>
      <c r="N19" s="51" t="s">
        <v>69</v>
      </c>
      <c r="O19" s="51" t="s">
        <v>70</v>
      </c>
      <c r="P19" s="55"/>
      <c r="Q19" s="53"/>
      <c r="R19" s="50" t="s">
        <v>90</v>
      </c>
      <c r="S19" s="56">
        <v>42370.0</v>
      </c>
      <c r="T19" s="56">
        <v>44354.0</v>
      </c>
    </row>
    <row r="20">
      <c r="A20" s="14"/>
      <c r="B20" s="47">
        <v>12.0</v>
      </c>
      <c r="C20" s="48" t="s">
        <v>130</v>
      </c>
      <c r="D20" s="49" t="s">
        <v>147</v>
      </c>
      <c r="E20" s="49" t="s">
        <v>148</v>
      </c>
      <c r="F20" s="50" t="s">
        <v>149</v>
      </c>
      <c r="G20" s="58" t="s">
        <v>85</v>
      </c>
      <c r="H20" s="51" t="s">
        <v>58</v>
      </c>
      <c r="I20" s="50" t="s">
        <v>150</v>
      </c>
      <c r="J20" s="50"/>
      <c r="K20" s="53" t="s">
        <v>60</v>
      </c>
      <c r="L20" s="54"/>
      <c r="M20" s="51" t="s">
        <v>68</v>
      </c>
      <c r="N20" s="51" t="s">
        <v>69</v>
      </c>
      <c r="O20" s="51" t="s">
        <v>70</v>
      </c>
      <c r="P20" s="55"/>
      <c r="Q20" s="53"/>
      <c r="R20" s="50" t="s">
        <v>90</v>
      </c>
      <c r="S20" s="56">
        <v>42370.0</v>
      </c>
      <c r="T20" s="56">
        <v>44354.0</v>
      </c>
    </row>
    <row r="21">
      <c r="A21" s="18"/>
      <c r="B21" s="47">
        <v>13.0</v>
      </c>
      <c r="C21" s="48" t="s">
        <v>130</v>
      </c>
      <c r="D21" s="49" t="s">
        <v>151</v>
      </c>
      <c r="E21" s="49" t="s">
        <v>152</v>
      </c>
      <c r="F21" s="50" t="s">
        <v>153</v>
      </c>
      <c r="G21" s="58" t="s">
        <v>103</v>
      </c>
      <c r="H21" s="51" t="s">
        <v>58</v>
      </c>
      <c r="I21" s="50" t="s">
        <v>154</v>
      </c>
      <c r="J21" s="50"/>
      <c r="K21" s="53" t="s">
        <v>60</v>
      </c>
      <c r="L21" s="54"/>
      <c r="M21" s="51" t="s">
        <v>68</v>
      </c>
      <c r="N21" s="51" t="s">
        <v>69</v>
      </c>
      <c r="O21" s="51" t="s">
        <v>70</v>
      </c>
      <c r="P21" s="55"/>
      <c r="Q21" s="53"/>
      <c r="R21" s="50" t="s">
        <v>90</v>
      </c>
      <c r="S21" s="56">
        <v>42370.0</v>
      </c>
      <c r="T21" s="56">
        <v>44354.0</v>
      </c>
    </row>
    <row r="22">
      <c r="A22" s="14"/>
      <c r="B22" s="47">
        <v>14.0</v>
      </c>
      <c r="C22" s="48" t="s">
        <v>130</v>
      </c>
      <c r="D22" s="49" t="s">
        <v>155</v>
      </c>
      <c r="E22" s="49" t="s">
        <v>156</v>
      </c>
      <c r="F22" s="50" t="s">
        <v>157</v>
      </c>
      <c r="G22" s="58" t="s">
        <v>85</v>
      </c>
      <c r="H22" s="51" t="s">
        <v>58</v>
      </c>
      <c r="I22" s="50" t="s">
        <v>158</v>
      </c>
      <c r="J22" s="50"/>
      <c r="K22" s="53" t="s">
        <v>60</v>
      </c>
      <c r="L22" s="54"/>
      <c r="M22" s="51" t="s">
        <v>68</v>
      </c>
      <c r="N22" s="51" t="s">
        <v>69</v>
      </c>
      <c r="O22" s="51" t="s">
        <v>70</v>
      </c>
      <c r="P22" s="55"/>
      <c r="Q22" s="53"/>
      <c r="R22" s="50" t="s">
        <v>90</v>
      </c>
      <c r="S22" s="56">
        <v>42370.0</v>
      </c>
      <c r="T22" s="56">
        <v>44354.0</v>
      </c>
    </row>
    <row r="23">
      <c r="A23" s="18"/>
      <c r="B23" s="47">
        <v>15.0</v>
      </c>
      <c r="C23" s="48" t="s">
        <v>130</v>
      </c>
      <c r="D23" s="49" t="s">
        <v>159</v>
      </c>
      <c r="E23" s="49" t="s">
        <v>160</v>
      </c>
      <c r="F23" s="50" t="s">
        <v>161</v>
      </c>
      <c r="G23" s="58" t="s">
        <v>103</v>
      </c>
      <c r="H23" s="51" t="s">
        <v>58</v>
      </c>
      <c r="I23" s="50" t="s">
        <v>162</v>
      </c>
      <c r="J23" s="50"/>
      <c r="K23" s="53" t="s">
        <v>60</v>
      </c>
      <c r="L23" s="54"/>
      <c r="M23" s="51" t="s">
        <v>68</v>
      </c>
      <c r="N23" s="51" t="s">
        <v>69</v>
      </c>
      <c r="O23" s="51" t="s">
        <v>70</v>
      </c>
      <c r="P23" s="55"/>
      <c r="Q23" s="53"/>
      <c r="R23" s="50" t="s">
        <v>90</v>
      </c>
      <c r="S23" s="56">
        <v>42370.0</v>
      </c>
      <c r="T23" s="56">
        <v>44354.0</v>
      </c>
    </row>
    <row r="24">
      <c r="A24" s="14"/>
      <c r="B24" s="47">
        <v>16.0</v>
      </c>
      <c r="C24" s="48" t="s">
        <v>130</v>
      </c>
      <c r="D24" s="49" t="s">
        <v>163</v>
      </c>
      <c r="E24" s="49" t="s">
        <v>164</v>
      </c>
      <c r="F24" s="50" t="s">
        <v>165</v>
      </c>
      <c r="G24" s="50" t="s">
        <v>166</v>
      </c>
      <c r="H24" s="51" t="s">
        <v>95</v>
      </c>
      <c r="I24" s="50" t="str">
        <f>"Note that just one rule applies to the Wh+ readings across all four meters.  The rules are as follows:
Rule #1:  "&amp;'4.  Data Verification'!D46&amp;"
Rule #2:  "&amp;'4.  Data Verification'!D55&amp;"
Rule #3:  "&amp;'4.  Data Verification'!D56&amp;"
Rule #4:  "&amp;'4.  Data Verification'!D57&amp;"
Rule #5:  "&amp;'4.  Data Verification'!D58&amp;"
Rule #6:  "&amp;'4.  Data Verification'!D59&amp;"
Rule #7:  "&amp;'4.  Data Verification'!D60&amp;"
Rule #8:  "&amp;'4.  Data Verification'!D61&amp;"
Rule #9:  "&amp;'4.  Data Verification'!D62&amp;"
Rule #10: "&amp;'4.  Data Verification'!D63</f>
        <v>Note that just one rule applies to the Wh+ readings across all four meters.  The rules are as follows:
Rule #1:  If Wh+ on all four meters is positive (ie&gt;0) then assume correct
Rule #2:  For 2016, 2018, H1-2019 if in a 30 min block, there is no difference between the aggregate of the mondo kWh and billing data, then will assume the zeros or null values are true.
Rule #3:  For 2016, 2018, H1-2019 if in a 30 min block, the absolute difference between the aggregate of the mondo kWh and billing data is less than 1% of the billing data, then will assume the zeros or null values are true.
Rule #4:  For 2016, 2018, H1-2019 if in a 30 min block, the Mondo aggregate is greater than the billing data, individual instances were examined and confirmed billing data was wrong and assumed zeros or nulls were true
Rule #5:  For 2016, 2018, H1-2019 if there are 2 consecutive readings missing on V06 but no other meters have a zero reading in the 30 minute period AND difference in mondo-billing if greater than -1%, the absolute difference will be split between the 15 min blocks on V06 proportional to the Sum of V03, V04 &amp; V05
Rule #6:  For 2016, 2018, H1-2019 if there are 2 consecutive readings missing on V06 but at least one other meter has a zero reading in the 30 minute period AND difference in mondo-billing if greater than -1%, the absolute difference will be split between the 15 min blocks on V06 proportional to the Sum of V03, V04 &amp; V05 as it is assumed the zero reading(s) on the other meter is valid
Rule #7:  For H2-2019 &amp; 2020 if a meter is zero on Mondo data and  Internal Monash data assumed to be valid
Rule #8:  For H2-2019 &amp; 2020 if Internal Monash is not zero but near zero (&lt;=1.5kWh) then accept Mondo zero as true
Rule #9:  For H2-2019 &amp; 2020 if Internal Monash is not zero but no difference in billing data so confirm as zero
Rule #10: For 2017 no good quality verification data was available for 2017 and so these values are UNVALIDATED</v>
      </c>
      <c r="J24" s="50" t="s">
        <v>167</v>
      </c>
      <c r="K24" s="53" t="s">
        <v>60</v>
      </c>
      <c r="L24" s="54"/>
      <c r="M24" s="51" t="s">
        <v>68</v>
      </c>
      <c r="N24" s="51" t="s">
        <v>69</v>
      </c>
      <c r="O24" s="51" t="s">
        <v>70</v>
      </c>
      <c r="P24" s="55"/>
      <c r="Q24" s="53" t="s">
        <v>168</v>
      </c>
      <c r="R24" s="59"/>
      <c r="S24" s="56">
        <v>42370.0</v>
      </c>
      <c r="T24" s="56">
        <v>44354.0</v>
      </c>
    </row>
    <row r="25">
      <c r="A25" s="18"/>
      <c r="B25" s="60"/>
      <c r="C25" s="61"/>
      <c r="D25" s="61"/>
      <c r="E25" s="62"/>
      <c r="F25" s="63"/>
      <c r="G25" s="63"/>
      <c r="H25" s="63"/>
      <c r="I25" s="63"/>
      <c r="J25" s="63"/>
      <c r="K25" s="63"/>
      <c r="L25" s="63"/>
      <c r="M25" s="63"/>
      <c r="N25" s="63"/>
      <c r="O25" s="63"/>
      <c r="P25" s="63"/>
      <c r="Q25" s="63"/>
      <c r="R25" s="63"/>
      <c r="S25" s="63"/>
      <c r="T25" s="63"/>
    </row>
  </sheetData>
  <autoFilter ref="$B$4:$T$24"/>
  <mergeCells count="2">
    <mergeCell ref="E1:F1"/>
    <mergeCell ref="B3:E3"/>
  </mergeCells>
  <dataValidations>
    <dataValidation type="list" allowBlank="1" showDropDown="1" sqref="H4">
      <formula1>'Attendance key'!$B$7:$B$15</formula1>
    </dataValidation>
  </dataValidations>
  <hyperlinks>
    <hyperlink r:id="rId1" ref="F3"/>
    <hyperlink r:id="rId2" ref="R9"/>
    <hyperlink r:id="rId3" ref="R11"/>
    <hyperlink r:id="rId4" ref="R13"/>
    <hyperlink r:id="rId5" ref="R15"/>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5.43"/>
    <col customWidth="1" min="2" max="2" width="35.86"/>
    <col customWidth="1" min="3" max="3" width="57.71"/>
    <col customWidth="1" min="4" max="4" width="33.57"/>
    <col customWidth="1" min="5" max="5" width="6.86"/>
    <col customWidth="1" hidden="1" min="6" max="6" width="7.0"/>
  </cols>
  <sheetData>
    <row r="1" ht="3.0" customHeight="1">
      <c r="A1" s="1"/>
      <c r="B1" s="1"/>
      <c r="C1" s="2"/>
      <c r="E1" s="3"/>
      <c r="F1" s="3"/>
    </row>
    <row r="2" ht="34.5" customHeight="1">
      <c r="A2" s="4"/>
      <c r="B2" s="5"/>
      <c r="C2" s="6" t="s">
        <v>0</v>
      </c>
      <c r="D2" s="7"/>
      <c r="E2" s="8"/>
      <c r="F2" s="9"/>
    </row>
    <row r="3" ht="36.0" customHeight="1">
      <c r="A3" s="10"/>
      <c r="B3" s="11" t="s">
        <v>1</v>
      </c>
      <c r="C3" s="6" t="s">
        <v>2</v>
      </c>
      <c r="D3" s="6"/>
      <c r="E3" s="12"/>
      <c r="F3" s="13" t="str">
        <f>F2</f>
        <v/>
      </c>
    </row>
    <row r="4" ht="19.5" customHeight="1">
      <c r="A4" s="14"/>
      <c r="B4" s="22" t="s">
        <v>3</v>
      </c>
      <c r="C4" s="16" t="str">
        <f>'1.  Purpose of Data'!C4</f>
        <v>Historical Clayton meter data (aka “load data set”)</v>
      </c>
      <c r="D4" s="17"/>
      <c r="E4" s="17"/>
      <c r="F4" s="17"/>
    </row>
    <row r="5" ht="19.5" customHeight="1">
      <c r="A5" s="18"/>
      <c r="B5" s="19" t="s">
        <v>6</v>
      </c>
      <c r="C5" s="20" t="str">
        <f>'1.  Purpose of Data'!C5</f>
        <v>NA</v>
      </c>
      <c r="D5" s="21"/>
      <c r="E5" s="21"/>
      <c r="F5" s="21"/>
    </row>
    <row r="6" ht="19.5" customHeight="1">
      <c r="A6" s="64" t="str">
        <f>C6</f>
        <v>Mondo Meter Data</v>
      </c>
      <c r="B6" s="65" t="s">
        <v>169</v>
      </c>
      <c r="C6" s="66" t="s">
        <v>170</v>
      </c>
      <c r="D6" s="67" t="s">
        <v>171</v>
      </c>
      <c r="E6" s="68"/>
      <c r="F6" s="17"/>
    </row>
    <row r="7" ht="19.5" customHeight="1">
      <c r="B7" s="69" t="s">
        <v>172</v>
      </c>
      <c r="C7" s="69" t="s">
        <v>53</v>
      </c>
      <c r="D7" s="70" t="s">
        <v>173</v>
      </c>
      <c r="E7" s="21"/>
      <c r="F7" s="21"/>
    </row>
    <row r="8" ht="19.5" customHeight="1">
      <c r="B8" s="22" t="s">
        <v>174</v>
      </c>
      <c r="C8" s="16"/>
      <c r="D8" s="17"/>
      <c r="E8" s="17"/>
      <c r="F8" s="17"/>
    </row>
    <row r="9" ht="19.5" customHeight="1">
      <c r="B9" s="19" t="s">
        <v>175</v>
      </c>
      <c r="C9" s="23"/>
      <c r="D9" s="21"/>
      <c r="E9" s="21"/>
      <c r="F9" s="21"/>
    </row>
    <row r="10" ht="19.5" customHeight="1">
      <c r="B10" s="22" t="s">
        <v>176</v>
      </c>
      <c r="C10" s="71" t="s">
        <v>177</v>
      </c>
      <c r="E10" s="17"/>
      <c r="F10" s="17"/>
    </row>
    <row r="11" ht="19.5" customHeight="1">
      <c r="B11" s="19" t="s">
        <v>178</v>
      </c>
      <c r="C11" s="20" t="s">
        <v>179</v>
      </c>
      <c r="D11" s="20"/>
      <c r="E11" s="21"/>
      <c r="F11" s="21"/>
    </row>
    <row r="12" ht="19.5" customHeight="1">
      <c r="B12" s="22" t="s">
        <v>180</v>
      </c>
      <c r="C12" s="16" t="s">
        <v>181</v>
      </c>
      <c r="D12" s="71" t="s">
        <v>182</v>
      </c>
      <c r="F12" s="17"/>
    </row>
    <row r="13" ht="19.5" customHeight="1">
      <c r="B13" s="19" t="s">
        <v>183</v>
      </c>
      <c r="C13" s="20" t="s">
        <v>184</v>
      </c>
      <c r="D13" s="27"/>
      <c r="E13" s="21"/>
      <c r="F13" s="21"/>
    </row>
    <row r="14" ht="19.5" customHeight="1">
      <c r="A14" s="26" t="s">
        <v>185</v>
      </c>
      <c r="B14" s="72" t="s">
        <v>186</v>
      </c>
      <c r="C14" s="73" t="s">
        <v>185</v>
      </c>
      <c r="D14" s="74"/>
      <c r="E14" s="75"/>
      <c r="F14" s="17"/>
    </row>
    <row r="15" ht="19.5" customHeight="1">
      <c r="B15" s="69" t="s">
        <v>187</v>
      </c>
      <c r="C15" s="20" t="s">
        <v>188</v>
      </c>
      <c r="D15" s="76" t="s">
        <v>173</v>
      </c>
      <c r="E15" s="21"/>
      <c r="F15" s="21"/>
    </row>
    <row r="16" ht="19.5" customHeight="1">
      <c r="B16" s="22" t="s">
        <v>189</v>
      </c>
      <c r="C16" s="77">
        <v>44307.0</v>
      </c>
      <c r="D16" s="31"/>
      <c r="E16" s="17"/>
      <c r="F16" s="17"/>
    </row>
    <row r="17" ht="19.5" customHeight="1">
      <c r="B17" s="19" t="s">
        <v>190</v>
      </c>
      <c r="C17" s="20" t="s">
        <v>191</v>
      </c>
      <c r="D17" s="30"/>
      <c r="E17" s="21"/>
      <c r="F17" s="21"/>
    </row>
    <row r="18" ht="19.5" customHeight="1">
      <c r="B18" s="22" t="s">
        <v>192</v>
      </c>
      <c r="C18" s="16" t="s">
        <v>193</v>
      </c>
      <c r="D18" s="31"/>
      <c r="E18" s="17"/>
      <c r="F18" s="17"/>
    </row>
    <row r="19" ht="19.5" customHeight="1">
      <c r="B19" s="19" t="s">
        <v>194</v>
      </c>
      <c r="C19" s="20" t="s">
        <v>195</v>
      </c>
      <c r="D19" s="30"/>
      <c r="E19" s="21"/>
      <c r="F19" s="21"/>
    </row>
    <row r="20" ht="19.5" customHeight="1">
      <c r="B20" s="22" t="s">
        <v>196</v>
      </c>
      <c r="C20" s="16" t="s">
        <v>197</v>
      </c>
      <c r="D20" s="31"/>
      <c r="E20" s="17"/>
      <c r="F20" s="17"/>
    </row>
    <row r="21" ht="19.5" customHeight="1">
      <c r="B21" s="19" t="s">
        <v>198</v>
      </c>
      <c r="C21" s="20" t="s">
        <v>199</v>
      </c>
      <c r="D21" s="30"/>
      <c r="E21" s="21"/>
      <c r="F21" s="21"/>
    </row>
    <row r="22" ht="19.5" customHeight="1">
      <c r="A22" s="78" t="s">
        <v>200</v>
      </c>
      <c r="B22" s="79" t="s">
        <v>201</v>
      </c>
      <c r="C22" s="80" t="s">
        <v>202</v>
      </c>
      <c r="D22" s="81"/>
      <c r="E22" s="17"/>
      <c r="F22" s="17"/>
    </row>
    <row r="23" ht="19.5" customHeight="1">
      <c r="B23" s="69" t="s">
        <v>203</v>
      </c>
      <c r="C23" s="20" t="s">
        <v>204</v>
      </c>
      <c r="D23" s="82" t="s">
        <v>173</v>
      </c>
      <c r="E23" s="21"/>
      <c r="F23" s="21"/>
    </row>
    <row r="24" ht="19.5" customHeight="1">
      <c r="B24" s="22" t="s">
        <v>205</v>
      </c>
      <c r="C24" s="77">
        <v>44307.0</v>
      </c>
      <c r="D24" s="31"/>
      <c r="E24" s="17"/>
      <c r="F24" s="17"/>
    </row>
    <row r="25" ht="19.5" customHeight="1">
      <c r="B25" s="19" t="s">
        <v>206</v>
      </c>
      <c r="C25" s="20" t="s">
        <v>191</v>
      </c>
      <c r="D25" s="30"/>
      <c r="E25" s="21"/>
      <c r="F25" s="21"/>
    </row>
    <row r="26" ht="19.5" customHeight="1">
      <c r="B26" s="22" t="s">
        <v>207</v>
      </c>
      <c r="C26" s="71" t="s">
        <v>208</v>
      </c>
      <c r="D26" s="31"/>
      <c r="E26" s="17"/>
      <c r="F26" s="17"/>
    </row>
    <row r="27" ht="19.5" customHeight="1">
      <c r="B27" s="19" t="s">
        <v>209</v>
      </c>
      <c r="C27" s="20" t="s">
        <v>179</v>
      </c>
      <c r="D27" s="30"/>
      <c r="E27" s="21"/>
      <c r="F27" s="21"/>
    </row>
    <row r="28" ht="19.5" customHeight="1">
      <c r="B28" s="22" t="s">
        <v>210</v>
      </c>
      <c r="C28" s="16" t="s">
        <v>197</v>
      </c>
      <c r="D28" s="31"/>
      <c r="E28" s="17"/>
      <c r="F28" s="17"/>
    </row>
    <row r="29" ht="19.5" customHeight="1">
      <c r="B29" s="19" t="s">
        <v>211</v>
      </c>
      <c r="C29" s="20" t="s">
        <v>212</v>
      </c>
      <c r="D29" s="30"/>
      <c r="E29" s="21"/>
      <c r="F29" s="21"/>
    </row>
    <row r="30" ht="19.5" customHeight="1">
      <c r="A30" s="83" t="s">
        <v>213</v>
      </c>
      <c r="B30" s="84" t="s">
        <v>214</v>
      </c>
      <c r="C30" s="85" t="s">
        <v>215</v>
      </c>
      <c r="D30" s="86" t="s">
        <v>173</v>
      </c>
      <c r="E30" s="87"/>
      <c r="F30" s="17"/>
    </row>
    <row r="31" ht="19.5" customHeight="1">
      <c r="B31" s="69" t="s">
        <v>216</v>
      </c>
      <c r="C31" s="20" t="s">
        <v>217</v>
      </c>
      <c r="D31" s="30"/>
      <c r="E31" s="21"/>
      <c r="F31" s="21"/>
    </row>
    <row r="32" ht="19.5" customHeight="1">
      <c r="B32" s="22" t="s">
        <v>218</v>
      </c>
      <c r="C32" s="77">
        <v>44307.0</v>
      </c>
      <c r="D32" s="31"/>
      <c r="E32" s="17"/>
      <c r="F32" s="17"/>
    </row>
    <row r="33" ht="19.5" customHeight="1">
      <c r="B33" s="19" t="s">
        <v>219</v>
      </c>
      <c r="C33" s="20" t="s">
        <v>191</v>
      </c>
      <c r="D33" s="30"/>
      <c r="E33" s="21"/>
      <c r="F33" s="21"/>
    </row>
    <row r="34" ht="19.5" customHeight="1">
      <c r="B34" s="22" t="s">
        <v>220</v>
      </c>
      <c r="C34" s="16" t="s">
        <v>221</v>
      </c>
      <c r="D34" s="31"/>
      <c r="E34" s="17"/>
      <c r="F34" s="17"/>
    </row>
    <row r="35" ht="19.5" customHeight="1">
      <c r="B35" s="19" t="s">
        <v>222</v>
      </c>
      <c r="C35" s="20" t="s">
        <v>179</v>
      </c>
      <c r="D35" s="30"/>
      <c r="E35" s="21"/>
      <c r="F35" s="21"/>
    </row>
    <row r="36" ht="19.5" customHeight="1">
      <c r="B36" s="22" t="s">
        <v>223</v>
      </c>
      <c r="C36" s="16" t="s">
        <v>197</v>
      </c>
      <c r="D36" s="31"/>
      <c r="E36" s="17"/>
      <c r="F36" s="17"/>
    </row>
    <row r="37" ht="19.5" customHeight="1">
      <c r="B37" s="19" t="s">
        <v>224</v>
      </c>
      <c r="C37" s="20" t="s">
        <v>225</v>
      </c>
      <c r="D37" s="30"/>
      <c r="E37" s="21"/>
      <c r="F37" s="21"/>
    </row>
  </sheetData>
  <mergeCells count="7">
    <mergeCell ref="C1:D1"/>
    <mergeCell ref="A6:A13"/>
    <mergeCell ref="C10:D10"/>
    <mergeCell ref="D12:E12"/>
    <mergeCell ref="A14:A21"/>
    <mergeCell ref="A22:A29"/>
    <mergeCell ref="A30:A37"/>
  </mergeCells>
  <dataValidations>
    <dataValidation type="list" allowBlank="1" showDropDown="1" sqref="F4:F37">
      <formula1>'Attendance key'!$B$7:$B$15</formula1>
    </dataValidation>
  </dataValidations>
  <hyperlinks>
    <hyperlink r:id="rId1" ref="D7"/>
    <hyperlink r:id="rId2" ref="D15"/>
    <hyperlink r:id="rId3" ref="D23"/>
    <hyperlink r:id="rId4" ref="D30"/>
  </hyperlinks>
  <printOptions gridLines="1" horizontalCentered="1"/>
  <pageMargins bottom="0.75" footer="0.0" header="0.0" left="0.25" right="0.25" top="0.75"/>
  <pageSetup paperSize="9" cellComments="atEnd" orientation="portrait" pageOrder="overThenDown"/>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5.43"/>
    <col customWidth="1" min="2" max="2" width="6.86"/>
    <col customWidth="1" min="3" max="3" width="46.71"/>
    <col customWidth="1" min="4" max="4" width="83.14"/>
    <col customWidth="1" min="5" max="7" width="14.0"/>
    <col customWidth="1" min="8" max="8" width="12.71"/>
    <col customWidth="1" min="9" max="10" width="14.0"/>
    <col customWidth="1" hidden="1" min="11" max="11" width="7.0"/>
  </cols>
  <sheetData>
    <row r="1" ht="3.0" customHeight="1">
      <c r="A1" s="88"/>
      <c r="B1" s="1"/>
      <c r="C1" s="1"/>
      <c r="D1" s="2"/>
      <c r="K1" s="3"/>
    </row>
    <row r="2" ht="34.5" customHeight="1">
      <c r="A2" s="89"/>
      <c r="B2" s="90"/>
      <c r="C2" s="5"/>
      <c r="D2" s="6"/>
      <c r="E2" s="91"/>
      <c r="F2" s="92" t="s">
        <v>226</v>
      </c>
      <c r="G2" s="93"/>
      <c r="H2" s="93"/>
      <c r="I2" s="94"/>
      <c r="J2" s="95"/>
      <c r="K2" s="9"/>
    </row>
    <row r="3" ht="36.0" customHeight="1">
      <c r="A3" s="96"/>
      <c r="B3" s="5"/>
      <c r="C3" s="11" t="s">
        <v>1</v>
      </c>
      <c r="D3" s="6" t="s">
        <v>0</v>
      </c>
      <c r="E3" s="97"/>
      <c r="F3" s="97" t="s">
        <v>227</v>
      </c>
      <c r="G3" s="97" t="s">
        <v>228</v>
      </c>
      <c r="H3" s="97" t="s">
        <v>229</v>
      </c>
      <c r="I3" s="97" t="s">
        <v>230</v>
      </c>
      <c r="J3" s="98" t="s">
        <v>231</v>
      </c>
      <c r="K3" s="13" t="str">
        <f>K2</f>
        <v/>
      </c>
    </row>
    <row r="4" ht="19.5" customHeight="1">
      <c r="A4" s="99"/>
      <c r="B4" s="100"/>
      <c r="C4" s="100" t="s">
        <v>232</v>
      </c>
      <c r="D4" s="101" t="str">
        <f>'3.  Data Capture'!C7</f>
        <v>MDFFL210310001000000GLOBALM_HNAGRAJ_2012-2020.csv</v>
      </c>
      <c r="E4" s="102"/>
      <c r="F4" s="102"/>
      <c r="G4" s="102"/>
      <c r="H4" s="102"/>
      <c r="I4" s="102"/>
      <c r="J4" s="102"/>
      <c r="K4" s="17"/>
    </row>
    <row r="5" ht="19.5" customHeight="1">
      <c r="A5" s="99"/>
      <c r="B5" s="103"/>
      <c r="C5" s="103" t="s">
        <v>233</v>
      </c>
      <c r="D5" s="104" t="str">
        <f>'3.  Data Capture'!C6</f>
        <v>Mondo Meter Data</v>
      </c>
      <c r="E5" s="105"/>
      <c r="F5" s="105"/>
      <c r="G5" s="105"/>
      <c r="H5" s="105"/>
      <c r="I5" s="105"/>
      <c r="J5" s="105"/>
      <c r="K5" s="21"/>
    </row>
    <row r="6" ht="19.5" customHeight="1">
      <c r="A6" s="99"/>
      <c r="B6" s="100"/>
      <c r="C6" s="100" t="s">
        <v>234</v>
      </c>
      <c r="D6" s="106" t="str">
        <f>'3.  Data Capture'!C8</f>
        <v/>
      </c>
      <c r="E6" s="107"/>
      <c r="F6" s="107"/>
      <c r="G6" s="107"/>
      <c r="H6" s="107"/>
      <c r="I6" s="107"/>
      <c r="J6" s="107"/>
      <c r="K6" s="17"/>
    </row>
    <row r="7">
      <c r="A7" s="108" t="s">
        <v>235</v>
      </c>
      <c r="B7" s="103"/>
      <c r="C7" s="103" t="s">
        <v>236</v>
      </c>
      <c r="D7" s="109" t="s">
        <v>237</v>
      </c>
      <c r="E7" s="110"/>
      <c r="F7" s="110">
        <v>316128.0</v>
      </c>
      <c r="G7" s="110">
        <v>316128.0</v>
      </c>
      <c r="H7" s="110">
        <v>316128.0</v>
      </c>
      <c r="I7" s="110">
        <v>70464.0</v>
      </c>
      <c r="J7" s="111">
        <v>1018848.0</v>
      </c>
      <c r="K7" s="21"/>
    </row>
    <row r="8" ht="19.5" customHeight="1">
      <c r="B8" s="112"/>
      <c r="C8" s="112" t="s">
        <v>238</v>
      </c>
      <c r="D8" s="113" t="s">
        <v>239</v>
      </c>
      <c r="E8" s="114"/>
      <c r="F8" s="114">
        <v>175392.0</v>
      </c>
      <c r="G8" s="114">
        <v>175392.0</v>
      </c>
      <c r="H8" s="114">
        <v>175392.0</v>
      </c>
      <c r="I8" s="114">
        <v>69983.0</v>
      </c>
      <c r="J8" s="114">
        <v>596159.0</v>
      </c>
      <c r="K8" s="17"/>
    </row>
    <row r="9" ht="19.5" customHeight="1">
      <c r="B9" s="103"/>
      <c r="C9" s="103" t="s">
        <v>240</v>
      </c>
      <c r="D9" s="109" t="s">
        <v>241</v>
      </c>
      <c r="E9" s="115"/>
      <c r="F9" s="115"/>
      <c r="G9" s="115"/>
      <c r="H9" s="115"/>
      <c r="I9" s="115"/>
      <c r="J9" s="105"/>
      <c r="K9" s="21"/>
    </row>
    <row r="10" ht="19.5" customHeight="1">
      <c r="B10" s="100"/>
      <c r="C10" s="100" t="s">
        <v>242</v>
      </c>
      <c r="D10" s="113" t="s">
        <v>243</v>
      </c>
      <c r="E10" s="107"/>
      <c r="F10" s="107"/>
      <c r="G10" s="107"/>
      <c r="H10" s="107"/>
      <c r="I10" s="114">
        <v>105409.0</v>
      </c>
      <c r="J10" s="114">
        <v>105409.0</v>
      </c>
      <c r="K10" s="17"/>
    </row>
    <row r="11" ht="19.5" customHeight="1">
      <c r="A11" s="116" t="s">
        <v>244</v>
      </c>
      <c r="B11" s="117"/>
      <c r="C11" s="117" t="s">
        <v>245</v>
      </c>
      <c r="D11" s="118" t="s">
        <v>246</v>
      </c>
      <c r="E11" s="119"/>
      <c r="F11" s="119"/>
      <c r="G11" s="119"/>
      <c r="H11" s="119"/>
      <c r="I11" s="119"/>
      <c r="J11" s="119"/>
      <c r="K11" s="21"/>
    </row>
    <row r="12" ht="19.5" customHeight="1">
      <c r="B12" s="120"/>
      <c r="C12" s="120" t="s">
        <v>247</v>
      </c>
      <c r="D12" s="121" t="s">
        <v>248</v>
      </c>
      <c r="E12" s="122"/>
      <c r="F12" s="122">
        <v>175388.0</v>
      </c>
      <c r="G12" s="122">
        <v>175388.0</v>
      </c>
      <c r="H12" s="122">
        <v>175387.0</v>
      </c>
      <c r="I12" s="122">
        <v>69982.0</v>
      </c>
      <c r="J12" s="123">
        <f t="shared" ref="J12:J15" si="1">sum(F12:I12)</f>
        <v>596145</v>
      </c>
      <c r="K12" s="17"/>
    </row>
    <row r="13" ht="19.5" customHeight="1">
      <c r="B13" s="117"/>
      <c r="C13" s="117" t="s">
        <v>249</v>
      </c>
      <c r="D13" s="124" t="s">
        <v>250</v>
      </c>
      <c r="E13" s="125"/>
      <c r="F13" s="125">
        <v>4.0</v>
      </c>
      <c r="G13" s="125">
        <v>4.0</v>
      </c>
      <c r="H13" s="125">
        <v>5.0</v>
      </c>
      <c r="I13" s="125">
        <v>1.0</v>
      </c>
      <c r="J13" s="126">
        <f t="shared" si="1"/>
        <v>14</v>
      </c>
      <c r="K13" s="21"/>
    </row>
    <row r="14" ht="19.5" customHeight="1">
      <c r="B14" s="120"/>
      <c r="C14" s="120" t="s">
        <v>247</v>
      </c>
      <c r="D14" s="121" t="s">
        <v>251</v>
      </c>
      <c r="E14" s="122"/>
      <c r="F14" s="122">
        <v>175388.0</v>
      </c>
      <c r="G14" s="122">
        <v>175388.0</v>
      </c>
      <c r="H14" s="122">
        <v>175387.0</v>
      </c>
      <c r="I14" s="122">
        <v>69982.0</v>
      </c>
      <c r="J14" s="123">
        <f t="shared" si="1"/>
        <v>596145</v>
      </c>
      <c r="K14" s="17"/>
    </row>
    <row r="15" ht="19.5" customHeight="1">
      <c r="B15" s="117"/>
      <c r="C15" s="117" t="s">
        <v>249</v>
      </c>
      <c r="D15" s="124" t="s">
        <v>252</v>
      </c>
      <c r="E15" s="125"/>
      <c r="F15" s="125">
        <v>4.0</v>
      </c>
      <c r="G15" s="125">
        <v>4.0</v>
      </c>
      <c r="H15" s="125">
        <v>5.0</v>
      </c>
      <c r="I15" s="125">
        <v>1.0</v>
      </c>
      <c r="J15" s="126">
        <f t="shared" si="1"/>
        <v>14</v>
      </c>
      <c r="K15" s="21"/>
    </row>
    <row r="16" ht="19.5" customHeight="1">
      <c r="A16" s="116"/>
      <c r="B16" s="120"/>
      <c r="C16" s="120" t="s">
        <v>253</v>
      </c>
      <c r="D16" s="121" t="s">
        <v>254</v>
      </c>
      <c r="E16" s="122"/>
      <c r="F16" s="122"/>
      <c r="G16" s="122"/>
      <c r="H16" s="122"/>
      <c r="I16" s="122"/>
      <c r="J16" s="123"/>
      <c r="K16" s="17"/>
    </row>
    <row r="17" ht="19.5" customHeight="1">
      <c r="A17" s="116"/>
      <c r="B17" s="117"/>
      <c r="C17" s="117"/>
      <c r="D17" s="124"/>
      <c r="E17" s="125"/>
      <c r="F17" s="125"/>
      <c r="G17" s="125"/>
      <c r="H17" s="125"/>
      <c r="I17" s="125"/>
      <c r="J17" s="126"/>
      <c r="K17" s="21"/>
    </row>
    <row r="18" ht="19.5" customHeight="1">
      <c r="A18" s="127" t="s">
        <v>255</v>
      </c>
      <c r="B18" s="120"/>
      <c r="C18" s="120" t="s">
        <v>256</v>
      </c>
      <c r="D18" s="121" t="s">
        <v>257</v>
      </c>
      <c r="E18" s="128"/>
      <c r="F18" s="128"/>
      <c r="G18" s="128"/>
      <c r="H18" s="128"/>
      <c r="I18" s="128"/>
      <c r="J18" s="128"/>
      <c r="K18" s="17"/>
    </row>
    <row r="19" ht="19.5" customHeight="1">
      <c r="B19" s="129"/>
      <c r="C19" s="129" t="s">
        <v>258</v>
      </c>
      <c r="D19" s="130" t="s">
        <v>259</v>
      </c>
      <c r="E19" s="114"/>
      <c r="F19" s="114">
        <v>52405.0</v>
      </c>
      <c r="G19" s="131">
        <v>640.0</v>
      </c>
      <c r="H19" s="131">
        <v>945.0</v>
      </c>
      <c r="I19" s="114">
        <v>51719.0</v>
      </c>
      <c r="J19" s="114">
        <v>105709.0</v>
      </c>
      <c r="K19" s="34"/>
    </row>
    <row r="20" ht="19.5" customHeight="1">
      <c r="B20" s="103"/>
      <c r="C20" s="103" t="s">
        <v>260</v>
      </c>
      <c r="D20" s="132" t="s">
        <v>261</v>
      </c>
      <c r="E20" s="111"/>
      <c r="F20" s="111">
        <v>81514.0</v>
      </c>
      <c r="G20" s="111">
        <v>89825.0</v>
      </c>
      <c r="H20" s="133">
        <v>810.0</v>
      </c>
      <c r="I20" s="111">
        <v>51719.0</v>
      </c>
      <c r="J20" s="111">
        <v>223868.0</v>
      </c>
      <c r="K20" s="17"/>
    </row>
    <row r="21" ht="19.5" customHeight="1">
      <c r="A21" s="134" t="s">
        <v>262</v>
      </c>
      <c r="B21" s="135"/>
      <c r="C21" s="135" t="s">
        <v>263</v>
      </c>
      <c r="D21" s="136"/>
      <c r="E21" s="137"/>
      <c r="F21" s="137"/>
      <c r="G21" s="137"/>
      <c r="H21" s="137"/>
      <c r="I21" s="137"/>
      <c r="J21" s="137"/>
      <c r="K21" s="21"/>
    </row>
    <row r="22" ht="19.5" customHeight="1">
      <c r="B22" s="103"/>
      <c r="C22" s="103" t="s">
        <v>264</v>
      </c>
      <c r="D22" s="132" t="s">
        <v>265</v>
      </c>
      <c r="E22" s="111"/>
      <c r="F22" s="111">
        <v>1.0</v>
      </c>
      <c r="G22" s="111">
        <v>1.0</v>
      </c>
      <c r="H22" s="111">
        <v>396.0</v>
      </c>
      <c r="I22" s="119"/>
      <c r="J22" s="111">
        <v>398.0</v>
      </c>
      <c r="K22" s="17"/>
    </row>
    <row r="23" ht="19.5" customHeight="1">
      <c r="B23" s="103"/>
      <c r="C23" s="103" t="s">
        <v>266</v>
      </c>
      <c r="D23" s="132" t="s">
        <v>267</v>
      </c>
      <c r="E23" s="138"/>
      <c r="F23" s="138">
        <f t="shared" ref="F23:J23" si="2">F22/F19</f>
        <v>0.00001908214865</v>
      </c>
      <c r="G23" s="138">
        <f t="shared" si="2"/>
        <v>0.0015625</v>
      </c>
      <c r="H23" s="138">
        <f t="shared" si="2"/>
        <v>0.419047619</v>
      </c>
      <c r="I23" s="138">
        <f t="shared" si="2"/>
        <v>0</v>
      </c>
      <c r="J23" s="138">
        <f t="shared" si="2"/>
        <v>0.003765053118</v>
      </c>
      <c r="K23" s="21"/>
    </row>
    <row r="24" ht="19.5" customHeight="1">
      <c r="B24" s="129"/>
      <c r="C24" s="129" t="s">
        <v>268</v>
      </c>
      <c r="D24" s="101" t="s">
        <v>269</v>
      </c>
      <c r="E24" s="114"/>
      <c r="F24" s="114">
        <v>29110.0</v>
      </c>
      <c r="G24" s="114">
        <v>89186.0</v>
      </c>
      <c r="H24" s="131">
        <v>261.0</v>
      </c>
      <c r="I24" s="139"/>
      <c r="J24" s="114">
        <v>118557.0</v>
      </c>
      <c r="K24" s="17"/>
    </row>
    <row r="25" ht="19.5" customHeight="1">
      <c r="B25" s="100"/>
      <c r="C25" s="100" t="s">
        <v>270</v>
      </c>
      <c r="D25" s="101" t="s">
        <v>271</v>
      </c>
      <c r="E25" s="140"/>
      <c r="F25" s="140">
        <f t="shared" ref="F25:J25" si="3">F24/F20</f>
        <v>0.3571165689</v>
      </c>
      <c r="G25" s="140">
        <f t="shared" si="3"/>
        <v>0.9928861675</v>
      </c>
      <c r="H25" s="140">
        <f t="shared" si="3"/>
        <v>0.3222222222</v>
      </c>
      <c r="I25" s="140">
        <f t="shared" si="3"/>
        <v>0</v>
      </c>
      <c r="J25" s="140">
        <f t="shared" si="3"/>
        <v>0.5295843979</v>
      </c>
      <c r="K25" s="21"/>
    </row>
    <row r="26" ht="19.5" customHeight="1">
      <c r="B26" s="135"/>
      <c r="C26" s="135" t="s">
        <v>272</v>
      </c>
      <c r="D26" s="136" t="s">
        <v>273</v>
      </c>
      <c r="E26" s="141"/>
      <c r="F26" s="141">
        <f t="shared" ref="F26:J26" si="4">sum(F27:F36)</f>
        <v>23</v>
      </c>
      <c r="G26" s="141">
        <f t="shared" si="4"/>
        <v>22</v>
      </c>
      <c r="H26" s="141">
        <f t="shared" si="4"/>
        <v>87</v>
      </c>
      <c r="I26" s="141">
        <f t="shared" si="4"/>
        <v>10</v>
      </c>
      <c r="J26" s="142">
        <f t="shared" si="4"/>
        <v>142</v>
      </c>
      <c r="K26" s="17"/>
    </row>
    <row r="27" ht="19.5" customHeight="1">
      <c r="B27" s="103"/>
      <c r="C27" s="103" t="s">
        <v>274</v>
      </c>
      <c r="D27" s="132" t="s">
        <v>275</v>
      </c>
      <c r="E27" s="143"/>
      <c r="F27" s="143">
        <v>1.0</v>
      </c>
      <c r="G27" s="143">
        <v>2.0</v>
      </c>
      <c r="H27" s="143">
        <v>20.0</v>
      </c>
      <c r="I27" s="143">
        <v>0.0</v>
      </c>
      <c r="J27" s="126">
        <f t="shared" ref="J27:J36" si="5">sum(F27:I27)</f>
        <v>23</v>
      </c>
      <c r="K27" s="21"/>
    </row>
    <row r="28" ht="19.5" customHeight="1">
      <c r="B28" s="100"/>
      <c r="C28" s="100" t="s">
        <v>274</v>
      </c>
      <c r="D28" s="101" t="s">
        <v>276</v>
      </c>
      <c r="E28" s="144"/>
      <c r="F28" s="144">
        <v>0.0</v>
      </c>
      <c r="G28" s="144">
        <v>1.0</v>
      </c>
      <c r="H28" s="144">
        <v>14.0</v>
      </c>
      <c r="I28" s="144">
        <v>1.0</v>
      </c>
      <c r="J28" s="123">
        <f t="shared" si="5"/>
        <v>16</v>
      </c>
      <c r="K28" s="17"/>
    </row>
    <row r="29" ht="19.5" customHeight="1">
      <c r="B29" s="103"/>
      <c r="C29" s="103" t="s">
        <v>274</v>
      </c>
      <c r="D29" s="132" t="s">
        <v>277</v>
      </c>
      <c r="E29" s="143"/>
      <c r="F29" s="143">
        <v>0.0</v>
      </c>
      <c r="G29" s="143">
        <v>1.0</v>
      </c>
      <c r="H29" s="143">
        <v>4.0</v>
      </c>
      <c r="I29" s="143">
        <v>0.0</v>
      </c>
      <c r="J29" s="126">
        <f t="shared" si="5"/>
        <v>5</v>
      </c>
      <c r="K29" s="21"/>
    </row>
    <row r="30" ht="19.5" customHeight="1">
      <c r="B30" s="100"/>
      <c r="C30" s="100" t="s">
        <v>274</v>
      </c>
      <c r="D30" s="101" t="s">
        <v>278</v>
      </c>
      <c r="E30" s="144"/>
      <c r="F30" s="144">
        <v>1.0</v>
      </c>
      <c r="G30" s="144">
        <v>0.0</v>
      </c>
      <c r="H30" s="144">
        <v>10.0</v>
      </c>
      <c r="I30" s="144">
        <v>0.0</v>
      </c>
      <c r="J30" s="123">
        <f t="shared" si="5"/>
        <v>11</v>
      </c>
      <c r="K30" s="17"/>
    </row>
    <row r="31" ht="19.5" customHeight="1">
      <c r="B31" s="103"/>
      <c r="C31" s="103" t="s">
        <v>274</v>
      </c>
      <c r="D31" s="145" t="s">
        <v>279</v>
      </c>
      <c r="E31" s="143"/>
      <c r="F31" s="143">
        <v>1.0</v>
      </c>
      <c r="G31" s="143">
        <v>2.0</v>
      </c>
      <c r="H31" s="143">
        <v>11.0</v>
      </c>
      <c r="I31" s="143">
        <v>0.0</v>
      </c>
      <c r="J31" s="126">
        <f t="shared" si="5"/>
        <v>14</v>
      </c>
      <c r="K31" s="21"/>
    </row>
    <row r="32" ht="19.5" customHeight="1">
      <c r="B32" s="100"/>
      <c r="C32" s="100" t="s">
        <v>274</v>
      </c>
      <c r="D32" s="101" t="s">
        <v>280</v>
      </c>
      <c r="E32" s="144"/>
      <c r="F32" s="144">
        <v>1.0</v>
      </c>
      <c r="G32" s="144">
        <v>4.0</v>
      </c>
      <c r="H32" s="144">
        <v>7.0</v>
      </c>
      <c r="I32" s="144">
        <v>0.0</v>
      </c>
      <c r="J32" s="123">
        <f t="shared" si="5"/>
        <v>12</v>
      </c>
      <c r="K32" s="17"/>
    </row>
    <row r="33" ht="19.5" customHeight="1">
      <c r="B33" s="103"/>
      <c r="C33" s="103" t="s">
        <v>274</v>
      </c>
      <c r="D33" s="145" t="s">
        <v>281</v>
      </c>
      <c r="E33" s="143"/>
      <c r="F33" s="143">
        <v>4.0</v>
      </c>
      <c r="G33" s="143">
        <v>3.0</v>
      </c>
      <c r="H33" s="143">
        <v>8.0</v>
      </c>
      <c r="I33" s="143">
        <v>1.0</v>
      </c>
      <c r="J33" s="126">
        <f t="shared" si="5"/>
        <v>16</v>
      </c>
      <c r="K33" s="21"/>
    </row>
    <row r="34" ht="19.5" customHeight="1">
      <c r="B34" s="100"/>
      <c r="C34" s="100" t="s">
        <v>274</v>
      </c>
      <c r="D34" s="146" t="s">
        <v>282</v>
      </c>
      <c r="E34" s="144"/>
      <c r="F34" s="144">
        <v>2.0</v>
      </c>
      <c r="G34" s="144">
        <v>6.0</v>
      </c>
      <c r="H34" s="144">
        <v>10.0</v>
      </c>
      <c r="I34" s="144">
        <v>0.0</v>
      </c>
      <c r="J34" s="123">
        <f t="shared" si="5"/>
        <v>18</v>
      </c>
      <c r="K34" s="17"/>
    </row>
    <row r="35" ht="19.5" customHeight="1">
      <c r="B35" s="103"/>
      <c r="C35" s="103" t="s">
        <v>274</v>
      </c>
      <c r="D35" s="145" t="s">
        <v>283</v>
      </c>
      <c r="E35" s="143"/>
      <c r="F35" s="143">
        <v>6.0</v>
      </c>
      <c r="G35" s="143">
        <v>3.0</v>
      </c>
      <c r="H35" s="143">
        <v>3.0</v>
      </c>
      <c r="I35" s="143">
        <v>2.0</v>
      </c>
      <c r="J35" s="126">
        <f t="shared" si="5"/>
        <v>14</v>
      </c>
      <c r="K35" s="21"/>
    </row>
    <row r="36" ht="19.5" customHeight="1">
      <c r="B36" s="100"/>
      <c r="C36" s="100" t="s">
        <v>274</v>
      </c>
      <c r="D36" s="146" t="s">
        <v>284</v>
      </c>
      <c r="E36" s="144"/>
      <c r="F36" s="144">
        <v>7.0</v>
      </c>
      <c r="G36" s="144">
        <v>0.0</v>
      </c>
      <c r="H36" s="144">
        <v>0.0</v>
      </c>
      <c r="I36" s="144">
        <v>6.0</v>
      </c>
      <c r="J36" s="123">
        <f t="shared" si="5"/>
        <v>13</v>
      </c>
      <c r="K36" s="17"/>
    </row>
    <row r="37" ht="19.5" customHeight="1">
      <c r="B37" s="135"/>
      <c r="C37" s="135" t="s">
        <v>285</v>
      </c>
      <c r="D37" s="136"/>
      <c r="E37" s="147"/>
      <c r="F37" s="147"/>
      <c r="G37" s="148"/>
      <c r="H37" s="148"/>
      <c r="I37" s="148"/>
      <c r="J37" s="148"/>
      <c r="K37" s="21"/>
    </row>
    <row r="38" ht="19.5" customHeight="1">
      <c r="B38" s="103"/>
      <c r="C38" s="103" t="s">
        <v>286</v>
      </c>
      <c r="D38" s="132" t="s">
        <v>287</v>
      </c>
      <c r="E38" s="126"/>
      <c r="F38" s="126">
        <v>159.0</v>
      </c>
      <c r="G38" s="126">
        <v>389.0</v>
      </c>
      <c r="H38" s="126">
        <v>221.0</v>
      </c>
      <c r="I38" s="126">
        <v>104072.0</v>
      </c>
      <c r="J38" s="126">
        <f t="shared" ref="J38:J41" si="6">sum(F38:I38)</f>
        <v>104841</v>
      </c>
      <c r="K38" s="17"/>
    </row>
    <row r="39" ht="19.5" customHeight="1">
      <c r="B39" s="100"/>
      <c r="C39" s="100" t="s">
        <v>288</v>
      </c>
      <c r="D39" s="101" t="s">
        <v>289</v>
      </c>
      <c r="E39" s="123"/>
      <c r="F39" s="123">
        <v>1727.0</v>
      </c>
      <c r="G39" s="123">
        <v>1363.0</v>
      </c>
      <c r="H39" s="123">
        <v>60.0</v>
      </c>
      <c r="I39" s="123">
        <v>53110.0</v>
      </c>
      <c r="J39" s="123">
        <f t="shared" si="6"/>
        <v>56260</v>
      </c>
      <c r="K39" s="21"/>
    </row>
    <row r="40" ht="19.5" customHeight="1">
      <c r="B40" s="103"/>
      <c r="C40" s="103" t="s">
        <v>286</v>
      </c>
      <c r="D40" s="132" t="s">
        <v>290</v>
      </c>
      <c r="E40" s="126"/>
      <c r="F40" s="126">
        <v>52229.0</v>
      </c>
      <c r="G40" s="126">
        <v>234.0</v>
      </c>
      <c r="H40" s="126">
        <v>724.0</v>
      </c>
      <c r="I40" s="126">
        <v>53039.0</v>
      </c>
      <c r="J40" s="126">
        <f t="shared" si="6"/>
        <v>106226</v>
      </c>
      <c r="K40" s="17"/>
    </row>
    <row r="41" ht="19.5" customHeight="1">
      <c r="B41" s="100"/>
      <c r="C41" s="100" t="s">
        <v>288</v>
      </c>
      <c r="D41" s="101" t="s">
        <v>291</v>
      </c>
      <c r="E41" s="123"/>
      <c r="F41" s="123">
        <v>23990.0</v>
      </c>
      <c r="G41" s="123">
        <v>32713.0</v>
      </c>
      <c r="H41" s="123">
        <v>335.0</v>
      </c>
      <c r="I41" s="123">
        <v>48486.0</v>
      </c>
      <c r="J41" s="123">
        <f t="shared" si="6"/>
        <v>105524</v>
      </c>
      <c r="K41" s="21"/>
    </row>
    <row r="42" ht="19.5" customHeight="1">
      <c r="A42" s="149" t="s">
        <v>292</v>
      </c>
      <c r="B42" s="135"/>
      <c r="C42" s="135" t="s">
        <v>293</v>
      </c>
      <c r="D42" s="136"/>
      <c r="E42" s="150"/>
      <c r="F42" s="150"/>
      <c r="G42" s="151" t="s">
        <v>294</v>
      </c>
      <c r="H42" s="151" t="s">
        <v>295</v>
      </c>
      <c r="I42" s="150">
        <v>2017.0</v>
      </c>
      <c r="J42" s="150" t="s">
        <v>231</v>
      </c>
      <c r="K42" s="17"/>
    </row>
    <row r="43" ht="19.5" customHeight="1">
      <c r="A43" s="99"/>
      <c r="B43" s="152"/>
      <c r="C43" s="152"/>
      <c r="D43" s="153" t="s">
        <v>296</v>
      </c>
      <c r="E43" s="154"/>
      <c r="F43" s="154"/>
      <c r="G43" s="154">
        <f>(366+181+365)*24*4</f>
        <v>87552</v>
      </c>
      <c r="H43" s="154">
        <f>184*24*4+366*24*4</f>
        <v>52800</v>
      </c>
      <c r="I43" s="154">
        <f>365*24*4</f>
        <v>35040</v>
      </c>
      <c r="J43" s="154">
        <f t="shared" ref="J43:J45" si="7">sum(E43:I43)</f>
        <v>175392</v>
      </c>
      <c r="K43" s="21"/>
    </row>
    <row r="44" ht="19.5" hidden="1" customHeight="1">
      <c r="A44" s="149">
        <v>1.0</v>
      </c>
      <c r="B44" s="100"/>
      <c r="C44" s="100" t="s">
        <v>297</v>
      </c>
      <c r="D44" s="101" t="s">
        <v>298</v>
      </c>
      <c r="E44" s="114"/>
      <c r="F44" s="114"/>
      <c r="G44" s="114">
        <v>10299.0</v>
      </c>
      <c r="H44" s="114">
        <v>250.0</v>
      </c>
      <c r="I44" s="114"/>
      <c r="J44" s="123">
        <f t="shared" si="7"/>
        <v>10549</v>
      </c>
      <c r="K44" s="17"/>
    </row>
    <row r="45" ht="19.5" hidden="1" customHeight="1">
      <c r="A45" s="149">
        <v>1.0</v>
      </c>
      <c r="B45" s="103"/>
      <c r="C45" s="103" t="s">
        <v>299</v>
      </c>
      <c r="D45" s="132" t="s">
        <v>300</v>
      </c>
      <c r="E45" s="111"/>
      <c r="F45" s="111"/>
      <c r="G45" s="111">
        <f>16445-G44</f>
        <v>6146</v>
      </c>
      <c r="H45" s="111">
        <f>976-H44</f>
        <v>726</v>
      </c>
      <c r="I45" s="111"/>
      <c r="J45" s="126">
        <f t="shared" si="7"/>
        <v>6872</v>
      </c>
      <c r="K45" s="21"/>
    </row>
    <row r="46" ht="19.5" customHeight="1">
      <c r="A46" s="149">
        <v>1.0</v>
      </c>
      <c r="B46" s="103"/>
      <c r="C46" s="103" t="s">
        <v>297</v>
      </c>
      <c r="D46" s="101" t="s">
        <v>301</v>
      </c>
      <c r="E46" s="114"/>
      <c r="F46" s="114"/>
      <c r="G46" s="114">
        <f t="shared" ref="G46:H46" si="8">sum(G44:G45)</f>
        <v>16445</v>
      </c>
      <c r="H46" s="114">
        <f t="shared" si="8"/>
        <v>976</v>
      </c>
      <c r="I46" s="114"/>
      <c r="J46" s="114">
        <f>sum(J44:J45)</f>
        <v>17421</v>
      </c>
      <c r="K46" s="17"/>
    </row>
    <row r="47" ht="19.5" hidden="1" customHeight="1">
      <c r="A47" s="99"/>
      <c r="B47" s="100"/>
      <c r="C47" s="100"/>
      <c r="D47" s="101" t="s">
        <v>302</v>
      </c>
      <c r="E47" s="114"/>
      <c r="F47" s="114"/>
      <c r="G47" s="114"/>
      <c r="H47" s="114">
        <v>647.0</v>
      </c>
      <c r="I47" s="114">
        <v>199.0</v>
      </c>
      <c r="J47" s="123">
        <f t="shared" ref="J47:J63" si="9">sum(E47:I47)</f>
        <v>846</v>
      </c>
      <c r="K47" s="21"/>
    </row>
    <row r="48" ht="19.5" hidden="1" customHeight="1">
      <c r="A48" s="99"/>
      <c r="B48" s="103"/>
      <c r="C48" s="103"/>
      <c r="D48" s="132" t="s">
        <v>303</v>
      </c>
      <c r="E48" s="111"/>
      <c r="F48" s="111"/>
      <c r="G48" s="111"/>
      <c r="H48" s="111">
        <v>16788.0</v>
      </c>
      <c r="I48" s="111">
        <v>34911.0</v>
      </c>
      <c r="J48" s="126">
        <f t="shared" si="9"/>
        <v>51699</v>
      </c>
      <c r="K48" s="17"/>
    </row>
    <row r="49" ht="19.5" hidden="1" customHeight="1">
      <c r="A49" s="99"/>
      <c r="B49" s="100"/>
      <c r="C49" s="100"/>
      <c r="D49" s="101" t="s">
        <v>304</v>
      </c>
      <c r="E49" s="114"/>
      <c r="F49" s="114"/>
      <c r="G49" s="114"/>
      <c r="H49" s="114">
        <v>0.0</v>
      </c>
      <c r="I49" s="114">
        <v>17.0</v>
      </c>
      <c r="J49" s="123">
        <f t="shared" si="9"/>
        <v>17</v>
      </c>
      <c r="K49" s="21"/>
    </row>
    <row r="50" ht="19.5" hidden="1" customHeight="1">
      <c r="A50" s="99"/>
      <c r="B50" s="103"/>
      <c r="C50" s="103"/>
      <c r="D50" s="132" t="s">
        <v>305</v>
      </c>
      <c r="E50" s="111">
        <v>17954.0</v>
      </c>
      <c r="F50" s="111">
        <v>14010.0</v>
      </c>
      <c r="G50" s="111">
        <v>20754.0</v>
      </c>
      <c r="H50" s="111">
        <v>176.0</v>
      </c>
      <c r="I50" s="111"/>
      <c r="J50" s="126">
        <f t="shared" si="9"/>
        <v>52894</v>
      </c>
      <c r="K50" s="17"/>
    </row>
    <row r="51" ht="19.5" hidden="1" customHeight="1">
      <c r="A51" s="99"/>
      <c r="B51" s="100"/>
      <c r="C51" s="100"/>
      <c r="D51" s="101" t="s">
        <v>306</v>
      </c>
      <c r="E51" s="114">
        <v>16937.0</v>
      </c>
      <c r="F51" s="114">
        <v>20530.0</v>
      </c>
      <c r="G51" s="114">
        <v>13617.0</v>
      </c>
      <c r="H51" s="114">
        <v>17.0</v>
      </c>
      <c r="I51" s="114"/>
      <c r="J51" s="123">
        <f t="shared" si="9"/>
        <v>51101</v>
      </c>
      <c r="K51" s="21"/>
    </row>
    <row r="52" ht="19.5" hidden="1" customHeight="1">
      <c r="A52" s="99"/>
      <c r="B52" s="103"/>
      <c r="C52" s="103"/>
      <c r="D52" s="132" t="s">
        <v>307</v>
      </c>
      <c r="E52" s="111">
        <v>245.0</v>
      </c>
      <c r="F52" s="111">
        <v>500.0</v>
      </c>
      <c r="G52" s="111">
        <v>669.0</v>
      </c>
      <c r="H52" s="111"/>
      <c r="I52" s="111"/>
      <c r="J52" s="126">
        <f t="shared" si="9"/>
        <v>1414</v>
      </c>
      <c r="K52" s="17"/>
    </row>
    <row r="53" ht="19.5" customHeight="1">
      <c r="A53" s="149"/>
      <c r="B53" s="155"/>
      <c r="C53" s="155" t="s">
        <v>308</v>
      </c>
      <c r="D53" s="156" t="s">
        <v>309</v>
      </c>
      <c r="E53" s="156"/>
      <c r="F53" s="156"/>
      <c r="G53" s="156">
        <f t="shared" ref="G53:I53" si="10">G43-G46</f>
        <v>71107</v>
      </c>
      <c r="H53" s="156">
        <f t="shared" si="10"/>
        <v>51824</v>
      </c>
      <c r="I53" s="156">
        <f t="shared" si="10"/>
        <v>35040</v>
      </c>
      <c r="J53" s="156">
        <f t="shared" si="9"/>
        <v>157971</v>
      </c>
      <c r="K53" s="21"/>
    </row>
    <row r="54">
      <c r="A54" s="149"/>
      <c r="B54" s="155"/>
      <c r="C54" s="155" t="s">
        <v>310</v>
      </c>
      <c r="D54" s="156" t="s">
        <v>311</v>
      </c>
      <c r="E54" s="156"/>
      <c r="F54" s="156"/>
      <c r="G54" s="156">
        <f t="shared" ref="G54:I54" si="11">sum(G55:G64)</f>
        <v>71112</v>
      </c>
      <c r="H54" s="156">
        <f t="shared" si="11"/>
        <v>51824</v>
      </c>
      <c r="I54" s="156">
        <f t="shared" si="11"/>
        <v>35040</v>
      </c>
      <c r="J54" s="156">
        <f t="shared" si="9"/>
        <v>157976</v>
      </c>
    </row>
    <row r="55" ht="32.25" customHeight="1">
      <c r="A55" s="149">
        <v>2.0</v>
      </c>
      <c r="B55" s="157"/>
      <c r="C55" s="157" t="s">
        <v>312</v>
      </c>
      <c r="D55" s="158" t="s">
        <v>313</v>
      </c>
      <c r="F55" s="159"/>
      <c r="G55" s="159">
        <f>15+(281+1+115)*2</f>
        <v>809</v>
      </c>
      <c r="H55" s="159"/>
      <c r="I55" s="159"/>
      <c r="J55" s="159">
        <f t="shared" si="9"/>
        <v>809</v>
      </c>
      <c r="K55" s="21"/>
    </row>
    <row r="56" ht="19.5" customHeight="1">
      <c r="A56" s="149">
        <v>3.0</v>
      </c>
      <c r="B56" s="157"/>
      <c r="C56" s="157" t="s">
        <v>314</v>
      </c>
      <c r="D56" s="158" t="s">
        <v>315</v>
      </c>
      <c r="F56" s="160"/>
      <c r="G56" s="159">
        <f>1+142*2</f>
        <v>285</v>
      </c>
      <c r="H56" s="159"/>
      <c r="I56" s="159"/>
      <c r="J56" s="159">
        <f t="shared" si="9"/>
        <v>285</v>
      </c>
      <c r="K56" s="17"/>
    </row>
    <row r="57" ht="19.5" customHeight="1">
      <c r="A57" s="149">
        <v>4.0</v>
      </c>
      <c r="B57" s="161"/>
      <c r="C57" s="157" t="s">
        <v>316</v>
      </c>
      <c r="D57" s="158" t="s">
        <v>317</v>
      </c>
      <c r="F57" s="159"/>
      <c r="G57" s="159">
        <f>8*2+123*2+11*2</f>
        <v>284</v>
      </c>
      <c r="H57" s="159"/>
      <c r="I57" s="159"/>
      <c r="J57" s="159">
        <f t="shared" si="9"/>
        <v>284</v>
      </c>
      <c r="K57" s="21"/>
    </row>
    <row r="58" ht="19.5" customHeight="1">
      <c r="A58" s="149">
        <v>5.0</v>
      </c>
      <c r="B58" s="161"/>
      <c r="C58" s="157" t="s">
        <v>318</v>
      </c>
      <c r="D58" s="158" t="s">
        <v>319</v>
      </c>
      <c r="F58" s="159"/>
      <c r="G58" s="159">
        <f>(17180+17095+97)*2</f>
        <v>68744</v>
      </c>
      <c r="H58" s="159"/>
      <c r="I58" s="159"/>
      <c r="J58" s="159">
        <f t="shared" si="9"/>
        <v>68744</v>
      </c>
      <c r="K58" s="17"/>
    </row>
    <row r="59" ht="19.5" customHeight="1">
      <c r="A59" s="149">
        <v>6.0</v>
      </c>
      <c r="B59" s="161"/>
      <c r="C59" s="157" t="s">
        <v>320</v>
      </c>
      <c r="D59" s="158" t="s">
        <v>321</v>
      </c>
      <c r="F59" s="159"/>
      <c r="G59" s="159">
        <f>2*495</f>
        <v>990</v>
      </c>
      <c r="H59" s="159"/>
      <c r="I59" s="159"/>
      <c r="J59" s="159">
        <f t="shared" si="9"/>
        <v>990</v>
      </c>
      <c r="K59" s="21"/>
    </row>
    <row r="60" ht="19.5" customHeight="1">
      <c r="A60" s="149">
        <v>7.0</v>
      </c>
      <c r="B60" s="161"/>
      <c r="C60" s="157" t="s">
        <v>322</v>
      </c>
      <c r="D60" s="158" t="s">
        <v>323</v>
      </c>
      <c r="F60" s="159"/>
      <c r="G60" s="159"/>
      <c r="H60" s="159">
        <f>26+55+133+85+105+51277+74+17</f>
        <v>51772</v>
      </c>
      <c r="I60" s="159"/>
      <c r="J60" s="159">
        <f t="shared" si="9"/>
        <v>51772</v>
      </c>
      <c r="K60" s="17"/>
    </row>
    <row r="61" ht="19.5" customHeight="1">
      <c r="A61" s="149">
        <v>8.0</v>
      </c>
      <c r="B61" s="161"/>
      <c r="C61" s="157" t="s">
        <v>324</v>
      </c>
      <c r="D61" s="158" t="s">
        <v>325</v>
      </c>
      <c r="F61" s="159"/>
      <c r="G61" s="159"/>
      <c r="H61" s="159">
        <f>23+20</f>
        <v>43</v>
      </c>
      <c r="I61" s="159"/>
      <c r="J61" s="159">
        <f t="shared" si="9"/>
        <v>43</v>
      </c>
      <c r="K61" s="21"/>
    </row>
    <row r="62" ht="19.5" customHeight="1">
      <c r="A62" s="149">
        <v>9.0</v>
      </c>
      <c r="B62" s="161"/>
      <c r="C62" s="157" t="s">
        <v>326</v>
      </c>
      <c r="D62" s="158" t="s">
        <v>327</v>
      </c>
      <c r="F62" s="159"/>
      <c r="G62" s="159"/>
      <c r="H62" s="159">
        <v>9.0</v>
      </c>
      <c r="I62" s="159"/>
      <c r="J62" s="159">
        <f t="shared" si="9"/>
        <v>9</v>
      </c>
      <c r="K62" s="17"/>
    </row>
    <row r="63" ht="19.5" customHeight="1">
      <c r="A63" s="149">
        <v>10.0</v>
      </c>
      <c r="B63" s="161"/>
      <c r="C63" s="157" t="s">
        <v>328</v>
      </c>
      <c r="D63" s="158" t="s">
        <v>329</v>
      </c>
      <c r="F63" s="159"/>
      <c r="G63" s="159"/>
      <c r="H63" s="159"/>
      <c r="I63" s="159">
        <v>35040.0</v>
      </c>
      <c r="J63" s="159">
        <f t="shared" si="9"/>
        <v>35040</v>
      </c>
      <c r="K63" s="21"/>
    </row>
    <row r="64" ht="19.5" customHeight="1">
      <c r="A64" s="99"/>
      <c r="B64" s="112"/>
      <c r="C64" s="112"/>
      <c r="D64" s="112"/>
      <c r="E64" s="162"/>
      <c r="F64" s="162"/>
      <c r="G64" s="162"/>
      <c r="H64" s="162"/>
      <c r="I64" s="162"/>
      <c r="J64" s="163"/>
      <c r="K64" s="17"/>
    </row>
    <row r="65" ht="19.5" customHeight="1">
      <c r="A65" s="99"/>
      <c r="B65" s="164"/>
      <c r="C65" s="164" t="s">
        <v>330</v>
      </c>
      <c r="D65" s="165" t="s">
        <v>331</v>
      </c>
      <c r="E65" s="166"/>
      <c r="F65" s="166"/>
      <c r="G65" s="166"/>
      <c r="H65" s="166">
        <v>4.0</v>
      </c>
      <c r="I65" s="166">
        <v>13.0</v>
      </c>
      <c r="J65" s="166">
        <f>sum(G65:I65)</f>
        <v>17</v>
      </c>
      <c r="K65" s="21"/>
    </row>
    <row r="66" ht="19.5" customHeight="1">
      <c r="A66" s="99"/>
      <c r="B66" s="164"/>
      <c r="C66" s="164" t="s">
        <v>332</v>
      </c>
      <c r="D66" s="165" t="s">
        <v>333</v>
      </c>
      <c r="E66" s="166"/>
      <c r="F66" s="166"/>
      <c r="G66" s="166"/>
      <c r="H66" s="166"/>
      <c r="I66" s="166"/>
      <c r="J66" s="166">
        <v>398.0</v>
      </c>
      <c r="K66" s="17"/>
    </row>
    <row r="67" ht="19.5" customHeight="1">
      <c r="A67" s="99"/>
      <c r="B67" s="100"/>
      <c r="C67" s="100"/>
      <c r="D67" s="167"/>
      <c r="E67" s="114"/>
      <c r="F67" s="114"/>
      <c r="G67" s="114"/>
      <c r="H67" s="114"/>
      <c r="I67" s="114"/>
      <c r="J67" s="123"/>
      <c r="K67" s="21"/>
    </row>
    <row r="68" ht="19.5" customHeight="1">
      <c r="A68" s="99"/>
      <c r="B68" s="100"/>
      <c r="C68" s="100"/>
      <c r="D68" s="101"/>
      <c r="E68" s="168"/>
      <c r="F68" s="168"/>
      <c r="G68" s="168"/>
      <c r="H68" s="168"/>
      <c r="I68" s="168"/>
      <c r="J68" s="102"/>
      <c r="K68" s="17"/>
    </row>
  </sheetData>
  <mergeCells count="15">
    <mergeCell ref="D56:E56"/>
    <mergeCell ref="D57:E57"/>
    <mergeCell ref="D58:E58"/>
    <mergeCell ref="D59:E59"/>
    <mergeCell ref="D60:E60"/>
    <mergeCell ref="D61:E61"/>
    <mergeCell ref="D62:E62"/>
    <mergeCell ref="D63:E63"/>
    <mergeCell ref="D1:J1"/>
    <mergeCell ref="F2:I2"/>
    <mergeCell ref="A7:A10"/>
    <mergeCell ref="A11:A15"/>
    <mergeCell ref="A18:A20"/>
    <mergeCell ref="A21:A41"/>
    <mergeCell ref="D55:E55"/>
  </mergeCells>
  <dataValidations>
    <dataValidation type="list" allowBlank="1" showDropDown="1" sqref="K4:K53 K55:K68">
      <formula1>'Attendance key'!$B$7:$B$15</formula1>
    </dataValidation>
  </dataValidations>
  <hyperlinks>
    <hyperlink display="Yes, AEMO's specification for meters requires that a quality flag provides an indication of the following:&#10;A=Actual Metering Data&#10; S=Substituted Data&#10;E=Forward estimated data&#10;F=Final substituted data&#10;N=Null data&#10;V=Variable data see '2.  Data Dictionary'!Q9" location="'2.  Data Dictionary'!R9" ref="D11"/>
  </hyperlinks>
  <printOptions gridLines="1" horizontalCentered="1"/>
  <pageMargins bottom="0.75" footer="0.0" header="0.0" left="0.25" right="0.25" top="0.75"/>
  <pageSetup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5.43"/>
    <col customWidth="1" min="2" max="2" width="35.86"/>
    <col customWidth="1" min="3" max="3" width="39.29"/>
    <col customWidth="1" min="4" max="4" width="55.86"/>
    <col customWidth="1" min="5" max="5" width="6.86"/>
    <col customWidth="1" hidden="1" min="6" max="6" width="7.0"/>
  </cols>
  <sheetData>
    <row r="1" ht="3.0" customHeight="1">
      <c r="A1" s="1"/>
      <c r="B1" s="1"/>
      <c r="C1" s="2"/>
      <c r="E1" s="3"/>
      <c r="F1" s="3"/>
    </row>
    <row r="2" ht="34.5" customHeight="1">
      <c r="A2" s="4"/>
      <c r="B2" s="5"/>
      <c r="C2" s="6" t="s">
        <v>0</v>
      </c>
      <c r="D2" s="7"/>
      <c r="E2" s="8"/>
      <c r="F2" s="9"/>
    </row>
    <row r="3" ht="36.0" customHeight="1">
      <c r="A3" s="10"/>
      <c r="B3" s="11" t="s">
        <v>1</v>
      </c>
      <c r="C3" s="6" t="s">
        <v>2</v>
      </c>
      <c r="D3" s="6"/>
      <c r="E3" s="12"/>
      <c r="F3" s="13" t="str">
        <f>F2</f>
        <v/>
      </c>
    </row>
    <row r="4" ht="19.5" customHeight="1">
      <c r="A4" s="14"/>
      <c r="B4" s="22" t="s">
        <v>334</v>
      </c>
      <c r="C4" s="16" t="str">
        <f>'1.  Purpose of Data'!C4</f>
        <v>Historical Clayton meter data (aka “load data set”)</v>
      </c>
      <c r="D4" s="17"/>
      <c r="E4" s="17"/>
      <c r="F4" s="17"/>
    </row>
    <row r="5" ht="19.5" customHeight="1">
      <c r="A5" s="169"/>
      <c r="B5" s="169"/>
      <c r="C5" s="170" t="str">
        <f>"Share with "&amp;C9&amp;" ( "&amp;text(C15,"dd-mmm-yy")&amp;")"</f>
        <v>Share with Prof Farshid Vahid ( 10-Jun-21)</v>
      </c>
      <c r="D5" s="169"/>
      <c r="E5" s="169"/>
      <c r="F5" s="21"/>
    </row>
    <row r="6" ht="19.5" customHeight="1">
      <c r="A6" s="169" t="str">
        <f>C5</f>
        <v>Share with Prof Farshid Vahid ( 10-Jun-21)</v>
      </c>
      <c r="B6" s="22" t="s">
        <v>335</v>
      </c>
      <c r="C6" s="16" t="s">
        <v>197</v>
      </c>
      <c r="D6" s="171" t="s">
        <v>336</v>
      </c>
      <c r="E6" s="17"/>
      <c r="F6" s="17"/>
    </row>
    <row r="7" ht="19.5" customHeight="1">
      <c r="B7" s="69" t="s">
        <v>337</v>
      </c>
      <c r="C7" s="23" t="s">
        <v>338</v>
      </c>
      <c r="D7" s="70"/>
      <c r="E7" s="21"/>
      <c r="F7" s="21"/>
    </row>
    <row r="8" ht="19.5" customHeight="1">
      <c r="B8" s="22" t="s">
        <v>339</v>
      </c>
      <c r="C8" s="16" t="s">
        <v>340</v>
      </c>
      <c r="D8" s="17"/>
      <c r="E8" s="17"/>
      <c r="F8" s="17"/>
    </row>
    <row r="9" ht="19.5" customHeight="1">
      <c r="B9" s="19" t="s">
        <v>341</v>
      </c>
      <c r="C9" s="23" t="s">
        <v>342</v>
      </c>
      <c r="D9" s="20"/>
      <c r="E9" s="21"/>
      <c r="F9" s="21"/>
    </row>
    <row r="10" ht="19.5" customHeight="1">
      <c r="B10" s="22" t="s">
        <v>343</v>
      </c>
      <c r="C10" s="71" t="s">
        <v>344</v>
      </c>
      <c r="D10" s="17"/>
      <c r="E10" s="17"/>
      <c r="F10" s="17"/>
    </row>
    <row r="11" ht="19.5" customHeight="1">
      <c r="B11" s="19" t="s">
        <v>334</v>
      </c>
      <c r="C11" s="23" t="s">
        <v>345</v>
      </c>
      <c r="D11" s="21"/>
      <c r="E11" s="21"/>
      <c r="F11" s="21"/>
    </row>
    <row r="12" ht="19.5" customHeight="1">
      <c r="B12" s="22" t="s">
        <v>346</v>
      </c>
      <c r="C12" s="71"/>
      <c r="D12" s="71"/>
      <c r="E12" s="17"/>
      <c r="F12" s="17"/>
    </row>
    <row r="13" ht="19.5" customHeight="1">
      <c r="B13" s="19" t="s">
        <v>347</v>
      </c>
      <c r="C13" s="23" t="s">
        <v>348</v>
      </c>
      <c r="E13" s="21"/>
      <c r="F13" s="21"/>
    </row>
    <row r="14" ht="19.5" customHeight="1">
      <c r="B14" s="22" t="s">
        <v>349</v>
      </c>
      <c r="C14" s="16" t="s">
        <v>11</v>
      </c>
      <c r="D14" s="172" t="s">
        <v>350</v>
      </c>
      <c r="E14" s="17"/>
      <c r="F14" s="17"/>
    </row>
    <row r="15" ht="19.5" customHeight="1">
      <c r="B15" s="19" t="s">
        <v>351</v>
      </c>
      <c r="C15" s="173">
        <v>44357.0</v>
      </c>
      <c r="D15" s="21"/>
      <c r="E15" s="21"/>
      <c r="F15" s="21"/>
    </row>
    <row r="16" ht="19.5" customHeight="1">
      <c r="B16" s="174" t="s">
        <v>352</v>
      </c>
      <c r="C16" s="175" t="s">
        <v>353</v>
      </c>
      <c r="D16" s="176" t="s">
        <v>354</v>
      </c>
      <c r="E16" s="17"/>
      <c r="F16" s="17"/>
    </row>
    <row r="17" ht="19.5" customHeight="1">
      <c r="A17" s="177"/>
      <c r="B17" s="178"/>
      <c r="C17" s="179" t="s">
        <v>355</v>
      </c>
      <c r="D17" s="180"/>
      <c r="E17" s="181"/>
      <c r="F17" s="21"/>
    </row>
    <row r="18" ht="19.5" customHeight="1">
      <c r="A18" s="177" t="str">
        <f>C17</f>
        <v>Share with Faculty of Information Technology (Optimisation Researchers)
 - Frits de Nijs
 - Mark Wallace
 - Dora He</v>
      </c>
      <c r="B18" s="22" t="s">
        <v>335</v>
      </c>
      <c r="C18" s="175" t="s">
        <v>197</v>
      </c>
      <c r="D18" s="171" t="s">
        <v>336</v>
      </c>
      <c r="E18" s="17"/>
      <c r="F18" s="17"/>
    </row>
    <row r="19" ht="19.5" customHeight="1">
      <c r="B19" s="69" t="s">
        <v>337</v>
      </c>
      <c r="C19" s="182" t="s">
        <v>356</v>
      </c>
      <c r="D19" s="183"/>
      <c r="E19" s="21"/>
      <c r="F19" s="21"/>
    </row>
    <row r="20" ht="19.5" customHeight="1">
      <c r="B20" s="22" t="s">
        <v>339</v>
      </c>
      <c r="C20" s="175"/>
      <c r="D20" s="176"/>
      <c r="E20" s="17"/>
      <c r="F20" s="17"/>
    </row>
    <row r="21" ht="19.5" customHeight="1">
      <c r="B21" s="19" t="s">
        <v>341</v>
      </c>
      <c r="C21" s="182" t="s">
        <v>357</v>
      </c>
      <c r="D21" s="183"/>
      <c r="E21" s="21"/>
      <c r="F21" s="21"/>
    </row>
    <row r="22" ht="19.5" customHeight="1">
      <c r="B22" s="22" t="s">
        <v>343</v>
      </c>
      <c r="C22" s="71" t="s">
        <v>344</v>
      </c>
      <c r="D22" s="176"/>
      <c r="E22" s="17"/>
      <c r="F22" s="17"/>
    </row>
    <row r="23" ht="19.5" customHeight="1">
      <c r="B23" s="19" t="s">
        <v>334</v>
      </c>
      <c r="C23" s="182" t="s">
        <v>1</v>
      </c>
      <c r="D23" s="183"/>
      <c r="E23" s="21"/>
      <c r="F23" s="21"/>
    </row>
    <row r="24" ht="19.5" customHeight="1">
      <c r="B24" s="22" t="s">
        <v>346</v>
      </c>
      <c r="C24" s="175"/>
      <c r="D24" s="176"/>
      <c r="E24" s="17"/>
      <c r="F24" s="17"/>
    </row>
    <row r="25" ht="19.5" customHeight="1">
      <c r="B25" s="19" t="s">
        <v>347</v>
      </c>
      <c r="C25" s="182" t="s">
        <v>358</v>
      </c>
      <c r="D25" s="183"/>
      <c r="E25" s="21"/>
      <c r="F25" s="21"/>
    </row>
    <row r="26" ht="19.5" customHeight="1">
      <c r="B26" s="22" t="s">
        <v>349</v>
      </c>
      <c r="C26" s="175" t="s">
        <v>359</v>
      </c>
      <c r="D26" s="184" t="s">
        <v>360</v>
      </c>
      <c r="E26" s="17"/>
      <c r="F26" s="17"/>
    </row>
    <row r="27" ht="19.5" customHeight="1">
      <c r="B27" s="19" t="s">
        <v>351</v>
      </c>
      <c r="C27" s="185">
        <v>44404.0</v>
      </c>
      <c r="D27" s="183"/>
      <c r="E27" s="21"/>
      <c r="F27" s="21"/>
    </row>
    <row r="28" ht="19.5" customHeight="1">
      <c r="B28" s="174" t="s">
        <v>352</v>
      </c>
      <c r="C28" s="175" t="s">
        <v>353</v>
      </c>
      <c r="D28" s="176" t="s">
        <v>354</v>
      </c>
      <c r="E28" s="17"/>
      <c r="F28" s="17"/>
    </row>
    <row r="29" ht="19.5" customHeight="1">
      <c r="A29" s="177"/>
      <c r="B29" s="178"/>
      <c r="C29" s="179" t="s">
        <v>361</v>
      </c>
      <c r="D29" s="180"/>
      <c r="E29" s="181"/>
      <c r="F29" s="21"/>
    </row>
    <row r="30" ht="19.5" customHeight="1">
      <c r="A30" s="177" t="str">
        <f>C29</f>
        <v>Share with MeRC SEC Development Team</v>
      </c>
      <c r="B30" s="22" t="s">
        <v>335</v>
      </c>
      <c r="C30" s="175" t="s">
        <v>197</v>
      </c>
      <c r="D30" s="171" t="s">
        <v>336</v>
      </c>
      <c r="E30" s="17"/>
      <c r="F30" s="17"/>
    </row>
    <row r="31" ht="19.5" customHeight="1">
      <c r="B31" s="69" t="s">
        <v>337</v>
      </c>
      <c r="C31" s="182" t="s">
        <v>362</v>
      </c>
      <c r="D31" s="183"/>
      <c r="E31" s="21"/>
      <c r="F31" s="21"/>
    </row>
    <row r="32" ht="19.5" customHeight="1">
      <c r="B32" s="22" t="s">
        <v>339</v>
      </c>
      <c r="C32" s="175"/>
      <c r="D32" s="176"/>
      <c r="E32" s="17"/>
      <c r="F32" s="17"/>
    </row>
    <row r="33" ht="19.5" customHeight="1">
      <c r="B33" s="19" t="s">
        <v>341</v>
      </c>
      <c r="C33" s="182" t="s">
        <v>363</v>
      </c>
      <c r="D33" s="183"/>
      <c r="E33" s="21"/>
      <c r="F33" s="21"/>
    </row>
    <row r="34" ht="19.5" customHeight="1">
      <c r="B34" s="22" t="s">
        <v>343</v>
      </c>
      <c r="C34" s="71" t="s">
        <v>344</v>
      </c>
      <c r="D34" s="176"/>
      <c r="E34" s="17"/>
      <c r="F34" s="17"/>
    </row>
    <row r="35" ht="19.5" customHeight="1">
      <c r="B35" s="19" t="s">
        <v>334</v>
      </c>
      <c r="C35" s="182" t="s">
        <v>1</v>
      </c>
      <c r="D35" s="183"/>
      <c r="E35" s="21"/>
      <c r="F35" s="21"/>
    </row>
    <row r="36" ht="19.5" customHeight="1">
      <c r="B36" s="22" t="s">
        <v>346</v>
      </c>
      <c r="C36" s="175"/>
      <c r="D36" s="176"/>
      <c r="E36" s="17"/>
      <c r="F36" s="17"/>
    </row>
    <row r="37" ht="19.5" customHeight="1">
      <c r="B37" s="19" t="s">
        <v>347</v>
      </c>
      <c r="C37" s="182" t="s">
        <v>364</v>
      </c>
      <c r="D37" s="183"/>
      <c r="E37" s="21"/>
      <c r="F37" s="21"/>
    </row>
    <row r="38" ht="19.5" customHeight="1">
      <c r="B38" s="22" t="s">
        <v>349</v>
      </c>
      <c r="C38" s="175" t="s">
        <v>359</v>
      </c>
      <c r="D38" s="184" t="s">
        <v>365</v>
      </c>
      <c r="E38" s="17"/>
      <c r="F38" s="17"/>
    </row>
    <row r="39" ht="19.5" customHeight="1">
      <c r="B39" s="19" t="s">
        <v>351</v>
      </c>
      <c r="C39" s="185">
        <v>44412.0</v>
      </c>
      <c r="D39" s="183"/>
      <c r="E39" s="21"/>
      <c r="F39" s="21"/>
    </row>
    <row r="40" ht="19.5" customHeight="1">
      <c r="B40" s="174" t="s">
        <v>352</v>
      </c>
      <c r="C40" s="175" t="s">
        <v>353</v>
      </c>
      <c r="D40" s="176" t="s">
        <v>354</v>
      </c>
      <c r="E40" s="17"/>
      <c r="F40" s="17"/>
    </row>
    <row r="41" ht="19.5" customHeight="1">
      <c r="A41" s="177"/>
      <c r="B41" s="178"/>
      <c r="C41" s="179" t="s">
        <v>366</v>
      </c>
      <c r="D41" s="180"/>
      <c r="E41" s="181"/>
      <c r="F41" s="21"/>
    </row>
    <row r="42" ht="19.5" customHeight="1">
      <c r="A42" s="177" t="str">
        <f>C41</f>
        <v>Share with MeRC Visualisation Development Team</v>
      </c>
      <c r="B42" s="22" t="s">
        <v>335</v>
      </c>
      <c r="C42" s="175" t="s">
        <v>197</v>
      </c>
      <c r="D42" s="171" t="s">
        <v>336</v>
      </c>
      <c r="E42" s="17"/>
      <c r="F42" s="17"/>
    </row>
    <row r="43" ht="19.5" customHeight="1">
      <c r="B43" s="69" t="s">
        <v>337</v>
      </c>
      <c r="C43" s="182" t="s">
        <v>362</v>
      </c>
      <c r="D43" s="183"/>
      <c r="E43" s="21"/>
      <c r="F43" s="21"/>
    </row>
    <row r="44" ht="19.5" customHeight="1">
      <c r="B44" s="22" t="s">
        <v>339</v>
      </c>
      <c r="C44" s="175"/>
      <c r="D44" s="176"/>
      <c r="E44" s="17"/>
      <c r="F44" s="17"/>
    </row>
    <row r="45" ht="19.5" customHeight="1">
      <c r="B45" s="19" t="s">
        <v>341</v>
      </c>
      <c r="C45" s="182" t="s">
        <v>367</v>
      </c>
      <c r="D45" s="183"/>
      <c r="E45" s="21"/>
      <c r="F45" s="21"/>
    </row>
    <row r="46" ht="19.5" customHeight="1">
      <c r="B46" s="22" t="s">
        <v>343</v>
      </c>
      <c r="C46" s="71" t="s">
        <v>344</v>
      </c>
      <c r="D46" s="176"/>
      <c r="E46" s="17"/>
      <c r="F46" s="17"/>
    </row>
    <row r="47" ht="19.5" customHeight="1">
      <c r="B47" s="19" t="s">
        <v>334</v>
      </c>
      <c r="C47" s="182" t="s">
        <v>1</v>
      </c>
      <c r="D47" s="183"/>
      <c r="E47" s="21"/>
      <c r="F47" s="21"/>
    </row>
    <row r="48" ht="19.5" customHeight="1">
      <c r="B48" s="22" t="s">
        <v>346</v>
      </c>
      <c r="C48" s="175"/>
      <c r="D48" s="176"/>
      <c r="E48" s="17"/>
      <c r="F48" s="17"/>
    </row>
    <row r="49" ht="19.5" customHeight="1">
      <c r="B49" s="19" t="s">
        <v>347</v>
      </c>
      <c r="C49" s="182" t="s">
        <v>368</v>
      </c>
      <c r="D49" s="183"/>
      <c r="E49" s="21"/>
      <c r="F49" s="21"/>
    </row>
    <row r="50" ht="19.5" customHeight="1">
      <c r="B50" s="22" t="s">
        <v>349</v>
      </c>
      <c r="C50" s="175" t="s">
        <v>359</v>
      </c>
      <c r="D50" s="184" t="s">
        <v>365</v>
      </c>
      <c r="E50" s="17"/>
      <c r="F50" s="17"/>
    </row>
    <row r="51" ht="19.5" customHeight="1">
      <c r="B51" s="19" t="s">
        <v>351</v>
      </c>
      <c r="C51" s="185">
        <v>44427.0</v>
      </c>
      <c r="D51" s="183"/>
      <c r="E51" s="21"/>
      <c r="F51" s="21"/>
    </row>
    <row r="52" ht="19.5" customHeight="1">
      <c r="B52" s="174" t="s">
        <v>352</v>
      </c>
      <c r="C52" s="175" t="s">
        <v>353</v>
      </c>
      <c r="D52" s="176" t="s">
        <v>354</v>
      </c>
      <c r="E52" s="17"/>
      <c r="F52" s="17"/>
    </row>
    <row r="53" ht="19.5" customHeight="1">
      <c r="A53" s="177"/>
      <c r="B53" s="186"/>
      <c r="C53" s="182"/>
      <c r="D53" s="183"/>
      <c r="E53" s="21"/>
      <c r="F53" s="21"/>
    </row>
  </sheetData>
  <mergeCells count="6">
    <mergeCell ref="C1:D1"/>
    <mergeCell ref="A6:A16"/>
    <mergeCell ref="C13:D13"/>
    <mergeCell ref="A18:A28"/>
    <mergeCell ref="A30:A40"/>
    <mergeCell ref="A42:A52"/>
  </mergeCells>
  <dataValidations>
    <dataValidation type="list" allowBlank="1" sqref="C10 C22 C34 C46">
      <formula1>Lookup!$A$2:$A$4</formula1>
    </dataValidation>
    <dataValidation type="list" allowBlank="1" showDropDown="1" sqref="F4:F53">
      <formula1>'Attendance key'!$B$7:$B$15</formula1>
    </dataValidation>
  </dataValidations>
  <hyperlinks>
    <hyperlink r:id="rId1" ref="D6"/>
    <hyperlink r:id="rId2" ref="D14"/>
    <hyperlink r:id="rId3" ref="D18"/>
    <hyperlink r:id="rId4" ref="D26"/>
    <hyperlink r:id="rId5" ref="D30"/>
    <hyperlink r:id="rId6" ref="D38"/>
    <hyperlink r:id="rId7" ref="D42"/>
    <hyperlink r:id="rId8" ref="D50"/>
  </hyperlinks>
  <printOptions gridLines="1" horizontalCentered="1"/>
  <pageMargins bottom="0.75" footer="0.0" header="0.0" left="0.25" right="0.25" top="0.75"/>
  <pageSetup paperSize="9" cellComments="atEnd" orientation="portrait" pageOrder="overThenDown"/>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87" t="s">
        <v>369</v>
      </c>
    </row>
    <row r="2">
      <c r="A2" s="187" t="s">
        <v>344</v>
      </c>
    </row>
    <row r="3">
      <c r="A3" s="187" t="s">
        <v>370</v>
      </c>
    </row>
    <row r="4">
      <c r="A4" s="187" t="s">
        <v>371</v>
      </c>
    </row>
  </sheetData>
  <drawing r:id="rId1"/>
</worksheet>
</file>