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an\Documents\RUT-SOM-VIRT-DATA-PT-05-2021-U-C\02-Homework\01-Excel\Instructions\"/>
    </mc:Choice>
  </mc:AlternateContent>
  <xr:revisionPtr revIDLastSave="0" documentId="13_ncr:1_{28CB5AC2-3719-4158-9BD2-8EA59F8E3C11}" xr6:coauthVersionLast="47" xr6:coauthVersionMax="47" xr10:uidLastSave="{00000000-0000-0000-0000-000000000000}"/>
  <bookViews>
    <workbookView xWindow="-108" yWindow="-108" windowWidth="30936" windowHeight="17040" activeTab="5" xr2:uid="{00000000-000D-0000-FFFF-FFFF00000000}"/>
  </bookViews>
  <sheets>
    <sheet name="Dataset" sheetId="1" r:id="rId1"/>
    <sheet name="Category Per Country" sheetId="3" r:id="rId2"/>
    <sheet name="Sub-category Per Country" sheetId="4" r:id="rId3"/>
    <sheet name="Date vs State" sheetId="5" r:id="rId4"/>
    <sheet name="Bonus" sheetId="6" r:id="rId5"/>
    <sheet name="Bonus 2" sheetId="8" r:id="rId6"/>
  </sheets>
  <definedNames>
    <definedName name="_xlnm._FilterDatabase" localSheetId="5" hidden="1">'Bonus 2'!$D$1:$E$1531</definedName>
    <definedName name="_xlnm._FilterDatabase" localSheetId="0" hidden="1">Dataset!$F$1:$F$4115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8" l="1"/>
  <c r="H7" i="8"/>
  <c r="J6" i="8"/>
  <c r="H6" i="8"/>
  <c r="J5" i="8"/>
  <c r="J4" i="8"/>
  <c r="J3" i="8"/>
  <c r="J2" i="8"/>
  <c r="H5" i="8"/>
  <c r="H4" i="8"/>
  <c r="H3" i="8"/>
  <c r="H2" i="8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2" i="6"/>
  <c r="D11" i="6"/>
  <c r="D10" i="6"/>
  <c r="D9" i="6"/>
  <c r="D8" i="6"/>
  <c r="D7" i="6"/>
  <c r="D6" i="6"/>
  <c r="D5" i="6"/>
  <c r="D4" i="6"/>
  <c r="D3" i="6"/>
  <c r="D2" i="6"/>
  <c r="D13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6" i="1"/>
  <c r="Q2" i="1"/>
  <c r="Q3" i="1"/>
  <c r="Q4" i="1"/>
  <c r="Q5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<sst xmlns="http://schemas.openxmlformats.org/spreadsheetml/2006/main" count="28548" uniqueCount="8409">
  <si>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</si>
  <si>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</si>
  <si>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</si>
  <si>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</si>
  <si>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</si>
  <si>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</si>
  <si>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</si>
  <si>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</si>
  <si>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</si>
  <si>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</si>
  <si>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</si>
  <si>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</si>
  <si>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</si>
  <si>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</si>
  <si>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</si>
  <si>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</si>
  <si>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</si>
  <si>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</si>
  <si>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</si>
  <si>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</si>
  <si>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</si>
  <si>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</si>
  <si>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</si>
  <si>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</si>
  <si>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</si>
  <si>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</si>
  <si>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</si>
  <si>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</si>
  <si>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</si>
  <si>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</si>
  <si>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</si>
  <si>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</si>
  <si>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</si>
  <si>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</si>
  <si>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</si>
  <si>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</si>
  <si>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</si>
  <si>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</si>
  <si>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</si>
  <si>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</si>
  <si>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</si>
  <si>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</si>
  <si>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</si>
  <si>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</si>
  <si>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</si>
  <si>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</si>
  <si>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</si>
  <si>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</si>
  <si>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</si>
  <si>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</si>
  <si>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</si>
  <si>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</si>
  <si>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</si>
  <si>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</si>
  <si>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</si>
  <si>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</si>
  <si>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</si>
  <si>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</si>
  <si>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</si>
  <si>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</si>
  <si>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</si>
  <si>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</si>
  <si>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</si>
  <si>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</si>
  <si>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</si>
  <si>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</si>
  <si>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</si>
  <si>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</si>
  <si>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</si>
  <si>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</si>
  <si>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</si>
  <si>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</si>
  <si>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</si>
  <si>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</si>
  <si>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</si>
  <si>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</si>
  <si>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</si>
  <si>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</si>
  <si>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</si>
  <si>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</si>
  <si>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</si>
  <si>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</si>
  <si>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</si>
  <si>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</si>
  <si>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</si>
  <si>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</si>
  <si>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</si>
  <si>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</si>
  <si>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</si>
  <si>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</si>
  <si>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</si>
  <si>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</si>
  <si>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</si>
  <si>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</si>
  <si>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</si>
  <si>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</si>
  <si>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</si>
  <si>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</si>
  <si>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</si>
  <si>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</si>
  <si>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</si>
  <si>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</si>
  <si>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</si>
  <si>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</si>
  <si>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</si>
  <si>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</si>
  <si>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</si>
  <si>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</si>
  <si>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</si>
  <si>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</si>
  <si>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</si>
  <si>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</si>
  <si>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</si>
  <si>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</si>
  <si>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</si>
  <si>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</si>
  <si>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</si>
  <si>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</si>
  <si>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</si>
  <si>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</si>
  <si>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</si>
  <si>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</si>
  <si>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</si>
  <si>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</si>
  <si>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</si>
  <si>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</si>
  <si>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</si>
  <si>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</si>
  <si>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</si>
  <si>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</si>
  <si>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</si>
  <si>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</si>
  <si>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</si>
  <si>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</si>
  <si>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</si>
  <si>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</si>
  <si>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</si>
  <si>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</si>
  <si>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</si>
  <si>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</si>
  <si>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</si>
  <si>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</si>
  <si>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</si>
  <si>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</si>
  <si>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</si>
  <si>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</si>
  <si>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</si>
  <si>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</si>
  <si>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</si>
  <si>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</si>
  <si>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</si>
  <si>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</si>
  <si>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</si>
  <si>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</si>
  <si>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</si>
  <si>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</si>
  <si>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</si>
  <si>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</si>
  <si>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</si>
  <si>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</si>
  <si>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</si>
  <si>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</si>
  <si>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</si>
  <si>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</si>
  <si>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</si>
  <si>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</si>
  <si>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</si>
  <si>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</si>
  <si>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</si>
  <si>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</si>
  <si>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</si>
  <si>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</si>
  <si>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</si>
  <si>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</si>
  <si>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</si>
  <si>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</si>
  <si>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</si>
  <si>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</si>
  <si>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</si>
  <si>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</si>
  <si>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</si>
  <si>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</si>
  <si>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</si>
  <si>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</si>
  <si>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</si>
  <si>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</si>
  <si>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</si>
  <si>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</si>
  <si>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</si>
  <si>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</si>
  <si>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</si>
  <si>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</si>
  <si>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</si>
  <si>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</si>
  <si>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</si>
  <si>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</si>
  <si>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</si>
  <si>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</si>
  <si>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</si>
  <si>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</si>
  <si>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</si>
  <si>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</si>
  <si>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</si>
  <si>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</si>
  <si>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</si>
  <si>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</si>
  <si>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</si>
  <si>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</si>
  <si>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</si>
  <si>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</si>
  <si>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</si>
  <si>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</si>
  <si>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</si>
  <si>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</si>
  <si>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</si>
  <si>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</si>
  <si>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</si>
  <si>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</si>
  <si>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</si>
  <si>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</si>
  <si>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</si>
  <si>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</si>
  <si>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</si>
  <si>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</si>
  <si>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</si>
  <si>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</si>
  <si>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</si>
  <si>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</si>
  <si>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</si>
  <si>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</si>
  <si>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</si>
  <si>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</si>
  <si>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</si>
  <si>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</si>
  <si>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</si>
  <si>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</si>
  <si>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</si>
  <si>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</si>
  <si>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</si>
  <si>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</si>
  <si>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</si>
  <si>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</si>
  <si>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</si>
  <si>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</si>
  <si>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</si>
  <si>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</si>
  <si>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</si>
  <si>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</si>
  <si>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</si>
  <si>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</si>
  <si>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</si>
  <si>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</si>
  <si>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</si>
  <si>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</si>
  <si>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</si>
  <si>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</si>
  <si>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</si>
  <si>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</si>
  <si>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</si>
  <si>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</si>
  <si>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</si>
  <si>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</si>
  <si>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</si>
  <si>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</si>
  <si>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</si>
  <si>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</si>
  <si>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</si>
  <si>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</si>
  <si>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</si>
  <si>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</si>
  <si>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</si>
  <si>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</si>
  <si>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</si>
  <si>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</si>
  <si>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</si>
  <si>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</si>
  <si>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</si>
  <si>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</si>
  <si>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</si>
  <si>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</si>
  <si>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</si>
  <si>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</si>
  <si>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</si>
  <si>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</si>
  <si>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</si>
  <si>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</si>
  <si>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</si>
  <si>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</si>
  <si>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</si>
  <si>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</si>
  <si>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</si>
  <si>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</si>
  <si>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</si>
  <si>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</si>
  <si>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</si>
  <si>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</si>
  <si>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</si>
  <si>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</si>
  <si>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</si>
  <si>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</si>
  <si>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</si>
  <si>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</si>
  <si>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</si>
  <si>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</si>
  <si>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</si>
  <si>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</si>
  <si>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</si>
  <si>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</si>
  <si>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</si>
  <si>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</si>
  <si>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</si>
  <si>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</si>
  <si>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</si>
  <si>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</si>
  <si>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</si>
  <si>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</si>
  <si>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</si>
  <si>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</si>
  <si>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</si>
  <si>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</si>
  <si>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</si>
  <si>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</si>
  <si>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</si>
  <si>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</si>
  <si>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</si>
  <si>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</si>
  <si>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</si>
  <si>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</si>
  <si>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</si>
  <si>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</si>
  <si>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</si>
  <si>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</si>
  <si>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</si>
  <si>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</si>
  <si>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</si>
  <si>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</si>
  <si>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</si>
  <si>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</si>
  <si>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</si>
  <si>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</si>
  <si>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</si>
  <si>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</si>
  <si>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</si>
  <si>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</si>
  <si>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</si>
  <si>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</si>
  <si>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</si>
  <si>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</si>
  <si>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</si>
  <si>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</si>
  <si>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</si>
  <si>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</si>
  <si>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</si>
  <si>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</si>
  <si>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</si>
  <si>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</si>
  <si>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</si>
  <si>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</si>
  <si>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</si>
  <si>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</si>
  <si>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</si>
  <si>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</si>
  <si>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</si>
  <si>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</si>
  <si>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</si>
  <si>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</si>
  <si>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</si>
  <si>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</si>
  <si>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</si>
  <si>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</si>
  <si>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</si>
  <si>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</si>
  <si>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</si>
  <si>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</si>
  <si>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</si>
  <si>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</si>
  <si>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</si>
  <si>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</si>
  <si>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</si>
  <si>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</si>
  <si>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</si>
  <si>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</si>
  <si>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</si>
  <si>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</si>
  <si>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</si>
  <si>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</si>
  <si>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</si>
  <si>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</si>
  <si>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</si>
  <si>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</si>
  <si>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</si>
  <si>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</si>
  <si>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</si>
  <si>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</si>
  <si>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</si>
  <si>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</si>
  <si>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</si>
  <si>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</si>
  <si>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</si>
  <si>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</si>
  <si>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</si>
  <si>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</si>
  <si>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</si>
  <si>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</si>
  <si>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</si>
  <si>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</si>
  <si>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</si>
  <si>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</si>
  <si>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</si>
  <si>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</si>
  <si>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</si>
  <si>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</si>
  <si>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</si>
  <si>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</si>
  <si>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</si>
  <si>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</si>
  <si>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</si>
  <si>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</si>
  <si>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</si>
  <si>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</si>
  <si>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</si>
  <si>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</si>
  <si>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</si>
  <si>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</si>
  <si>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</si>
  <si>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</si>
  <si>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</si>
  <si>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</si>
  <si>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</si>
  <si>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</si>
  <si>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</si>
  <si>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</si>
  <si>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</si>
  <si>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</si>
  <si>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</si>
  <si>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</si>
  <si>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</si>
  <si>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</si>
  <si>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</si>
  <si>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</si>
  <si>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</si>
  <si>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</si>
  <si>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</si>
  <si>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</si>
  <si>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</si>
  <si>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</si>
  <si>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</si>
  <si>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</si>
  <si>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</si>
  <si>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</si>
  <si>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</si>
  <si>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</si>
  <si>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</si>
  <si>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</si>
  <si>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</si>
  <si>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</si>
  <si>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</si>
  <si>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</si>
  <si>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</si>
  <si>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</si>
  <si>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</si>
  <si>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</si>
  <si>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</si>
  <si>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</si>
  <si>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</si>
  <si>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</si>
  <si>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</si>
  <si>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</si>
  <si>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</si>
  <si>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</si>
  <si>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</si>
  <si>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</si>
  <si>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</si>
  <si>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</si>
  <si>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</si>
  <si>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</si>
  <si>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</si>
  <si>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</si>
  <si>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</si>
  <si>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</si>
  <si>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</si>
  <si>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</si>
  <si>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</si>
  <si>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</si>
  <si>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</si>
  <si>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</si>
  <si>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</si>
  <si>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</si>
  <si>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</si>
  <si>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</si>
  <si>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</si>
  <si>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</si>
  <si>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</si>
  <si>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</si>
  <si>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</si>
  <si>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</si>
  <si>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</si>
  <si>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</si>
  <si>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</si>
  <si>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</si>
  <si>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</si>
  <si>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</si>
  <si>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</si>
  <si>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</si>
  <si>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</si>
  <si>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</si>
  <si>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</si>
  <si>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</si>
  <si>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</si>
  <si>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</si>
  <si>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</si>
  <si>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</si>
  <si>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</si>
  <si>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</si>
  <si>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</si>
  <si>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</si>
  <si>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</si>
  <si>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</si>
  <si>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</si>
  <si>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</si>
  <si>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</si>
  <si>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</si>
  <si>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</si>
  <si>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</si>
  <si>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</si>
  <si>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</si>
  <si>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</si>
  <si>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</si>
  <si>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</si>
  <si>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</si>
  <si>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</si>
  <si>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</si>
  <si>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</si>
  <si>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</si>
  <si>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</si>
  <si>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</si>
  <si>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</si>
  <si>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</si>
  <si>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</si>
  <si>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</si>
  <si>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</si>
  <si>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</si>
  <si>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</si>
  <si>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</si>
  <si>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</si>
  <si>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</si>
  <si>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</si>
  <si>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</si>
  <si>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</si>
  <si>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</si>
  <si>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</si>
  <si>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</si>
  <si>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</si>
  <si>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</si>
  <si>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</si>
  <si>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</si>
  <si>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</si>
  <si>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</si>
  <si>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</si>
  <si>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</si>
  <si>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</si>
  <si>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</si>
  <si>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</si>
  <si>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</si>
  <si>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</si>
  <si>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</si>
  <si>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</si>
  <si>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</si>
  <si>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</si>
  <si>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</si>
  <si>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</si>
  <si>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</si>
  <si>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</si>
  <si>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</si>
  <si>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</si>
  <si>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</si>
  <si>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</si>
  <si>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</si>
  <si>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</si>
  <si>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</si>
  <si>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</si>
  <si>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</si>
  <si>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</si>
  <si>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</si>
  <si>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</si>
  <si>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</si>
  <si>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</si>
  <si>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</si>
  <si>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</si>
  <si>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</si>
  <si>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</si>
  <si>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</si>
  <si>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</si>
  <si>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</si>
  <si>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</si>
  <si>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</si>
  <si>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</si>
  <si>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</si>
  <si>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</si>
  <si>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</si>
  <si>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</si>
  <si>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</si>
  <si>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</si>
  <si>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</si>
  <si>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</si>
  <si>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</si>
  <si>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</si>
  <si>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</si>
  <si>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</si>
  <si>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</si>
  <si>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</si>
  <si>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</si>
  <si>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</si>
  <si>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</si>
  <si>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</si>
  <si>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</si>
  <si>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</si>
  <si>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</si>
  <si>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</si>
  <si>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</si>
  <si>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</si>
  <si>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</si>
  <si>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</si>
  <si>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</si>
  <si>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</si>
  <si>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</si>
  <si>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</si>
  <si>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</si>
  <si>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</si>
  <si>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</si>
  <si>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</si>
  <si>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</si>
  <si>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</si>
  <si>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</si>
  <si>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</si>
  <si>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</si>
  <si>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</si>
  <si>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</si>
  <si>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</si>
  <si>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</si>
  <si>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</si>
  <si>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</si>
  <si>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</si>
  <si>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</si>
  <si>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</si>
  <si>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</si>
  <si>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</si>
  <si>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</si>
  <si>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</si>
  <si>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</si>
  <si>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</si>
  <si>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</si>
  <si>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</si>
  <si>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</si>
  <si>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</si>
  <si>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</si>
  <si>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</si>
  <si>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</si>
  <si>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</si>
  <si>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</si>
  <si>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</si>
  <si>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</si>
  <si>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</si>
  <si>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</si>
  <si>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</si>
  <si>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</si>
  <si>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</si>
  <si>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</si>
  <si>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</si>
  <si>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</si>
  <si>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</si>
  <si>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</si>
  <si>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</si>
  <si>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</si>
  <si>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</si>
  <si>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</si>
  <si>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</si>
  <si>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</si>
  <si>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</si>
  <si>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</si>
  <si>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</si>
  <si>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</si>
  <si>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</si>
  <si>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</si>
  <si>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</si>
  <si>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</si>
  <si>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</si>
  <si>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</si>
  <si>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</si>
  <si>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</si>
  <si>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</si>
  <si>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</si>
  <si>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</si>
  <si>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</si>
  <si>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</si>
  <si>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</si>
  <si>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</si>
  <si>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</si>
  <si>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</si>
  <si>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</si>
  <si>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</si>
  <si>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</si>
  <si>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</si>
  <si>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</si>
  <si>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</si>
  <si>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</si>
  <si>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</si>
  <si>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</si>
  <si>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</si>
  <si>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</si>
  <si>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</si>
  <si>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</si>
  <si>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</si>
  <si>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</si>
  <si>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</si>
  <si>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</si>
  <si>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</si>
  <si>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</si>
  <si>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</si>
  <si>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</si>
  <si>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</si>
  <si>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</si>
  <si>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</si>
  <si>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</si>
  <si>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</si>
  <si>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</si>
  <si>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</si>
  <si>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</si>
  <si>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</si>
  <si>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</si>
  <si>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</si>
  <si>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</si>
  <si>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</si>
  <si>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</si>
  <si>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</si>
  <si>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</si>
  <si>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</si>
  <si>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</si>
  <si>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</si>
  <si>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</si>
  <si>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</si>
  <si>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</si>
  <si>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</si>
  <si>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</si>
  <si>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</si>
  <si>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</si>
  <si>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</si>
  <si>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</si>
  <si>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</si>
  <si>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</si>
  <si>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</si>
  <si>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</si>
  <si>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</si>
  <si>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</si>
  <si>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</si>
  <si>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</si>
  <si>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</si>
  <si>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</si>
  <si>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</si>
  <si>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</si>
  <si>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</si>
  <si>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</si>
  <si>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</si>
  <si>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</si>
  <si>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</si>
  <si>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</si>
  <si>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</si>
  <si>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</si>
  <si>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</si>
  <si>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</si>
  <si>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</si>
  <si>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</si>
  <si>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</si>
  <si>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</si>
  <si>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</si>
  <si>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</si>
  <si>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</si>
  <si>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</si>
  <si>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</si>
  <si>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</si>
  <si>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</si>
  <si>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</si>
  <si>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</si>
  <si>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</si>
  <si>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</si>
  <si>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</si>
  <si>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</si>
  <si>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</si>
  <si>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</si>
  <si>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</si>
  <si>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</si>
  <si>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</si>
  <si>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</si>
  <si>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</si>
  <si>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</si>
  <si>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</si>
  <si>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</si>
  <si>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</si>
  <si>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</si>
  <si>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</si>
  <si>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</si>
  <si>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</si>
  <si>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</si>
  <si>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</si>
  <si>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</si>
  <si>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</si>
  <si>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</si>
  <si>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</si>
  <si>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</si>
  <si>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</si>
  <si>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</si>
  <si>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</si>
  <si>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</si>
  <si>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</si>
  <si>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</si>
  <si>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</si>
  <si>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</si>
  <si>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</si>
  <si>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</si>
  <si>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</si>
  <si>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</si>
  <si>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</si>
  <si>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</si>
  <si>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</si>
  <si>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</si>
  <si>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</si>
  <si>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</si>
  <si>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</si>
  <si>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</si>
  <si>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</si>
  <si>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</si>
  <si>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</si>
  <si>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</si>
  <si>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</si>
  <si>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</si>
  <si>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</si>
  <si>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</si>
  <si>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</si>
  <si>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</si>
  <si>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</si>
  <si>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</si>
  <si>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</si>
  <si>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</si>
  <si>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</si>
  <si>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</si>
  <si>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</si>
  <si>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</si>
  <si>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</si>
  <si>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</si>
  <si>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</si>
  <si>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</si>
  <si>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</si>
  <si>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</si>
  <si>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</si>
  <si>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</si>
  <si>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</si>
  <si>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</si>
  <si>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</si>
  <si>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</si>
  <si>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</si>
  <si>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</si>
  <si>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</si>
  <si>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</si>
  <si>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</si>
  <si>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</si>
  <si>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</si>
  <si>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</si>
  <si>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</si>
  <si>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</si>
  <si>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</si>
  <si>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</si>
  <si>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</si>
  <si>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</si>
  <si>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</si>
  <si>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</si>
  <si>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</si>
  <si>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</si>
  <si>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</si>
  <si>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</si>
  <si>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</si>
  <si>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</si>
  <si>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</si>
  <si>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</si>
  <si>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</si>
  <si>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</si>
  <si>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</si>
  <si>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</si>
  <si>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</si>
  <si>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</si>
  <si>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</si>
  <si>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</si>
  <si>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</si>
  <si>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</si>
  <si>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</si>
  <si>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</si>
  <si>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</si>
  <si>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</si>
  <si>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</si>
  <si>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</si>
  <si>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</si>
  <si>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</si>
  <si>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</si>
  <si>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</si>
  <si>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</si>
  <si>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</si>
  <si>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</si>
  <si>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</si>
  <si>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</si>
  <si>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</si>
  <si>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</si>
  <si>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</si>
  <si>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</si>
  <si>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</si>
  <si>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</si>
  <si>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</si>
  <si>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</si>
  <si>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</si>
  <si>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</si>
  <si>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</si>
  <si>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</si>
  <si>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</si>
  <si>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</si>
  <si>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</si>
  <si>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</si>
  <si>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</si>
  <si>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</si>
  <si>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</si>
  <si>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</si>
  <si>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</si>
  <si>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</si>
  <si>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</si>
  <si>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</si>
  <si>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</si>
  <si>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</si>
  <si>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</si>
  <si>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</si>
  <si>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</si>
  <si>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</si>
  <si>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</si>
  <si>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</si>
  <si>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</si>
  <si>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</si>
  <si>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</si>
  <si>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</si>
  <si>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</si>
  <si>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</si>
  <si>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</si>
  <si>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</si>
  <si>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</si>
  <si>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</si>
  <si>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</si>
  <si>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</si>
  <si>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</si>
  <si>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</si>
  <si>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</si>
  <si>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</si>
  <si>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</si>
  <si>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</si>
  <si>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</si>
  <si>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</si>
  <si>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</si>
  <si>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</si>
  <si>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</si>
  <si>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</si>
  <si>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</si>
  <si>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</si>
  <si>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</si>
  <si>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</si>
  <si>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</si>
  <si>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</si>
  <si>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</si>
  <si>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</si>
  <si>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</si>
  <si>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</si>
  <si>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</si>
  <si>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</si>
  <si>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</si>
  <si>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</si>
  <si>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</si>
  <si>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</si>
  <si>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</si>
  <si>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</si>
  <si>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</si>
  <si>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</si>
  <si>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</si>
  <si>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</si>
  <si>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</si>
  <si>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</si>
  <si>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</si>
  <si>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</si>
  <si>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</si>
  <si>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</si>
  <si>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</si>
  <si>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</si>
  <si>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</si>
  <si>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</si>
  <si>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</si>
  <si>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</si>
  <si>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</si>
  <si>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</si>
  <si>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</si>
  <si>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</si>
  <si>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</si>
  <si>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</si>
  <si>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</si>
  <si>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</si>
  <si>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</si>
  <si>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</si>
  <si>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</si>
  <si>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</si>
  <si>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</si>
  <si>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</si>
  <si>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</si>
  <si>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</si>
  <si>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</si>
  <si>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</si>
  <si>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</si>
  <si>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</si>
  <si>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</si>
  <si>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</si>
  <si>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</si>
  <si>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</si>
  <si>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</si>
  <si>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</si>
  <si>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</si>
  <si>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</si>
  <si>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</si>
  <si>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</si>
  <si>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</si>
  <si>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</si>
  <si>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</si>
  <si>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</si>
  <si>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</si>
  <si>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</si>
  <si>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</si>
  <si>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</si>
  <si>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</si>
  <si>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</si>
  <si>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</si>
  <si>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</si>
  <si>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</si>
  <si>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</si>
  <si>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</si>
  <si>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</si>
  <si>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</si>
  <si>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</si>
  <si>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</si>
  <si>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</si>
  <si>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</si>
  <si>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</si>
  <si>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</si>
  <si>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</si>
  <si>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</si>
  <si>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</si>
  <si>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</si>
  <si>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</si>
  <si>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</si>
  <si>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</si>
  <si>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</si>
  <si>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</si>
  <si>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</si>
  <si>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</si>
  <si>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</si>
  <si>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</si>
  <si>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</si>
  <si>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</si>
  <si>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</si>
  <si>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</si>
  <si>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</si>
  <si>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</si>
  <si>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</si>
  <si>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</si>
  <si>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</si>
  <si>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</si>
  <si>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</si>
  <si>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</si>
  <si>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</si>
  <si>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</si>
  <si>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</si>
  <si>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</si>
  <si>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</si>
  <si>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</si>
  <si>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</si>
  <si>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</si>
  <si>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</si>
  <si>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</si>
  <si>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</si>
  <si>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</si>
  <si>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</si>
  <si>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</si>
  <si>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</si>
  <si>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</si>
  <si>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</si>
  <si>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</si>
  <si>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</si>
  <si>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</si>
  <si>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</si>
  <si>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</si>
  <si>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</si>
  <si>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</si>
  <si>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</si>
  <si>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</si>
  <si>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</si>
  <si>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</si>
  <si>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</si>
  <si>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</si>
  <si>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</si>
  <si>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</si>
  <si>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</si>
  <si>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</si>
  <si>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</si>
  <si>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</si>
  <si>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</si>
  <si>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</si>
  <si>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</si>
  <si>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</si>
  <si>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</si>
  <si>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</si>
  <si>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</si>
  <si>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</si>
  <si>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</si>
  <si>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</si>
  <si>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</si>
  <si>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</si>
  <si>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</si>
  <si>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</si>
  <si>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</si>
  <si>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</si>
  <si>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</si>
  <si>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</si>
  <si>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</si>
  <si>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</si>
  <si>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</si>
  <si>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</si>
  <si>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</si>
  <si>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</si>
  <si>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</si>
  <si>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</si>
  <si>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</si>
  <si>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</si>
  <si>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</si>
  <si>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</si>
  <si>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</si>
  <si>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</si>
  <si>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</si>
  <si>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</si>
  <si>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</si>
  <si>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</si>
  <si>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</si>
  <si>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</si>
  <si>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</si>
  <si>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</si>
  <si>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</si>
  <si>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</si>
  <si>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</si>
  <si>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</si>
  <si>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</si>
  <si>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</si>
  <si>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</si>
  <si>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</si>
  <si>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</si>
  <si>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</si>
  <si>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</si>
  <si>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</si>
  <si>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</si>
  <si>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</si>
  <si>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</si>
  <si>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</si>
  <si>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</si>
  <si>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</si>
  <si>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</si>
  <si>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</si>
  <si>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</si>
  <si>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</si>
  <si>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</si>
  <si>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</si>
  <si>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</si>
  <si>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</si>
  <si>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</si>
  <si>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</si>
  <si>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</si>
  <si>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</si>
  <si>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</si>
  <si>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</si>
  <si>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</si>
  <si>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</si>
  <si>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</si>
  <si>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</si>
  <si>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</si>
  <si>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</si>
  <si>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</si>
  <si>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</si>
  <si>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</si>
  <si>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</si>
  <si>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</si>
  <si>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</si>
  <si>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</si>
  <si>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</si>
  <si>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</si>
  <si>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</si>
  <si>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</si>
  <si>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</si>
  <si>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</si>
  <si>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</si>
  <si>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</si>
  <si>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</si>
  <si>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</si>
  <si>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</si>
  <si>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</si>
  <si>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</si>
  <si>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</si>
  <si>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</si>
  <si>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</si>
  <si>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</si>
  <si>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</si>
  <si>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</si>
  <si>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</si>
  <si>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</si>
  <si>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</si>
  <si>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</si>
  <si>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</si>
  <si>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</si>
  <si>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</si>
  <si>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</si>
  <si>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</si>
  <si>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</si>
  <si>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</si>
  <si>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</si>
  <si>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</si>
  <si>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</si>
  <si>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</si>
  <si>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</si>
  <si>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</si>
  <si>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</si>
  <si>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</si>
  <si>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</si>
  <si>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</si>
  <si>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</si>
  <si>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</si>
  <si>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</si>
  <si>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</si>
  <si>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</si>
  <si>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</si>
  <si>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</si>
  <si>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</si>
  <si>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</si>
  <si>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</si>
  <si>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</si>
  <si>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</si>
  <si>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</si>
  <si>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</si>
  <si>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</si>
  <si>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</si>
  <si>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</si>
  <si>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</si>
  <si>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</si>
  <si>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</si>
  <si>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</si>
  <si>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</si>
  <si>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</si>
  <si>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</si>
  <si>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</si>
  <si>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</si>
  <si>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</si>
  <si>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</si>
  <si>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</si>
  <si>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</si>
  <si>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</si>
  <si>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</si>
  <si>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</si>
  <si>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</si>
  <si>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</si>
  <si>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</si>
  <si>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</si>
  <si>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</si>
  <si>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</si>
  <si>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</si>
  <si>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</si>
  <si>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</si>
  <si>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</si>
  <si>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</si>
  <si>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</si>
  <si>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</si>
  <si>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</si>
  <si>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</si>
  <si>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</si>
  <si>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</si>
  <si>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</si>
  <si>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</si>
  <si>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</si>
  <si>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</si>
  <si>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</si>
  <si>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</si>
  <si>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</si>
  <si>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</si>
  <si>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</si>
  <si>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</si>
  <si>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</si>
  <si>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</si>
  <si>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</si>
  <si>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</si>
  <si>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</si>
  <si>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</si>
  <si>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</si>
  <si>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</si>
  <si>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</si>
  <si>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</si>
  <si>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</si>
  <si>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</si>
  <si>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</si>
  <si>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</si>
  <si>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</si>
  <si>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</si>
  <si>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</si>
  <si>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</si>
  <si>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</si>
  <si>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</si>
  <si>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</si>
  <si>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</si>
  <si>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</si>
  <si>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</si>
  <si>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</si>
  <si>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</si>
  <si>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</si>
  <si>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</si>
  <si>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</si>
  <si>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</si>
  <si>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</si>
  <si>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</si>
  <si>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</si>
  <si>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</si>
  <si>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</si>
  <si>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</si>
  <si>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</si>
  <si>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</si>
  <si>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</si>
  <si>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</si>
  <si>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</si>
  <si>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</si>
  <si>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</si>
  <si>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</si>
  <si>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</si>
  <si>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</si>
  <si>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</si>
  <si>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</si>
  <si>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</si>
  <si>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</si>
  <si>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</si>
  <si>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</si>
  <si>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</si>
  <si>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</si>
  <si>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</si>
  <si>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</si>
  <si>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</si>
  <si>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</si>
  <si>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</si>
  <si>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</si>
  <si>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</si>
  <si>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</si>
  <si>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</si>
  <si>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</si>
  <si>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</si>
  <si>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</si>
  <si>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</si>
  <si>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</si>
  <si>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</si>
  <si>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</si>
  <si>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</si>
  <si>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</si>
  <si>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</si>
  <si>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</si>
  <si>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</si>
  <si>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</si>
  <si>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</si>
  <si>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</si>
  <si>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</si>
  <si>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</si>
  <si>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</si>
  <si>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</si>
  <si>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</si>
  <si>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</si>
  <si>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</si>
  <si>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</si>
  <si>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</si>
  <si>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</si>
  <si>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</si>
  <si>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</si>
  <si>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</si>
  <si>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</si>
  <si>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</si>
  <si>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</si>
  <si>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</si>
  <si>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</si>
  <si>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</si>
  <si>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</si>
  <si>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</si>
  <si>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</si>
  <si>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</si>
  <si>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</si>
  <si>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</si>
  <si>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</si>
  <si>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</si>
  <si>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</si>
  <si>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</si>
  <si>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</si>
  <si>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</si>
  <si>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</si>
  <si>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</si>
  <si>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</si>
  <si>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</si>
  <si>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</si>
  <si>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</si>
  <si>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</si>
  <si>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</si>
  <si>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</si>
  <si>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</si>
  <si>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</si>
  <si>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</si>
  <si>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</si>
  <si>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</si>
  <si>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</si>
  <si>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</si>
  <si>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</si>
  <si>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</si>
  <si>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</si>
  <si>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</si>
  <si>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</si>
  <si>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</si>
  <si>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</si>
  <si>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</si>
  <si>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</si>
  <si>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</si>
  <si>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</si>
  <si>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</si>
  <si>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</si>
  <si>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</si>
  <si>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</si>
  <si>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</si>
  <si>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</si>
  <si>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</si>
  <si>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</si>
  <si>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</si>
  <si>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</si>
  <si>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</si>
  <si>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</si>
  <si>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</si>
  <si>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</si>
  <si>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</si>
  <si>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</si>
  <si>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</si>
  <si>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</si>
  <si>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</si>
  <si>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</si>
  <si>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</si>
  <si>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</si>
  <si>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</si>
  <si>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</si>
  <si>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</si>
  <si>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</si>
  <si>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</si>
  <si>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</si>
  <si>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</si>
  <si>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</si>
  <si>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</si>
  <si>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</si>
  <si>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</si>
  <si>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</si>
  <si>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</si>
  <si>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</si>
  <si>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</si>
  <si>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</si>
  <si>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</si>
  <si>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</si>
  <si>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</si>
  <si>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</si>
  <si>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</si>
  <si>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</si>
  <si>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</si>
  <si>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</si>
  <si>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</si>
  <si>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</si>
  <si>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</si>
  <si>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</si>
  <si>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</si>
  <si>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</si>
  <si>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</si>
  <si>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</si>
  <si>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</si>
  <si>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</si>
  <si>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</si>
  <si>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</si>
  <si>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</si>
  <si>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</si>
  <si>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</si>
  <si>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</si>
  <si>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</si>
  <si>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</si>
  <si>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</si>
  <si>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</si>
  <si>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</si>
  <si>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</si>
  <si>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</si>
  <si>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</si>
  <si>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</si>
  <si>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</si>
  <si>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</si>
  <si>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</si>
  <si>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</si>
  <si>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</si>
  <si>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</si>
  <si>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</si>
  <si>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</si>
  <si>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</si>
  <si>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</si>
  <si>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</si>
  <si>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</si>
  <si>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</si>
  <si>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</si>
  <si>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</si>
  <si>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</si>
  <si>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</si>
  <si>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</si>
  <si>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</si>
  <si>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</si>
  <si>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</si>
  <si>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</si>
  <si>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</si>
  <si>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</si>
  <si>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</si>
  <si>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</si>
  <si>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</si>
  <si>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</si>
  <si>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</si>
  <si>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</si>
  <si>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</si>
  <si>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</si>
  <si>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</si>
  <si>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</si>
  <si>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</si>
  <si>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</si>
  <si>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</si>
  <si>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</si>
  <si>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</si>
  <si>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</si>
  <si>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</si>
  <si>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</si>
  <si>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</si>
  <si>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</si>
  <si>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</si>
  <si>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</si>
  <si>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</si>
  <si>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</si>
  <si>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</si>
  <si>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</si>
  <si>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</si>
  <si>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</si>
  <si>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</si>
  <si>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</si>
  <si>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</si>
  <si>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</si>
  <si>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</si>
  <si>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</si>
  <si>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</si>
  <si>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</si>
  <si>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</si>
  <si>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</si>
  <si>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</si>
  <si>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</si>
  <si>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</si>
  <si>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</si>
  <si>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</si>
  <si>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</si>
  <si>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</si>
  <si>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</si>
  <si>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</si>
  <si>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</si>
  <si>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</si>
  <si>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</si>
  <si>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</si>
  <si>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</si>
  <si>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</si>
  <si>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</si>
  <si>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</si>
  <si>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</si>
  <si>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</si>
  <si>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</si>
  <si>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</si>
  <si>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</si>
  <si>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</si>
  <si>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</si>
  <si>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</si>
  <si>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</si>
  <si>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</si>
  <si>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</si>
  <si>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</si>
  <si>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</si>
  <si>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</si>
  <si>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</si>
  <si>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</si>
  <si>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</si>
  <si>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</si>
  <si>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</si>
  <si>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</si>
  <si>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</si>
  <si>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</si>
  <si>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</si>
  <si>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</si>
  <si>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</si>
  <si>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</si>
  <si>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</si>
  <si>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</si>
  <si>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</si>
  <si>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</si>
  <si>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</si>
  <si>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</si>
  <si>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</si>
  <si>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</si>
  <si>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</si>
  <si>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</si>
  <si>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</si>
  <si>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</si>
  <si>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</si>
  <si>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</si>
  <si>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</si>
  <si>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</si>
  <si>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</si>
  <si>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</si>
  <si>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</si>
  <si>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</si>
  <si>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</si>
  <si>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</si>
  <si>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</si>
  <si>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</si>
  <si>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</si>
  <si>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</si>
  <si>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</si>
  <si>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</si>
  <si>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</si>
  <si>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</si>
  <si>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</si>
  <si>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</si>
  <si>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</si>
  <si>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</si>
  <si>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</si>
  <si>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</si>
  <si>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</si>
  <si>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</si>
  <si>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</si>
  <si>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</si>
  <si>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</si>
  <si>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</si>
  <si>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</si>
  <si>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</si>
  <si>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</si>
  <si>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</si>
  <si>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</si>
  <si>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</si>
  <si>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</si>
  <si>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</si>
  <si>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</si>
  <si>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</si>
  <si>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</si>
  <si>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</si>
  <si>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</si>
  <si>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</si>
  <si>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</si>
  <si>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</si>
  <si>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</si>
  <si>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</si>
  <si>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</si>
  <si>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</si>
  <si>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</si>
  <si>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</si>
  <si>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</si>
  <si>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</si>
  <si>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</si>
  <si>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</si>
  <si>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</si>
  <si>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</si>
  <si>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</si>
  <si>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</si>
  <si>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</si>
  <si>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</si>
  <si>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</si>
  <si>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</si>
  <si>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</si>
  <si>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</si>
  <si>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</si>
  <si>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</si>
  <si>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</si>
  <si>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</si>
  <si>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</si>
  <si>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</si>
  <si>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</si>
  <si>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</si>
  <si>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</si>
  <si>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</si>
  <si>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</si>
  <si>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</si>
  <si>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</si>
  <si>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</si>
  <si>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</si>
  <si>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</si>
  <si>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</si>
  <si>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</si>
  <si>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</si>
  <si>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</si>
  <si>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</si>
  <si>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</si>
  <si>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</si>
  <si>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</si>
  <si>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</si>
  <si>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</si>
  <si>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</si>
  <si>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</si>
  <si>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</si>
  <si>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</si>
  <si>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</si>
  <si>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</si>
  <si>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</si>
  <si>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</si>
  <si>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</si>
  <si>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</si>
  <si>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</si>
  <si>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</si>
  <si>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</si>
  <si>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</si>
  <si>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</si>
  <si>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</si>
  <si>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</si>
  <si>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</si>
  <si>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</si>
  <si>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</si>
  <si>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</si>
  <si>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</si>
  <si>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</si>
  <si>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</si>
  <si>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</si>
  <si>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</si>
  <si>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</si>
  <si>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</si>
  <si>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</si>
  <si>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</si>
  <si>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</si>
  <si>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</si>
  <si>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</si>
  <si>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</si>
  <si>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</si>
  <si>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</si>
  <si>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</si>
  <si>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</si>
  <si>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</si>
  <si>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</si>
  <si>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</si>
  <si>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</si>
  <si>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</si>
  <si>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</si>
  <si>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</si>
  <si>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</si>
  <si>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</si>
  <si>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</si>
  <si>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</si>
  <si>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</si>
  <si>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</si>
  <si>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</si>
  <si>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</si>
  <si>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</si>
  <si>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</si>
  <si>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</si>
  <si>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</si>
  <si>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</si>
  <si>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</si>
  <si>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</si>
  <si>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</si>
  <si>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</si>
  <si>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</si>
  <si>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</si>
  <si>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</si>
  <si>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</si>
  <si>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</si>
  <si>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</si>
  <si>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</si>
  <si>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</si>
  <si>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</si>
  <si>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</si>
  <si>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</si>
  <si>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</si>
  <si>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</si>
  <si>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</si>
  <si>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</si>
  <si>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</si>
  <si>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</si>
  <si>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</si>
  <si>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</si>
  <si>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</si>
  <si>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</si>
  <si>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</si>
  <si>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</si>
  <si>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</si>
  <si>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</si>
  <si>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</si>
  <si>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</si>
  <si>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</si>
  <si>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</si>
  <si>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</si>
  <si>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</si>
  <si>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</si>
  <si>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</si>
  <si>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</si>
  <si>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</si>
  <si>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</si>
  <si>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</si>
  <si>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</si>
  <si>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</si>
  <si>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</si>
  <si>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</si>
  <si>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</si>
  <si>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</si>
  <si>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</si>
  <si>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</si>
  <si>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</si>
  <si>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</si>
  <si>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</si>
  <si>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</si>
  <si>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</si>
  <si>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</si>
  <si>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</si>
  <si>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</si>
  <si>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</si>
  <si>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</si>
  <si>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</si>
  <si>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</si>
  <si>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</si>
  <si>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</si>
  <si>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</si>
  <si>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</si>
  <si>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</si>
  <si>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</si>
  <si>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</si>
  <si>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</si>
  <si>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</si>
  <si>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</si>
  <si>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</si>
  <si>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</si>
  <si>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</si>
  <si>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</si>
  <si>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</si>
  <si>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</si>
  <si>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</si>
  <si>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</si>
  <si>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</si>
  <si>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</si>
  <si>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</si>
  <si>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</si>
  <si>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</si>
  <si>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</si>
  <si>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</si>
  <si>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</si>
  <si>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</si>
  <si>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</si>
  <si>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</si>
  <si>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</si>
  <si>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</si>
  <si>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</si>
  <si>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</si>
  <si>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</si>
  <si>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</si>
  <si>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</si>
  <si>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</si>
  <si>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</si>
  <si>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</si>
  <si>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</si>
  <si>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</si>
  <si>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</si>
  <si>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</si>
  <si>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</si>
  <si>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</si>
  <si>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</si>
  <si>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</si>
  <si>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</si>
  <si>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</si>
  <si>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</si>
  <si>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</si>
  <si>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</si>
  <si>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</si>
  <si>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</si>
  <si>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</si>
  <si>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</si>
  <si>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</si>
  <si>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</si>
  <si>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</si>
  <si>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</si>
  <si>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</si>
  <si>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</si>
  <si>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</si>
  <si>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</si>
  <si>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</si>
  <si>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</si>
  <si>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</si>
  <si>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</si>
  <si>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</si>
  <si>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</si>
  <si>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</si>
  <si>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</si>
  <si>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</si>
  <si>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</si>
  <si>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</si>
  <si>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</si>
  <si>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</si>
  <si>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</si>
  <si>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</si>
  <si>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</si>
  <si>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</si>
  <si>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</si>
  <si>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</si>
  <si>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</si>
  <si>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</si>
  <si>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</si>
  <si>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</si>
  <si>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</si>
  <si>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</si>
  <si>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</si>
  <si>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</si>
  <si>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</si>
  <si>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</si>
  <si>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</si>
  <si>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</si>
  <si>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</si>
  <si>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</si>
  <si>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</si>
  <si>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</si>
  <si>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</si>
  <si>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</si>
  <si>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</si>
  <si>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</si>
  <si>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</si>
  <si>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</si>
  <si>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</si>
  <si>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</si>
  <si>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</si>
  <si>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</si>
  <si>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</si>
  <si>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</si>
  <si>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</si>
  <si>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</si>
  <si>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</si>
  <si>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</si>
  <si>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</si>
  <si>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</si>
  <si>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</si>
  <si>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</si>
  <si>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</si>
  <si>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</si>
  <si>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</si>
  <si>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</si>
  <si>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</si>
  <si>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</si>
  <si>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</si>
  <si>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</si>
  <si>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</si>
  <si>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</si>
  <si>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</si>
  <si>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</si>
  <si>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</si>
  <si>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</si>
  <si>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</si>
  <si>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</si>
  <si>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</si>
  <si>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</si>
  <si>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</si>
  <si>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</si>
  <si>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</si>
  <si>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</si>
  <si>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</si>
  <si>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</si>
  <si>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</si>
  <si>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</si>
  <si>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</si>
  <si>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</si>
  <si>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</si>
  <si>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</si>
  <si>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</si>
  <si>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</si>
  <si>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</si>
  <si>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</si>
  <si>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</si>
  <si>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</si>
  <si>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</si>
  <si>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</si>
  <si>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</si>
  <si>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</si>
  <si>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</si>
  <si>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</si>
  <si>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</si>
  <si>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</si>
  <si>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</si>
  <si>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</si>
  <si>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</si>
  <si>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</si>
  <si>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</si>
  <si>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</si>
  <si>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</si>
  <si>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</si>
  <si>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</si>
  <si>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</si>
  <si>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</si>
  <si>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</si>
  <si>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</si>
  <si>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</si>
  <si>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</si>
  <si>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</si>
  <si>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</si>
  <si>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</si>
  <si>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</si>
  <si>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</si>
  <si>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</si>
  <si>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</si>
  <si>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</si>
  <si>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</si>
  <si>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</si>
  <si>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</si>
  <si>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</si>
  <si>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</si>
  <si>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</si>
  <si>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</si>
  <si>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</si>
  <si>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</si>
  <si>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</si>
  <si>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</si>
  <si>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</si>
  <si>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</si>
  <si>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</si>
  <si>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</si>
  <si>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</si>
  <si>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</si>
  <si>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</si>
  <si>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</si>
  <si>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</si>
  <si>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</si>
  <si>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</si>
  <si>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</si>
  <si>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</si>
  <si>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</si>
  <si>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</si>
  <si>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</si>
  <si>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</si>
  <si>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</si>
  <si>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</si>
  <si>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</si>
  <si>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</si>
  <si>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</si>
  <si>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</si>
  <si>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</si>
  <si>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</si>
  <si>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</si>
  <si>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</si>
  <si>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</si>
  <si>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</si>
  <si>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</si>
  <si>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</si>
  <si>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</si>
  <si>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</si>
  <si>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</si>
  <si>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</si>
  <si>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</si>
  <si>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</si>
  <si>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</si>
  <si>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</si>
  <si>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</si>
  <si>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</si>
  <si>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</si>
  <si>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</si>
  <si>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</si>
  <si>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</si>
  <si>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</si>
  <si>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</si>
  <si>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</si>
  <si>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</si>
  <si>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</si>
  <si>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</si>
  <si>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</si>
  <si>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</si>
  <si>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</si>
  <si>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</si>
  <si>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</si>
  <si>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</si>
  <si>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</si>
  <si>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</si>
  <si>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</si>
  <si>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</si>
  <si>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</si>
  <si>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</si>
  <si>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</si>
  <si>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</si>
  <si>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</si>
  <si>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</si>
  <si>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</si>
  <si>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</si>
  <si>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</si>
  <si>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</si>
  <si>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</si>
  <si>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</si>
  <si>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</si>
  <si>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</si>
  <si>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</si>
  <si>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</si>
  <si>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</si>
  <si>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</si>
  <si>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</si>
  <si>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</si>
  <si>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</si>
  <si>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</si>
  <si>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</si>
  <si>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</si>
  <si>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</si>
  <si>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</si>
  <si>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</si>
  <si>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</si>
  <si>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</si>
  <si>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</si>
  <si>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</si>
  <si>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</si>
  <si>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</si>
  <si>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</si>
  <si>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</si>
  <si>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</si>
  <si>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</si>
  <si>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</si>
  <si>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</si>
  <si>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</si>
  <si>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</si>
  <si>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</si>
  <si>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</si>
  <si>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</si>
  <si>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</si>
  <si>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</si>
  <si>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</si>
  <si>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</si>
  <si>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</si>
  <si>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</si>
  <si>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</si>
  <si>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</si>
  <si>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</si>
  <si>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</si>
  <si>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</si>
  <si>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</si>
  <si>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</si>
  <si>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</si>
  <si>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</si>
  <si>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</si>
  <si>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</si>
  <si>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</si>
  <si>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</si>
  <si>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</si>
  <si>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</si>
  <si>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</si>
  <si>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</si>
  <si>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</si>
  <si>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</si>
  <si>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</si>
  <si>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</si>
  <si>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</si>
  <si>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</si>
  <si>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</si>
  <si>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</si>
  <si>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</si>
  <si>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</si>
  <si>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</si>
  <si>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</si>
  <si>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</si>
  <si>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</si>
  <si>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</si>
  <si>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</si>
  <si>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</si>
  <si>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</si>
  <si>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</si>
  <si>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</si>
  <si>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</si>
  <si>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</si>
  <si>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</si>
  <si>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</si>
  <si>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</si>
  <si>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</si>
  <si>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</si>
  <si>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</si>
  <si>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</si>
  <si>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</si>
  <si>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</si>
  <si>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</si>
  <si>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</si>
  <si>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</si>
  <si>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</si>
  <si>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</si>
  <si>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</si>
  <si>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</si>
  <si>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</si>
  <si>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</si>
  <si>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</si>
  <si>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</si>
  <si>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</si>
  <si>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</si>
  <si>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</si>
  <si>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</si>
  <si>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</si>
  <si>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</si>
  <si>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</si>
  <si>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</si>
  <si>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</si>
  <si>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</si>
  <si>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</si>
  <si>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</si>
  <si>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</si>
  <si>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</si>
  <si>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</si>
  <si>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</si>
  <si>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</si>
  <si>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</si>
  <si>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</si>
  <si>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</si>
  <si>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</si>
  <si>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</si>
  <si>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</si>
  <si>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</si>
  <si>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</si>
  <si>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</si>
  <si>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</si>
  <si>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</si>
  <si>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</si>
  <si>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</si>
  <si>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</si>
  <si>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</si>
  <si>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</si>
  <si>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</si>
  <si>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</si>
  <si>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</si>
  <si>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</si>
  <si>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</si>
  <si>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</si>
  <si>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</si>
  <si>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</si>
  <si>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</si>
  <si>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</si>
  <si>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</si>
  <si>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</si>
  <si>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</si>
  <si>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</si>
  <si>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</si>
  <si>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</si>
  <si>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</si>
  <si>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</si>
  <si>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</si>
  <si>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</si>
  <si>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</si>
  <si>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</si>
  <si>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</si>
  <si>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</si>
  <si>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</si>
  <si>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</si>
  <si>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</si>
  <si>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</si>
  <si>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</si>
  <si>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</si>
  <si>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</si>
  <si>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</si>
  <si>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</si>
  <si>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</si>
  <si>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</si>
  <si>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</si>
  <si>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</si>
  <si>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</si>
  <si>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</si>
  <si>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</si>
  <si>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</si>
  <si>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</si>
  <si>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</si>
  <si>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</si>
  <si>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</si>
  <si>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</si>
  <si>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</si>
  <si>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</si>
  <si>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</si>
  <si>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</si>
  <si>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</si>
  <si>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</si>
  <si>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</si>
  <si>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</si>
  <si>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</si>
  <si>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</si>
  <si>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</si>
  <si>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</si>
  <si>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</si>
  <si>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</si>
  <si>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</si>
  <si>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</si>
  <si>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</si>
  <si>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</si>
  <si>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</si>
  <si>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</si>
  <si>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</si>
  <si>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</si>
  <si>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</si>
  <si>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</si>
  <si>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</si>
  <si>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</si>
  <si>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</si>
  <si>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</si>
  <si>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</si>
  <si>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</si>
  <si>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</si>
  <si>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</si>
  <si>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</si>
  <si>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</si>
  <si>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</si>
  <si>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</si>
  <si>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</si>
  <si>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</si>
  <si>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</si>
  <si>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</si>
  <si>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</si>
  <si>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</si>
  <si>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</si>
  <si>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</si>
  <si>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</si>
  <si>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</si>
  <si>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</si>
  <si>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</si>
  <si>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</si>
  <si>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</si>
  <si>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</si>
  <si>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</si>
  <si>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</si>
  <si>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</si>
  <si>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</si>
  <si>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</si>
  <si>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</si>
  <si>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</si>
  <si>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</si>
  <si>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</si>
  <si>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</si>
  <si>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</si>
  <si>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</si>
  <si>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</si>
  <si>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</si>
  <si>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</si>
  <si>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</si>
  <si>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</si>
  <si>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</si>
  <si>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</si>
  <si>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</si>
  <si>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</si>
  <si>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</si>
  <si>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</si>
  <si>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</si>
  <si>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</si>
  <si>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</si>
  <si>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</si>
  <si>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</si>
  <si>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</si>
  <si>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</si>
  <si>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</si>
  <si>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</si>
  <si>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</si>
  <si>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</si>
  <si>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</si>
  <si>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</si>
  <si>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</si>
  <si>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</si>
  <si>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</si>
  <si>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</si>
  <si>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</si>
  <si>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</si>
  <si>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</si>
  <si>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</si>
  <si>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</si>
  <si>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</si>
  <si>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</si>
  <si>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</si>
  <si>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</si>
  <si>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</si>
  <si>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</si>
  <si>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</si>
  <si>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</si>
  <si>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</si>
  <si>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</si>
  <si>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</si>
  <si>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</si>
  <si>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</si>
  <si>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</si>
  <si>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</si>
  <si>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</si>
  <si>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</si>
  <si>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</si>
  <si>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</si>
  <si>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</si>
  <si>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</si>
  <si>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</si>
  <si>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</si>
  <si>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</si>
  <si>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</si>
  <si>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</si>
  <si>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</si>
  <si>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</si>
  <si>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</si>
  <si>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</si>
  <si>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</si>
  <si>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</si>
  <si>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</si>
  <si>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</si>
  <si>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</si>
  <si>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</si>
  <si>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</si>
  <si>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</si>
  <si>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</si>
  <si>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</si>
  <si>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</si>
  <si>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</si>
  <si>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</si>
  <si>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</si>
  <si>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</si>
  <si>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</si>
  <si>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</si>
  <si>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</si>
  <si>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</si>
  <si>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</si>
  <si>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</si>
  <si>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</si>
  <si>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</si>
  <si>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</si>
  <si>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</si>
  <si>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</si>
  <si>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</si>
  <si>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</si>
  <si>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</si>
  <si>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</si>
  <si>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</si>
  <si>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</si>
  <si>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</si>
  <si>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</si>
  <si>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</si>
  <si>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</si>
  <si>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</si>
  <si>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</si>
  <si>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</si>
  <si>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</si>
  <si>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</si>
  <si>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</si>
  <si>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</si>
  <si>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</si>
  <si>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</si>
  <si>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</si>
  <si>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</si>
  <si>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</si>
  <si>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</si>
  <si>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</si>
  <si>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</si>
  <si>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</si>
  <si>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</si>
  <si>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</si>
  <si>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</si>
  <si>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</si>
  <si>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</si>
  <si>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</si>
  <si>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</si>
  <si>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</si>
  <si>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</si>
  <si>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</si>
  <si>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</si>
  <si>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</si>
  <si>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</si>
  <si>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</si>
  <si>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</si>
  <si>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</si>
  <si>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</si>
  <si>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</si>
  <si>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</si>
  <si>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</si>
  <si>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</si>
  <si>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</si>
  <si>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</si>
  <si>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</si>
  <si>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</si>
  <si>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</si>
  <si>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</si>
  <si>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</si>
  <si>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</si>
  <si>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</si>
  <si>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</si>
  <si>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</si>
  <si>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</si>
  <si>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</si>
  <si>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</si>
  <si>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</si>
  <si>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</si>
  <si>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</si>
  <si>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</si>
  <si>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</si>
  <si>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</si>
  <si>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</si>
  <si>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</si>
  <si>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</si>
  <si>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</si>
  <si>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</si>
  <si>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</si>
  <si>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</si>
  <si>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</si>
  <si>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</si>
  <si>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</si>
  <si>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</si>
  <si>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</si>
  <si>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</si>
  <si>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</si>
  <si>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</si>
  <si>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</si>
  <si>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</si>
  <si>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</si>
  <si>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</si>
  <si>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</si>
  <si>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</si>
  <si>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</si>
  <si>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</si>
  <si>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</si>
  <si>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</si>
  <si>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</si>
  <si>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</si>
  <si>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</si>
  <si>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</si>
  <si>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</si>
  <si>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</si>
  <si>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</si>
  <si>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</si>
  <si>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</si>
  <si>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</si>
  <si>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</si>
  <si>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</si>
  <si>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</si>
  <si>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</si>
  <si>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</si>
  <si>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</si>
  <si>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</si>
  <si>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</si>
  <si>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</si>
  <si>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</si>
  <si>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</si>
  <si>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</si>
  <si>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</si>
  <si>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</si>
  <si>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</si>
  <si>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</si>
  <si>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</si>
  <si>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</si>
  <si>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</si>
  <si>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</si>
  <si>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</si>
  <si>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</si>
  <si>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</si>
  <si>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</si>
  <si>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</si>
  <si>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</si>
  <si>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</si>
  <si>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</si>
  <si>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</si>
  <si>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</si>
  <si>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</si>
  <si>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</si>
  <si>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</si>
  <si>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</si>
  <si>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</si>
  <si>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</si>
  <si>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</si>
  <si>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</si>
  <si>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</si>
  <si>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</si>
  <si>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</si>
  <si>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</si>
  <si>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</si>
  <si>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</si>
  <si>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</si>
  <si>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</si>
  <si>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</si>
  <si>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</si>
  <si>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</si>
  <si>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</si>
  <si>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</si>
  <si>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</si>
  <si>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</si>
  <si>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</si>
  <si>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</si>
  <si>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</si>
  <si>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</si>
  <si>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</si>
  <si>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</si>
  <si>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</si>
  <si>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</si>
  <si>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</si>
  <si>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</si>
  <si>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</si>
  <si>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</si>
  <si>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</si>
  <si>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</si>
  <si>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</si>
  <si>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</si>
  <si>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</si>
  <si>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</si>
  <si>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</si>
  <si>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</si>
  <si>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</si>
  <si>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</si>
  <si>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</si>
  <si>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</si>
  <si>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</si>
  <si>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</si>
  <si>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</si>
  <si>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</si>
  <si>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</si>
  <si>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</si>
  <si>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</si>
  <si>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</si>
  <si>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</si>
  <si>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</si>
  <si>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</si>
  <si>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</si>
  <si>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</si>
  <si>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</si>
  <si>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</si>
  <si>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</si>
  <si>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</si>
  <si>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</si>
  <si>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</si>
  <si>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</si>
  <si>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</si>
  <si>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</si>
  <si>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</si>
  <si>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</si>
  <si>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</si>
  <si>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</si>
  <si>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</si>
  <si>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</si>
  <si>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</si>
  <si>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</si>
  <si>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</si>
  <si>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</si>
  <si>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</si>
  <si>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</si>
  <si>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</si>
  <si>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</si>
  <si>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</si>
  <si>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</si>
  <si>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</si>
  <si>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</si>
  <si>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</si>
  <si>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</si>
  <si>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</si>
  <si>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</si>
  <si>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</si>
  <si>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</si>
  <si>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</si>
  <si>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</si>
  <si>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</si>
  <si>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</si>
  <si>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</si>
  <si>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</si>
  <si>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</si>
  <si>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</si>
  <si>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</si>
  <si>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</si>
  <si>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</si>
  <si>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</si>
  <si>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</si>
  <si>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</si>
  <si>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</si>
  <si>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</si>
  <si>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</si>
  <si>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</si>
  <si>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</si>
  <si>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</si>
  <si>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</si>
  <si>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</si>
  <si>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</si>
  <si>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</si>
  <si>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</si>
  <si>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</si>
  <si>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</si>
  <si>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</si>
  <si>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</si>
  <si>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</si>
  <si>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</si>
  <si>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</si>
  <si>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</si>
  <si>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</si>
  <si>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</si>
  <si>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</si>
  <si>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</si>
  <si>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</si>
  <si>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</si>
  <si>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</si>
  <si>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</si>
  <si>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</si>
  <si>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</si>
  <si>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</si>
  <si>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</si>
  <si>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</si>
  <si>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</si>
  <si>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</si>
  <si>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</si>
  <si>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</si>
  <si>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</si>
  <si>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</si>
  <si>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</si>
  <si>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</si>
  <si>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</si>
  <si>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</si>
  <si>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</si>
  <si>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</si>
  <si>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</si>
  <si>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</si>
  <si>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</si>
  <si>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</si>
  <si>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</si>
  <si>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</si>
  <si>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</si>
  <si>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</si>
  <si>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</si>
  <si>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</si>
  <si>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</si>
  <si>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</si>
  <si>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</si>
  <si>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</si>
  <si>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</si>
  <si>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</si>
  <si>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</si>
  <si>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</si>
  <si>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</si>
  <si>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</si>
  <si>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</si>
  <si>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</si>
  <si>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</si>
  <si>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</si>
  <si>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</si>
  <si>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</si>
  <si>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</si>
  <si>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</si>
  <si>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</si>
  <si>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</si>
  <si>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</si>
  <si>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</si>
  <si>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</si>
  <si>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</si>
  <si>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</si>
  <si>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</si>
  <si>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</si>
  <si>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</si>
  <si>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</si>
  <si>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</si>
  <si>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</si>
  <si>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</si>
  <si>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</si>
  <si>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</si>
  <si>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</si>
  <si>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</si>
  <si>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</si>
  <si>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</si>
  <si>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</si>
  <si>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</si>
  <si>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</si>
  <si>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</si>
  <si>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</si>
  <si>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</si>
  <si>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</si>
  <si>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</si>
  <si>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</si>
  <si>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</si>
  <si>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</si>
  <si>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</si>
  <si>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</si>
  <si>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</si>
  <si>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</si>
  <si>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</si>
  <si>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</si>
  <si>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</si>
  <si>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</si>
  <si>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</si>
  <si>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</si>
  <si>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</si>
  <si>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</si>
  <si>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</si>
  <si>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</si>
  <si>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</si>
  <si>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</si>
  <si>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</si>
  <si>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</si>
  <si>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</si>
  <si>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</si>
  <si>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</si>
  <si>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</si>
  <si>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</si>
  <si>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</si>
  <si>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</si>
  <si>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</si>
  <si>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</si>
  <si>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</si>
  <si>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</si>
  <si>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</si>
  <si>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</si>
  <si>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</si>
  <si>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</si>
  <si>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</si>
  <si>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</si>
  <si>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</si>
  <si>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</si>
  <si>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</si>
  <si>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</si>
  <si>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</si>
  <si>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</si>
  <si>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</si>
  <si>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</si>
  <si>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</si>
  <si>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</si>
  <si>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</si>
  <si>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</si>
  <si>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</si>
  <si>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</si>
  <si>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</si>
  <si>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</si>
  <si>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</si>
  <si>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</si>
  <si>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</si>
  <si>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</si>
  <si>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</si>
  <si>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</si>
  <si>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</si>
  <si>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</si>
  <si>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</si>
  <si>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</si>
  <si>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</si>
  <si>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</si>
  <si>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</si>
  <si>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</si>
  <si>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</si>
  <si>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</si>
  <si>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</si>
  <si>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</si>
  <si>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</si>
  <si>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</si>
  <si>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</si>
  <si>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</si>
  <si>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</si>
  <si>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</si>
  <si>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</si>
  <si>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</si>
  <si>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</si>
  <si>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</si>
  <si>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</si>
  <si>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</si>
  <si>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</si>
  <si>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</si>
  <si>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</si>
  <si>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</si>
  <si>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</si>
  <si>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</si>
  <si>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</si>
  <si>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</si>
  <si>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</si>
  <si>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</si>
  <si>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</si>
  <si>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</si>
  <si>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</si>
  <si>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</si>
  <si>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</si>
  <si>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</si>
  <si>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</si>
  <si>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</si>
  <si>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</si>
  <si>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</si>
  <si>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</si>
  <si>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</si>
  <si>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</si>
  <si>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</si>
  <si>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</si>
  <si>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</si>
  <si>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</si>
  <si>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</si>
  <si>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</si>
  <si>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</si>
  <si>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</si>
  <si>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</si>
  <si>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</si>
  <si>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</si>
  <si>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</si>
  <si>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</si>
  <si>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</si>
  <si>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</si>
  <si>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</si>
  <si>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</si>
  <si>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</si>
  <si>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</si>
  <si>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</si>
  <si>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</si>
  <si>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</si>
  <si>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</si>
  <si>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</si>
  <si>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</si>
  <si>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</si>
  <si>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</si>
  <si>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</si>
  <si>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</si>
  <si>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</si>
  <si>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</si>
  <si>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</si>
  <si>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</si>
  <si>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</si>
  <si>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</si>
  <si>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</si>
  <si>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</si>
  <si>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</si>
  <si>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</si>
  <si>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</si>
  <si>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</si>
  <si>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</si>
  <si>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</si>
  <si>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</si>
  <si>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</si>
  <si>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</si>
  <si>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</si>
  <si>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</si>
  <si>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</si>
  <si>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</si>
  <si>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</si>
  <si>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</si>
  <si>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</si>
  <si>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</si>
  <si>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</si>
  <si>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</si>
  <si>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</si>
  <si>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</si>
  <si>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</si>
  <si>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</si>
  <si>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</si>
  <si>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</si>
  <si>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</si>
  <si>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</si>
  <si>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</si>
  <si>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</si>
  <si>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</si>
  <si>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</si>
  <si>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</si>
  <si>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</si>
  <si>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</si>
  <si>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</si>
  <si>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</si>
  <si>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</si>
  <si>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</si>
  <si>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</si>
  <si>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</si>
  <si>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</si>
  <si>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</si>
  <si>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</si>
  <si>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</si>
  <si>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</si>
  <si>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</si>
  <si>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</si>
  <si>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</si>
  <si>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</si>
  <si>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</si>
  <si>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</si>
  <si>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</si>
  <si>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</si>
  <si>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</si>
  <si>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</si>
  <si>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</si>
  <si>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</si>
  <si>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</si>
  <si>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</si>
  <si>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</si>
  <si>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</si>
  <si>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</si>
  <si>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</si>
  <si>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</si>
  <si>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</si>
  <si>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</si>
  <si>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</si>
  <si>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</si>
  <si>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</si>
  <si>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</si>
  <si>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</si>
  <si>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</si>
  <si>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</si>
  <si>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</si>
  <si>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</si>
  <si>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</si>
  <si>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</si>
  <si>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</si>
  <si>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</si>
  <si>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</si>
  <si>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</si>
  <si>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</si>
  <si>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</si>
  <si>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</si>
  <si>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</si>
  <si>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</si>
  <si>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</si>
  <si>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</si>
  <si>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</si>
  <si>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</si>
  <si>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</si>
  <si>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</si>
  <si>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</si>
  <si>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</si>
  <si>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</si>
  <si>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</si>
  <si>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</si>
  <si>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</si>
  <si>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</si>
  <si>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</si>
  <si>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</si>
  <si>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</si>
  <si>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</si>
  <si>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</si>
  <si>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</si>
  <si>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</si>
  <si>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</si>
  <si>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</si>
  <si>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</si>
  <si>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</si>
  <si>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</si>
  <si>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</si>
  <si>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</si>
  <si>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</si>
  <si>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</si>
  <si>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</si>
  <si>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</si>
  <si>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</si>
  <si>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</si>
  <si>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</si>
  <si>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</si>
  <si>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</si>
  <si>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</si>
  <si>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</si>
  <si>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</si>
  <si>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</si>
  <si>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</si>
  <si>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</si>
  <si>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</si>
  <si>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</si>
  <si>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</si>
  <si>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</si>
  <si>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</si>
  <si>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</si>
  <si>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</si>
  <si>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</si>
  <si>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</si>
  <si>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</si>
  <si>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</si>
  <si>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</si>
  <si>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</si>
  <si>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</si>
  <si>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</si>
  <si>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</si>
  <si>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</si>
  <si>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</si>
  <si>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</si>
  <si>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</si>
  <si>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</si>
  <si>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</si>
  <si>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</si>
  <si>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</si>
  <si>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</si>
  <si>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</si>
  <si>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</si>
  <si>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</si>
  <si>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</si>
  <si>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</si>
  <si>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</si>
  <si>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</si>
  <si>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</si>
  <si>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</si>
  <si>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</si>
  <si>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</si>
  <si>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</si>
  <si>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</si>
  <si>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</si>
  <si>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</si>
  <si>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</si>
  <si>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</si>
  <si>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</si>
  <si>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</si>
  <si>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</si>
  <si>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</si>
  <si>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</si>
  <si>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</si>
  <si>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</si>
  <si>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</si>
  <si>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</si>
  <si>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</si>
  <si>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</si>
  <si>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</si>
  <si>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</si>
  <si>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</si>
  <si>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</si>
  <si>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</si>
  <si>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</si>
  <si>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</si>
  <si>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</si>
  <si>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</si>
  <si>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</si>
  <si>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</si>
  <si>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</si>
  <si>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</si>
  <si>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</si>
  <si>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</si>
  <si>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</si>
  <si>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</si>
  <si>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</si>
  <si>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</si>
  <si>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</si>
  <si>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</si>
  <si>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</si>
  <si>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</si>
  <si>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</si>
  <si>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</si>
  <si>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</si>
  <si>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</si>
  <si>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</si>
  <si>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</si>
  <si>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</si>
  <si>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</si>
  <si>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</si>
  <si>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</si>
  <si>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</si>
  <si>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</si>
  <si>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</si>
  <si>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</si>
  <si>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</si>
  <si>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</si>
  <si>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</si>
  <si>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</si>
  <si>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</si>
  <si>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</si>
  <si>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</si>
  <si>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</si>
  <si>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</si>
  <si>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</si>
  <si>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</si>
  <si>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</si>
  <si>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</si>
  <si>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</si>
  <si>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</si>
  <si>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</si>
  <si>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</si>
  <si>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</si>
  <si>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</si>
  <si>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</si>
  <si>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</si>
  <si>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</si>
  <si>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</si>
  <si>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</si>
  <si>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</si>
  <si>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</si>
  <si>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</si>
  <si>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</si>
  <si>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</si>
  <si>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</si>
  <si>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</si>
  <si>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</si>
  <si>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</si>
  <si>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</si>
  <si>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</si>
  <si>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</si>
  <si>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</si>
  <si>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</si>
  <si>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</si>
  <si>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</si>
  <si>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</si>
  <si>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</si>
  <si>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</si>
  <si>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</si>
  <si>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</si>
  <si>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</si>
  <si>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</si>
  <si>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</si>
  <si>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</si>
  <si>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</si>
  <si>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</si>
  <si>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</si>
  <si>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</si>
  <si>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</si>
  <si>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</si>
  <si>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</si>
  <si>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</si>
  <si>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</si>
  <si>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</si>
  <si>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</si>
  <si>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</si>
  <si>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</si>
  <si>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</si>
  <si>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</si>
  <si>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</si>
  <si>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</si>
  <si>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</si>
  <si>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</si>
  <si>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</si>
  <si>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</si>
  <si>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</si>
  <si>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</si>
  <si>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</si>
  <si>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</si>
  <si>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</si>
  <si>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</si>
  <si>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</si>
  <si>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</si>
  <si>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</si>
  <si>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</si>
  <si>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</si>
  <si>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</si>
  <si>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</si>
  <si>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</si>
  <si>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</si>
  <si>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</si>
  <si>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</si>
  <si>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</si>
  <si>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</si>
  <si>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</si>
  <si>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</si>
  <si>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</si>
  <si>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</si>
  <si>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</si>
  <si>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</si>
  <si>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</si>
  <si>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</si>
  <si>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</si>
  <si>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</si>
  <si>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</si>
  <si>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</si>
  <si>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</si>
  <si>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</si>
  <si>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</si>
  <si>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</si>
  <si>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</si>
  <si>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</si>
  <si>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</si>
  <si>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</si>
  <si>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</si>
  <si>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</si>
  <si>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</si>
  <si>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</si>
  <si>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</si>
  <si>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</si>
  <si>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</si>
  <si>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</si>
  <si>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</si>
  <si>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</si>
  <si>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</si>
  <si>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</si>
  <si>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</si>
  <si>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</si>
  <si>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</si>
  <si>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</si>
  <si>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</si>
  <si>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</si>
  <si>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</si>
  <si>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</si>
  <si>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</si>
  <si>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</si>
  <si>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</si>
  <si>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</si>
  <si>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</si>
  <si>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</si>
  <si>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</si>
  <si>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</si>
  <si>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</si>
  <si>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</si>
  <si>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</si>
  <si>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</si>
  <si>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</si>
  <si>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</si>
  <si>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</si>
  <si>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</si>
  <si>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</si>
  <si>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</si>
  <si>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</si>
  <si>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</si>
  <si>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</si>
  <si>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</si>
  <si>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</si>
  <si>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</si>
  <si>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</si>
  <si>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</si>
  <si>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</si>
  <si>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</si>
  <si>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</si>
  <si>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</si>
  <si>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</si>
  <si>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</si>
  <si>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</si>
  <si>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</si>
  <si>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</si>
  <si>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</si>
  <si>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</si>
  <si>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</si>
  <si>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</si>
  <si>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</si>
  <si>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</si>
  <si>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</si>
  <si>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</si>
  <si>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</si>
  <si>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</si>
  <si>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</si>
  <si>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</si>
  <si>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</si>
  <si>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</si>
  <si>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</si>
  <si>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</si>
  <si>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</si>
  <si>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</si>
  <si>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</si>
  <si>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</si>
  <si>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</si>
  <si>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</si>
  <si>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</si>
  <si>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</si>
  <si>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</si>
  <si>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</si>
  <si>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</si>
  <si>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</si>
  <si>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</si>
  <si>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</si>
  <si>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</si>
  <si>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</si>
  <si>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</si>
  <si>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</si>
  <si>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</si>
  <si>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</si>
  <si>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</si>
  <si>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</si>
  <si>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</si>
  <si>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</si>
  <si>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</si>
  <si>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</si>
  <si>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</si>
  <si>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</si>
  <si>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</si>
  <si>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</si>
  <si>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</si>
  <si>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</si>
  <si>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</si>
  <si>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</si>
  <si>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</si>
  <si>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</si>
  <si>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</si>
  <si>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</si>
  <si>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</si>
  <si>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</si>
  <si>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</si>
  <si>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</si>
  <si>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</si>
  <si>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</si>
  <si>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</si>
  <si>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</si>
  <si>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</si>
  <si>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</si>
  <si>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</si>
  <si>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</si>
  <si>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</si>
  <si>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</si>
  <si>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</si>
  <si>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</si>
  <si>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</si>
  <si>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</si>
  <si>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</si>
  <si>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</si>
  <si>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</si>
  <si>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</si>
  <si>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</si>
  <si>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</si>
  <si>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</si>
  <si>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</si>
  <si>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</si>
  <si>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</si>
  <si>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</si>
  <si>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</si>
  <si>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</si>
  <si>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</si>
  <si>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</si>
  <si>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</si>
  <si>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</si>
  <si>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</si>
  <si>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</si>
  <si>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</si>
  <si>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</si>
  <si>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</si>
  <si>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</si>
  <si>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</si>
  <si>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</si>
  <si>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</si>
  <si>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</si>
  <si>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</si>
  <si>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</si>
  <si>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</si>
  <si>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</si>
  <si>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</si>
  <si>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</si>
  <si>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</si>
  <si>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</si>
  <si>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</si>
  <si>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</si>
  <si>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</si>
  <si>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</si>
  <si>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</si>
  <si>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</si>
  <si>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</si>
  <si>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</si>
  <si>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</si>
  <si>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</si>
  <si>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</si>
  <si>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</si>
  <si>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</si>
  <si>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</si>
  <si>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</si>
  <si>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</si>
  <si>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</si>
  <si>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</si>
  <si>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</si>
  <si>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</si>
  <si>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</si>
  <si>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</si>
  <si>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</si>
  <si>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</si>
  <si>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</si>
  <si>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</si>
  <si>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</si>
  <si>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</si>
  <si>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</si>
  <si>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</si>
  <si>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</si>
  <si>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</si>
  <si>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</si>
  <si>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</si>
  <si>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</si>
  <si>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</si>
  <si>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</si>
  <si>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</si>
  <si>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</si>
  <si>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</si>
  <si>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</si>
  <si>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</si>
  <si>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</si>
  <si>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</si>
  <si>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</si>
  <si>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</si>
  <si>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</si>
  <si>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</si>
  <si>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</si>
  <si>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</si>
  <si>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</si>
  <si>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</si>
  <si>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</si>
  <si>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</si>
  <si>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</si>
  <si>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</si>
  <si>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</si>
  <si>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</si>
  <si>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</si>
  <si>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</si>
  <si>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</si>
  <si>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</si>
  <si>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</si>
  <si>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</si>
  <si>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</si>
  <si>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</si>
  <si>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</si>
  <si>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</si>
  <si>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</si>
  <si>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</si>
  <si>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</si>
  <si>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</si>
  <si>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</si>
  <si>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</si>
  <si>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</si>
  <si>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</si>
  <si>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</si>
  <si>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</si>
  <si>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</si>
  <si>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</si>
  <si>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</si>
  <si>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</si>
  <si>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</si>
  <si>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</si>
  <si>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</si>
  <si>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</si>
  <si>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</si>
  <si>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</si>
  <si>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</si>
  <si>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</si>
  <si>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</si>
  <si>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</si>
  <si>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</si>
  <si>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</si>
  <si>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</si>
  <si>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</si>
  <si>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</si>
  <si>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</si>
  <si>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</si>
  <si>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</si>
  <si>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</si>
  <si>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</si>
  <si>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</si>
  <si>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</si>
  <si>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</si>
  <si>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</si>
  <si>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</si>
  <si>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</si>
  <si>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</si>
  <si>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</si>
  <si>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</si>
  <si>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</si>
  <si>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</si>
  <si>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</si>
  <si>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</si>
  <si>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</si>
  <si>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</si>
  <si>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</si>
  <si>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</si>
  <si>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</si>
  <si>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</si>
  <si>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</si>
  <si>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</si>
  <si>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</si>
  <si>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</si>
  <si>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</si>
  <si>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</si>
  <si>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</si>
  <si>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</si>
  <si>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</si>
  <si>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</si>
  <si>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</si>
  <si>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</si>
  <si>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</si>
  <si>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</si>
  <si>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</si>
  <si>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</si>
  <si>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</si>
  <si>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</si>
  <si>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</si>
  <si>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</si>
  <si>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</si>
  <si>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</si>
  <si>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</si>
  <si>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</si>
  <si>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</si>
  <si>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</si>
  <si>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</si>
  <si>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</si>
  <si>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</si>
  <si>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</si>
  <si>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</si>
  <si>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</si>
  <si>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</si>
  <si>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</si>
  <si>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</si>
  <si>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</si>
  <si>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</si>
  <si>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</si>
  <si>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</si>
  <si>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</si>
  <si>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</si>
  <si>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</si>
  <si>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</si>
  <si>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</si>
  <si>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</si>
  <si>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</si>
  <si>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</si>
  <si>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</si>
  <si>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</si>
  <si>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</si>
  <si>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</si>
  <si>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</si>
  <si>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</si>
  <si>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</si>
  <si>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</si>
  <si>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</si>
  <si>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</si>
  <si>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</si>
  <si>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</si>
  <si>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</si>
  <si>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</si>
  <si>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</si>
  <si>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</si>
  <si>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</si>
  <si>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</si>
  <si>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</si>
  <si>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</si>
  <si>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</si>
  <si>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</si>
  <si>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</si>
  <si>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</si>
  <si>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</si>
  <si>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</si>
  <si>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</si>
  <si>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</si>
  <si>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</si>
  <si>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</si>
  <si>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</si>
  <si>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</si>
  <si>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</si>
  <si>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</si>
  <si>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</si>
  <si>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</si>
  <si>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</si>
  <si>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</si>
  <si>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</si>
  <si>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</si>
  <si>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</si>
  <si>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</si>
  <si>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</si>
  <si>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</si>
  <si>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</si>
  <si>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</si>
  <si>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</si>
  <si>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</si>
  <si>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</si>
  <si>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</si>
  <si>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</si>
  <si>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</si>
  <si>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</si>
  <si>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</si>
  <si>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</si>
  <si>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</si>
  <si>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</si>
  <si>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</si>
  <si>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</si>
  <si>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</si>
  <si>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</si>
  <si>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</si>
  <si>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</si>
  <si>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</si>
  <si>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</si>
  <si>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</si>
  <si>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</si>
  <si>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</si>
  <si>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</si>
  <si>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</si>
  <si>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</si>
  <si>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</si>
  <si>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</si>
  <si>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</si>
  <si>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</si>
  <si>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</si>
  <si>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</si>
  <si>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</si>
  <si>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</si>
  <si>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</si>
  <si>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</si>
  <si>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</si>
  <si>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</si>
  <si>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</si>
  <si>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</si>
  <si>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</si>
  <si>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</si>
  <si>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</si>
  <si>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</si>
  <si>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</si>
  <si>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</si>
  <si>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</si>
  <si>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</si>
  <si>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</si>
  <si>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</si>
  <si>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</si>
  <si>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</si>
  <si>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</si>
  <si>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</si>
  <si>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</si>
  <si>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</si>
  <si>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</si>
  <si>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</si>
  <si>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</si>
  <si>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</si>
  <si>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</si>
  <si>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</si>
  <si>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</si>
  <si>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</si>
  <si>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</si>
  <si>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</si>
  <si>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</si>
  <si>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</si>
  <si>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</si>
  <si>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</si>
  <si>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</si>
  <si>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</si>
  <si>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</si>
  <si>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</si>
  <si>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</si>
  <si>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</si>
  <si>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</si>
  <si>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</si>
  <si>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</si>
  <si>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</si>
  <si>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</si>
  <si>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</si>
  <si>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</si>
  <si>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</si>
  <si>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</si>
  <si>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</si>
  <si>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</si>
  <si>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</si>
  <si>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</si>
  <si>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</si>
  <si>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</si>
  <si>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</si>
  <si>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</si>
  <si>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</si>
  <si>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</si>
  <si>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</si>
  <si>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</si>
  <si>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</si>
  <si>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</si>
  <si>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</si>
  <si>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</si>
  <si>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</si>
  <si>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</si>
  <si>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</si>
  <si>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</si>
  <si>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</si>
  <si>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</si>
  <si>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</si>
  <si>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</si>
  <si>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</si>
  <si>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</si>
  <si>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</si>
  <si>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</si>
  <si>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</si>
  <si>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</si>
  <si>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</si>
  <si>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</si>
  <si>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</si>
  <si>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</si>
  <si>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</si>
  <si>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</si>
  <si>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</si>
  <si>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</si>
  <si>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</si>
  <si>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</si>
  <si>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</si>
  <si>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</si>
  <si>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</si>
  <si>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</si>
  <si>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</si>
  <si>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</si>
  <si>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</si>
  <si>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</si>
  <si>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</si>
  <si>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</si>
  <si>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</si>
  <si>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</si>
  <si>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</si>
  <si>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</si>
  <si>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</si>
  <si>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</si>
  <si>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</si>
  <si>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</si>
  <si>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</si>
  <si>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</si>
  <si>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</si>
  <si>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</si>
  <si>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</si>
  <si>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</si>
  <si>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</si>
  <si>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</si>
  <si>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</si>
  <si>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</si>
  <si>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</si>
  <si>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</si>
  <si>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</si>
  <si>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</si>
  <si>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</si>
  <si>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</si>
  <si>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</si>
  <si>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</si>
  <si>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</si>
  <si>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</si>
  <si>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</si>
  <si>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</si>
  <si>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</si>
  <si>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</si>
  <si>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</si>
  <si>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</si>
  <si>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</si>
  <si>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</si>
  <si>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</si>
  <si>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</si>
  <si>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</si>
  <si>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</si>
  <si>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</si>
  <si>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</si>
  <si>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</si>
  <si>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</si>
  <si>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</si>
  <si>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</si>
  <si>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</si>
  <si>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</si>
  <si>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</si>
  <si>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</si>
  <si>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</si>
  <si>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</si>
  <si>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</si>
  <si>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</si>
  <si>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</si>
  <si>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</si>
  <si>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</si>
  <si>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</si>
  <si>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</si>
  <si>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</si>
  <si>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</si>
  <si>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</si>
  <si>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</si>
  <si>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</si>
  <si>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</si>
  <si>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</si>
  <si>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</si>
  <si>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</si>
  <si>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</si>
  <si>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</si>
  <si>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</si>
  <si>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</si>
  <si>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</si>
  <si>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</si>
  <si>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</si>
  <si>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</si>
  <si>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</si>
  <si>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</si>
  <si>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</si>
  <si>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</si>
  <si>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</si>
  <si>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</si>
  <si>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</si>
  <si>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</si>
  <si>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</si>
  <si>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</si>
  <si>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</si>
  <si>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</si>
  <si>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</si>
  <si>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</si>
  <si>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</si>
  <si>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</si>
  <si>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</si>
  <si>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</si>
  <si>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</si>
  <si>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</si>
  <si>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</si>
  <si>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</si>
  <si>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</si>
  <si>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</si>
  <si>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</si>
  <si>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</si>
  <si>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</si>
  <si>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</si>
  <si>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</si>
  <si>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</si>
  <si>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</si>
  <si>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</si>
  <si>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</si>
  <si>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</si>
  <si>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</si>
  <si>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</si>
  <si>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</si>
  <si>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</si>
  <si>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</si>
  <si>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</si>
  <si>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</si>
  <si>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</si>
  <si>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</si>
  <si>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</si>
  <si>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</si>
  <si>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</si>
  <si>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</si>
  <si>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</si>
  <si>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</si>
  <si>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</si>
  <si>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</si>
  <si>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</si>
  <si>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</si>
  <si>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</si>
  <si>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</si>
  <si>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</si>
  <si>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</si>
  <si>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</si>
  <si>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</si>
  <si>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</si>
  <si>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</si>
  <si>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</si>
  <si>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</si>
  <si>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</si>
  <si>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</si>
  <si>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</si>
  <si>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</si>
  <si>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</si>
  <si>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</si>
  <si>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</si>
  <si>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</si>
  <si>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</si>
  <si>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</si>
  <si>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</si>
  <si>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</si>
  <si>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</si>
  <si>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</si>
  <si>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</si>
  <si>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</si>
  <si>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</si>
  <si>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</si>
  <si>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</si>
  <si>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</si>
  <si>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</si>
  <si>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</si>
  <si>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</si>
  <si>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</si>
  <si>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</si>
  <si>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</si>
  <si>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</si>
  <si>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</si>
  <si>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</si>
  <si>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</si>
  <si>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</si>
  <si>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</si>
  <si>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</si>
  <si>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</si>
  <si>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</si>
  <si>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</si>
  <si>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</si>
  <si>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</si>
  <si>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</si>
  <si>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</si>
  <si>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</si>
  <si>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</si>
  <si>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</si>
  <si>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</si>
  <si>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</si>
  <si>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</si>
  <si>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</si>
  <si>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</si>
  <si>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</si>
  <si>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</si>
  <si>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</si>
  <si>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</si>
  <si>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</si>
  <si>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</si>
  <si>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</si>
  <si>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</si>
  <si>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</si>
  <si>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</si>
  <si>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</si>
  <si>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</si>
  <si>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</si>
  <si>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</si>
  <si>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</si>
  <si>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</si>
  <si>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</si>
  <si>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</si>
  <si>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</si>
  <si>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</si>
  <si>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</si>
  <si>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</si>
  <si>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</si>
  <si>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</si>
  <si>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</si>
  <si>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</si>
  <si>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</si>
  <si>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</si>
  <si>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</si>
  <si>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</si>
  <si>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</si>
  <si>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</si>
  <si>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</si>
  <si>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</si>
  <si>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</si>
  <si>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</si>
  <si>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</si>
  <si>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</si>
  <si>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</si>
  <si>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</si>
  <si>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</si>
  <si>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</si>
  <si>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</si>
  <si>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</si>
  <si>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</si>
  <si>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</si>
  <si>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</si>
  <si>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</si>
  <si>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</si>
  <si>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</si>
  <si>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</si>
  <si>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</si>
  <si>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</si>
  <si>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</si>
  <si>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</si>
  <si>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</si>
  <si>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</si>
  <si>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</si>
  <si>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</si>
  <si>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</si>
  <si>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</si>
  <si>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</si>
  <si>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</si>
  <si>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</si>
  <si>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</si>
  <si>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</si>
  <si>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</si>
  <si>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</si>
  <si>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</si>
  <si>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</si>
  <si>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</si>
  <si>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</si>
  <si>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</si>
  <si>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</si>
  <si>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</si>
  <si>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</si>
  <si>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</si>
  <si>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</si>
  <si>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</si>
  <si>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</si>
  <si>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</si>
  <si>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</si>
  <si>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</si>
  <si>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</si>
  <si>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</si>
  <si>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</si>
  <si>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</si>
  <si>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</si>
  <si>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</si>
  <si>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</si>
  <si>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</si>
  <si>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</si>
  <si>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</si>
  <si>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</si>
  <si>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</si>
  <si>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</si>
  <si>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</si>
  <si>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</si>
  <si>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</si>
  <si>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</si>
  <si>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</si>
  <si>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</si>
  <si>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</si>
  <si>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</si>
  <si>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</si>
  <si>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</si>
  <si>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</si>
  <si>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</si>
  <si>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</si>
  <si>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</si>
  <si>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</si>
  <si>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</si>
  <si>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</si>
  <si>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</si>
  <si>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</si>
  <si>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</si>
  <si>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</si>
  <si>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</si>
  <si>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</si>
  <si>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</si>
  <si>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</si>
  <si>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</si>
  <si>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</si>
  <si>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</si>
  <si>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</si>
  <si>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</si>
  <si>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</si>
  <si>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</si>
  <si>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</si>
  <si>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</si>
  <si>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</si>
  <si>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</si>
  <si>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</si>
  <si>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</si>
  <si>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</si>
  <si>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</si>
  <si>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</si>
  <si>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</si>
  <si>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</si>
  <si>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</si>
  <si>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</si>
  <si>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</si>
  <si>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</si>
  <si>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</si>
  <si>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</si>
  <si>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</si>
  <si>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</si>
  <si>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</si>
  <si>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</si>
  <si>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</si>
  <si>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</si>
  <si>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</si>
  <si>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</si>
  <si>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</si>
  <si>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</si>
  <si>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</si>
  <si>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</si>
  <si>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</si>
  <si>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</si>
  <si>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</si>
  <si>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</si>
  <si>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</si>
  <si>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</si>
  <si>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</si>
  <si>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</si>
  <si>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</si>
  <si>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</si>
  <si>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</si>
  <si>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</si>
  <si>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</si>
  <si>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</si>
  <si>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</si>
  <si>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</si>
  <si>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</si>
  <si>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</si>
  <si>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</si>
  <si>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</si>
  <si>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</si>
  <si>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</si>
  <si>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</si>
  <si>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</si>
  <si>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</si>
  <si>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</si>
  <si>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</si>
  <si>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</si>
  <si>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</si>
  <si>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</si>
  <si>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</si>
  <si>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</si>
  <si>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</si>
  <si>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</si>
  <si>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</si>
  <si>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</si>
  <si>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</si>
  <si>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</si>
  <si>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</si>
  <si>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</si>
  <si>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</si>
  <si>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</si>
  <si>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</si>
  <si>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</si>
  <si>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</si>
  <si>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</si>
  <si>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</si>
  <si>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</si>
  <si>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</si>
  <si>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</si>
  <si>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</si>
  <si>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</si>
  <si>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</si>
  <si>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</si>
  <si>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</si>
  <si>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</si>
  <si>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</si>
  <si>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</si>
  <si>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</si>
  <si>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</si>
  <si>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</si>
  <si>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</si>
  <si>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</si>
  <si>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</si>
  <si>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</si>
  <si>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</si>
  <si>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</si>
  <si>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</si>
  <si>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</si>
  <si>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</si>
  <si>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</si>
  <si>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</si>
  <si>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</si>
  <si>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</si>
  <si>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</si>
  <si>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</si>
  <si>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</si>
  <si>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</si>
  <si>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</si>
  <si>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</si>
  <si>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</si>
  <si>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</si>
  <si>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</si>
  <si>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</si>
  <si>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</si>
  <si>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</si>
  <si>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</si>
  <si>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</si>
  <si>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</si>
  <si>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</si>
  <si>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</si>
  <si>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</si>
  <si>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</si>
  <si>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</si>
  <si>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</si>
  <si>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</si>
  <si>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</si>
  <si>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</si>
  <si>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</si>
  <si>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</si>
  <si>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</si>
  <si>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</si>
  <si>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</si>
  <si>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</si>
  <si>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</si>
  <si>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</si>
  <si>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</si>
  <si>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</si>
  <si>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</si>
  <si>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</si>
  <si>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</si>
  <si>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</si>
  <si>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</si>
  <si>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</si>
  <si>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</si>
  <si>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</si>
  <si>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</si>
  <si>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</si>
  <si>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</si>
  <si>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</si>
  <si>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</si>
  <si>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</si>
  <si>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</si>
  <si>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</si>
  <si>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</si>
  <si>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</si>
  <si>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</si>
  <si>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</si>
  <si>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</si>
  <si>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</si>
  <si>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</si>
  <si>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</si>
  <si>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</si>
  <si>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</si>
  <si>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</si>
  <si>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</si>
  <si>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</si>
  <si>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</si>
  <si>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</si>
  <si>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</si>
  <si>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</si>
  <si>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</si>
  <si>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</si>
  <si>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</si>
  <si>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</si>
  <si>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</si>
  <si>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</si>
  <si>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</si>
  <si>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</si>
  <si>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</si>
  <si>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</si>
  <si>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</si>
  <si>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</si>
  <si>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</si>
  <si>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</si>
  <si>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</si>
  <si>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</si>
  <si>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</si>
  <si>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</si>
  <si>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</si>
  <si>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</si>
  <si>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</si>
  <si>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</si>
  <si>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</si>
  <si>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</si>
  <si>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</si>
  <si>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</si>
  <si>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</si>
  <si>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</si>
  <si>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</si>
  <si>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</si>
  <si>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</si>
  <si>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</si>
  <si>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</si>
  <si>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</si>
  <si>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</si>
  <si>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</si>
  <si>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</si>
  <si>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</si>
  <si>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</si>
  <si>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</si>
  <si>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</si>
  <si>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</si>
  <si>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</si>
  <si>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</si>
  <si>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</si>
  <si>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</si>
  <si>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</si>
  <si>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</si>
  <si>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</si>
  <si>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</si>
  <si>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</si>
  <si>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</si>
  <si>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</si>
  <si>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</si>
  <si>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</si>
  <si>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</si>
  <si>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</si>
  <si>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</si>
  <si>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</si>
  <si>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</si>
  <si>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</si>
  <si>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</si>
  <si>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</si>
  <si>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</si>
  <si>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</si>
  <si>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</si>
  <si>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</si>
  <si>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</si>
  <si>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</si>
  <si>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</si>
  <si>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</si>
  <si>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</si>
  <si>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</si>
  <si>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</si>
  <si>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</si>
  <si>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</si>
  <si>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</si>
  <si>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</si>
  <si>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</si>
  <si>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</si>
  <si>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</si>
  <si>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</si>
  <si>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</si>
  <si>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</si>
  <si>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</si>
  <si>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</si>
  <si>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</si>
  <si>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</si>
  <si>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</si>
  <si>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</si>
  <si>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</si>
  <si>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</si>
  <si>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</si>
  <si>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</si>
  <si>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</si>
  <si>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</si>
  <si>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</si>
  <si>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</si>
  <si>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</si>
  <si>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</si>
  <si>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</si>
  <si>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</si>
  <si>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</si>
  <si>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</si>
  <si>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</si>
  <si>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</si>
  <si>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</si>
  <si>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</si>
  <si>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</si>
  <si>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</si>
  <si>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</si>
  <si>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</si>
  <si>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</si>
  <si>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</si>
  <si>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</si>
  <si>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</si>
  <si>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</si>
  <si>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</si>
  <si>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</si>
  <si>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</si>
  <si>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</si>
  <si>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</si>
  <si>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</si>
  <si>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</si>
  <si>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</si>
  <si>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</si>
  <si>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</si>
  <si>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</si>
  <si>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</si>
  <si>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</si>
  <si>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</si>
  <si>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</si>
  <si>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</si>
  <si>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</si>
  <si>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</si>
  <si>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</si>
  <si>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</si>
  <si>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</si>
  <si>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</si>
  <si>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</si>
  <si>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</si>
  <si>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</si>
  <si>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</si>
  <si>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</si>
  <si>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</si>
  <si>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</si>
  <si>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</si>
  <si>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</si>
  <si>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</si>
  <si>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</si>
  <si>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</si>
  <si>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</si>
  <si>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</si>
  <si>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</si>
  <si>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</si>
  <si>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</si>
  <si>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</si>
  <si>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</si>
  <si>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</si>
  <si>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</si>
  <si>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</si>
  <si>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</si>
  <si>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</si>
  <si>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</si>
  <si>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</si>
  <si>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</si>
  <si>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</si>
  <si>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</si>
  <si>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</si>
  <si>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</si>
  <si>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</si>
  <si>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</si>
  <si>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</si>
  <si>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</si>
  <si>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</si>
  <si>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</si>
  <si>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</si>
  <si>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</si>
  <si>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</si>
  <si>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</si>
  <si>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</si>
  <si>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</si>
  <si>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</si>
  <si>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</si>
  <si>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</si>
  <si>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</si>
  <si>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</si>
  <si>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</si>
  <si>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</si>
  <si>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</si>
  <si>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</si>
  <si>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</si>
  <si>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</si>
  <si>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</si>
  <si>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</si>
  <si>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</si>
  <si>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</si>
  <si>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</si>
  <si>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</si>
  <si>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</si>
  <si>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</si>
  <si>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</si>
  <si>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</si>
  <si>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</si>
  <si>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</si>
  <si>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</si>
  <si>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</si>
  <si>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</si>
  <si>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</si>
  <si>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</si>
  <si>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</si>
  <si>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</si>
  <si>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</si>
  <si>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</si>
  <si>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</si>
  <si>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</si>
  <si>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</si>
  <si>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</si>
  <si>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</si>
  <si>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</si>
  <si>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</si>
  <si>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</si>
  <si>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</si>
  <si>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</si>
  <si>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</si>
  <si>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</si>
  <si>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</si>
  <si>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</si>
  <si>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</si>
  <si>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</si>
  <si>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</si>
  <si>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</si>
  <si>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</si>
  <si>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</si>
  <si>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</si>
  <si>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</si>
  <si>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</si>
  <si>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</si>
  <si>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</si>
  <si>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</si>
  <si>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</si>
  <si>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</si>
  <si>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</si>
  <si>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</si>
  <si>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</si>
  <si>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</si>
  <si>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</si>
  <si>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</si>
  <si>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</si>
  <si>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</si>
  <si>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</si>
  <si>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</si>
  <si>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</si>
  <si>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</si>
  <si>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</si>
  <si>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</si>
  <si>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</si>
  <si>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</si>
  <si>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</si>
  <si>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</si>
  <si>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</si>
  <si>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</si>
  <si>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</si>
  <si>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</si>
  <si>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</si>
  <si>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</si>
  <si>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</si>
  <si>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</si>
  <si>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</si>
  <si>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</si>
  <si>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</si>
  <si>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</si>
  <si>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</si>
  <si>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</si>
  <si>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</si>
  <si>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</si>
  <si>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</si>
  <si>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</si>
  <si>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</si>
  <si>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</si>
  <si>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</si>
  <si>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</si>
  <si>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</si>
  <si>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</si>
  <si>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</si>
  <si>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</si>
  <si>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</si>
  <si>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</si>
  <si>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</si>
  <si>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</si>
  <si>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</si>
  <si>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</si>
  <si>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</si>
  <si>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</si>
  <si>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</si>
  <si>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</si>
  <si>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</si>
  <si>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</si>
  <si>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</si>
  <si>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</si>
  <si>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</si>
  <si>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</si>
  <si>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</si>
  <si>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</si>
  <si>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</si>
  <si>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</si>
  <si>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</si>
  <si>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</si>
  <si>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</si>
  <si>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</si>
  <si>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</si>
  <si>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</si>
  <si>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</si>
  <si>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</si>
  <si>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</si>
  <si>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</si>
  <si>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</si>
  <si>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</si>
  <si>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</si>
  <si>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</si>
  <si>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</si>
  <si>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</si>
  <si>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</si>
  <si>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</si>
  <si>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</si>
  <si>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</si>
  <si>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</si>
  <si>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</si>
  <si>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</si>
  <si>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</si>
  <si>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</si>
  <si>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</si>
  <si>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</si>
  <si>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</si>
  <si>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</si>
  <si>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</si>
  <si>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</si>
  <si>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</si>
  <si>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</si>
  <si>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</si>
  <si>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</si>
  <si>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</si>
  <si>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</si>
  <si>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</si>
  <si>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</si>
  <si>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</si>
  <si>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</si>
  <si>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</si>
  <si>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</si>
  <si>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</si>
  <si>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</si>
  <si>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</si>
  <si>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</si>
  <si>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</si>
  <si>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</si>
  <si>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</si>
  <si>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</si>
  <si>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</si>
  <si>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</si>
  <si>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</si>
  <si>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</si>
  <si>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</si>
  <si>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</si>
  <si>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</si>
  <si>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</si>
  <si>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</si>
  <si>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</si>
  <si>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</si>
  <si>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</si>
  <si>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</si>
  <si>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</si>
  <si>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</si>
  <si>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</si>
  <si>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</si>
  <si>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</si>
  <si>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</si>
  <si>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</si>
  <si>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</si>
  <si>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</si>
  <si>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</si>
  <si>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</si>
  <si>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</si>
  <si>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</si>
  <si>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</si>
  <si>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</si>
  <si>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</si>
  <si>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</si>
  <si>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</si>
  <si>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</si>
  <si>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</si>
  <si>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</si>
  <si>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</si>
  <si>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</si>
  <si>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</si>
  <si>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</si>
  <si>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</si>
  <si>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</si>
  <si>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</si>
  <si>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</si>
  <si>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</si>
  <si>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</si>
  <si>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</si>
  <si>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</si>
  <si>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</si>
  <si>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</si>
  <si>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</si>
  <si>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</si>
  <si>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</si>
  <si>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</si>
  <si>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</si>
  <si>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</si>
  <si>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</si>
  <si>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</si>
  <si>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</si>
  <si>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</si>
  <si>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</si>
  <si>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</si>
  <si>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</si>
  <si>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</si>
  <si>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</si>
  <si>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</si>
  <si>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</si>
  <si>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</si>
  <si>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</si>
  <si>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</si>
  <si>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</si>
  <si>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</si>
  <si>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</si>
  <si>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</si>
  <si>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</si>
  <si>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</si>
  <si>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</si>
  <si>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</si>
  <si>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</si>
  <si>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</si>
  <si>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</si>
  <si>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</si>
  <si>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</si>
  <si>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</si>
  <si>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</si>
  <si>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</si>
  <si>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</si>
  <si>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</si>
  <si>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</si>
  <si>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</si>
  <si>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</si>
  <si>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</si>
  <si>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</si>
  <si>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</si>
  <si>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</si>
  <si>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</si>
  <si>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</si>
  <si>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</si>
  <si>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</si>
  <si>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</si>
  <si>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</si>
  <si>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</si>
  <si>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</si>
  <si>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</si>
  <si>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</si>
  <si>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</si>
  <si>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</si>
  <si>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</si>
  <si>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</si>
  <si>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</si>
  <si>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</si>
  <si>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</si>
  <si>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</si>
  <si>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</si>
  <si>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</si>
  <si>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</si>
  <si>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</si>
  <si>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</si>
  <si>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</si>
  <si>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</si>
  <si>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</si>
  <si>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</si>
  <si>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</si>
  <si>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</si>
  <si>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</si>
  <si>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</si>
  <si>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</si>
  <si>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</si>
  <si>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</si>
  <si>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</si>
  <si>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</si>
  <si>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</si>
  <si>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</si>
  <si>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</si>
  <si>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</si>
  <si>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</si>
  <si>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</si>
  <si>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</si>
  <si>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</si>
  <si>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</si>
  <si>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</si>
  <si>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</si>
  <si>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</si>
  <si>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</si>
  <si>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</si>
  <si>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</si>
  <si>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</si>
  <si>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</si>
  <si>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</si>
  <si>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</si>
  <si>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</si>
  <si>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</si>
  <si>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</si>
  <si>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</si>
  <si>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</si>
  <si>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</si>
  <si>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</si>
  <si>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</si>
  <si>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</si>
  <si>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</si>
  <si>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</si>
  <si>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</si>
  <si>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</si>
  <si>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</si>
  <si>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</si>
  <si>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</si>
  <si>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</si>
  <si>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</si>
  <si>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</si>
  <si>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</si>
  <si>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</si>
  <si>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</si>
  <si>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</si>
  <si>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</si>
  <si>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</si>
  <si>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</si>
  <si>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</si>
  <si>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</si>
  <si>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</si>
  <si>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</si>
  <si>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</si>
  <si>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</si>
  <si>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</si>
  <si>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</si>
  <si>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</si>
  <si>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</si>
  <si>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</si>
  <si>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</si>
  <si>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</si>
  <si>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</si>
  <si>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</si>
  <si>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</si>
  <si>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</si>
  <si>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</si>
  <si>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</si>
  <si>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</si>
  <si>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</si>
  <si>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</si>
  <si>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</si>
  <si>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</si>
  <si>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</si>
  <si>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</si>
  <si>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</si>
  <si>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</si>
  <si>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</si>
  <si>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</si>
  <si>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</si>
  <si>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</si>
  <si>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</si>
  <si>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</si>
  <si>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</si>
  <si>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</si>
  <si>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</si>
  <si>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</si>
  <si>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</si>
  <si>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</si>
  <si>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</si>
  <si>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</si>
  <si>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</si>
  <si>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</si>
  <si>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</si>
  <si>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</si>
  <si>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</si>
  <si>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</si>
  <si>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</si>
  <si>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</si>
  <si>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</si>
  <si>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</si>
  <si>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</si>
  <si>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</si>
  <si>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</si>
  <si>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</si>
  <si>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</si>
  <si>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</si>
  <si>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</si>
  <si>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</si>
  <si>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</si>
  <si>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</si>
  <si>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</si>
  <si>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</si>
  <si>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</si>
  <si>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</si>
  <si>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</si>
  <si>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</si>
  <si>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</si>
  <si>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</si>
  <si>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</si>
  <si>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</si>
  <si>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</si>
  <si>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</si>
  <si>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</si>
  <si>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</si>
  <si>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</si>
  <si>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</si>
  <si>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</si>
  <si>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</si>
  <si>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</si>
  <si>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</si>
  <si>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</si>
  <si>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</si>
  <si>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</si>
  <si>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</si>
  <si>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</si>
  <si>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</si>
  <si>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</si>
  <si>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</si>
  <si>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</si>
  <si>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</si>
  <si>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</si>
  <si>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</si>
  <si>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</si>
  <si>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</si>
  <si>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</si>
  <si>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</si>
  <si>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</si>
  <si>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</si>
  <si>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</si>
  <si>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</si>
  <si>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</si>
  <si>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</si>
  <si>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</si>
  <si>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</si>
  <si>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</si>
  <si>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</si>
  <si>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</si>
  <si>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</si>
  <si>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</si>
  <si>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</si>
  <si>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</si>
  <si>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</si>
  <si>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</si>
  <si>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</si>
  <si>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</si>
  <si>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</si>
  <si>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</si>
  <si>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</si>
  <si>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</si>
  <si>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</si>
  <si>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</si>
  <si>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</si>
  <si>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</si>
  <si>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</si>
  <si>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</si>
  <si>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</si>
  <si>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</si>
  <si>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</si>
  <si>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</si>
  <si>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</si>
  <si>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</si>
  <si>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</si>
  <si>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</si>
  <si>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</si>
  <si>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</si>
  <si>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</si>
  <si>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</si>
  <si>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</si>
  <si>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</si>
  <si>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</si>
  <si>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</si>
  <si>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</si>
  <si>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</si>
  <si>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</si>
  <si>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</si>
  <si>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</si>
  <si>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</si>
  <si>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</si>
  <si>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</si>
  <si>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</si>
  <si>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</si>
  <si>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</si>
  <si>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</si>
  <si>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</si>
  <si>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</si>
  <si>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</si>
  <si>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</si>
  <si>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</si>
  <si>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</si>
  <si>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</si>
  <si>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</si>
  <si>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</si>
  <si>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</si>
  <si>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</si>
  <si>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</si>
  <si>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</si>
  <si>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</si>
  <si>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</si>
  <si>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</si>
  <si>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</si>
  <si>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</si>
  <si>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</si>
  <si>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</si>
  <si>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</si>
  <si>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</si>
  <si>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</si>
  <si>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</si>
  <si>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</si>
  <si>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</si>
  <si>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</si>
  <si>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</si>
  <si>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</si>
  <si>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</si>
  <si>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</si>
  <si>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</si>
  <si>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</si>
  <si>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</si>
  <si>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</si>
  <si>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</si>
  <si>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</si>
  <si>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</si>
  <si>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</si>
  <si>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</si>
  <si>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</si>
  <si>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</si>
  <si>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</si>
  <si>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</si>
  <si>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</si>
  <si>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</si>
  <si>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</si>
  <si>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</si>
  <si>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</si>
  <si>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</si>
  <si>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</si>
  <si>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</si>
  <si>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</si>
  <si>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</si>
  <si>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</si>
  <si>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</si>
  <si>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</si>
  <si>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</si>
  <si>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</si>
  <si>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</si>
  <si>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</si>
  <si>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</si>
  <si>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</si>
  <si>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</si>
  <si>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</si>
  <si>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</si>
  <si>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</si>
  <si>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</si>
  <si>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</si>
  <si>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</si>
  <si>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</si>
  <si>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</si>
  <si>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</si>
  <si>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</si>
  <si>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</si>
  <si>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</si>
  <si>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</si>
  <si>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</si>
  <si>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</si>
  <si>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</si>
  <si>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</si>
  <si>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</si>
  <si>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</si>
  <si>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</si>
  <si>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</si>
  <si>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</si>
  <si>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</si>
  <si>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</si>
  <si>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</si>
  <si>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</si>
  <si>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</si>
  <si>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</si>
  <si>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</si>
  <si>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</si>
  <si>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</si>
  <si>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</si>
  <si>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</si>
  <si>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</si>
  <si>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</si>
  <si>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</si>
  <si>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</si>
  <si>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</si>
  <si>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</si>
  <si>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</si>
  <si>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</si>
  <si>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</si>
  <si>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</si>
  <si>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</si>
  <si>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</si>
  <si>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</si>
  <si>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</si>
  <si>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</si>
  <si>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</si>
  <si>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</si>
  <si>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</si>
  <si>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</si>
  <si>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</si>
  <si>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</si>
  <si>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</si>
  <si>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</si>
  <si>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</si>
  <si>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</si>
  <si>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</si>
  <si>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</si>
  <si>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</si>
  <si>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</si>
  <si>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</si>
  <si>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</si>
  <si>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</si>
  <si>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</si>
  <si>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</si>
  <si>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</si>
  <si>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</si>
  <si>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</si>
  <si>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</si>
  <si>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</si>
  <si>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</si>
  <si>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</si>
  <si>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</si>
  <si>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</si>
  <si>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</si>
  <si>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</si>
  <si>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</si>
  <si>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</si>
  <si>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</si>
  <si>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</si>
  <si>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</si>
  <si>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</si>
  <si>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</si>
  <si>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</si>
  <si>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</si>
  <si>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</si>
  <si>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</si>
  <si>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</si>
  <si>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</si>
  <si>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</si>
  <si>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</si>
  <si>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</si>
  <si>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</si>
  <si>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</si>
  <si>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</si>
  <si>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</si>
  <si>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</si>
  <si>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</si>
  <si>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</si>
  <si>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</si>
  <si>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</si>
  <si>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</si>
  <si>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</si>
  <si>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</si>
  <si>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</si>
  <si>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</si>
  <si>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</si>
  <si>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</si>
  <si>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</si>
  <si>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</si>
  <si>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</si>
  <si>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</si>
  <si>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</si>
  <si>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</si>
  <si>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</si>
  <si>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</si>
  <si>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</si>
  <si>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</si>
  <si>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</si>
  <si>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</si>
  <si>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</si>
  <si>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</si>
  <si>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</si>
  <si>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</si>
  <si>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</si>
  <si>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</si>
  <si>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</si>
  <si>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</si>
  <si>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</si>
  <si>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</si>
  <si>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</si>
  <si>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</si>
  <si>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</si>
  <si>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</si>
  <si>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</si>
  <si>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</si>
  <si>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</si>
  <si>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</si>
  <si>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</si>
  <si>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</si>
  <si>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</si>
  <si>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</si>
  <si>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</si>
  <si>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</si>
  <si>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</si>
  <si>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</si>
  <si>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</si>
  <si>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</si>
  <si>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</si>
  <si>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</si>
  <si>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</si>
  <si>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</si>
  <si>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</si>
  <si>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</si>
  <si>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</si>
  <si>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</si>
  <si>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</si>
  <si>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</si>
  <si>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</si>
  <si>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</si>
  <si>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</si>
  <si>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</si>
  <si>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</si>
  <si>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</si>
  <si>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</si>
  <si>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</si>
  <si>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</si>
  <si>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</si>
  <si>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</si>
  <si>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</si>
  <si>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</si>
  <si>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</si>
  <si>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</si>
  <si>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</si>
  <si>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</si>
  <si>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</si>
  <si>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</si>
  <si>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</si>
  <si>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</si>
  <si>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</si>
  <si>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</si>
  <si>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</si>
  <si>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</si>
  <si>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</si>
  <si>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</si>
  <si>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</si>
  <si>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</si>
  <si>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</si>
  <si>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</si>
  <si>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</si>
  <si>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</si>
  <si>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</si>
  <si>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</si>
  <si>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</si>
  <si>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</si>
  <si>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</si>
  <si>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</si>
  <si>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</si>
  <si>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</si>
  <si>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</si>
  <si>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</si>
  <si>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</si>
  <si>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</si>
  <si>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</si>
  <si>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</si>
  <si>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</si>
  <si>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</si>
  <si>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</si>
  <si>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</si>
  <si>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</si>
  <si>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</si>
  <si>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</si>
  <si>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</si>
  <si>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</si>
  <si>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</si>
  <si>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</si>
  <si>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</si>
  <si>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</si>
  <si>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</si>
  <si>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</si>
  <si>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</si>
  <si>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</si>
  <si>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</si>
  <si>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</si>
  <si>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</si>
  <si>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</si>
  <si>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</si>
  <si>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</si>
  <si>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</si>
  <si>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</si>
  <si>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</si>
  <si>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</si>
  <si>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</si>
  <si>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</si>
  <si>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</si>
  <si>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</si>
  <si>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</si>
  <si>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</si>
  <si>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</si>
  <si>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</si>
  <si>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</si>
  <si>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</si>
  <si>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</si>
  <si>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</si>
  <si>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</si>
  <si>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</si>
  <si>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</si>
  <si>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</si>
  <si>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</si>
  <si>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</si>
  <si>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</si>
  <si>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</si>
  <si>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</si>
  <si>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</si>
  <si>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</si>
  <si>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</si>
  <si>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</si>
  <si>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</si>
  <si>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</si>
  <si>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</si>
  <si>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</si>
  <si>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</si>
  <si>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</si>
  <si>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</si>
  <si>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</si>
  <si>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</si>
  <si>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</si>
  <si>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</si>
  <si>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</si>
  <si>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</si>
  <si>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</si>
  <si>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</si>
  <si>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</si>
  <si>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</si>
  <si>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</si>
  <si>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</si>
  <si>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</si>
  <si>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</si>
  <si>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</si>
  <si>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</si>
  <si>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</si>
  <si>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</si>
  <si>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</si>
  <si>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</si>
  <si>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</si>
  <si>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</si>
  <si>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</si>
  <si>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</si>
  <si>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</si>
  <si>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</si>
  <si>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</si>
  <si>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</si>
  <si>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</si>
  <si>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</si>
  <si>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</si>
  <si>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</si>
  <si>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</si>
  <si>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</si>
  <si>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</si>
  <si>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</si>
  <si>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</si>
  <si>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</si>
  <si>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</si>
  <si>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</si>
  <si>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</si>
  <si>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</si>
  <si>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</si>
  <si>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</si>
  <si>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</si>
  <si>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</si>
  <si>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</si>
  <si>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</si>
  <si>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</si>
  <si>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</si>
  <si>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</si>
  <si>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</si>
  <si>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</si>
  <si>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</si>
  <si>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</si>
  <si>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</si>
  <si>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</si>
  <si>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</si>
  <si>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</si>
  <si>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</si>
  <si>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</si>
  <si>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</si>
  <si>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</si>
  <si>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</si>
  <si>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</si>
  <si>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</si>
  <si>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</si>
  <si>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</si>
  <si>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</si>
  <si>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</si>
  <si>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</si>
  <si>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</si>
  <si>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</si>
  <si>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</si>
  <si>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</si>
  <si>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</si>
  <si>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</si>
  <si>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</si>
  <si>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</si>
  <si>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</si>
  <si>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</si>
  <si>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</si>
  <si>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</si>
  <si>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</si>
  <si>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</si>
  <si>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</si>
  <si>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</si>
  <si>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</si>
  <si>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</si>
  <si>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</si>
  <si>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</si>
  <si>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</si>
  <si>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</si>
  <si>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</si>
  <si>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</si>
  <si>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</si>
  <si>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</si>
  <si>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</si>
  <si>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</si>
  <si>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</si>
  <si>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</si>
  <si>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</si>
  <si>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</si>
  <si>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</si>
  <si>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</si>
  <si>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</si>
  <si>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</si>
  <si>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</si>
  <si>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</si>
  <si>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</si>
  <si>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</si>
  <si>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</si>
  <si>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</si>
  <si>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</si>
  <si>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</si>
  <si>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</si>
  <si>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</si>
  <si>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</si>
  <si>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</si>
  <si>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</si>
  <si>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</si>
  <si>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</si>
  <si>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</si>
  <si>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</si>
  <si>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</si>
  <si>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</si>
  <si>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</si>
  <si>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</si>
  <si>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</si>
  <si>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</si>
  <si>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</si>
  <si>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</si>
  <si>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</si>
  <si>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</si>
  <si>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</si>
  <si>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</si>
  <si>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</si>
  <si>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</si>
  <si>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</si>
  <si>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</si>
  <si>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</si>
  <si>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</si>
  <si>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</si>
  <si>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</si>
  <si>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</si>
  <si>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</si>
  <si>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</si>
  <si>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</si>
  <si>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</si>
  <si>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</si>
  <si>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</si>
  <si>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</si>
  <si>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</si>
  <si>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</si>
  <si>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</si>
  <si>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</si>
  <si>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</si>
  <si>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</si>
  <si>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</si>
  <si>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</si>
  <si>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</si>
  <si>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</si>
  <si>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</si>
  <si>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</si>
  <si>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</si>
  <si>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</si>
  <si>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</si>
  <si>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</si>
  <si>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</si>
  <si>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</si>
  <si>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</si>
  <si>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</si>
  <si>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</si>
  <si>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</si>
  <si>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</si>
  <si>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</si>
  <si>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</si>
  <si>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</si>
  <si>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</si>
  <si>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</si>
  <si>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</si>
  <si>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</si>
  <si>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</si>
  <si>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</si>
  <si>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</si>
  <si>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</si>
  <si>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</si>
  <si>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</si>
  <si>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</si>
  <si>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</si>
  <si>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</si>
  <si>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</si>
  <si>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</si>
  <si>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</si>
  <si>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</si>
  <si>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</si>
  <si>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</si>
  <si>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</si>
  <si>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</si>
  <si>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</si>
  <si>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</si>
  <si>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</si>
  <si>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</si>
  <si>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</si>
  <si>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</si>
  <si>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</si>
  <si>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</si>
  <si>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</si>
  <si>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</si>
  <si>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</si>
  <si>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</si>
  <si>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</si>
  <si>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</si>
  <si>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</si>
  <si>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</si>
  <si>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</si>
  <si>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</si>
  <si>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</si>
  <si>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</si>
  <si>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</si>
  <si>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</si>
  <si>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</si>
  <si>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</si>
  <si>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</si>
  <si>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</si>
  <si>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</si>
  <si>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</si>
  <si>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</si>
  <si>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</si>
  <si>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</si>
  <si>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</si>
  <si>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</si>
  <si>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</si>
  <si>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</si>
  <si>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</si>
  <si>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</si>
  <si>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</si>
  <si>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</si>
  <si>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</si>
  <si>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</si>
  <si>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</si>
  <si>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</si>
  <si>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</si>
  <si>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</si>
  <si>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</si>
  <si>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</si>
  <si>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</si>
  <si>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</si>
  <si>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</si>
  <si>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</si>
  <si>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</si>
  <si>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</si>
  <si>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</si>
  <si>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</si>
  <si>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</si>
  <si>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</si>
  <si>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</si>
  <si>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</si>
  <si>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</si>
  <si>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</si>
  <si>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</si>
  <si>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</si>
  <si>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</si>
  <si>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</si>
  <si>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</si>
  <si>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</si>
  <si>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</si>
  <si>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</si>
  <si>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</si>
  <si>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</si>
  <si>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</si>
  <si>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</si>
  <si>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</si>
  <si>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</si>
  <si>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</si>
  <si>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</si>
  <si>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</si>
  <si>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</si>
  <si>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</si>
  <si>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</si>
  <si>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</si>
  <si>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</si>
  <si>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</si>
  <si>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</si>
  <si>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</si>
  <si>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</si>
  <si>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</si>
  <si>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</si>
  <si>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</si>
  <si>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</si>
  <si>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</si>
  <si>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</si>
  <si>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</si>
  <si>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</si>
  <si>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</si>
  <si>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</si>
  <si>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</si>
  <si>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</si>
  <si>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</si>
  <si>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</si>
  <si>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</si>
  <si>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</si>
  <si>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</si>
  <si>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</si>
  <si>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</si>
  <si>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</si>
  <si>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</si>
  <si>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</si>
  <si>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</si>
  <si>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</si>
  <si>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</si>
  <si>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</si>
  <si>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</si>
  <si>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</si>
  <si>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</si>
  <si>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</si>
  <si>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</si>
  <si>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</si>
  <si>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</si>
  <si>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</si>
  <si>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</si>
  <si>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</si>
  <si>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</si>
  <si>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</si>
  <si>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</si>
  <si>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</si>
  <si>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</si>
  <si>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</si>
  <si>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</si>
  <si>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</si>
  <si>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</si>
  <si>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</si>
  <si>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</si>
  <si>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</si>
  <si>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</si>
  <si>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</si>
  <si>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</si>
  <si>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</si>
  <si>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</si>
  <si>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</si>
  <si>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</si>
  <si>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</si>
  <si>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</si>
  <si>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</si>
  <si>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</si>
  <si>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</si>
  <si>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</si>
  <si>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</si>
  <si>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</si>
  <si>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</si>
  <si>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</si>
  <si>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</si>
  <si>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</si>
  <si>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</si>
  <si>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</si>
  <si>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</si>
  <si>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</si>
  <si>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</si>
  <si>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</si>
  <si>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</si>
  <si>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</si>
  <si>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</si>
  <si>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</si>
  <si>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</si>
  <si>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</si>
  <si>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</si>
  <si>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</si>
  <si>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</si>
  <si>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</si>
  <si>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</si>
  <si>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</si>
  <si>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</si>
  <si>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</si>
  <si>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</si>
  <si>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</si>
  <si>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</si>
  <si>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</si>
  <si>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</si>
  <si>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</si>
  <si>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</si>
  <si>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</si>
  <si>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</si>
  <si>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</si>
  <si>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</si>
  <si>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</si>
  <si>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</si>
  <si>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</si>
  <si>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</si>
  <si>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</si>
  <si>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</si>
  <si>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</si>
  <si>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</si>
  <si>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</si>
  <si>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</si>
  <si>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</si>
  <si>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</si>
  <si>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</si>
  <si>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</si>
  <si>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</si>
  <si>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</si>
  <si>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</si>
  <si>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</si>
  <si>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</si>
  <si>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</si>
  <si>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</si>
  <si>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</si>
  <si>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</si>
  <si>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</si>
  <si>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</si>
  <si>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</si>
  <si>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</si>
  <si>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</si>
  <si>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</si>
  <si>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</si>
  <si>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</si>
  <si>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</si>
  <si>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</si>
  <si>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</si>
  <si>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</si>
  <si>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</si>
  <si>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</si>
  <si>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</si>
  <si>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</si>
  <si>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</si>
  <si>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</si>
  <si>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</si>
  <si>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</si>
  <si>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</si>
  <si>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</si>
  <si>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</si>
  <si>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</si>
  <si>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</si>
  <si>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</si>
  <si>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</si>
  <si>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</si>
  <si>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</si>
  <si>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</si>
  <si>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</si>
  <si>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</si>
  <si>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</si>
  <si>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</si>
  <si>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</si>
  <si>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</si>
  <si>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</si>
  <si>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</si>
  <si>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</si>
  <si>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</si>
  <si>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</si>
  <si>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</si>
  <si>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</si>
  <si>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</si>
  <si>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</si>
  <si>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</si>
  <si>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</si>
  <si>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</si>
  <si>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</si>
  <si>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</si>
  <si>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</si>
  <si>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</si>
  <si>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</si>
  <si>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</si>
  <si>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</si>
  <si>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</si>
  <si>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</si>
  <si>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</si>
  <si>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</si>
  <si>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</si>
  <si>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</si>
  <si>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</si>
  <si>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</si>
  <si>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</si>
  <si>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</si>
  <si>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</si>
  <si>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</si>
  <si>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</si>
  <si>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</si>
  <si>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</si>
  <si>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</si>
  <si>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</si>
  <si>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</si>
  <si>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</si>
  <si>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</si>
  <si>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</si>
  <si>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</si>
  <si>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</si>
  <si>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</si>
  <si>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</si>
  <si>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</si>
  <si>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</si>
  <si>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</si>
  <si>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</si>
  <si>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</si>
  <si>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</si>
  <si>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</si>
  <si>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</si>
  <si>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</si>
  <si>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</si>
  <si>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</si>
  <si>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</si>
  <si>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</si>
  <si>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</si>
  <si>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</si>
  <si>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</si>
  <si>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</si>
  <si>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</si>
  <si>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</si>
  <si>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</si>
  <si>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</si>
  <si>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</si>
  <si>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</si>
  <si>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</si>
  <si>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</si>
  <si>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</si>
  <si>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</si>
  <si>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</si>
  <si>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</si>
  <si>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</si>
  <si>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</si>
  <si>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</si>
  <si>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</si>
  <si>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</si>
  <si>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</si>
  <si>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</si>
  <si>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</si>
  <si>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</si>
  <si>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</si>
  <si>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</si>
  <si>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</si>
  <si>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</si>
  <si>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</si>
  <si>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</si>
  <si>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</si>
  <si>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</si>
  <si>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</si>
  <si>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</si>
  <si>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</si>
  <si>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</si>
  <si>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</si>
  <si>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</si>
  <si>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</si>
  <si>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</si>
  <si>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</si>
  <si>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</si>
  <si>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</si>
  <si>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</si>
  <si>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</si>
  <si>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</si>
  <si>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</si>
  <si>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</si>
  <si>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</si>
  <si>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</si>
  <si>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</si>
  <si>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</si>
  <si>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</si>
  <si>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</si>
  <si>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</si>
  <si>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</si>
  <si>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</si>
  <si>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</si>
  <si>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</si>
  <si>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</si>
  <si>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</si>
  <si>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</si>
  <si>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</si>
  <si>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</si>
  <si>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</si>
  <si>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</si>
  <si>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</si>
  <si>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</si>
  <si>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</si>
  <si>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</si>
  <si>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</si>
  <si>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</si>
  <si>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</si>
  <si>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</si>
  <si>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</si>
  <si>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</si>
  <si>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</si>
  <si>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</si>
  <si>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</si>
  <si>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</si>
  <si>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</si>
  <si>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</si>
  <si>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</si>
  <si>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</si>
  <si>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</si>
  <si>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</si>
  <si>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</si>
  <si>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</si>
  <si>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</si>
  <si>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</si>
  <si>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</si>
  <si>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</si>
  <si>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</si>
  <si>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</si>
  <si>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</si>
  <si>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</si>
  <si>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</si>
  <si>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</si>
  <si>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</si>
  <si>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</si>
  <si>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</si>
  <si>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</si>
  <si>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</si>
  <si>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</si>
  <si>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</si>
  <si>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</si>
  <si>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</si>
  <si>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</si>
  <si>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</si>
  <si>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</si>
  <si>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</si>
  <si>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</si>
  <si>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</si>
  <si>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</si>
  <si>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</si>
  <si>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</si>
  <si>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</si>
  <si>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</si>
  <si>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</si>
  <si>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</si>
  <si>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</si>
  <si>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</si>
  <si>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</si>
  <si>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</si>
  <si>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</si>
  <si>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</si>
  <si>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</si>
  <si>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</si>
  <si>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</si>
  <si>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</si>
  <si>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</si>
  <si>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</si>
  <si>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</si>
  <si>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</si>
  <si>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</si>
  <si>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</si>
  <si>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</si>
  <si>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</si>
  <si>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</si>
  <si>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</si>
  <si>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</si>
  <si>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</si>
  <si>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</si>
  <si>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</si>
  <si>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</si>
  <si>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</si>
  <si>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</si>
  <si>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</si>
  <si>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</si>
  <si>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</si>
  <si>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</si>
  <si>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</si>
  <si>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</si>
  <si>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</si>
  <si>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</si>
  <si>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</si>
  <si>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</si>
  <si>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</si>
  <si>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</si>
  <si>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</si>
  <si>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</si>
  <si>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</si>
  <si>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</si>
  <si>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</si>
  <si>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</si>
  <si>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</si>
  <si>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</si>
  <si>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</si>
  <si>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</si>
  <si>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</si>
  <si>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</si>
  <si>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</si>
  <si>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</si>
  <si>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</si>
  <si>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</si>
  <si>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</si>
  <si>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</si>
  <si>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</si>
  <si>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</si>
  <si>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</si>
  <si>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</si>
  <si>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</si>
  <si>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</si>
  <si>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</si>
  <si>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</si>
  <si>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</si>
  <si>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</si>
  <si>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</si>
  <si>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</si>
  <si>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</si>
  <si>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</si>
  <si>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</si>
  <si>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</si>
  <si>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</si>
  <si>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</si>
  <si>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</si>
  <si>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</si>
  <si>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</si>
  <si>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</si>
  <si>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</si>
  <si>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</si>
  <si>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</si>
  <si>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</si>
  <si>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</si>
  <si>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</si>
  <si>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</si>
  <si>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</si>
  <si>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</si>
  <si>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</si>
  <si>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</si>
  <si>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</si>
  <si>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</si>
  <si>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</si>
  <si>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</si>
  <si>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</si>
  <si>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</si>
  <si>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</si>
  <si>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</si>
  <si>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</si>
  <si>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</si>
  <si>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</si>
  <si>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</si>
  <si>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</si>
  <si>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</si>
  <si>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</si>
  <si>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</si>
  <si>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</si>
  <si>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</si>
  <si>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</si>
  <si>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</si>
  <si>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</si>
  <si>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</si>
  <si>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</si>
  <si>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</si>
  <si>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</si>
  <si>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</si>
  <si>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</si>
  <si>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</si>
  <si>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</si>
  <si>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</si>
  <si>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</si>
  <si>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</si>
  <si>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</si>
  <si>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</si>
  <si>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</si>
  <si>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</si>
  <si>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</si>
  <si>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</si>
  <si>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</si>
  <si>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</si>
  <si>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</si>
  <si>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</si>
  <si>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</si>
  <si>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</si>
  <si>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</si>
  <si>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</si>
  <si>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</si>
  <si>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</si>
  <si>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</si>
  <si>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</si>
  <si>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</si>
  <si>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</si>
  <si>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</si>
  <si>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</si>
  <si>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</si>
  <si>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</si>
  <si>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</si>
  <si>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</si>
  <si>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</si>
  <si>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</si>
  <si>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</si>
  <si>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</si>
  <si>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</si>
  <si>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</si>
  <si>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</si>
  <si>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</si>
  <si>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</si>
  <si>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</si>
  <si>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</si>
  <si>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</si>
  <si>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</si>
  <si>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</si>
  <si>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</si>
  <si>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</si>
  <si>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</si>
  <si>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</si>
  <si>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</si>
  <si>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</si>
  <si>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</si>
  <si>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</si>
  <si>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</si>
  <si>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</si>
  <si>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</si>
  <si>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</si>
  <si>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</si>
  <si>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</si>
  <si>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</si>
  <si>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</si>
  <si>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</si>
  <si>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</si>
  <si>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</si>
  <si>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</si>
  <si>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</si>
  <si>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</si>
  <si>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</si>
  <si>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</si>
  <si>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</si>
  <si>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</si>
  <si>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</si>
  <si>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</si>
  <si>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</si>
  <si>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</si>
  <si>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</si>
  <si>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</si>
  <si>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</si>
  <si>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</si>
  <si>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</si>
  <si>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</si>
  <si>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</si>
  <si>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</si>
  <si>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</si>
  <si>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</si>
  <si>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</si>
  <si>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</si>
  <si>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</si>
  <si>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</si>
  <si>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</si>
  <si>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</si>
  <si>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</si>
  <si>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</si>
  <si>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</si>
  <si>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</si>
  <si>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</si>
  <si>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</si>
  <si>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</si>
  <si>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</si>
  <si>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</si>
  <si>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</si>
  <si>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</si>
  <si>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</si>
  <si>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</si>
  <si>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</si>
  <si>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</si>
  <si>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</si>
  <si>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</si>
  <si>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</si>
  <si>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</si>
  <si>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</si>
  <si>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</si>
  <si>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</si>
  <si>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</si>
  <si>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</si>
  <si>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</si>
  <si>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</si>
  <si>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</si>
  <si>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</si>
  <si>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</si>
  <si>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</si>
  <si>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</si>
  <si>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</si>
  <si>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</si>
  <si>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</si>
  <si>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</si>
  <si>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</si>
  <si>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</si>
  <si>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</si>
  <si>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</si>
  <si>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</si>
  <si>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</si>
  <si>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</si>
  <si>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</si>
  <si>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</si>
  <si>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</si>
  <si>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</si>
  <si>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</si>
  <si>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</si>
  <si>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</si>
  <si>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</si>
  <si>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</si>
  <si>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</si>
  <si>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</si>
  <si>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</si>
  <si>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</si>
  <si>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</si>
  <si>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</si>
  <si>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</si>
  <si>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</si>
  <si>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</si>
  <si>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</si>
  <si>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</si>
  <si>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</si>
  <si>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</si>
  <si>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</si>
  <si>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</si>
  <si>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</si>
  <si>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</si>
  <si>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</si>
  <si>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</si>
  <si>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</si>
  <si>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</si>
  <si>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</si>
  <si>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</si>
  <si>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</si>
  <si>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</si>
  <si>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</si>
  <si>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</si>
  <si>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</si>
  <si>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</si>
  <si>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</si>
  <si>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</si>
  <si>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</si>
  <si>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</si>
  <si>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</si>
  <si>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</si>
  <si>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</si>
  <si>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</si>
  <si>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</si>
  <si>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</si>
  <si>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</si>
  <si>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</si>
  <si>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</si>
  <si>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</si>
  <si>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</si>
  <si>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</si>
  <si>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</si>
  <si>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</si>
  <si>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</si>
  <si>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</si>
  <si>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</si>
  <si>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</si>
  <si>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</si>
  <si>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</si>
  <si>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</si>
  <si>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</si>
  <si>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</si>
  <si>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</si>
  <si>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</si>
  <si>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</si>
  <si>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</si>
  <si>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</si>
  <si>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</si>
  <si>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</si>
  <si>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</si>
  <si>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</si>
  <si>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</si>
  <si>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</si>
  <si>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</si>
  <si>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</si>
  <si>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</si>
  <si>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</si>
  <si>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</si>
  <si>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</si>
  <si>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</si>
  <si>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</si>
  <si>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</si>
  <si>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</si>
  <si>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</si>
  <si>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</si>
  <si>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</si>
  <si>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</si>
  <si>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</si>
  <si>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</si>
  <si>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</si>
  <si>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</si>
  <si>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</si>
  <si>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</si>
  <si>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</si>
  <si>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</si>
  <si>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</si>
  <si>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</si>
  <si>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</si>
  <si>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</si>
  <si>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</si>
  <si>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</si>
  <si>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</si>
  <si>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</si>
  <si>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</si>
  <si>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</si>
  <si>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</si>
  <si>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</si>
  <si>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</si>
  <si>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</si>
  <si>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</si>
  <si>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</si>
  <si>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</si>
  <si>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</si>
  <si>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</si>
  <si>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</si>
  <si>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</si>
  <si>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</si>
  <si>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</si>
  <si>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</si>
  <si>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</si>
  <si>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</si>
  <si>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</si>
  <si>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</si>
  <si>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</si>
  <si>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</si>
  <si>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</si>
  <si>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</si>
  <si>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</si>
  <si>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</si>
  <si>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</si>
  <si>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</si>
  <si>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</si>
  <si>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</si>
  <si>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</si>
  <si>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</si>
  <si>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</si>
  <si>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</si>
  <si>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</si>
  <si>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</si>
  <si>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</si>
  <si>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</si>
  <si>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</si>
  <si>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</si>
  <si>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</si>
  <si>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</si>
  <si>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</si>
  <si>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</si>
  <si>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</si>
  <si>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</si>
  <si>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</si>
  <si>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</si>
  <si>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</si>
  <si>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</si>
  <si>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</si>
  <si>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</si>
  <si>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</si>
  <si>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</si>
  <si>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</si>
  <si>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</si>
  <si>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</si>
  <si>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</si>
  <si>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</si>
  <si>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</si>
  <si>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</si>
  <si>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</si>
  <si>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</si>
  <si>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</si>
  <si>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</si>
  <si>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</si>
  <si>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</si>
  <si>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</si>
  <si>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</si>
  <si>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</si>
  <si>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</si>
  <si>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</si>
  <si>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</si>
  <si>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</si>
  <si>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</si>
  <si>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</si>
  <si>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</si>
  <si>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</si>
  <si>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</si>
  <si>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</si>
  <si>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</si>
  <si>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</si>
  <si>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</si>
  <si>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</si>
  <si>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</si>
  <si>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</si>
  <si>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</si>
  <si>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</si>
  <si>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</si>
  <si>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</si>
  <si>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</si>
  <si>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</si>
  <si>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</si>
  <si>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</si>
  <si>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</si>
  <si>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</si>
  <si>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</si>
  <si>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</si>
  <si>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</si>
  <si>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</si>
  <si>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</si>
  <si>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</si>
  <si>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</si>
  <si>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</si>
  <si>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</si>
  <si>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</si>
  <si>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</si>
  <si>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</si>
  <si>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</si>
  <si>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</si>
  <si>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</si>
  <si>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</si>
  <si>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</si>
  <si>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</si>
  <si>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</si>
  <si>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</si>
  <si>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</si>
  <si>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</si>
  <si>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</si>
  <si>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</si>
  <si>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</si>
  <si>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</si>
  <si>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</si>
  <si>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</si>
  <si>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</si>
  <si>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</si>
  <si>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</si>
  <si>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</si>
  <si>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</si>
  <si>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</si>
  <si>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</si>
  <si>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</si>
  <si>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</si>
  <si>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</si>
  <si>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</si>
  <si>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</si>
  <si>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</si>
  <si>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</si>
  <si>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</si>
  <si>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</si>
  <si>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</si>
  <si>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</si>
  <si>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</si>
  <si>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</si>
  <si>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</si>
  <si>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</si>
  <si>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</si>
  <si>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</si>
  <si>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</si>
  <si>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</si>
  <si>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</si>
  <si>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</si>
  <si>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</si>
  <si>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</si>
  <si>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</si>
  <si>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</si>
  <si>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</si>
  <si>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</si>
  <si>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</si>
  <si>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</si>
  <si>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</si>
  <si>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</si>
  <si>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</si>
  <si>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</si>
  <si>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</si>
  <si>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</si>
  <si>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</si>
  <si>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</si>
  <si>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</si>
  <si>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</si>
  <si>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</si>
  <si>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</si>
  <si>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</si>
  <si>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</si>
  <si>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</si>
  <si>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</si>
  <si>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</si>
  <si>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</si>
  <si>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</si>
  <si>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</si>
  <si>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</si>
  <si>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</si>
  <si>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</si>
  <si>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</si>
  <si>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</si>
  <si>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</si>
  <si>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</si>
  <si>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</si>
  <si>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</si>
  <si>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</si>
  <si>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</si>
  <si>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</si>
  <si>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</si>
  <si>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</si>
  <si>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</si>
  <si>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</si>
  <si>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</si>
  <si>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</si>
  <si>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</si>
  <si>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</si>
  <si>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</si>
  <si>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</si>
  <si>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</si>
  <si>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</si>
  <si>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</si>
  <si>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</si>
  <si>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</si>
  <si>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</si>
  <si>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</si>
  <si>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</si>
  <si>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</si>
  <si>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</si>
  <si>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</si>
  <si>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</si>
  <si>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</si>
  <si>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</si>
  <si>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</si>
  <si>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</si>
  <si>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</si>
  <si>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</si>
  <si>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</si>
  <si>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</si>
  <si>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</si>
  <si>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</si>
  <si>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</si>
  <si>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</si>
  <si>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</si>
  <si>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</si>
  <si>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</si>
  <si>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</si>
  <si>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</si>
  <si>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</si>
  <si>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</si>
  <si>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</si>
  <si>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</si>
  <si>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</si>
  <si>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</si>
  <si>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</si>
  <si>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</si>
  <si>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</si>
  <si>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</si>
  <si>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</si>
  <si>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</si>
  <si>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</si>
  <si>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</si>
  <si>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</si>
  <si>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</si>
  <si>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</si>
  <si>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</si>
  <si>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</si>
  <si>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</si>
  <si>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</si>
  <si>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</si>
  <si>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</si>
  <si>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</si>
  <si>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</si>
  <si>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</si>
  <si>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</si>
  <si>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</si>
  <si>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</si>
  <si>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</si>
  <si>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</si>
  <si>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</si>
  <si>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</si>
  <si>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</si>
  <si>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</si>
  <si>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</si>
  <si>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</si>
  <si>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</si>
  <si>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</si>
  <si>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</si>
  <si>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</si>
  <si>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</si>
  <si>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</si>
  <si>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</si>
  <si>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</si>
  <si>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</si>
  <si>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</si>
  <si>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</si>
  <si>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</si>
  <si>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</si>
  <si>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</si>
  <si>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</si>
  <si>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</si>
  <si>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</si>
  <si>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</si>
  <si>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</si>
  <si>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</si>
  <si>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</si>
  <si>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</si>
  <si>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</si>
  <si>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</si>
  <si>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</si>
  <si>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</si>
  <si>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</si>
  <si>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</si>
  <si>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</si>
  <si>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</si>
  <si>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</si>
  <si>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</si>
  <si>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</si>
  <si>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</si>
  <si>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</si>
  <si>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</si>
  <si>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</si>
  <si>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</si>
  <si>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</si>
  <si>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</si>
  <si>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</si>
  <si>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</si>
  <si>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</si>
  <si>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</si>
  <si>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</si>
  <si>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</si>
  <si>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</si>
  <si>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</si>
  <si>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</si>
  <si>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</si>
  <si>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</si>
  <si>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</si>
  <si>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</si>
  <si>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</si>
  <si>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</si>
  <si>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</si>
  <si>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</si>
  <si>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</si>
  <si>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</si>
  <si>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</si>
  <si>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</si>
  <si>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</si>
  <si>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</si>
  <si>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</si>
  <si>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</si>
  <si>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</si>
  <si>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</si>
  <si>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</si>
  <si>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</si>
  <si>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</si>
  <si>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</si>
  <si>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</si>
  <si>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</si>
  <si>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</si>
  <si>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</si>
  <si>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</si>
  <si>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</si>
  <si>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</si>
  <si>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</si>
  <si>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</si>
  <si>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</si>
  <si>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</si>
  <si>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</si>
  <si>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</si>
  <si>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</si>
  <si>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</si>
  <si>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</si>
  <si>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</si>
  <si>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</si>
  <si>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</si>
  <si>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</si>
  <si>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</si>
  <si>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</si>
  <si>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</si>
  <si>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</si>
  <si>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</si>
  <si>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</si>
  <si>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</si>
  <si>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</si>
  <si>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</si>
  <si>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</si>
  <si>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</si>
  <si>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</si>
  <si>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</si>
  <si>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</si>
  <si>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</si>
  <si>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</si>
  <si>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</si>
  <si>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</si>
  <si>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</si>
  <si>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</si>
  <si>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</si>
  <si>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</si>
  <si>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</si>
  <si>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</si>
  <si>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</si>
  <si>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</si>
  <si>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</si>
  <si>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</si>
  <si>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</si>
  <si>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</si>
  <si>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</si>
  <si>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</si>
  <si>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</si>
  <si>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</si>
  <si>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</si>
  <si>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</si>
  <si>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</si>
  <si>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</si>
  <si>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</si>
  <si>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</si>
  <si>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</si>
  <si>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</si>
  <si>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</si>
  <si>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</si>
  <si>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</si>
  <si>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</si>
  <si>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</si>
  <si>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</si>
  <si>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</si>
  <si>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</si>
  <si>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</si>
  <si>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</si>
  <si>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</si>
  <si>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</si>
  <si>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</si>
  <si>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</si>
  <si>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</si>
  <si>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</si>
  <si>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</si>
  <si>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</si>
  <si>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</si>
  <si>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</si>
  <si>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</si>
  <si>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</si>
  <si>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</si>
  <si>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</si>
  <si>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</si>
  <si>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</si>
  <si>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</si>
  <si>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</si>
  <si>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</si>
  <si>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</si>
  <si>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</si>
  <si>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</si>
  <si>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</si>
  <si>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</si>
  <si>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</si>
  <si>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</si>
  <si>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</si>
  <si>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</si>
  <si>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</si>
  <si>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</si>
  <si>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</si>
  <si>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</si>
  <si>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</si>
  <si>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</si>
  <si>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</si>
  <si>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</si>
  <si>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</si>
  <si>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</si>
  <si>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</si>
  <si>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</si>
  <si>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</si>
  <si>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</si>
  <si>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</si>
  <si>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</si>
  <si>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</si>
  <si>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</si>
  <si>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</si>
  <si>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</si>
  <si>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</si>
  <si>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</si>
  <si>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</si>
  <si>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</si>
  <si>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</si>
  <si>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</si>
  <si>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</si>
  <si>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</si>
  <si>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</si>
  <si>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</si>
  <si>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</si>
  <si>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</si>
  <si>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</si>
  <si>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</si>
  <si>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</si>
  <si>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</si>
  <si>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</si>
  <si>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</si>
  <si>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</si>
  <si>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</si>
  <si>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</si>
  <si>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</si>
  <si>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</si>
  <si>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</si>
  <si>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</si>
  <si>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</si>
  <si>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</si>
  <si>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</si>
  <si>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</si>
  <si>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</si>
  <si>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</si>
  <si>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</si>
  <si>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</si>
  <si>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</si>
  <si>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</si>
  <si>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</si>
  <si>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</si>
  <si>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</si>
  <si>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</si>
  <si>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</si>
  <si>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</si>
  <si>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</si>
  <si>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</si>
  <si>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</si>
  <si>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</si>
  <si>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</si>
  <si>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</si>
  <si>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</si>
  <si>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</si>
  <si>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</si>
  <si>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</si>
  <si>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</si>
  <si>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</si>
  <si>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</si>
  <si>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</si>
  <si>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</si>
  <si>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</si>
  <si>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</si>
  <si>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</si>
  <si>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</si>
  <si>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</si>
  <si>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</si>
  <si>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</si>
  <si>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</si>
  <si>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</si>
  <si>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</si>
  <si>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</si>
  <si>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</si>
  <si>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</si>
  <si>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</si>
  <si>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</si>
  <si>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</si>
  <si>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</si>
  <si>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</si>
  <si>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</si>
  <si>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</si>
  <si>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</si>
  <si>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</si>
  <si>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</si>
  <si>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</si>
  <si>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</si>
  <si>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</si>
  <si>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</si>
  <si>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</si>
  <si>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</si>
  <si>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</si>
  <si>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</si>
  <si>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</si>
  <si>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</si>
  <si>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</si>
  <si>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</si>
  <si>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</si>
  <si>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</si>
  <si>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</si>
  <si>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</si>
  <si>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</si>
  <si>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</si>
  <si>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</si>
  <si>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</si>
  <si>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</si>
  <si>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</si>
  <si>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</si>
  <si>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</si>
  <si>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</si>
  <si>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</si>
  <si>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</si>
  <si>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</si>
  <si>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</si>
  <si>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</si>
  <si>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</si>
  <si>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</si>
  <si>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</si>
  <si>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</si>
  <si>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</si>
  <si>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</si>
  <si>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</si>
  <si>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</si>
  <si>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</si>
  <si>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</si>
  <si>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</si>
  <si>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</si>
  <si>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</si>
  <si>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</si>
  <si>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</si>
  <si>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</si>
  <si>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</si>
  <si>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</si>
  <si>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</si>
  <si>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</si>
  <si>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</si>
  <si>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</si>
  <si>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</si>
  <si>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</si>
  <si>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</si>
  <si>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</si>
  <si>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</si>
  <si>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</si>
  <si>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</si>
  <si>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</si>
  <si>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</si>
  <si>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</si>
  <si>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</si>
  <si>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</si>
  <si>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</si>
  <si>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</si>
  <si>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</si>
  <si>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</si>
  <si>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</si>
  <si>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</si>
  <si>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</si>
  <si>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</si>
  <si>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</si>
  <si>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</si>
  <si>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</si>
  <si>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</si>
  <si>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</si>
  <si>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</si>
  <si>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</si>
  <si>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</si>
  <si>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</si>
  <si>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</si>
  <si>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</si>
  <si>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</si>
  <si>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</si>
  <si>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</si>
  <si>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</si>
  <si>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</si>
  <si>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</si>
  <si>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</si>
  <si>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</si>
  <si>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</si>
  <si>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</si>
  <si>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</si>
  <si>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</si>
  <si>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</si>
  <si>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</si>
  <si>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</si>
  <si>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</si>
  <si>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</si>
  <si>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</si>
  <si>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</si>
  <si>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</si>
  <si>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</si>
  <si>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</si>
  <si>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</si>
  <si>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</si>
  <si>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</si>
  <si>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</si>
  <si>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</si>
  <si>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</si>
  <si>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</si>
  <si>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</si>
  <si>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</si>
  <si>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</si>
  <si>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</si>
  <si>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</si>
  <si>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</si>
  <si>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</si>
  <si>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</si>
  <si>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</si>
  <si>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</si>
  <si>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</si>
  <si>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</si>
  <si>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</si>
  <si>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</si>
  <si>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</si>
  <si>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</si>
  <si>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</si>
  <si>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</si>
  <si>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</si>
  <si>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</si>
  <si>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</si>
  <si>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</si>
  <si>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</si>
  <si>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</si>
  <si>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</si>
  <si>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</si>
  <si>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</si>
  <si>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</si>
  <si>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</si>
  <si>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</si>
  <si>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</si>
  <si>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</si>
  <si>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</si>
  <si>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</si>
  <si>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</si>
  <si>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</si>
  <si>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</si>
  <si>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</si>
  <si>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</si>
  <si>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</si>
  <si>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</si>
  <si>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</si>
  <si>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</si>
  <si>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</si>
  <si>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</si>
  <si>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</si>
  <si>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</si>
  <si>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</si>
  <si>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</si>
  <si>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</si>
  <si>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</si>
  <si>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</si>
  <si>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</si>
  <si>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</si>
  <si>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</si>
  <si>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</si>
  <si>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</si>
  <si>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</si>
  <si>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</si>
  <si>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</si>
  <si>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</si>
  <si>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</si>
  <si>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</si>
  <si>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</si>
  <si>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</si>
  <si>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</si>
  <si>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</si>
  <si>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</si>
  <si>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</si>
  <si>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</si>
  <si>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</si>
  <si>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</si>
  <si>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</si>
  <si>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</si>
  <si>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</si>
  <si>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</si>
  <si>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</si>
  <si>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</si>
  <si>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</si>
  <si>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</si>
  <si>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</si>
  <si>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</si>
  <si>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</si>
  <si>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</si>
  <si>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</si>
  <si>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</si>
  <si>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</si>
  <si>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</si>
  <si>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</si>
  <si>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</si>
  <si>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</si>
  <si>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</si>
  <si>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</si>
  <si>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</si>
  <si>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</si>
  <si>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</si>
  <si>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</si>
  <si>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</si>
  <si>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</si>
  <si>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</si>
  <si>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</si>
  <si>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</si>
  <si>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</si>
  <si>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</si>
  <si>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</si>
  <si>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</si>
  <si>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</si>
  <si>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</si>
  <si>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</si>
  <si>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</si>
  <si>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</si>
  <si>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</si>
  <si>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</si>
  <si>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</si>
  <si>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</si>
  <si>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</si>
  <si>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</si>
  <si>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</si>
  <si>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</si>
  <si>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</si>
  <si>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</si>
  <si>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</si>
  <si>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</si>
  <si>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</si>
  <si>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</si>
  <si>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</si>
  <si>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</si>
  <si>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</si>
  <si>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</si>
  <si>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</si>
  <si>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</si>
  <si>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</si>
  <si>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</si>
  <si>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</si>
  <si>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</si>
  <si>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</si>
  <si>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</si>
  <si>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</si>
  <si>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</si>
  <si>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</si>
  <si>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</si>
  <si>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</si>
  <si>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</si>
  <si>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</si>
  <si>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</si>
  <si>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</si>
  <si>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</si>
  <si>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</si>
  <si>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</si>
  <si>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</si>
  <si>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</si>
  <si>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</si>
  <si>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</si>
  <si>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</si>
  <si>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</si>
  <si>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</si>
  <si>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</si>
  <si>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</si>
  <si>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</si>
  <si>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</si>
  <si>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</si>
  <si>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</si>
  <si>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</si>
  <si>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</si>
  <si>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</si>
  <si>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</si>
  <si>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</si>
  <si>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</si>
  <si>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</si>
  <si>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</si>
  <si>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</si>
  <si>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</si>
  <si>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</si>
  <si>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</si>
  <si>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</si>
  <si>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</si>
  <si>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</si>
  <si>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</si>
  <si>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</si>
  <si>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</si>
  <si>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</si>
  <si>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</si>
  <si>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</si>
  <si>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</si>
  <si>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</si>
  <si>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</si>
  <si>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</si>
  <si>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</si>
  <si>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</si>
  <si>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</si>
  <si>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</si>
  <si>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</si>
  <si>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</si>
  <si>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</si>
  <si>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</si>
  <si>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</si>
  <si>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</si>
  <si>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</si>
  <si>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</si>
  <si>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</si>
  <si>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</si>
  <si>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</si>
  <si>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</si>
  <si>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</si>
  <si>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</si>
  <si>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</si>
  <si>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</si>
  <si>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</si>
  <si>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</si>
  <si>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</si>
  <si>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</si>
  <si>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</si>
  <si>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</si>
  <si>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</si>
  <si>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</si>
  <si>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</si>
  <si>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</si>
  <si>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</si>
  <si>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</si>
  <si>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</si>
  <si>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</si>
  <si>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</si>
  <si>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</si>
  <si>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</si>
  <si>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</si>
  <si>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</si>
  <si>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</si>
  <si>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</si>
  <si>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</si>
  <si>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</si>
  <si>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</si>
  <si>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</si>
  <si>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</si>
  <si>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</si>
  <si>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</si>
  <si>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</si>
  <si>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</si>
  <si>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</si>
  <si>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</si>
  <si>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</si>
  <si>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</si>
  <si>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</si>
  <si>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</si>
  <si>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</si>
  <si>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</si>
  <si>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</si>
  <si>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</si>
  <si>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</si>
  <si>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</si>
  <si>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</si>
  <si>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</si>
  <si>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</si>
  <si>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</si>
  <si>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</si>
  <si>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</si>
  <si>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</si>
  <si>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</si>
  <si>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</si>
  <si>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</si>
  <si>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</si>
  <si>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</si>
  <si>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</si>
  <si>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</si>
  <si>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</si>
  <si>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</si>
  <si>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</si>
  <si>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</si>
  <si>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</si>
  <si>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</si>
  <si>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</si>
  <si>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</si>
  <si>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</si>
  <si>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</si>
  <si>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</si>
  <si>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</si>
  <si>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</si>
  <si>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</si>
  <si>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</si>
  <si>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</si>
  <si>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</si>
  <si>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</si>
  <si>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</si>
  <si>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</si>
  <si>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</si>
  <si>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</si>
  <si>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</si>
  <si>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</si>
  <si>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</si>
  <si>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</si>
  <si>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</si>
  <si>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</si>
  <si>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</si>
  <si>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</si>
  <si>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</si>
  <si>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</si>
  <si>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</si>
  <si>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</si>
  <si>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</si>
  <si>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</si>
  <si>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</si>
  <si>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</si>
  <si>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</si>
  <si>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</si>
  <si>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</si>
  <si>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</si>
  <si>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</si>
  <si>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</si>
  <si>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</si>
  <si>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</si>
  <si>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</si>
  <si>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</si>
  <si>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</si>
  <si>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</si>
  <si>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</si>
  <si>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</si>
  <si>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</si>
  <si>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</si>
  <si>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</si>
  <si>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</si>
  <si>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</si>
  <si>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</si>
  <si>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</si>
  <si>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</si>
  <si>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</si>
  <si>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</si>
  <si>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</si>
  <si>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</si>
  <si>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</si>
  <si>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</si>
  <si>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</si>
  <si>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</si>
  <si>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</si>
  <si>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</si>
  <si>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</si>
  <si>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</si>
  <si>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</si>
  <si>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</si>
  <si>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</si>
  <si>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</si>
  <si>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</si>
  <si>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</si>
  <si>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</si>
  <si>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</si>
  <si>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</si>
  <si>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</si>
  <si>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</si>
  <si>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</si>
  <si>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</si>
  <si>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</si>
  <si>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</si>
  <si>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</si>
  <si>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</si>
  <si>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</si>
  <si>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</si>
  <si>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</si>
  <si>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</si>
  <si>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</si>
  <si>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</si>
  <si>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</si>
  <si>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</si>
  <si>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</si>
  <si>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</si>
  <si>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</si>
  <si>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</si>
  <si>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</si>
  <si>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</si>
  <si>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</si>
  <si>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</si>
  <si>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</si>
  <si>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</si>
  <si>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</si>
  <si>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</si>
  <si>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</si>
  <si>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</si>
  <si>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</si>
  <si>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</si>
  <si>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</si>
  <si>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</si>
  <si>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</si>
  <si>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</si>
  <si>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</si>
  <si>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</si>
  <si>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</si>
  <si>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</si>
  <si>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</si>
  <si>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</si>
  <si>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</si>
  <si>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</si>
  <si>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</si>
  <si>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</si>
  <si>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</si>
  <si>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</si>
  <si>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</si>
  <si>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</si>
  <si>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</si>
  <si>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</si>
  <si>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</si>
  <si>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</si>
  <si>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</si>
  <si>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</si>
  <si>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</si>
  <si>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</si>
  <si>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</si>
  <si>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</si>
  <si>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</si>
  <si>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</si>
  <si>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</si>
  <si>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</si>
  <si>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</si>
  <si>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</si>
  <si>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</si>
  <si>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</si>
  <si>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</si>
  <si>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</si>
  <si>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</si>
  <si>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</si>
  <si>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</si>
  <si>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</si>
  <si>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</si>
  <si>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</si>
  <si>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</si>
  <si>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</si>
  <si>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</si>
  <si>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</si>
  <si>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</si>
  <si>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</si>
  <si>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</si>
  <si>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</si>
  <si>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</si>
  <si>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</si>
  <si>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</si>
  <si>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</si>
  <si>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</si>
  <si>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</si>
  <si>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</si>
  <si>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</si>
  <si>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</si>
  <si>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</si>
  <si>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</si>
  <si>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</si>
  <si>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</si>
  <si>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</si>
  <si>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</si>
  <si>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</si>
  <si>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</si>
  <si>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</si>
  <si>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</si>
  <si>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</si>
  <si>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</si>
  <si>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</si>
  <si>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</si>
  <si>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</si>
  <si>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</si>
  <si>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</si>
  <si>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</si>
  <si>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</si>
  <si>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</si>
  <si>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</si>
  <si>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</si>
  <si>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</si>
  <si>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</si>
  <si>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</si>
  <si>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</si>
  <si>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</si>
  <si>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</si>
  <si>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</si>
  <si>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</si>
  <si>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</si>
  <si>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</si>
  <si>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</si>
  <si>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</si>
  <si>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</si>
  <si>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</si>
  <si>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</si>
  <si>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</si>
  <si>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</si>
  <si>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</si>
  <si>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</si>
  <si>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</si>
  <si>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</si>
  <si>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</si>
  <si>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</si>
  <si>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</si>
  <si>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</si>
  <si>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</si>
  <si>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</si>
  <si>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</si>
  <si>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</si>
  <si>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</si>
  <si>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</si>
  <si>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</si>
  <si>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</si>
  <si>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</si>
  <si>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</si>
  <si>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</si>
  <si>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</si>
  <si>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</si>
  <si>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</si>
  <si>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</si>
  <si>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</si>
  <si>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</si>
  <si>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</si>
  <si>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</si>
  <si>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</si>
  <si>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</si>
  <si>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</si>
  <si>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</si>
  <si>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</si>
  <si>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</si>
  <si>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</si>
  <si>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</si>
  <si>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</si>
  <si>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</si>
  <si>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</si>
  <si>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</si>
  <si>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</si>
  <si>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</si>
  <si>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</si>
  <si>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</si>
  <si>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</si>
  <si>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</si>
  <si>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</si>
  <si>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</si>
  <si>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</si>
  <si>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</si>
  <si>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</si>
  <si>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</si>
  <si>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</si>
  <si>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</si>
  <si>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</si>
  <si>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</si>
  <si>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</si>
  <si>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</si>
  <si>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</si>
  <si>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</si>
  <si>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</si>
  <si>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</si>
  <si>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</si>
  <si>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</si>
  <si>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</si>
  <si>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</si>
  <si>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</si>
  <si>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</si>
  <si>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</si>
  <si>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</si>
  <si>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</si>
  <si>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</si>
  <si>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</si>
  <si>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</si>
  <si>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</si>
  <si>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</si>
  <si>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</si>
  <si>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</si>
  <si>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</si>
  <si>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</si>
  <si>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</si>
  <si>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</si>
  <si>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</si>
  <si>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</si>
  <si>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</si>
  <si>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</si>
  <si>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</si>
  <si>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</si>
  <si>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</si>
  <si>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</si>
  <si>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</si>
  <si>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</si>
  <si>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</si>
  <si>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</si>
  <si>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</si>
  <si>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</si>
  <si>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</si>
  <si>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</si>
  <si>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</si>
  <si>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</si>
  <si>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</si>
  <si>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</si>
  <si>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</si>
  <si>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</si>
  <si>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</si>
  <si>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</si>
  <si>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</si>
  <si>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</si>
  <si>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</si>
  <si>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</si>
  <si>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</si>
  <si>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</si>
  <si>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</si>
  <si>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</si>
  <si>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</si>
  <si>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</si>
  <si>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</si>
  <si>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</si>
  <si>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</si>
  <si>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</si>
  <si>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</si>
  <si>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</si>
  <si>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</si>
  <si>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</si>
  <si>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</si>
  <si>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</si>
  <si>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</si>
  <si>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</si>
  <si>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</si>
  <si>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</si>
  <si>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</si>
  <si>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</si>
  <si>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</si>
  <si>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</si>
  <si>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</si>
  <si>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</si>
  <si>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</si>
  <si>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</si>
  <si>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</si>
  <si>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</si>
  <si>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</si>
  <si>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</si>
  <si>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</si>
  <si>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</si>
  <si>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</si>
  <si>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</si>
  <si>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</si>
  <si>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</si>
  <si>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</si>
  <si>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</si>
  <si>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</si>
  <si>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</si>
  <si>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</si>
  <si>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</si>
  <si>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</si>
  <si>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</si>
  <si>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</si>
  <si>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</si>
  <si>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</si>
  <si>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</si>
  <si>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</si>
  <si>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</si>
  <si>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</si>
  <si>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</si>
  <si>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</si>
  <si>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</si>
  <si>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</si>
  <si>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</si>
  <si>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</si>
  <si>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</si>
  <si>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</si>
  <si>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</si>
  <si>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</si>
  <si>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</si>
  <si>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</si>
  <si>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</si>
  <si>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</si>
  <si>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</si>
  <si>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</si>
  <si>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</si>
  <si>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</si>
  <si>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</si>
  <si>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</si>
  <si>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</si>
  <si>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</si>
  <si>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</si>
  <si>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</si>
  <si>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</si>
  <si>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</si>
  <si>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</si>
  <si>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</si>
  <si>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</si>
  <si>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</si>
  <si>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</si>
  <si>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</si>
  <si>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</si>
  <si>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</si>
  <si>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</si>
  <si>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</si>
  <si>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</si>
  <si>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</si>
  <si>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</si>
  <si>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</si>
  <si>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</si>
  <si>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</si>
  <si>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</si>
  <si>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</si>
  <si>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</si>
  <si>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</si>
  <si>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</si>
  <si>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</si>
  <si>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</si>
  <si>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</si>
  <si>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</si>
  <si>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</si>
  <si>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</si>
  <si>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</si>
  <si>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</si>
  <si>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</si>
  <si>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</si>
  <si>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</si>
  <si>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</si>
  <si>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</si>
  <si>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</si>
  <si>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</si>
  <si>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</si>
  <si>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</si>
  <si>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</si>
  <si>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</si>
  <si>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</si>
  <si>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</si>
  <si>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</si>
  <si>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</si>
  <si>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</si>
  <si>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</si>
  <si>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</si>
  <si>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</si>
  <si>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</si>
  <si>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</si>
  <si>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</si>
  <si>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</si>
  <si>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</si>
  <si>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</si>
  <si>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</si>
  <si>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</si>
  <si>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</si>
  <si>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</si>
  <si>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</si>
  <si>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</si>
  <si>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</si>
  <si>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</si>
  <si>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</si>
  <si>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</si>
  <si>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</si>
  <si>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</si>
  <si>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</si>
  <si>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</si>
  <si>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</si>
  <si>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</si>
  <si>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</si>
  <si>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</si>
  <si>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</si>
  <si>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</si>
  <si>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</si>
  <si>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</si>
  <si>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</si>
  <si>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</si>
  <si>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</si>
  <si>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</si>
  <si>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</si>
  <si>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</si>
  <si>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</si>
  <si>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</si>
  <si>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</si>
  <si>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</si>
  <si>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</si>
  <si>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</si>
  <si>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</si>
  <si>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</si>
  <si>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</si>
  <si>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</si>
  <si>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</si>
  <si>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</si>
  <si>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</si>
  <si>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</si>
  <si>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</si>
  <si>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</si>
  <si>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</si>
  <si>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</si>
  <si>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</si>
  <si>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</si>
  <si>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</si>
  <si>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</si>
  <si>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</si>
  <si>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</si>
  <si>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</si>
  <si>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</si>
  <si>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</si>
  <si>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</si>
  <si>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</si>
  <si>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</si>
  <si>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</si>
  <si>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</si>
  <si>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</si>
  <si>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</si>
  <si>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</si>
  <si>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</si>
  <si>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</si>
  <si>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</si>
  <si>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</si>
  <si>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</si>
  <si>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</si>
  <si>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</si>
  <si>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</si>
  <si>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</si>
  <si>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</si>
  <si>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</si>
  <si>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</si>
  <si>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</si>
  <si>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</si>
  <si>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</si>
  <si>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</si>
  <si>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</si>
  <si>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</si>
  <si>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</si>
  <si>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</si>
  <si>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</si>
  <si>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</si>
  <si>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</si>
  <si>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</si>
  <si>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</si>
  <si>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</si>
  <si>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</si>
  <si>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</si>
  <si>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</si>
  <si>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</si>
  <si>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</si>
  <si>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</si>
  <si>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</si>
  <si>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</si>
  <si>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</si>
  <si>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</si>
  <si>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</si>
  <si>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</si>
  <si>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</si>
  <si>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</si>
  <si>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</si>
  <si>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</si>
  <si>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</si>
  <si>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</si>
  <si>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</si>
  <si>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</si>
  <si>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</si>
  <si>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</si>
  <si>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</si>
  <si>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</si>
  <si>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</si>
  <si>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</si>
  <si>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</si>
  <si>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</si>
  <si>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</si>
  <si>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</si>
  <si>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</si>
  <si>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</si>
  <si>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</si>
  <si>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</si>
  <si>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</si>
  <si>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</si>
  <si>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</si>
  <si>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</si>
  <si>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</si>
  <si>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</si>
  <si>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</si>
  <si>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</si>
  <si>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</si>
  <si>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</si>
  <si>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</si>
  <si>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</si>
  <si>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</si>
  <si>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</si>
  <si>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</si>
  <si>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</si>
  <si>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</si>
  <si>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</si>
  <si>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</si>
  <si>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</si>
  <si>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</si>
  <si>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</si>
  <si>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</si>
  <si>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</si>
  <si>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</si>
  <si>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</si>
  <si>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</si>
  <si>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</si>
  <si>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</si>
  <si>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</si>
  <si>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</si>
  <si>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</si>
  <si>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</si>
  <si>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</si>
  <si>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</si>
  <si>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</si>
  <si>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</si>
  <si>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</si>
  <si>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</si>
  <si>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</si>
  <si>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</si>
  <si>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</si>
  <si>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</si>
  <si>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</si>
  <si>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</si>
  <si>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</si>
  <si>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</si>
  <si>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</si>
  <si>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</si>
  <si>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</si>
  <si>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</si>
  <si>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</si>
  <si>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</si>
  <si>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</si>
  <si>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</si>
  <si>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</si>
  <si>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</si>
  <si>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</si>
  <si>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</si>
  <si>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</si>
  <si>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</si>
  <si>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</si>
  <si>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</si>
  <si>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</si>
  <si>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</si>
  <si>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</si>
  <si>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</si>
  <si>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</si>
  <si>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</si>
  <si>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</si>
  <si>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</si>
  <si>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</si>
  <si>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</si>
  <si>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</si>
  <si>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</si>
  <si>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</si>
  <si>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</si>
  <si>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</si>
  <si>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</si>
  <si>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</si>
  <si>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</si>
  <si>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</si>
  <si>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</si>
  <si>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</si>
  <si>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</si>
  <si>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</si>
  <si>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</si>
  <si>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</si>
  <si>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</si>
  <si>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</si>
  <si>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</si>
  <si>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</si>
  <si>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</si>
  <si>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</si>
  <si>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</si>
  <si>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</si>
  <si>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</si>
  <si>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</si>
  <si>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</si>
  <si>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</si>
  <si>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</si>
  <si>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</si>
  <si>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</si>
  <si>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</si>
  <si>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</si>
  <si>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</si>
  <si>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</si>
  <si>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</si>
  <si>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</si>
  <si>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</si>
  <si>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</si>
  <si>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</si>
  <si>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</si>
  <si>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</si>
  <si>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</si>
  <si>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</si>
  <si>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</si>
  <si>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</si>
  <si>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</si>
  <si>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</si>
  <si>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</si>
  <si>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</si>
  <si>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</si>
  <si>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</si>
  <si>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</si>
  <si>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</si>
  <si>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</si>
  <si>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</si>
  <si>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</si>
  <si>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</si>
  <si>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</si>
  <si>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</si>
  <si>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</si>
  <si>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</si>
  <si>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</si>
  <si>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</si>
  <si>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</si>
  <si>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</si>
  <si>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</si>
  <si>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</si>
  <si>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</si>
  <si>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</si>
  <si>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</si>
  <si>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</si>
  <si>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</si>
  <si>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</si>
  <si>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</si>
  <si>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</si>
  <si>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</si>
  <si>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</si>
  <si>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</si>
  <si>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</si>
  <si>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</si>
  <si>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</si>
  <si>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</si>
  <si>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</si>
  <si>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</si>
  <si>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</si>
  <si>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</si>
  <si>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</si>
  <si>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</si>
  <si>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</si>
  <si>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</si>
  <si>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</si>
  <si>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</si>
  <si>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</si>
  <si>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</si>
  <si>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</si>
  <si>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</si>
  <si>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</si>
  <si>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</si>
  <si>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</si>
  <si>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</si>
  <si>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</si>
  <si>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</si>
  <si>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</si>
  <si>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</si>
  <si>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</si>
  <si>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</si>
  <si>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</si>
  <si>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</si>
  <si>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</si>
  <si>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</si>
  <si>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</si>
  <si>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</si>
  <si>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</si>
  <si>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</si>
  <si>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</si>
  <si>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</si>
  <si>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</si>
  <si>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</si>
  <si>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</si>
  <si>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</si>
  <si>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</si>
  <si>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</si>
  <si>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</si>
  <si>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</si>
  <si>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</si>
  <si>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</si>
  <si>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</si>
  <si>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</si>
  <si>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</si>
  <si>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</si>
  <si>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</si>
  <si>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</si>
  <si>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</si>
  <si>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</si>
  <si>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</si>
  <si>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</si>
  <si>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</si>
  <si>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</si>
  <si>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</si>
  <si>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</si>
  <si>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</si>
  <si>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</si>
  <si>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</si>
  <si>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</si>
  <si>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</si>
  <si>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</si>
  <si>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</si>
  <si>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</si>
  <si>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</si>
  <si>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</si>
  <si>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</si>
  <si>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</si>
  <si>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</si>
  <si>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</si>
  <si>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</si>
  <si>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</si>
  <si>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</si>
  <si>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</si>
  <si>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</si>
  <si>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</si>
  <si>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</si>
  <si>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</si>
  <si>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</si>
  <si>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</si>
  <si>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</si>
  <si>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</si>
  <si>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</si>
  <si>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</si>
  <si>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</si>
  <si>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</si>
  <si>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</si>
  <si>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</si>
  <si>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</si>
  <si>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</si>
  <si>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</si>
  <si>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</si>
  <si>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</si>
  <si>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</si>
  <si>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</si>
  <si>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</si>
  <si>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</si>
  <si>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</si>
  <si>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</si>
  <si>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</si>
  <si>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</si>
  <si>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</si>
  <si>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</si>
  <si>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</si>
  <si>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</si>
  <si>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</si>
  <si>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</si>
  <si>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</si>
  <si>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</si>
  <si>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</si>
  <si>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</si>
  <si>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</si>
  <si>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</si>
  <si>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</si>
  <si>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</si>
  <si>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</si>
  <si>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</si>
  <si>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</si>
  <si>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</si>
  <si>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</si>
  <si>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</si>
  <si>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</si>
  <si>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</si>
  <si>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</si>
  <si>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</si>
  <si>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</si>
  <si>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</si>
  <si>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</si>
  <si>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</si>
  <si>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</si>
  <si>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</si>
  <si>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</si>
  <si>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</si>
  <si>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</si>
  <si>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</si>
  <si>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</si>
  <si>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</si>
  <si>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</si>
  <si>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</si>
  <si>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</si>
  <si>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</si>
  <si>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</si>
  <si>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</si>
  <si>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</si>
  <si>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</si>
  <si>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</si>
  <si>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</si>
  <si>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</si>
  <si>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</si>
  <si>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</si>
  <si>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</si>
  <si>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</si>
  <si>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</si>
  <si>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</si>
  <si>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</si>
  <si>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</si>
  <si>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</si>
  <si>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</si>
  <si>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</si>
  <si>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</si>
  <si>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</si>
  <si>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</si>
  <si>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</si>
  <si>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</si>
  <si>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</si>
  <si>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</si>
  <si>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</si>
  <si>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</si>
  <si>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</si>
  <si>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</si>
  <si>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</si>
  <si>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</si>
  <si>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</si>
  <si>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</si>
  <si>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</si>
  <si>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</si>
  <si>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</si>
  <si>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</si>
  <si>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</si>
  <si>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</si>
  <si>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</si>
  <si>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</si>
  <si>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</si>
  <si>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</si>
  <si>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</si>
  <si>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</si>
  <si>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</si>
  <si>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</si>
  <si>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</si>
  <si>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</si>
  <si>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</si>
  <si>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</si>
  <si>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</si>
  <si>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</si>
  <si>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</si>
  <si>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</si>
  <si>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</si>
  <si>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</si>
  <si>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</si>
  <si>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</si>
  <si>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</si>
  <si>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</si>
  <si>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</si>
  <si>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</si>
  <si>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</si>
  <si>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</si>
  <si>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</si>
  <si>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</si>
  <si>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</si>
  <si>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</si>
  <si>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</si>
  <si>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</si>
  <si>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</si>
  <si>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</si>
  <si>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</si>
  <si>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</si>
  <si>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</si>
  <si>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</si>
  <si>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</si>
  <si>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</si>
  <si>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</si>
  <si>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</si>
  <si>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</si>
  <si>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</si>
  <si>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</si>
  <si>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</si>
  <si>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</si>
  <si>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</si>
  <si>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</si>
  <si>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</si>
  <si>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</si>
  <si>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</si>
  <si>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</si>
  <si>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</si>
  <si>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</si>
  <si>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</si>
  <si>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</si>
  <si>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</si>
  <si>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</si>
  <si>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</si>
  <si>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</si>
  <si>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</si>
  <si>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</si>
  <si>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</si>
  <si>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</si>
  <si>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</si>
  <si>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</si>
  <si>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</si>
  <si>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</si>
  <si>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</si>
  <si>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</si>
  <si>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</si>
  <si>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</si>
  <si>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</si>
  <si>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</si>
  <si>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</si>
  <si>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</si>
  <si>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</si>
  <si>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</si>
  <si>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</si>
  <si>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</si>
  <si>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</si>
  <si>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</si>
  <si>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</si>
  <si>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</si>
  <si>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</si>
  <si>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</si>
  <si>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</si>
  <si>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</si>
  <si>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</si>
  <si>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</si>
  <si>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</si>
  <si>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</si>
  <si>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</si>
  <si>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</si>
  <si>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</si>
  <si>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</si>
  <si>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</si>
  <si>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</si>
  <si>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</si>
  <si>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</si>
  <si>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</si>
  <si>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</si>
  <si>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</si>
  <si>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</si>
  <si>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</si>
  <si>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</si>
  <si>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</si>
  <si>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</si>
  <si>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</si>
  <si>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</si>
  <si>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</si>
  <si>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</si>
  <si>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</si>
  <si>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</si>
  <si>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</si>
  <si>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</si>
  <si>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</si>
  <si>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</si>
  <si>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</si>
  <si>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</si>
  <si>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</si>
  <si>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</si>
  <si>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</si>
  <si>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</si>
  <si>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</si>
  <si>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</si>
  <si>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</si>
  <si>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</si>
  <si>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</si>
  <si>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</si>
  <si>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</si>
  <si>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</si>
  <si>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</si>
  <si>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</si>
  <si>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</si>
  <si>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</si>
  <si>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</si>
  <si>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</si>
  <si>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</si>
  <si>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</si>
  <si>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</si>
  <si>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</si>
  <si>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</si>
  <si>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</si>
  <si>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</si>
  <si>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</si>
  <si>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</si>
  <si>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</si>
  <si>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</si>
  <si>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</si>
  <si>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</si>
  <si>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</si>
  <si>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</si>
  <si>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</si>
  <si>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</si>
  <si>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</si>
  <si>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</si>
  <si>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</si>
  <si>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</si>
  <si>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</si>
  <si>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</si>
  <si>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</si>
  <si>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</si>
  <si>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</si>
  <si>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</si>
  <si>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</si>
  <si>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</si>
  <si>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</si>
  <si>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</si>
  <si>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</si>
  <si>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</si>
  <si>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</si>
  <si>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</si>
  <si>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</si>
  <si>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</si>
  <si>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</si>
  <si>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</si>
  <si>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</si>
  <si>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</si>
  <si>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</si>
  <si>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</si>
  <si>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</si>
  <si>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</si>
  <si>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</si>
  <si>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</si>
  <si>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</si>
  <si>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</si>
  <si>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</si>
  <si>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</si>
  <si>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</si>
  <si>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</si>
  <si>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</si>
  <si>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</si>
  <si>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</si>
  <si>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</si>
  <si>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</si>
  <si>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</si>
  <si>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</si>
  <si>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</si>
  <si>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</si>
  <si>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</si>
  <si>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</si>
  <si>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</si>
  <si>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</si>
  <si>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</si>
  <si>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</si>
  <si>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</si>
  <si>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</si>
  <si>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</si>
  <si>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</si>
  <si>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</si>
  <si>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</si>
  <si>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</si>
  <si>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</si>
  <si>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</si>
  <si>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</si>
  <si>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</si>
  <si>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</si>
  <si>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</si>
  <si>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</si>
  <si>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</si>
  <si>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</si>
  <si>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</si>
  <si>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</si>
  <si>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</si>
  <si>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</si>
  <si>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</si>
  <si>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</si>
  <si>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</si>
  <si>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</si>
  <si>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</si>
  <si>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</si>
  <si>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</si>
  <si>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</si>
  <si>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</si>
  <si>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</si>
  <si>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</si>
  <si>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</si>
  <si>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</si>
  <si>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</si>
  <si>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</si>
  <si>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</si>
  <si>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</si>
  <si>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</si>
  <si>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</si>
  <si>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</si>
  <si>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</si>
  <si>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</si>
  <si>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</si>
  <si>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</si>
  <si>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</si>
  <si>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</si>
  <si>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</si>
  <si>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</si>
  <si>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</si>
  <si>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</si>
  <si>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</si>
  <si>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</si>
  <si>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</si>
  <si>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</si>
  <si>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</si>
  <si>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</si>
  <si>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</si>
  <si>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</si>
  <si>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</si>
  <si>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</si>
  <si>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</si>
  <si>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</si>
  <si>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</si>
  <si>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</si>
  <si>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</si>
  <si>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</si>
  <si>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</si>
  <si>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</si>
  <si>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</si>
  <si>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</si>
  <si>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</si>
  <si>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</si>
  <si>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</si>
  <si>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</si>
  <si>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</si>
  <si>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</si>
  <si>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</si>
  <si>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</si>
  <si>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</si>
  <si>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</si>
  <si>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</si>
  <si>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</si>
  <si>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</si>
  <si>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</si>
  <si>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</si>
  <si>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</si>
  <si>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</si>
  <si>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</si>
  <si>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</si>
  <si>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</si>
  <si>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</si>
  <si>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</si>
  <si>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</si>
  <si>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</si>
  <si>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</si>
  <si>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</si>
  <si>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</si>
  <si>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</si>
  <si>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</si>
  <si>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</si>
  <si>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</si>
  <si>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</si>
  <si>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</si>
  <si>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</si>
  <si>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</si>
  <si>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</si>
  <si>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</si>
  <si>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</si>
  <si>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</si>
  <si>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</si>
  <si>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</si>
  <si>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</si>
  <si>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</si>
  <si>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</si>
  <si>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</si>
  <si>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</si>
  <si>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</si>
  <si>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</si>
  <si>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</si>
  <si>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</si>
  <si>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</si>
  <si>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</si>
  <si>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</si>
  <si>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</si>
  <si>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</si>
  <si>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</si>
  <si>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</si>
  <si>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</si>
  <si>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</si>
  <si>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</si>
  <si>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</si>
  <si>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</si>
  <si>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</si>
  <si>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</si>
  <si>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</si>
  <si>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</si>
  <si>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</si>
  <si>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outcome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</si>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</sst>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5"/>
        <bgColor theme="8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2" borderId="0">
      <alignment horizontal="center"/>
    </xf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9" fontId="0" fillId="0" borderId="0" xfId="0" applyNumberFormat="1"/>
    <xf numFmtId="0" fontId="4" fillId="0" borderId="0" xfId="0" applyFont="1" applyAlignment="1">
      <alignment horizontal="left" vertical="center"/>
    </xf>
    <xf numFmtId="1" fontId="0" fillId="0" borderId="0" xfId="0" applyNumberFormat="1"/>
  </cellXfs>
  <cellStyles count="3">
    <cellStyle name="Currency" xfId="2" builtinId="4"/>
    <cellStyle name="Normal" xfId="0" builtinId="0"/>
    <cellStyle name="Style 1" xfId="1" xr:uid="{CF15173D-5D7D-4C61-ADE0-9D06A188CA4F}"/>
  </cellStyles>
  <dxfs count="8">
    <dxf>
      <fill>
        <patternFill>
          <bgColor theme="9" tint="-0.24994659260841701"/>
        </patternFill>
      </fill>
    </dxf>
    <dxf>
      <fill>
        <patternFill>
          <bgColor theme="7"/>
        </patternFill>
      </fill>
    </dxf>
    <dxf>
      <fill>
        <patternFill>
          <bgColor theme="9" tint="-0.499984740745262"/>
        </patternFill>
      </fill>
    </dxf>
    <dxf>
      <fill>
        <patternFill>
          <bgColor theme="8"/>
        </patternFill>
      </fill>
    </dxf>
    <dxf>
      <fill>
        <patternFill>
          <bgColor theme="9" tint="-0.24994659260841701"/>
        </patternFill>
      </fill>
    </dxf>
    <dxf>
      <fill>
        <patternFill>
          <bgColor theme="7"/>
        </patternFill>
      </fill>
    </dxf>
    <dxf>
      <fill>
        <patternFill>
          <bgColor theme="9" tint="-0.499984740745262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[StarterBookSolution.xlsx]Category Per 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Per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Per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Per Country'!$B$5:$B$14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E-45D7-945D-C9AB832B160C}"/>
            </c:ext>
          </c:extLst>
        </c:ser>
        <c:ser>
          <c:idx val="1"/>
          <c:order val="1"/>
          <c:tx>
            <c:strRef>
              <c:f>'Category Per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Per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Per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EE-45D7-945D-C9AB832B160C}"/>
            </c:ext>
          </c:extLst>
        </c:ser>
        <c:ser>
          <c:idx val="2"/>
          <c:order val="2"/>
          <c:tx>
            <c:strRef>
              <c:f>'Category Per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Per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Per Country'!$D$5:$D$14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EE-45D7-945D-C9AB832B160C}"/>
            </c:ext>
          </c:extLst>
        </c:ser>
        <c:ser>
          <c:idx val="3"/>
          <c:order val="3"/>
          <c:tx>
            <c:strRef>
              <c:f>'Category Per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Per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Per Country'!$E$5:$E$14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EE-45D7-945D-C9AB832B1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3866223"/>
        <c:axId val="1863866639"/>
      </c:barChart>
      <c:catAx>
        <c:axId val="186386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866639"/>
        <c:crosses val="autoZero"/>
        <c:auto val="1"/>
        <c:lblAlgn val="ctr"/>
        <c:lblOffset val="100"/>
        <c:noMultiLvlLbl val="0"/>
      </c:catAx>
      <c:valAx>
        <c:axId val="186386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86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[StarterBookSolution.xlsx]Sub-category Per Country!PivotTable2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Per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Per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Per Country'!$B$6:$B$47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AA-4A13-8F7D-7E59F8A97752}"/>
            </c:ext>
          </c:extLst>
        </c:ser>
        <c:ser>
          <c:idx val="1"/>
          <c:order val="1"/>
          <c:tx>
            <c:strRef>
              <c:f>'Sub-category Per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Per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Per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AA-4A13-8F7D-7E59F8A97752}"/>
            </c:ext>
          </c:extLst>
        </c:ser>
        <c:ser>
          <c:idx val="2"/>
          <c:order val="2"/>
          <c:tx>
            <c:strRef>
              <c:f>'Sub-category Per 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Per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Per Country'!$D$6:$D$47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AA-4A13-8F7D-7E59F8A97752}"/>
            </c:ext>
          </c:extLst>
        </c:ser>
        <c:ser>
          <c:idx val="3"/>
          <c:order val="3"/>
          <c:tx>
            <c:strRef>
              <c:f>'Sub-category Per 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Per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Per Country'!$E$6:$E$47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AA-4A13-8F7D-7E59F8A97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6890815"/>
        <c:axId val="1436887487"/>
      </c:barChart>
      <c:catAx>
        <c:axId val="143689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887487"/>
        <c:crosses val="autoZero"/>
        <c:auto val="1"/>
        <c:lblAlgn val="ctr"/>
        <c:lblOffset val="100"/>
        <c:noMultiLvlLbl val="0"/>
      </c:catAx>
      <c:valAx>
        <c:axId val="143688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89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[StarterBookSolution.xlsx]Date vs State!PivotTable3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vs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vs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ED-4D2C-9EFE-9069EA6E014A}"/>
            </c:ext>
          </c:extLst>
        </c:ser>
        <c:ser>
          <c:idx val="1"/>
          <c:order val="1"/>
          <c:tx>
            <c:strRef>
              <c:f>'Date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vs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ED-4D2C-9EFE-9069EA6E014A}"/>
            </c:ext>
          </c:extLst>
        </c:ser>
        <c:ser>
          <c:idx val="2"/>
          <c:order val="2"/>
          <c:tx>
            <c:strRef>
              <c:f>'Date vs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vs 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ED-4D2C-9EFE-9069EA6E014A}"/>
            </c:ext>
          </c:extLst>
        </c:ser>
        <c:ser>
          <c:idx val="3"/>
          <c:order val="3"/>
          <c:tx>
            <c:strRef>
              <c:f>'Date vs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vs State'!$E$6:$E$18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ED-4D2C-9EFE-9069EA6E0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2700927"/>
        <c:axId val="2012696351"/>
      </c:lineChart>
      <c:catAx>
        <c:axId val="201270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696351"/>
        <c:crosses val="autoZero"/>
        <c:auto val="1"/>
        <c:lblAlgn val="ctr"/>
        <c:lblOffset val="100"/>
        <c:noMultiLvlLbl val="0"/>
      </c:catAx>
      <c:valAx>
        <c:axId val="20126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70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B-4060-8C5A-5041B0B9143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B-4060-8C5A-5041B0B9143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2B-4060-8C5A-5041B0B91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329439"/>
        <c:axId val="565317791"/>
      </c:lineChart>
      <c:catAx>
        <c:axId val="56532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17791"/>
        <c:crosses val="autoZero"/>
        <c:auto val="1"/>
        <c:lblAlgn val="ctr"/>
        <c:lblOffset val="100"/>
        <c:noMultiLvlLbl val="0"/>
      </c:catAx>
      <c:valAx>
        <c:axId val="56531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294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179070</xdr:rowOff>
    </xdr:from>
    <xdr:to>
      <xdr:col>18</xdr:col>
      <xdr:colOff>358140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BD165D-C245-4957-944D-0D701FA43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742949</xdr:colOff>
      <xdr:row>3</xdr:row>
      <xdr:rowOff>9525</xdr:rowOff>
    </xdr:from>
    <xdr:to>
      <xdr:col>19</xdr:col>
      <xdr:colOff>66674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322769-5FF4-4E0F-9BB8-6B24B14E2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0</xdr:row>
      <xdr:rowOff>49530</xdr:rowOff>
    </xdr:from>
    <xdr:to>
      <xdr:col>15</xdr:col>
      <xdr:colOff>502920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B3D8F1-52C4-4137-B8C7-AC397D963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19049</xdr:rowOff>
    </xdr:from>
    <xdr:to>
      <xdr:col>8</xdr:col>
      <xdr:colOff>32657</xdr:colOff>
      <xdr:row>39</xdr:row>
      <xdr:rowOff>97971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FD1EE1-916D-4897-8BC2-7CA006FE9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t Mondragon" refreshedDate="44351.492273148149" createdVersion="7" refreshedVersion="7" minRefreshableVersion="3" recordCount="4114" xr:uid="{2E88B9AC-0987-45E9-85BA-CF935F60ABEF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t Mondragon" refreshedDate="44351.536321412037" createdVersion="7" refreshedVersion="7" minRefreshableVersion="3" recordCount="4114" xr:uid="{D6EA4FA6-1992-4196-842C-CD8BF86426B8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CCC40D-2BA9-437D-ADA4-1CD7947AFF9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6D169-A033-4DDB-960D-8E0A65C440E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B17CB-7FFD-4720-AAC8-5C888192B6D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F1" sqref="F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3.77734375" customWidth="1"/>
    <col min="15" max="15" width="28.6640625" customWidth="1"/>
    <col min="16" max="16" width="25.77734375" customWidth="1"/>
    <col min="17" max="18" width="24.88671875" customWidth="1"/>
    <col min="19" max="20" width="32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7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RIGHT(N67,LEN(N67)-SEARCH("/",N67,1))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7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RIGHT(N131,LEN(N131)-SEARCH("/",N131,1))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7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RIGHT(N195,LEN(N195)-SEARCH("/",N195,1))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7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RIGHT(N259,LEN(N259)-SEARCH("/",N259,1))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7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RIGHT(N323,LEN(N323)-SEARCH("/",N323,1))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7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RIGHT(N387,LEN(N387)-SEARCH("/",N387,1))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7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RIGHT(N451,LEN(N451)-SEARCH("/",N451,1))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7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RIGHT(N515,LEN(N515)-SEARCH("/",N515,1))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7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RIGHT(N579,LEN(N579)-SEARCH("/",N579,1))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7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RIGHT(N643,LEN(N643)-SEARCH("/",N643,1))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7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RIGHT(N707,LEN(N707)-SEARCH("/",N707,1))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7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RIGHT(N771,LEN(N771)-SEARCH("/",N771,1))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7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RIGHT(N835,LEN(N835)-SEARCH("/",N835,1))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7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RIGHT(N899,LEN(N899)-SEARCH("/",N899,1))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7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RIGHT(N963,LEN(N963)-SEARCH("/",N963,1))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7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RIGHT(N1027,LEN(N1027)-SEARCH("/",N1027,1))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7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RIGHT(N1091,LEN(N1091)-SEARCH("/",N1091,1))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7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RIGHT(N1155,LEN(N1155)-SEARCH("/",N1155,1))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7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RIGHT(N1219,LEN(N1219)-SEARCH("/",N1219,1))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7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RIGHT(N1283,LEN(N1283)-SEARCH("/",N1283,1))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7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RIGHT(N1347,LEN(N1347)-SEARCH("/",N1347,1))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7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RIGHT(N1411,LEN(N1411)-SEARCH("/",N1411,1))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7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RIGHT(N1475,LEN(N1475)-SEARCH("/",N1475,1))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7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RIGHT(N1539,LEN(N1539)-SEARCH("/",N1539,1))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7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RIGHT(N1603,LEN(N1603)-SEARCH("/",N1603,1))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7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RIGHT(N1667,LEN(N1667)-SEARCH("/",N1667,1))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7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RIGHT(N1731,LEN(N1731)-SEARCH("/",N1731,1))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7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RIGHT(N1795,LEN(N1795)-SEARCH("/",N1795,1))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7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RIGHT(N1859,LEN(N1859)-SEARCH("/",N1859,1))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7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RIGHT(N1923,LEN(N1923)-SEARCH("/",N1923,1))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7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RIGHT(N1987,LEN(N1987)-SEARCH("/",N1987,1))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7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RIGHT(N2051,LEN(N2051)-SEARCH("/",N2051,1))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7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RIGHT(N2115,LEN(N2115)-SEARCH("/",N2115,1))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7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RIGHT(N2179,LEN(N2179)-SEARCH("/",N2179,1))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7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RIGHT(N2243,LEN(N2243)-SEARCH("/",N2243,1))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7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RIGHT(N2307,LEN(N2307)-SEARCH("/",N2307,1))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7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RIGHT(N2371,LEN(N2371)-SEARCH("/",N2371,1))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7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RIGHT(N2435,LEN(N2435)-SEARCH("/",N2435,1))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7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RIGHT(N2499,LEN(N2499)-SEARCH("/",N2499,1))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7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RIGHT(N2563,LEN(N2563)-SEARCH("/",N2563,1))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7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RIGHT(N2627,LEN(N2627)-SEARCH("/",N2627,1))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7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RIGHT(N2691,LEN(N2691)-SEARCH("/",N2691,1))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7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RIGHT(N2755,LEN(N2755)-SEARCH("/",N2755,1))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7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RIGHT(N2819,LEN(N2819)-SEARCH("/",N2819,1))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7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RIGHT(N2883,LEN(N2883)-SEARCH("/",N2883,1))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7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RIGHT(N2947,LEN(N2947)-SEARCH("/",N2947,1))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7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RIGHT(N3011,LEN(N3011)-SEARCH("/",N3011,1))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7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RIGHT(N3075,LEN(N3075)-SEARCH("/",N3075,1))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7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RIGHT(N3139,LEN(N3139)-SEARCH("/",N3139,1))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7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RIGHT(N3203,LEN(N3203)-SEARCH("/",N3203,1))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7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RIGHT(N3267,LEN(N3267)-SEARCH("/",N3267,1))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7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RIGHT(N3331,LEN(N3331)-SEARCH("/",N3331,1))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7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RIGHT(N3395,LEN(N3395)-SEARCH("/",N3395,1))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7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RIGHT(N3459,LEN(N3459)-SEARCH("/",N3459,1))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7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RIGHT(N3523,LEN(N3523)-SEARCH("/",N3523,1))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7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RIGHT(N3587,LEN(N3587)-SEARCH("/",N3587,1))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7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RIGHT(N3651,LEN(N3651)-SEARCH("/",N3651,1))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7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RIGHT(N3715,LEN(N3715)-SEARCH("/",N3715,1))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7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RIGHT(N3779,LEN(N3779)-SEARCH("/",N3779,1))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7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RIGHT(N3843,LEN(N3843)-SEARCH("/",N3843,1))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7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RIGHT(N3907,LEN(N3907)-SEARCH("/",N3907,1))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7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RIGHT(N3971,LEN(N3971)-SEARCH("/",N3971,1))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7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RIGHT(N4035,LEN(N4035)-SEARCH("/",N4035,1))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7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RIGHT(N4099,LEN(N4099)-SEARCH("/",N4099,1))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7" priority="2" operator="containsText" text="failed">
      <formula>NOT(ISERROR(SEARCH("failed",F1)))</formula>
    </cfRule>
    <cfRule type="containsText" dxfId="6" priority="3" operator="containsText" text="live">
      <formula>NOT(ISERROR(SEARCH("live",F1)))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996A6-FAA2-4AE6-8208-15711BBA1E8B}">
  <dimension ref="A1:F14"/>
  <sheetViews>
    <sheetView workbookViewId="0">
      <selection activeCell="A9" sqref="A9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8223</v>
      </c>
      <c r="B1" t="s">
        <v>8321</v>
      </c>
    </row>
    <row r="3" spans="1:6" x14ac:dyDescent="0.3">
      <c r="A3" s="8" t="s">
        <v>8323</v>
      </c>
      <c r="B3" s="8" t="s">
        <v>8322</v>
      </c>
    </row>
    <row r="4" spans="1:6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6D2A5-51DC-4FE1-96F2-425960D57163}">
  <dimension ref="A1:F47"/>
  <sheetViews>
    <sheetView workbookViewId="0">
      <selection activeCell="H38" sqref="H3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8321</v>
      </c>
    </row>
    <row r="2" spans="1:6" x14ac:dyDescent="0.3">
      <c r="A2" s="8" t="s">
        <v>8223</v>
      </c>
      <c r="B2" t="s">
        <v>8321</v>
      </c>
    </row>
    <row r="4" spans="1:6" x14ac:dyDescent="0.3">
      <c r="A4" s="8" t="s">
        <v>8323</v>
      </c>
      <c r="B4" s="8" t="s">
        <v>8322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2B6ED-B6F9-4F5F-B0A3-B2A43E321D7C}">
  <dimension ref="A1:F18"/>
  <sheetViews>
    <sheetView workbookViewId="0">
      <selection activeCell="H34" sqref="H3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10" customWidth="1"/>
    <col min="4" max="4" width="8.44140625" customWidth="1"/>
    <col min="5" max="5" width="9.6640625" customWidth="1"/>
    <col min="6" max="6" width="10.77734375" bestFit="1" customWidth="1"/>
  </cols>
  <sheetData>
    <row r="1" spans="1:6" x14ac:dyDescent="0.3">
      <c r="A1" s="8" t="s">
        <v>8308</v>
      </c>
      <c r="B1" t="s">
        <v>8321</v>
      </c>
    </row>
    <row r="2" spans="1:6" x14ac:dyDescent="0.3">
      <c r="A2" s="8" t="s">
        <v>8379</v>
      </c>
      <c r="B2" t="s">
        <v>8321</v>
      </c>
    </row>
    <row r="4" spans="1:6" x14ac:dyDescent="0.3">
      <c r="A4" s="8" t="s">
        <v>8323</v>
      </c>
      <c r="B4" s="8" t="s">
        <v>8322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7299C-BE40-4561-B58C-C6543313026B}">
  <dimension ref="A1:H13"/>
  <sheetViews>
    <sheetView zoomScale="70" zoomScaleNormal="70" workbookViewId="0">
      <selection activeCell="I13" sqref="I13"/>
    </sheetView>
  </sheetViews>
  <sheetFormatPr defaultRowHeight="14.4" x14ac:dyDescent="0.3"/>
  <cols>
    <col min="1" max="1" width="30.33203125" customWidth="1"/>
    <col min="2" max="2" width="18.109375" customWidth="1"/>
    <col min="3" max="3" width="13.77734375" customWidth="1"/>
    <col min="4" max="4" width="18.21875" customWidth="1"/>
    <col min="5" max="5" width="13.5546875" customWidth="1"/>
    <col min="6" max="6" width="19.109375" customWidth="1"/>
    <col min="7" max="7" width="16.21875" customWidth="1"/>
    <col min="8" max="8" width="19.5546875" customWidth="1"/>
  </cols>
  <sheetData>
    <row r="1" spans="1:8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3">
      <c r="A2" s="14" t="s">
        <v>8388</v>
      </c>
      <c r="B2">
        <f>COUNTIFS(Dataset!D:D,"&lt;1000", Dataset!F:F, "successful")</f>
        <v>322</v>
      </c>
      <c r="C2">
        <f>COUNTIFS(Dataset!D:D,"&lt;1000", Dataset!F:F, "failed")</f>
        <v>113</v>
      </c>
      <c r="D2">
        <f>COUNTIFS(Dataset!D:D,"&lt;1000", Dataset!F:F, "canceled")</f>
        <v>18</v>
      </c>
      <c r="E2">
        <f>B2+C2+D2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">
      <c r="A3" s="13" t="s">
        <v>8389</v>
      </c>
      <c r="B3">
        <f>COUNTIFS(Dataset!D:D,"&gt;=1000", Dataset!D:D,"&lt;=4999", Dataset!F:F, "successful")</f>
        <v>932</v>
      </c>
      <c r="C3">
        <f>COUNTIFS(Dataset!D:D,"&gt;=1000", Dataset!D:D,"&lt;=4999", Dataset!F:F, "failed")</f>
        <v>420</v>
      </c>
      <c r="D3">
        <f>COUNTIFS(Dataset!D:D,"&gt;=1000",Dataset!D:D,"&lt;=4999",Dataset!F:F,"canceled")</f>
        <v>60</v>
      </c>
      <c r="E3">
        <f t="shared" ref="E3:E13" si="0">B3+C3+D3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3">
      <c r="A4" s="13" t="s">
        <v>8390</v>
      </c>
      <c r="B4">
        <f>COUNTIFS(Dataset!D:D,"&gt;=5000", Dataset!D:D,"&lt;=9999", Dataset!F:F, "successful")</f>
        <v>381</v>
      </c>
      <c r="C4">
        <f>COUNTIFS(Dataset!D:D,"&gt;=5000", Dataset!D:D,"&lt;=9999", Dataset!F:F, "failed")</f>
        <v>283</v>
      </c>
      <c r="D4">
        <f>COUNTIFS(Dataset!D:D,"&gt;=5000",Dataset!D:D,"&lt;=9999",Dataset!F:F,"canceled")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3">
      <c r="A5" s="14" t="s">
        <v>8391</v>
      </c>
      <c r="B5">
        <f>COUNTIFS(Dataset!D:D,"&gt;=10000", Dataset!D:D,"&lt;=14999", Dataset!F:F, "successful")</f>
        <v>168</v>
      </c>
      <c r="C5">
        <f>COUNTIFS(Dataset!D:D,"&gt;=10000", Dataset!D:D,"&lt;=14999", Dataset!F:F, "failed")</f>
        <v>144</v>
      </c>
      <c r="D5">
        <f>COUNTIFS(Dataset!D:D,"&gt;=10000",Dataset!D:D,"&lt;=14999",Dataset!F:F,"canceled")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">
      <c r="A6" s="13" t="s">
        <v>8392</v>
      </c>
      <c r="B6">
        <f>COUNTIFS(Dataset!D:D,"&gt;=15000", Dataset!D:D,"&lt;=19999", Dataset!F:F, "successful")</f>
        <v>94</v>
      </c>
      <c r="C6">
        <f>COUNTIFS(Dataset!D:D,"&gt;=15000", Dataset!D:D,"&lt;=19999", Dataset!F:F, "failed")</f>
        <v>90</v>
      </c>
      <c r="D6">
        <f>COUNTIFS(Dataset!D:D,"&gt;=15000",Dataset!D:D,"&lt;=19999",Dataset!F:F,"canceled")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">
      <c r="A7" s="13" t="s">
        <v>8393</v>
      </c>
      <c r="B7">
        <f>COUNTIFS(Dataset!D:D,"&gt;=20000", Dataset!D:D,"&lt;=24999", Dataset!F:F, "successful")</f>
        <v>62</v>
      </c>
      <c r="C7">
        <f>COUNTIFS(Dataset!D:D,"&gt;=20000", Dataset!D:D,"&lt;=24999", Dataset!F:F, "failed")</f>
        <v>72</v>
      </c>
      <c r="D7">
        <f>COUNTIFS(Dataset!D:D,"&gt;=20000",Dataset!D:D,"&lt;=24999",Dataset!F:F,"canceled")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">
      <c r="A8" s="14" t="s">
        <v>8394</v>
      </c>
      <c r="B8">
        <f>COUNTIFS(Dataset!D:D,"&gt;=25000", Dataset!D:D,"&lt;=29999", Dataset!F:F, "successful")</f>
        <v>55</v>
      </c>
      <c r="C8">
        <f>COUNTIFS(Dataset!D:D,"&gt;=25000", Dataset!D:D,"&lt;=29999", Dataset!F:F, "failed")</f>
        <v>64</v>
      </c>
      <c r="D8">
        <f>COUNTIFS(Dataset!D:D,"&gt;=25000",Dataset!D:D,"&lt;=29999",Dataset!F:F,"canceled")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">
      <c r="A9" s="13" t="s">
        <v>8395</v>
      </c>
      <c r="B9">
        <f>COUNTIFS(Dataset!D:D,"&gt;=30000", Dataset!D:D,"&lt;=34999", Dataset!F:F, "successful")</f>
        <v>32</v>
      </c>
      <c r="C9">
        <f>COUNTIFS(Dataset!D:D,"&gt;=30000", Dataset!D:D,"&lt;=34999", Dataset!F:F, "failed")</f>
        <v>37</v>
      </c>
      <c r="D9">
        <f>COUNTIFS(Dataset!D:D,"&gt;=30000",Dataset!D:D,"&lt;=34999",Dataset!F:F,"canceled")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">
      <c r="A10" s="13" t="s">
        <v>8399</v>
      </c>
      <c r="B10">
        <f>COUNTIFS(Dataset!D:D,"&gt;=35000", Dataset!D:D,"&lt;=39999", Dataset!F:F, "successful")</f>
        <v>26</v>
      </c>
      <c r="C10">
        <f>COUNTIFS(Dataset!D:D,"&gt;=35000", Dataset!D:D,"&lt;=39999", Dataset!F:F, "failed")</f>
        <v>22</v>
      </c>
      <c r="D10">
        <f>COUNTIFS(Dataset!D:D,"&gt;=35000",Dataset!D:D,"&lt;=39999",Dataset!F:F,"canceled")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">
      <c r="A11" s="13" t="s">
        <v>8396</v>
      </c>
      <c r="B11">
        <f>COUNTIFS(Dataset!D:D,"&gt;=40000", Dataset!D:D,"&lt;=44999", Dataset!F:F, "successful")</f>
        <v>21</v>
      </c>
      <c r="C11">
        <f>COUNTIFS(Dataset!D:D,"&gt;=40000", Dataset!D:D,"&lt;=44999", Dataset!F:F, "failed")</f>
        <v>16</v>
      </c>
      <c r="D11">
        <f>COUNTIFS(Dataset!D:D,"&gt;=40000",Dataset!D:D,"&lt;=44999",Dataset!F:F,"canceled")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3">
      <c r="A12" s="14" t="s">
        <v>8397</v>
      </c>
      <c r="B12">
        <f>COUNTIFS(Dataset!D:D,"&gt;=45000", Dataset!D:D,"&lt;=49999", Dataset!F:F, "successful")</f>
        <v>6</v>
      </c>
      <c r="C12">
        <f>COUNTIFS(Dataset!D:D,"&gt;=45000", Dataset!D:D,"&lt;=49999", Dataset!F:F, "failed")</f>
        <v>11</v>
      </c>
      <c r="D12">
        <f>COUNTIFS(Dataset!D:D,"&gt;=45000",Dataset!D:D,"&lt;=49999",Dataset!F:F,"canceled")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">
      <c r="A13" s="15" t="s">
        <v>8398</v>
      </c>
      <c r="B13">
        <f>COUNTIFS(Dataset!D:D,"&gt;=50000", Dataset!F:F, "successful")</f>
        <v>86</v>
      </c>
      <c r="C13">
        <f>COUNTIFS(Dataset!D:D,"&gt;=50000", Dataset!F:F, "failed")</f>
        <v>258</v>
      </c>
      <c r="D13">
        <f>COUNTIFS(Dataset!D:D,"&gt;=50000", Dataset!F:F, 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F3A0A-D376-44F0-B59E-F31555CC787D}">
  <dimension ref="A1:J2186"/>
  <sheetViews>
    <sheetView tabSelected="1" workbookViewId="0">
      <selection activeCell="J3" sqref="J3"/>
    </sheetView>
  </sheetViews>
  <sheetFormatPr defaultRowHeight="14.4" x14ac:dyDescent="0.3"/>
  <cols>
    <col min="1" max="1" width="21.33203125" customWidth="1"/>
    <col min="2" max="2" width="24.5546875" customWidth="1"/>
    <col min="4" max="4" width="21.33203125" customWidth="1"/>
    <col min="5" max="5" width="24.5546875" customWidth="1"/>
    <col min="7" max="7" width="18.44140625" customWidth="1"/>
    <col min="8" max="8" width="12.6640625" customWidth="1"/>
    <col min="9" max="9" width="10.33203125" customWidth="1"/>
    <col min="10" max="10" width="10.109375" customWidth="1"/>
  </cols>
  <sheetData>
    <row r="1" spans="1:10" x14ac:dyDescent="0.3">
      <c r="A1" s="1" t="s">
        <v>8400</v>
      </c>
      <c r="B1" s="1" t="s">
        <v>8262</v>
      </c>
      <c r="D1" s="1" t="s">
        <v>8400</v>
      </c>
      <c r="E1" s="1" t="s">
        <v>8262</v>
      </c>
      <c r="H1" s="16" t="s">
        <v>8401</v>
      </c>
      <c r="J1" s="16" t="s">
        <v>8402</v>
      </c>
    </row>
    <row r="2" spans="1:10" x14ac:dyDescent="0.3">
      <c r="A2" t="s">
        <v>8219</v>
      </c>
      <c r="B2">
        <v>182</v>
      </c>
      <c r="D2" t="s">
        <v>8221</v>
      </c>
      <c r="E2">
        <v>0</v>
      </c>
      <c r="G2" s="18" t="s">
        <v>8403</v>
      </c>
      <c r="H2" s="19">
        <f>AVERAGE(B:B)</f>
        <v>194.42517162471395</v>
      </c>
      <c r="I2" s="19"/>
      <c r="J2" s="19">
        <f>AVERAGE(E:E)</f>
        <v>17.709803921568628</v>
      </c>
    </row>
    <row r="3" spans="1:10" x14ac:dyDescent="0.3">
      <c r="A3" t="s">
        <v>8219</v>
      </c>
      <c r="B3">
        <v>79</v>
      </c>
      <c r="D3" t="s">
        <v>8221</v>
      </c>
      <c r="E3">
        <v>1</v>
      </c>
      <c r="G3" s="18" t="s">
        <v>8404</v>
      </c>
      <c r="H3">
        <f>MEDIAN(B:B)</f>
        <v>62</v>
      </c>
      <c r="J3">
        <f>MEDIAN(E:E)</f>
        <v>4</v>
      </c>
    </row>
    <row r="4" spans="1:10" x14ac:dyDescent="0.3">
      <c r="A4" t="s">
        <v>8219</v>
      </c>
      <c r="B4">
        <v>35</v>
      </c>
      <c r="D4" t="s">
        <v>8221</v>
      </c>
      <c r="E4">
        <v>10</v>
      </c>
      <c r="G4" s="18" t="s">
        <v>8405</v>
      </c>
      <c r="H4">
        <f>MIN(B:B)</f>
        <v>1</v>
      </c>
      <c r="J4">
        <f>MIN(E:E)</f>
        <v>0</v>
      </c>
    </row>
    <row r="5" spans="1:10" x14ac:dyDescent="0.3">
      <c r="A5" t="s">
        <v>8219</v>
      </c>
      <c r="B5">
        <v>150</v>
      </c>
      <c r="D5" t="s">
        <v>8221</v>
      </c>
      <c r="E5">
        <v>0</v>
      </c>
      <c r="G5" s="18" t="s">
        <v>8406</v>
      </c>
      <c r="H5">
        <f>MAX(B:B)</f>
        <v>26457</v>
      </c>
      <c r="J5">
        <f>MAX(E:E)</f>
        <v>1293</v>
      </c>
    </row>
    <row r="6" spans="1:10" x14ac:dyDescent="0.3">
      <c r="A6" t="s">
        <v>8219</v>
      </c>
      <c r="B6">
        <v>284</v>
      </c>
      <c r="D6" t="s">
        <v>8221</v>
      </c>
      <c r="E6">
        <v>7</v>
      </c>
      <c r="G6" s="18" t="s">
        <v>8407</v>
      </c>
      <c r="H6" s="19">
        <f>_xlfn.VAR.S(B:B)</f>
        <v>713167.37912800396</v>
      </c>
      <c r="I6" s="19"/>
      <c r="J6" s="19">
        <f>_xlfn.VAR.S(E:E)</f>
        <v>3775.6894394644714</v>
      </c>
    </row>
    <row r="7" spans="1:10" x14ac:dyDescent="0.3">
      <c r="A7" t="s">
        <v>8219</v>
      </c>
      <c r="B7">
        <v>47</v>
      </c>
      <c r="D7" t="s">
        <v>8221</v>
      </c>
      <c r="E7">
        <v>0</v>
      </c>
      <c r="G7" s="18" t="s">
        <v>8408</v>
      </c>
      <c r="H7" s="19">
        <f>_xlfn.STDEV.S(B:B)</f>
        <v>844.49237955591047</v>
      </c>
      <c r="I7" s="19"/>
      <c r="J7" s="19">
        <f>_xlfn.STDEV.S(E:E)</f>
        <v>61.446638959868842</v>
      </c>
    </row>
    <row r="8" spans="1:10" x14ac:dyDescent="0.3">
      <c r="A8" t="s">
        <v>8219</v>
      </c>
      <c r="B8">
        <v>58</v>
      </c>
      <c r="D8" t="s">
        <v>8221</v>
      </c>
      <c r="E8">
        <v>1</v>
      </c>
    </row>
    <row r="9" spans="1:10" x14ac:dyDescent="0.3">
      <c r="A9" t="s">
        <v>8219</v>
      </c>
      <c r="B9">
        <v>57</v>
      </c>
      <c r="D9" t="s">
        <v>8221</v>
      </c>
      <c r="E9">
        <v>2</v>
      </c>
    </row>
    <row r="10" spans="1:10" x14ac:dyDescent="0.3">
      <c r="A10" t="s">
        <v>8219</v>
      </c>
      <c r="B10">
        <v>12</v>
      </c>
      <c r="D10" t="s">
        <v>8221</v>
      </c>
      <c r="E10">
        <v>3</v>
      </c>
    </row>
    <row r="11" spans="1:10" x14ac:dyDescent="0.3">
      <c r="A11" t="s">
        <v>8219</v>
      </c>
      <c r="B11">
        <v>20</v>
      </c>
      <c r="D11" t="s">
        <v>8221</v>
      </c>
      <c r="E11">
        <v>10</v>
      </c>
    </row>
    <row r="12" spans="1:10" x14ac:dyDescent="0.3">
      <c r="A12" t="s">
        <v>8219</v>
      </c>
      <c r="B12">
        <v>19</v>
      </c>
      <c r="D12" t="s">
        <v>8221</v>
      </c>
      <c r="E12">
        <v>10</v>
      </c>
    </row>
    <row r="13" spans="1:10" x14ac:dyDescent="0.3">
      <c r="A13" t="s">
        <v>8219</v>
      </c>
      <c r="B13">
        <v>75</v>
      </c>
      <c r="D13" t="s">
        <v>8221</v>
      </c>
      <c r="E13">
        <v>1</v>
      </c>
    </row>
    <row r="14" spans="1:10" x14ac:dyDescent="0.3">
      <c r="A14" t="s">
        <v>8219</v>
      </c>
      <c r="B14">
        <v>827</v>
      </c>
      <c r="D14" t="s">
        <v>8221</v>
      </c>
      <c r="E14">
        <v>0</v>
      </c>
    </row>
    <row r="15" spans="1:10" x14ac:dyDescent="0.3">
      <c r="A15" t="s">
        <v>8219</v>
      </c>
      <c r="B15">
        <v>51</v>
      </c>
      <c r="D15" t="s">
        <v>8221</v>
      </c>
      <c r="E15">
        <v>0</v>
      </c>
    </row>
    <row r="16" spans="1:10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sortState xmlns:xlrd2="http://schemas.microsoft.com/office/spreadsheetml/2017/richdata2" ref="D2:E1278">
    <sortCondition descending="1" ref="D1:D1551"/>
  </sortState>
  <conditionalFormatting sqref="A1:A1048576 D1:D1048576">
    <cfRule type="containsText" dxfId="3" priority="5" operator="containsText" text="failed">
      <formula>NOT(ISERROR(SEARCH("failed",A1)))</formula>
    </cfRule>
    <cfRule type="containsText" dxfId="2" priority="6" operator="containsText" text="live">
      <formula>NOT(ISERROR(SEARCH("live",A1)))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Category Per Country</vt:lpstr>
      <vt:lpstr>Sub-category Per Country</vt:lpstr>
      <vt:lpstr>Date vs State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Bryant Mondragon</cp:lastModifiedBy>
  <dcterms:created xsi:type="dcterms:W3CDTF">2017-04-20T15:17:24Z</dcterms:created>
  <dcterms:modified xsi:type="dcterms:W3CDTF">2021-06-04T20:30:24Z</dcterms:modified>
</cp:coreProperties>
</file>