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onum\Documents\2. JOB APPLICATIONS 2026\job-applications\10. Junior Sustainability Consultant-Ecomatter\completed project\"/>
    </mc:Choice>
  </mc:AlternateContent>
  <xr:revisionPtr revIDLastSave="0" documentId="13_ncr:1_{2BABE398-AB77-46C1-A4DD-8AA3517942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CA Dashboard" sheetId="1" r:id="rId1"/>
    <sheet name="Goal" sheetId="2" r:id="rId2"/>
    <sheet name="Functional Unit &amp; Reference Flo" sheetId="3" r:id="rId3"/>
    <sheet name="System boundary" sheetId="4" r:id="rId4"/>
    <sheet name="LCI" sheetId="5" r:id="rId5"/>
    <sheet name="Emissions Factors" sheetId="6" r:id="rId6"/>
    <sheet name="LCIA" sheetId="7" r:id="rId7"/>
    <sheet name="Sensitivity Analysis" sheetId="8" r:id="rId8"/>
    <sheet name="Results &amp; Interpretation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1" l="1"/>
  <c r="C18" i="11"/>
  <c r="B19" i="11"/>
  <c r="C17" i="5"/>
  <c r="C5" i="7" s="1"/>
  <c r="C21" i="8"/>
  <c r="C7" i="8"/>
  <c r="B7" i="8"/>
  <c r="C6" i="8"/>
  <c r="B6" i="8"/>
  <c r="C5" i="8"/>
  <c r="B5" i="8"/>
  <c r="C15" i="8" s="1"/>
  <c r="D16" i="7"/>
  <c r="D15" i="7"/>
  <c r="C15" i="1" s="1"/>
  <c r="C14" i="7"/>
  <c r="C13" i="7"/>
  <c r="B21" i="11" s="1"/>
  <c r="D12" i="7"/>
  <c r="C11" i="7"/>
  <c r="C10" i="7"/>
  <c r="B20" i="11" s="1"/>
  <c r="D8" i="7"/>
  <c r="D7" i="7"/>
  <c r="D6" i="7"/>
  <c r="C4" i="7"/>
  <c r="C3" i="7"/>
  <c r="B18" i="11" s="1"/>
  <c r="D32" i="5"/>
  <c r="C27" i="5"/>
  <c r="C13" i="5"/>
  <c r="D7" i="5"/>
  <c r="F7" i="5" s="1"/>
  <c r="F6" i="5"/>
  <c r="D5" i="5"/>
  <c r="F5" i="5" s="1"/>
  <c r="B13" i="5" s="1"/>
  <c r="F4" i="5"/>
  <c r="F3" i="5"/>
  <c r="B15" i="1"/>
  <c r="C14" i="1"/>
  <c r="B14" i="1"/>
  <c r="B13" i="1"/>
  <c r="C21" i="11" l="1"/>
  <c r="B3" i="11"/>
  <c r="B12" i="11" s="1"/>
  <c r="B22" i="11"/>
  <c r="C18" i="7"/>
  <c r="B42" i="1" s="1"/>
  <c r="C32" i="5"/>
  <c r="D9" i="7" s="1"/>
  <c r="C19" i="11" s="1"/>
  <c r="C22" i="11" s="1"/>
  <c r="B27" i="5"/>
  <c r="B8" i="8"/>
  <c r="A6" i="1"/>
  <c r="D21" i="8"/>
  <c r="C19" i="8"/>
  <c r="D15" i="8"/>
  <c r="E15" i="8" s="1"/>
  <c r="B32" i="11" s="1"/>
  <c r="B9" i="8"/>
  <c r="D19" i="8"/>
  <c r="C9" i="8"/>
  <c r="B12" i="1"/>
  <c r="C13" i="8"/>
  <c r="C12" i="1"/>
  <c r="D13" i="8"/>
  <c r="C3" i="11" l="1"/>
  <c r="B27" i="1"/>
  <c r="B27" i="8"/>
  <c r="D18" i="7"/>
  <c r="C13" i="1"/>
  <c r="C20" i="1"/>
  <c r="C21" i="1" s="1"/>
  <c r="B20" i="8"/>
  <c r="B14" i="8"/>
  <c r="B21" i="1"/>
  <c r="B22" i="1" s="1"/>
  <c r="E13" i="8"/>
  <c r="B30" i="11" s="1"/>
  <c r="B13" i="11" l="1"/>
  <c r="C5" i="11"/>
  <c r="C4" i="11"/>
  <c r="C14" i="8"/>
  <c r="D14" i="8"/>
  <c r="B28" i="1"/>
  <c r="B36" i="1"/>
  <c r="D20" i="8"/>
  <c r="C20" i="8"/>
  <c r="B25" i="8"/>
  <c r="B25" i="1"/>
  <c r="C42" i="1"/>
  <c r="D20" i="7"/>
  <c r="D19" i="7"/>
  <c r="K6" i="1"/>
  <c r="C8" i="8"/>
  <c r="F6" i="1"/>
  <c r="E21" i="8" l="1"/>
  <c r="C32" i="11" s="1"/>
  <c r="E19" i="8"/>
  <c r="C30" i="11" s="1"/>
  <c r="E20" i="8"/>
  <c r="C31" i="11" s="1"/>
  <c r="C22" i="1"/>
  <c r="E14" i="8"/>
  <c r="B31" i="11" s="1"/>
  <c r="C28" i="1" l="1"/>
  <c r="C36" i="1"/>
  <c r="F14" i="8"/>
  <c r="B38" i="11" s="1"/>
  <c r="B26" i="8"/>
  <c r="B26" i="1"/>
  <c r="F15" i="8"/>
  <c r="B39" i="11" s="1"/>
  <c r="F13" i="8"/>
  <c r="B37" i="11" s="1"/>
  <c r="C26" i="8"/>
  <c r="C26" i="1"/>
  <c r="F20" i="8"/>
  <c r="C38" i="11" s="1"/>
  <c r="F19" i="8"/>
  <c r="C37" i="11" s="1"/>
  <c r="C25" i="8"/>
  <c r="C25" i="1"/>
  <c r="C27" i="1"/>
  <c r="C27" i="8"/>
  <c r="F21" i="8"/>
  <c r="C39" i="11" s="1"/>
  <c r="C33" i="8" l="1"/>
  <c r="C34" i="1"/>
  <c r="C35" i="1"/>
  <c r="C34" i="8"/>
  <c r="C32" i="8"/>
  <c r="C33" i="1"/>
  <c r="B32" i="8"/>
  <c r="B33" i="1"/>
  <c r="B34" i="8"/>
  <c r="B35" i="1"/>
  <c r="B33" i="8"/>
  <c r="B34" i="1"/>
</calcChain>
</file>

<file path=xl/sharedStrings.xml><?xml version="1.0" encoding="utf-8"?>
<sst xmlns="http://schemas.openxmlformats.org/spreadsheetml/2006/main" count="394" uniqueCount="245">
  <si>
    <t>LCA DASHBOARD  |  PET vs ALUMINIUM PACKAGING</t>
  </si>
  <si>
    <t>Cradle-to-gate climate-change screening  •  Functional unit: primary packaging for 1 L beverage  •  kg CO₂e/FU</t>
  </si>
  <si>
    <t>COMPARATIVE RATIO</t>
  </si>
  <si>
    <t>1 × 1 L PET bottle + closure</t>
  </si>
  <si>
    <t>4 × 250 mL aluminium cans</t>
  </si>
  <si>
    <t>Aluminium / PET, base case</t>
  </si>
  <si>
    <t>LIFE-CYCLE STAGE CONTRIBUTIONS</t>
  </si>
  <si>
    <t>Stage</t>
  </si>
  <si>
    <t>PET GWP</t>
  </si>
  <si>
    <t>Aluminium GWP</t>
  </si>
  <si>
    <t>Material production</t>
  </si>
  <si>
    <t>Sheet rolling</t>
  </si>
  <si>
    <t>Material transport</t>
  </si>
  <si>
    <t>Package manufacturing</t>
  </si>
  <si>
    <t>RECYCLED CONTENT  |  INTERACTIVE EXPLORER</t>
  </si>
  <si>
    <t>Parameter</t>
  </si>
  <si>
    <t>PET</t>
  </si>
  <si>
    <t>Aluminium</t>
  </si>
  <si>
    <t>Recycled content</t>
  </si>
  <si>
    <t>← Change yellow cells</t>
  </si>
  <si>
    <t>Virgin fraction</t>
  </si>
  <si>
    <t>Automatically calculated</t>
  </si>
  <si>
    <t>Modelled GWP</t>
  </si>
  <si>
    <t>kg CO₂e/FU</t>
  </si>
  <si>
    <t>Scenario comparison</t>
  </si>
  <si>
    <t>Low recycled</t>
  </si>
  <si>
    <t>Base case</t>
  </si>
  <si>
    <t>High recycled</t>
  </si>
  <si>
    <t>Custom scenario</t>
  </si>
  <si>
    <t>CHANGE RELATIVE TO BASE CASE  |  + INCREASE / − REDUCTION</t>
  </si>
  <si>
    <t>Scenario</t>
  </si>
  <si>
    <t>PET change</t>
  </si>
  <si>
    <t>Aluminium change</t>
  </si>
  <si>
    <t>HOTSPOTS  |  BASE CASE</t>
  </si>
  <si>
    <t>Indicator</t>
  </si>
  <si>
    <t>Dominant process</t>
  </si>
  <si>
    <t>Virgin PET</t>
  </si>
  <si>
    <t>Primary aluminium</t>
  </si>
  <si>
    <t>Share of total GWP</t>
  </si>
  <si>
    <t>METHOD NOTE  |  Custom scenarios change recycled-content fractions only; mass, transport, manufacturing and selected EFs remain fixed.</t>
  </si>
  <si>
    <t>Scope: climate change only; cradle-to-gate. Recycled aluminium EF is a remelting proxy; PET preform energy and aluminium losses are not fully captured.</t>
  </si>
  <si>
    <t>Goal Definition</t>
  </si>
  <si>
    <t>This study conducts a comparative screening life cycle assessment of PET and aluminium beverage packaging to evaluate and compare their cradle-to-gate climate-change impacts for providing an equivalent beverage-packaging function. The aim is to identify the principal life-cycle inputs and processes driving each packaging alternative's greenhouse-gas impacts and to investigate how recycled-content assumptions influence the comparative results.</t>
  </si>
  <si>
    <t>Guiding question</t>
  </si>
  <si>
    <t>For packaging required to deliver 1L of beverage, how does the cradle-to-gate climate-change impact of a PET bottle system compare with an aluminium can system, which life-cycle inputs drive the difference, and how sensitive is the comparison to recycled-content assumptions?</t>
  </si>
  <si>
    <t>Use of finding and audience</t>
  </si>
  <si>
    <t>The assessment is intended as an educational and portfolio exercise demonstrating the application of the main LCA stages using a transparent Excel-based model and publicly available secondary data. The results are intended for methodological demonstration and exploratory comparison rather than for commercial decision-making or public comparative environmental claims.</t>
  </si>
  <si>
    <t>Functional unit</t>
  </si>
  <si>
    <t>Primary packaging required to contain 1 L of beverage</t>
  </si>
  <si>
    <t>Reference flows for PET and aluminium</t>
  </si>
  <si>
    <t>PET: 1 × 1 L PET bottle + 1 HDPE closure per FU. Aluminium: 4 × 250 mL complete aluminium cans (including tops) per FU.</t>
  </si>
  <si>
    <t>System boundary</t>
  </si>
  <si>
    <t>Cradle-to-gate: raw-material/material production → inbound material transport → package manufacturing → factory gate.</t>
  </si>
  <si>
    <t>Impact category: climate change, kg CO₂e</t>
  </si>
  <si>
    <t>Climate change only; results expressed as kg CO₂e per functional unit.</t>
  </si>
  <si>
    <t>Assumptions, exclusions and limitations</t>
  </si>
  <si>
    <t>Equivalent containment performance assumed. European secondary data preferred; international proxies used where necessary. End-of-life, beverage production/filling, downstream distribution, refrigeration/use, secondary/tertiary packaging and infrastructure are excluded. Inbound material transport is included as a 500 km road-freight screening assumption applied consistently to both systems.</t>
  </si>
  <si>
    <t>Framework - ISO 14044</t>
  </si>
  <si>
    <t>Scope Definition</t>
  </si>
  <si>
    <t>This comparative screening LCA evaluates the primary packaging required to contain 1 L of beverage using PET bottle and aluminium can systems. The study applies a cradle-to-gate system boundary covering raw-material/material production, inbound transport of packaging materials to the packaging converter/manufacturer, and package manufacturing up to the factory gate. Beverage production, filling, downstream distribution to retailer/customer, refrigeration, consumer use and end-of-life are excluded.
The functional unit is the primary packaging required to contain 1 L of beverage. The product alternatives are one 1 L PET bottle with one HDPE closure and four 250 mL complete aluminium cans including tops, providing equivalent beverage-packaging capacity of 1 L. Results therefore represent these specific packaging configurations and should not be interpreted as a universal comparison of PET and aluminium materials.
The assessment focuses exclusively on climate-change impact, expressed as kg CO₂e per functional unit. European secondary data are prioritised, supplemented by representative international secondary data where necessary. Recycled content is included as a modelling assumption and will subsequently be examined through sensitivity analysis.
Inbound material transport is represented by a controlled 500 km road-freight screening assumption for both systems; this is not a measured supplier route or an official European default.
The study is intended as a screening assessment using secondary data and a transparent Excel-based calculation model, rather than a complete multi-impact ISO-conformant comparative LCA.</t>
  </si>
  <si>
    <t>The product system studied</t>
  </si>
  <si>
    <t>Beverage packaging: comparative screening life cycle assessment  of PET and aluminium beverage packaging to evaluate and compare their cradle-to-gate climate-change impacts for providing an equivalent beverage-packaging function.</t>
  </si>
  <si>
    <t>Function of the system</t>
  </si>
  <si>
    <t>To provide primary beverage packaging capable of containing 1 litre of beverage.</t>
  </si>
  <si>
    <t>The functional unit (FU)</t>
  </si>
  <si>
    <t>The system Boundary</t>
  </si>
  <si>
    <t>Raw-material/material production → inbound material transport → package manufacturing → factory gate</t>
  </si>
  <si>
    <t>FUNCTIONAL UNIT &amp; REFERENCE FLOW</t>
  </si>
  <si>
    <t>Reference flow</t>
  </si>
  <si>
    <t>Package function</t>
  </si>
  <si>
    <t>Primary packaging for 1Litre of beverage</t>
  </si>
  <si>
    <t>PET bottle</t>
  </si>
  <si>
    <t>1 × 1 L bottle + 1 HDPE closure
 = 30.34g/FU</t>
  </si>
  <si>
    <t>1 PET bottle + closure/FU</t>
  </si>
  <si>
    <t>To provide primary beverage packaging capable of containing 1 L of beverage.</t>
  </si>
  <si>
    <t>Aluminium can</t>
  </si>
  <si>
    <t>4 × 250 mL complete cans (including tops)
10.31g/can 
41.42g/FU</t>
  </si>
  <si>
    <t>4 aluminium cans/FU</t>
  </si>
  <si>
    <t>Item</t>
  </si>
  <si>
    <t>Current treatment</t>
  </si>
  <si>
    <t>PET reference flow</t>
  </si>
  <si>
    <t>1 × 1 L PET bottle + 1 HDPE closure</t>
  </si>
  <si>
    <t>Aluminium reference flow</t>
  </si>
  <si>
    <t>4 × 250 mL complete aluminium cans including tops</t>
  </si>
  <si>
    <t>Cradle-to-gate: material production → (Al: sheet rollin) → inbound material transport → packaging conversion/manufacturing → factory gate. PET preform production is physically relevant but its energy coverage is not verified in the selected SBM electricity proxy.</t>
  </si>
  <si>
    <t>Impact category</t>
  </si>
  <si>
    <t>Climate change / GWP; kg CO₂e per FU</t>
  </si>
  <si>
    <t>Transport</t>
  </si>
  <si>
    <t>500 km road-freight screening assumption for both systems; not an official EU default</t>
  </si>
  <si>
    <t>Material Required for Packaging systems</t>
  </si>
  <si>
    <t>System</t>
  </si>
  <si>
    <t>Material</t>
  </si>
  <si>
    <t>Qty</t>
  </si>
  <si>
    <t>Mass</t>
  </si>
  <si>
    <t>PET bottle body</t>
  </si>
  <si>
    <t>g</t>
  </si>
  <si>
    <t>kg/FU</t>
  </si>
  <si>
    <t>HDPE closure</t>
  </si>
  <si>
    <t>Pet Bottle/FU</t>
  </si>
  <si>
    <t>g/FU</t>
  </si>
  <si>
    <t>Alluminium can</t>
  </si>
  <si>
    <t>Aluminium can + closure (250 ml)</t>
  </si>
  <si>
    <t>Aluminium packaging /FU</t>
  </si>
  <si>
    <t>LIFE CYCLE INVENTORY FOR PACKAGING SYSTEMS</t>
  </si>
  <si>
    <t>PET SYSTEM</t>
  </si>
  <si>
    <t>Reference Flow</t>
  </si>
  <si>
    <t>Stage / process</t>
  </si>
  <si>
    <t>Packaging System</t>
  </si>
  <si>
    <t>Flow</t>
  </si>
  <si>
    <t>Unit</t>
  </si>
  <si>
    <t>Assumption: HDPE is not recycled</t>
  </si>
  <si>
    <t>Virgin PET production</t>
  </si>
  <si>
    <t>Recycled PET production</t>
  </si>
  <si>
    <t>Virgin HDPE production</t>
  </si>
  <si>
    <t>Inbound transportation</t>
  </si>
  <si>
    <t>PET resin</t>
  </si>
  <si>
    <t>tkm/FU</t>
  </si>
  <si>
    <t>HDPE resin</t>
  </si>
  <si>
    <t>Bottle manufacturing</t>
  </si>
  <si>
    <t>kWh/FU</t>
  </si>
  <si>
    <t>ALUMINIUM (Al) SYSTEM</t>
  </si>
  <si>
    <t>Assumption: No part of Al is lost between material production and sheet roling</t>
  </si>
  <si>
    <t>Primary Al</t>
  </si>
  <si>
    <t>Pre-consumption Al</t>
  </si>
  <si>
    <t>Post-consumption Al</t>
  </si>
  <si>
    <t>Sheet Rolling</t>
  </si>
  <si>
    <t>Al material roll</t>
  </si>
  <si>
    <t>Road freight</t>
  </si>
  <si>
    <t>Al can production</t>
  </si>
  <si>
    <t>Electricity</t>
  </si>
  <si>
    <t>natural gas</t>
  </si>
  <si>
    <t>MJ/FU</t>
  </si>
  <si>
    <t>Life Cycle Stage</t>
  </si>
  <si>
    <t>Process / Input</t>
  </si>
  <si>
    <t>PET System</t>
  </si>
  <si>
    <t>Aluminium System</t>
  </si>
  <si>
    <t>Packaging mass</t>
  </si>
  <si>
    <t>—</t>
  </si>
  <si>
    <t>Pre-consumer recycled aluminium</t>
  </si>
  <si>
    <t>Post-consumer recycled aluminium</t>
  </si>
  <si>
    <t>Aluminium material rolling</t>
  </si>
  <si>
    <t>PET resin transport</t>
  </si>
  <si>
    <t>HDPE resin transport</t>
  </si>
  <si>
    <t>Aluminium road freight</t>
  </si>
  <si>
    <t>Packaging manufacturing</t>
  </si>
  <si>
    <t>PET bottle electricity</t>
  </si>
  <si>
    <t>HDPE component electricity</t>
  </si>
  <si>
    <t>Aluminium can electricity</t>
  </si>
  <si>
    <t>Aluminium can natural gas</t>
  </si>
  <si>
    <t xml:space="preserve">CLIMATE-CHANGE EMISSION FACTORS </t>
  </si>
  <si>
    <t>Factor</t>
  </si>
  <si>
    <t>kg CO2e/kg</t>
  </si>
  <si>
    <t>Recycled PET</t>
  </si>
  <si>
    <t>Virgin HDPE</t>
  </si>
  <si>
    <t>Recycled aluminium — remelting</t>
  </si>
  <si>
    <t>kg CO2e/kWh</t>
  </si>
  <si>
    <t>Natural gas</t>
  </si>
  <si>
    <t>kg CO2e/MJ</t>
  </si>
  <si>
    <t>Road freight — truck</t>
  </si>
  <si>
    <t>kg CO2e/tkm</t>
  </si>
  <si>
    <t>Aluminium sheet / rolling</t>
  </si>
  <si>
    <t>LIFE CYCLE IMPACT ASSESSMENT FOR PACKAGING SYSTEM</t>
  </si>
  <si>
    <t>PET GWP (kg CO₂e/FU)</t>
  </si>
  <si>
    <t>Al GWP (kg CO₂e/FU)</t>
  </si>
  <si>
    <t>Aluminium sheet processed</t>
  </si>
  <si>
    <t>PET/rPET resin road freight</t>
  </si>
  <si>
    <t>HDPE resin road freight</t>
  </si>
  <si>
    <t>Aluminium sheet road freight</t>
  </si>
  <si>
    <t>HDPE closure electricity</t>
  </si>
  <si>
    <t>TOTAL GWP (kg CO₂e/FU)</t>
  </si>
  <si>
    <t>Difference: aluminium minus PET (kg CO₂e/FU)</t>
  </si>
  <si>
    <t>Ratio: aluminium / PET</t>
  </si>
  <si>
    <t>GWP (kg CO₂e/FU)</t>
  </si>
  <si>
    <t>Packaging reference</t>
  </si>
  <si>
    <t>1 × 1 L PET bottle + HDPE closure</t>
  </si>
  <si>
    <t>Life-cycle stage</t>
  </si>
  <si>
    <t xml:space="preserve">PET </t>
  </si>
  <si>
    <t xml:space="preserve">Aluminium </t>
  </si>
  <si>
    <t>TOTAL</t>
  </si>
  <si>
    <t>STAGE 5 | RECYCLED-CONTENT SENSITIVITY ANALYSIS</t>
  </si>
  <si>
    <t>Functional unit: primary packaging for 1 L beverage | kg CO2e/FU | one-variable-at-a-time scenarios</t>
  </si>
  <si>
    <t>Model input</t>
  </si>
  <si>
    <t>Notes</t>
  </si>
  <si>
    <t>Packaging material mass (kg)</t>
  </si>
  <si>
    <t>Bottle body / four complete cans</t>
  </si>
  <si>
    <t>Virgin / primary EF (kg CO2e/kg)</t>
  </si>
  <si>
    <t>From Emissions Factors sheet</t>
  </si>
  <si>
    <t>Recycled EF (kg CO2e/kg)</t>
  </si>
  <si>
    <t>Al recycled EF: remelting-only proxy</t>
  </si>
  <si>
    <t>Constant GWP (kg CO2e/FU)</t>
  </si>
  <si>
    <t>LCIA total less virgin/recycled material GWP; remaining impacts fixed</t>
  </si>
  <si>
    <t>Base recycled fraction</t>
  </si>
  <si>
    <t>Original assumptions</t>
  </si>
  <si>
    <t>PET scenario</t>
  </si>
  <si>
    <t>Recycled share</t>
  </si>
  <si>
    <t>Virgin PET (kg)</t>
  </si>
  <si>
    <t>Recycled PET (kg)</t>
  </si>
  <si>
    <t>Total GWP (kg CO2e/FU)</t>
  </si>
  <si>
    <t>Change vs base</t>
  </si>
  <si>
    <t>Aluminium scenario</t>
  </si>
  <si>
    <t>Primary Al (kg)</t>
  </si>
  <si>
    <t>Recycled Al (kg)</t>
  </si>
  <si>
    <t>GWP across scenario</t>
  </si>
  <si>
    <t>GWP reduction across scenario</t>
  </si>
  <si>
    <t>How does the cradle-to-gate climate-change impact of a PET bottle system compare with an aluminium can system?</t>
  </si>
  <si>
    <t>Which life-cycle inputs drive the difference?</t>
  </si>
  <si>
    <t>How sensitive is the comparison to recycled-content assumptions?</t>
  </si>
  <si>
    <t>INTERPRETATION</t>
  </si>
  <si>
    <t>RESULTS</t>
  </si>
  <si>
    <t>ALUMINIUM</t>
  </si>
  <si>
    <t>CLIMATE IMPACT ANALYSIS</t>
  </si>
  <si>
    <t>Life-cycle stage (kg CO₂e/FU)</t>
  </si>
  <si>
    <t xml:space="preserve">Pet bottle </t>
  </si>
  <si>
    <t xml:space="preserve">Aluminium can </t>
  </si>
  <si>
    <t>SENSITIVITY ANALYSIS</t>
  </si>
  <si>
    <t>DISCUSSION &amp; INTERPRETATION</t>
  </si>
  <si>
    <r>
      <t xml:space="preserve">The </t>
    </r>
    <r>
      <rPr>
        <b/>
        <sz val="11"/>
        <color theme="1"/>
        <rFont val="Calibri"/>
        <family val="2"/>
      </rPr>
      <t>PET bottle system</t>
    </r>
    <r>
      <rPr>
        <sz val="11"/>
        <color theme="1"/>
        <rFont val="Calibri"/>
      </rPr>
      <t xml:space="preserve"> has a cradle-to-gate climate-change impact of </t>
    </r>
    <r>
      <rPr>
        <b/>
        <sz val="11"/>
        <color theme="1"/>
        <rFont val="Calibri"/>
        <family val="2"/>
      </rPr>
      <t>0.06825 kg CO₂e/FU</t>
    </r>
    <r>
      <rPr>
        <sz val="11"/>
        <color theme="1"/>
        <rFont val="Calibri"/>
      </rPr>
      <t xml:space="preserve">, compared with </t>
    </r>
    <r>
      <rPr>
        <b/>
        <sz val="11"/>
        <color theme="1"/>
        <rFont val="Calibri"/>
        <family val="2"/>
      </rPr>
      <t>0.24318 kg CO₂e/FU for the aluminium can system</t>
    </r>
    <r>
      <rPr>
        <sz val="11"/>
        <color theme="1"/>
        <rFont val="Calibri"/>
      </rPr>
      <t>. Aluminium therefore exhibits approximately</t>
    </r>
    <r>
      <rPr>
        <b/>
        <sz val="11"/>
        <color theme="1"/>
        <rFont val="Calibri"/>
        <family val="2"/>
      </rPr>
      <t xml:space="preserve"> 3.56 times</t>
    </r>
    <r>
      <rPr>
        <sz val="11"/>
        <color theme="1"/>
        <rFont val="Calibri"/>
      </rPr>
      <t xml:space="preserve"> higher GWP than PET under the study's assumptions.</t>
    </r>
  </si>
  <si>
    <r>
      <t xml:space="preserve">Material </t>
    </r>
    <r>
      <rPr>
        <sz val="11"/>
        <color theme="1"/>
        <rFont val="Calibri"/>
      </rPr>
      <t>production is the dominant contributor</t>
    </r>
    <r>
      <rPr>
        <sz val="11"/>
        <color theme="1"/>
        <rFont val="Calibri"/>
        <family val="2"/>
      </rPr>
      <t xml:space="preserve"> in both systems, accounting for </t>
    </r>
    <r>
      <rPr>
        <b/>
        <sz val="11"/>
        <color theme="1"/>
        <rFont val="Calibri"/>
        <family val="2"/>
      </rPr>
      <t>83.9% of PET GWP</t>
    </r>
    <r>
      <rPr>
        <sz val="11"/>
        <color theme="1"/>
        <rFont val="Calibri"/>
        <family val="2"/>
      </rPr>
      <t xml:space="preserve"> and </t>
    </r>
    <r>
      <rPr>
        <b/>
        <sz val="11"/>
        <color theme="1"/>
        <rFont val="Calibri"/>
        <family val="2"/>
      </rPr>
      <t>81.2%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of aluminium GWP</t>
    </r>
    <r>
      <rPr>
        <sz val="11"/>
        <color theme="1"/>
        <rFont val="Calibri"/>
        <family val="2"/>
      </rPr>
      <t>. Virgin PET production contributes 67.4% of the PET system's total impact, while primary aluminium production contributes 78.8% of the aluminium system's impact. The difference is primarily driven by the higher emission factor for primary aluminium (10.10 kg CO₂e/kg) compared with virgin PET (2.19 kg CO₂e/kg), alongside the respective material quantities.</t>
    </r>
  </si>
  <si>
    <r>
      <t xml:space="preserve">Increasing recycled content reduces the modelled GWP of both systems. Raising recycled </t>
    </r>
    <r>
      <rPr>
        <b/>
        <sz val="11"/>
        <color theme="1"/>
        <rFont val="Calibri"/>
        <family val="2"/>
      </rPr>
      <t>PET content from 25% to 50% reduces PET GWP by 12.1%</t>
    </r>
    <r>
      <rPr>
        <sz val="11"/>
        <color theme="1"/>
        <rFont val="Calibri"/>
        <family val="2"/>
      </rPr>
      <t xml:space="preserve">, while increasing </t>
    </r>
    <r>
      <rPr>
        <b/>
        <sz val="11"/>
        <color theme="1"/>
        <rFont val="Calibri"/>
        <family val="2"/>
      </rPr>
      <t>recycled aluminium content from 54% to 75% reduces aluminium GWP by 35.0%</t>
    </r>
    <r>
      <rPr>
        <sz val="11"/>
        <color theme="1"/>
        <rFont val="Calibri"/>
        <family val="2"/>
      </rPr>
      <t xml:space="preserve">. </t>
    </r>
    <r>
      <rPr>
        <b/>
        <sz val="11"/>
        <color theme="1"/>
        <rFont val="Calibri"/>
        <family val="2"/>
      </rPr>
      <t>Aluminium shows greater sensitivity to recycled-content assumptions</t>
    </r>
    <r>
      <rPr>
        <sz val="11"/>
        <color theme="1"/>
        <rFont val="Calibri"/>
        <family val="2"/>
      </rPr>
      <t xml:space="preserve">. However, PET </t>
    </r>
    <r>
      <rPr>
        <sz val="11"/>
        <color theme="1"/>
        <rFont val="Calibri"/>
      </rPr>
      <t>retains a lower modelled GWP across all tested scenarios</t>
    </r>
    <r>
      <rPr>
        <sz val="11"/>
        <color theme="1"/>
        <rFont val="Calibri"/>
        <family val="2"/>
      </rPr>
      <t>, indicating that the comparative conclusion is stable within the selected scenario ranges.</t>
    </r>
  </si>
  <si>
    <r>
      <t xml:space="preserve">The screening LCA indicates that </t>
    </r>
    <r>
      <rPr>
        <b/>
        <sz val="11"/>
        <color theme="1"/>
        <rFont val="Calibri"/>
        <family val="2"/>
      </rPr>
      <t>PET packaging has a lower cradle-to-gate climate-change impact than aluminium packaging</t>
    </r>
    <r>
      <rPr>
        <sz val="11"/>
        <color theme="1"/>
        <rFont val="Calibri"/>
        <family val="2"/>
      </rPr>
      <t xml:space="preserve"> for the defined functional unit of packaging for a 1 L beverage. </t>
    </r>
    <r>
      <rPr>
        <b/>
        <sz val="11"/>
        <color theme="1"/>
        <rFont val="Calibri"/>
        <family val="2"/>
      </rPr>
      <t>Material production and recycled content are the key drivers</t>
    </r>
    <r>
      <rPr>
        <sz val="11"/>
        <color theme="1"/>
        <rFont val="Calibri"/>
        <family val="2"/>
      </rPr>
      <t xml:space="preserve">. </t>
    </r>
    <r>
      <rPr>
        <b/>
        <sz val="11"/>
        <color theme="1"/>
        <rFont val="Calibri"/>
        <family val="2"/>
      </rPr>
      <t>These conclusions are influenced by the selected secondary data, simplified recycling assumptions and excluded processes, and should not be generalised to all packaging applications.</t>
    </r>
  </si>
  <si>
    <t>Guiding questions for discussion</t>
  </si>
  <si>
    <t>LIMITATIONS</t>
  </si>
  <si>
    <t>Processes</t>
  </si>
  <si>
    <t>Limitation</t>
  </si>
  <si>
    <t>Description</t>
  </si>
  <si>
    <t>This screening does not cover all relevant production processes for PET bottles and aluminium cans. PET preform manufacturing energy and aluminium production losses are not fully accounted for.</t>
  </si>
  <si>
    <t>The cradle-to-gate assessment excludes beverage filling, distribution, use and end-of-life treatment.</t>
  </si>
  <si>
    <t>Impact categories</t>
  </si>
  <si>
    <t>The assessment considers only climate-change impacts (GWP), excluding water consumption, resource depletion, toxicity and other environmental impacts.</t>
  </si>
  <si>
    <t>Data quality</t>
  </si>
  <si>
    <t>The assessment relies on secondary data from different sources, geographical regions and reporting years, which may not fully represent actual production conditions.</t>
  </si>
  <si>
    <t>Recycling assumptions</t>
  </si>
  <si>
    <t>Recycled-content calculations use simplified emission factors. The recycled-aluminium factor covers remelting, while the recycled-PET factor represents an open-loop recycling process.</t>
  </si>
  <si>
    <t>Material losses</t>
  </si>
  <si>
    <t>Material losses and scrap generation during aluminium rolling and can manufacturing are excluded through a no-loss assumption.</t>
  </si>
  <si>
    <t>Transportation</t>
  </si>
  <si>
    <t>A uniform transport distance of 500 km is assumed, rather than using actual supplier-to-manufacturer distances.</t>
  </si>
  <si>
    <t>Energy assumptions</t>
  </si>
  <si>
    <t>Manufacturing electricity impacts are calculated using an average EU electricity emission factor, rather than facility-specific electricity mixes.</t>
  </si>
  <si>
    <t>Sensitivity analysis</t>
  </si>
  <si>
    <t>The analysis examines recycled-content variations only, without testing uncertainty in packaging weights, energy consumption, transport distances or emission factors.</t>
  </si>
  <si>
    <t>Comparative applicability</t>
  </si>
  <si>
    <t>The findings apply to the selected packaging configurations and assumptions and cannot be generalized to all PET bottles or aluminium cans.</t>
  </si>
  <si>
    <t>BASE CASE  |  PET BOTTLE</t>
  </si>
  <si>
    <t>BASE CASE  |  ALUMINIUM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</si>
</sst>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"/>
    <numFmt numFmtId="165" formatCode="\+0.0%;\-0.0%;0.0%"/>
    <numFmt numFmtId="166" formatCode="0.00000"/>
    <numFmt numFmtId="167" formatCode="0.0000"/>
    <numFmt numFmtId="168" formatCode="0.0%;\-0.0%;0.0%"/>
    <numFmt numFmtId="169" formatCode="0.0%"/>
    <numFmt numFmtId="170" formatCode="0.00000\ &quot;kg CO₂e&quot;"/>
    <numFmt numFmtId="171" formatCode="0.00&quot;×&quot;"/>
    <numFmt numFmtId="172" formatCode="0.000"/>
  </numFmts>
  <fonts count="38">
    <font>
      <sz val="11"/>
      <color theme="1"/>
      <name val="Calibri"/>
    </font>
    <font>
      <sz val="11"/>
      <color theme="10"/>
      <name val="Calibri"/>
      <family val="2"/>
    </font>
    <font>
      <sz val="12"/>
      <color theme="1"/>
      <name val="Times New Roman"/>
      <family val="1"/>
    </font>
    <font>
      <b/>
      <sz val="16"/>
      <color theme="1"/>
      <name val="Calibri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theme="9"/>
      <name val="Aptos"/>
      <family val="2"/>
    </font>
    <font>
      <b/>
      <sz val="14"/>
      <color rgb="FFFFFFFF"/>
      <name val="Calibri"/>
      <family val="2"/>
    </font>
    <font>
      <b/>
      <sz val="12"/>
      <color rgb="FF17365D"/>
      <name val="Times New Roman"/>
      <family val="1"/>
    </font>
    <font>
      <b/>
      <sz val="11"/>
      <color rgb="FF17365D"/>
      <name val="Calibri"/>
      <family val="2"/>
    </font>
    <font>
      <b/>
      <sz val="10"/>
      <color rgb="FFFFFFFF"/>
      <name val="Aptos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Aptos"/>
      <family val="2"/>
    </font>
    <font>
      <sz val="11"/>
      <color theme="1"/>
      <name val="Calibri"/>
      <family val="2"/>
    </font>
    <font>
      <b/>
      <sz val="24"/>
      <color rgb="FFFFFFFF"/>
      <name val="Calibri"/>
      <family val="2"/>
    </font>
    <font>
      <sz val="24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ptos"/>
      <family val="2"/>
    </font>
    <font>
      <sz val="10"/>
      <color theme="1"/>
      <name val="Arial Unicode MS"/>
    </font>
    <font>
      <sz val="12"/>
      <color theme="1"/>
      <name val="Aptos"/>
      <family val="2"/>
    </font>
    <font>
      <b/>
      <sz val="14"/>
      <color rgb="FFFFFFFF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8"/>
      <color rgb="FFFFFFFF"/>
      <name val="Calibri"/>
      <family val="2"/>
    </font>
    <font>
      <sz val="10"/>
      <color rgb="FF17324D"/>
      <name val="Calibri"/>
      <family val="2"/>
    </font>
    <font>
      <b/>
      <sz val="22"/>
      <color rgb="FF17324D"/>
      <name val="Calibri"/>
      <family val="2"/>
    </font>
    <font>
      <b/>
      <sz val="11"/>
      <color rgb="FF17324D"/>
      <name val="Calibri"/>
      <family val="2"/>
    </font>
    <font>
      <sz val="11"/>
      <color theme="1"/>
      <name val="Calibri"/>
      <family val="2"/>
    </font>
    <font>
      <b/>
      <sz val="24"/>
      <color theme="0"/>
      <name val="Calibri"/>
      <family val="2"/>
    </font>
    <font>
      <b/>
      <sz val="12"/>
      <color theme="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1"/>
      <color theme="1" tint="0.499984740745262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B3"/>
      </patternFill>
    </fill>
    <fill>
      <patternFill patternType="solid">
        <fgColor rgb="FFDDF2E4"/>
      </patternFill>
    </fill>
    <fill>
      <patternFill patternType="solid">
        <fgColor rgb="FFE4F2E8"/>
      </patternFill>
    </fill>
    <fill>
      <patternFill patternType="solid">
        <fgColor rgb="FFE1F2F0"/>
      </patternFill>
    </fill>
    <fill>
      <patternFill patternType="solid">
        <fgColor theme="8" tint="-0.249977111117893"/>
        <bgColor indexed="65"/>
      </patternFill>
    </fill>
    <fill>
      <patternFill patternType="solid">
        <fgColor theme="8" tint="-0.49989318521683401"/>
        <bgColor indexed="65"/>
      </patternFill>
    </fill>
    <fill>
      <patternFill patternType="solid">
        <fgColor rgb="FF002060"/>
      </patternFill>
    </fill>
    <fill>
      <patternFill patternType="solid">
        <fgColor rgb="FF17324D"/>
      </patternFill>
    </fill>
    <fill>
      <patternFill patternType="solid">
        <fgColor rgb="FFE8F3F5"/>
      </patternFill>
    </fill>
    <fill>
      <patternFill patternType="solid">
        <fgColor rgb="FFFFF2CC"/>
      </patternFill>
    </fill>
    <fill>
      <patternFill patternType="solid">
        <fgColor rgb="FF17324D"/>
      </patternFill>
    </fill>
    <fill>
      <patternFill patternType="solid">
        <fgColor rgb="FFEAF4F4"/>
      </patternFill>
    </fill>
    <fill>
      <patternFill patternType="solid">
        <fgColor rgb="FFF1F5F9"/>
      </patternFill>
    </fill>
    <fill>
      <patternFill patternType="solid">
        <fgColor rgb="FF147D79"/>
      </patternFill>
    </fill>
    <fill>
      <patternFill patternType="solid">
        <fgColor rgb="FFFFF0CC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12"/>
    <xf numFmtId="0" fontId="1" fillId="0" borderId="12"/>
    <xf numFmtId="9" fontId="32" fillId="0" borderId="0" applyFont="0" applyFill="0" applyBorder="0" applyAlignment="0" applyProtection="0"/>
  </cellStyleXfs>
  <cellXfs count="166"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vertical="top"/>
    </xf>
    <xf numFmtId="0" fontId="3" fillId="0" borderId="0" xfId="0" applyFont="1" applyBorder="1" applyAlignment="1">
      <alignment horizontal="center"/>
    </xf>
    <xf numFmtId="0" fontId="0" fillId="0" borderId="4" xfId="0" applyBorder="1" applyAlignment="1">
      <alignment wrapText="1"/>
    </xf>
    <xf numFmtId="0" fontId="6" fillId="0" borderId="3" xfId="0" applyFont="1" applyBorder="1" applyAlignment="1">
      <alignment horizontal="justify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1" fillId="0" borderId="0" xfId="1" applyBorder="1" applyAlignment="1">
      <alignment wrapText="1"/>
    </xf>
    <xf numFmtId="0" fontId="11" fillId="0" borderId="0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 applyAlignment="1">
      <alignment wrapText="1"/>
    </xf>
    <xf numFmtId="0" fontId="0" fillId="6" borderId="0" xfId="0" applyFill="1" applyBorder="1"/>
    <xf numFmtId="164" fontId="0" fillId="0" borderId="0" xfId="0" applyNumberFormat="1" applyBorder="1"/>
    <xf numFmtId="164" fontId="0" fillId="6" borderId="0" xfId="0" applyNumberFormat="1" applyFill="1" applyBorder="1"/>
    <xf numFmtId="2" fontId="0" fillId="0" borderId="0" xfId="0" applyNumberFormat="1" applyBorder="1"/>
    <xf numFmtId="9" fontId="0" fillId="0" borderId="0" xfId="0" applyNumberFormat="1" applyBorder="1"/>
    <xf numFmtId="165" fontId="0" fillId="0" borderId="0" xfId="0" applyNumberFormat="1" applyBorder="1"/>
    <xf numFmtId="0" fontId="0" fillId="8" borderId="0" xfId="0" applyFill="1" applyBorder="1"/>
    <xf numFmtId="164" fontId="0" fillId="8" borderId="0" xfId="0" applyNumberFormat="1" applyFill="1" applyBorder="1"/>
    <xf numFmtId="0" fontId="14" fillId="0" borderId="0" xfId="0" applyFont="1" applyBorder="1"/>
    <xf numFmtId="0" fontId="15" fillId="2" borderId="0" xfId="0" applyFont="1" applyFill="1" applyBorder="1" applyAlignment="1">
      <alignment horizontal="center" vertical="center" wrapText="1"/>
    </xf>
    <xf numFmtId="0" fontId="16" fillId="0" borderId="0" xfId="0" applyFont="1" applyBorder="1"/>
    <xf numFmtId="0" fontId="15" fillId="2" borderId="0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justify"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wrapText="1"/>
    </xf>
    <xf numFmtId="0" fontId="0" fillId="0" borderId="0" xfId="0" applyBorder="1" applyAlignment="1">
      <alignment horizontal="center"/>
    </xf>
    <xf numFmtId="0" fontId="14" fillId="0" borderId="0" xfId="0" applyFont="1" applyBorder="1" applyAlignment="1">
      <alignment wrapText="1"/>
    </xf>
    <xf numFmtId="0" fontId="14" fillId="0" borderId="0" xfId="0" applyFont="1" applyBorder="1" applyAlignment="1">
      <alignment horizontal="center"/>
    </xf>
    <xf numFmtId="0" fontId="0" fillId="0" borderId="6" xfId="0" applyBorder="1"/>
    <xf numFmtId="0" fontId="14" fillId="0" borderId="6" xfId="0" applyFont="1" applyBorder="1"/>
    <xf numFmtId="0" fontId="14" fillId="0" borderId="6" xfId="0" applyFont="1" applyBorder="1" applyAlignment="1">
      <alignment horizontal="center"/>
    </xf>
    <xf numFmtId="0" fontId="20" fillId="0" borderId="6" xfId="0" applyFont="1" applyBorder="1"/>
    <xf numFmtId="2" fontId="0" fillId="0" borderId="6" xfId="0" applyNumberFormat="1" applyBorder="1"/>
    <xf numFmtId="166" fontId="14" fillId="0" borderId="0" xfId="0" applyNumberFormat="1" applyFont="1" applyBorder="1" applyAlignment="1">
      <alignment horizontal="center"/>
    </xf>
    <xf numFmtId="0" fontId="0" fillId="0" borderId="7" xfId="0" applyBorder="1"/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/>
    <xf numFmtId="0" fontId="19" fillId="0" borderId="6" xfId="0" applyFont="1" applyBorder="1" applyAlignment="1">
      <alignment vertical="center"/>
    </xf>
    <xf numFmtId="167" fontId="0" fillId="0" borderId="6" xfId="0" applyNumberFormat="1" applyBorder="1"/>
    <xf numFmtId="0" fontId="14" fillId="0" borderId="0" xfId="0" applyFont="1" applyBorder="1" applyAlignment="1">
      <alignment vertical="center" wrapText="1"/>
    </xf>
    <xf numFmtId="166" fontId="14" fillId="0" borderId="0" xfId="0" applyNumberFormat="1" applyFont="1" applyBorder="1" applyAlignment="1">
      <alignment vertical="center" wrapText="1"/>
    </xf>
    <xf numFmtId="0" fontId="22" fillId="10" borderId="0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166" fontId="14" fillId="0" borderId="6" xfId="0" applyNumberFormat="1" applyFont="1" applyBorder="1" applyAlignment="1">
      <alignment vertical="center" wrapText="1"/>
    </xf>
    <xf numFmtId="0" fontId="21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10" xfId="0" applyBorder="1" applyAlignment="1">
      <alignment wrapText="1"/>
    </xf>
    <xf numFmtId="167" fontId="0" fillId="0" borderId="10" xfId="0" applyNumberFormat="1" applyBorder="1" applyAlignment="1">
      <alignment wrapText="1"/>
    </xf>
    <xf numFmtId="0" fontId="25" fillId="0" borderId="10" xfId="0" applyFont="1" applyBorder="1" applyAlignment="1">
      <alignment wrapText="1"/>
    </xf>
    <xf numFmtId="167" fontId="14" fillId="0" borderId="10" xfId="0" applyNumberFormat="1" applyFont="1" applyBorder="1"/>
    <xf numFmtId="167" fontId="12" fillId="0" borderId="10" xfId="0" applyNumberFormat="1" applyFont="1" applyBorder="1"/>
    <xf numFmtId="164" fontId="0" fillId="7" borderId="11" xfId="0" applyNumberFormat="1" applyFill="1" applyBorder="1"/>
    <xf numFmtId="0" fontId="0" fillId="7" borderId="11" xfId="0" applyFill="1" applyBorder="1"/>
    <xf numFmtId="0" fontId="0" fillId="0" borderId="12" xfId="0"/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 wrapText="1"/>
    </xf>
    <xf numFmtId="0" fontId="11" fillId="12" borderId="0" xfId="0" applyFont="1" applyFill="1" applyBorder="1"/>
    <xf numFmtId="0" fontId="11" fillId="12" borderId="4" xfId="0" applyFont="1" applyFill="1" applyBorder="1"/>
    <xf numFmtId="0" fontId="11" fillId="12" borderId="0" xfId="0" applyFont="1" applyFill="1" applyBorder="1" applyAlignment="1">
      <alignment horizontal="center" vertical="center" wrapText="1"/>
    </xf>
    <xf numFmtId="164" fontId="11" fillId="12" borderId="0" xfId="0" applyNumberFormat="1" applyFont="1" applyFill="1" applyBorder="1"/>
    <xf numFmtId="164" fontId="0" fillId="7" borderId="10" xfId="0" applyNumberFormat="1" applyFill="1" applyBorder="1"/>
    <xf numFmtId="164" fontId="0" fillId="13" borderId="0" xfId="0" applyNumberFormat="1" applyFill="1" applyBorder="1"/>
    <xf numFmtId="168" fontId="0" fillId="13" borderId="0" xfId="0" applyNumberFormat="1" applyFill="1" applyBorder="1"/>
    <xf numFmtId="168" fontId="0" fillId="14" borderId="0" xfId="0" applyNumberFormat="1" applyFill="1" applyBorder="1"/>
    <xf numFmtId="168" fontId="0" fillId="0" borderId="0" xfId="0" applyNumberFormat="1" applyBorder="1"/>
    <xf numFmtId="168" fontId="0" fillId="8" borderId="0" xfId="0" applyNumberFormat="1" applyFill="1" applyBorder="1"/>
    <xf numFmtId="169" fontId="0" fillId="0" borderId="0" xfId="0" applyNumberFormat="1" applyBorder="1"/>
    <xf numFmtId="166" fontId="0" fillId="0" borderId="0" xfId="0" applyNumberFormat="1" applyBorder="1"/>
    <xf numFmtId="0" fontId="11" fillId="18" borderId="0" xfId="0" applyFont="1" applyFill="1" applyBorder="1"/>
    <xf numFmtId="9" fontId="31" fillId="19" borderId="0" xfId="0" applyNumberFormat="1" applyFont="1" applyFill="1" applyBorder="1"/>
    <xf numFmtId="0" fontId="26" fillId="0" borderId="12" xfId="0" applyFont="1" applyAlignment="1">
      <alignment horizontal="center"/>
    </xf>
    <xf numFmtId="0" fontId="33" fillId="0" borderId="12" xfId="0" applyFont="1" applyAlignment="1">
      <alignment horizontal="center"/>
    </xf>
    <xf numFmtId="0" fontId="7" fillId="12" borderId="0" xfId="0" applyFont="1" applyFill="1" applyBorder="1"/>
    <xf numFmtId="164" fontId="0" fillId="0" borderId="12" xfId="0" applyNumberFormat="1"/>
    <xf numFmtId="9" fontId="0" fillId="0" borderId="12" xfId="2" applyFont="1" applyFill="1" applyBorder="1"/>
    <xf numFmtId="0" fontId="34" fillId="0" borderId="22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0" fontId="17" fillId="0" borderId="21" xfId="0" applyFont="1" applyBorder="1"/>
    <xf numFmtId="164" fontId="0" fillId="0" borderId="23" xfId="0" applyNumberFormat="1" applyBorder="1"/>
    <xf numFmtId="0" fontId="17" fillId="0" borderId="21" xfId="0" applyFont="1" applyBorder="1" applyAlignment="1">
      <alignment wrapText="1"/>
    </xf>
    <xf numFmtId="0" fontId="17" fillId="0" borderId="24" xfId="0" applyFont="1" applyBorder="1"/>
    <xf numFmtId="164" fontId="0" fillId="0" borderId="19" xfId="0" applyNumberFormat="1" applyBorder="1"/>
    <xf numFmtId="164" fontId="0" fillId="0" borderId="14" xfId="0" applyNumberFormat="1" applyBorder="1"/>
    <xf numFmtId="172" fontId="0" fillId="7" borderId="11" xfId="0" applyNumberFormat="1" applyFill="1" applyBorder="1"/>
    <xf numFmtId="172" fontId="0" fillId="0" borderId="12" xfId="0" applyNumberFormat="1"/>
    <xf numFmtId="0" fontId="7" fillId="0" borderId="12" xfId="0" applyFont="1"/>
    <xf numFmtId="0" fontId="36" fillId="0" borderId="12" xfId="0" applyFont="1"/>
    <xf numFmtId="0" fontId="25" fillId="0" borderId="12" xfId="0" applyFont="1"/>
    <xf numFmtId="164" fontId="12" fillId="7" borderId="11" xfId="0" applyNumberFormat="1" applyFont="1" applyFill="1" applyBorder="1"/>
    <xf numFmtId="172" fontId="0" fillId="7" borderId="10" xfId="0" applyNumberFormat="1" applyFill="1" applyBorder="1"/>
    <xf numFmtId="0" fontId="27" fillId="0" borderId="12" xfId="0" applyFont="1" applyAlignment="1">
      <alignment horizontal="center"/>
    </xf>
    <xf numFmtId="0" fontId="25" fillId="0" borderId="12" xfId="0" applyFont="1" applyAlignment="1">
      <alignment horizontal="left"/>
    </xf>
    <xf numFmtId="0" fontId="0" fillId="8" borderId="13" xfId="0" applyFill="1" applyBorder="1"/>
    <xf numFmtId="172" fontId="0" fillId="8" borderId="13" xfId="0" applyNumberFormat="1" applyFill="1" applyBorder="1"/>
    <xf numFmtId="0" fontId="17" fillId="22" borderId="13" xfId="0" applyFont="1" applyFill="1" applyBorder="1" applyAlignment="1">
      <alignment vertical="center" wrapText="1"/>
    </xf>
    <xf numFmtId="0" fontId="7" fillId="0" borderId="12" xfId="0" applyFont="1" applyAlignment="1">
      <alignment horizontal="left"/>
    </xf>
    <xf numFmtId="0" fontId="0" fillId="0" borderId="12" xfId="0" applyAlignment="1">
      <alignment horizontal="left"/>
    </xf>
    <xf numFmtId="0" fontId="17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7" fillId="0" borderId="25" xfId="0" applyFont="1" applyBorder="1" applyAlignment="1">
      <alignment horizontal="left" vertical="center" wrapText="1"/>
    </xf>
    <xf numFmtId="0" fontId="17" fillId="0" borderId="26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top"/>
    </xf>
    <xf numFmtId="0" fontId="17" fillId="0" borderId="0" xfId="0" applyFont="1" applyBorder="1" applyAlignment="1">
      <alignment horizontal="left" vertical="top" wrapText="1"/>
    </xf>
    <xf numFmtId="0" fontId="17" fillId="22" borderId="13" xfId="0" applyFont="1" applyFill="1" applyBorder="1" applyAlignment="1">
      <alignment vertical="top" wrapText="1"/>
    </xf>
    <xf numFmtId="0" fontId="17" fillId="22" borderId="13" xfId="0" applyFont="1" applyFill="1" applyBorder="1" applyAlignment="1">
      <alignment horizontal="left" vertical="top" wrapText="1"/>
    </xf>
    <xf numFmtId="0" fontId="11" fillId="0" borderId="12" xfId="0" applyFont="1"/>
    <xf numFmtId="164" fontId="11" fillId="0" borderId="12" xfId="0" applyNumberFormat="1" applyFont="1"/>
    <xf numFmtId="0" fontId="23" fillId="0" borderId="12" xfId="0" applyFont="1" applyAlignment="1">
      <alignment horizontal="center"/>
    </xf>
    <xf numFmtId="0" fontId="33" fillId="20" borderId="12" xfId="0" applyFont="1" applyFill="1" applyAlignment="1">
      <alignment horizontal="center"/>
    </xf>
    <xf numFmtId="0" fontId="7" fillId="12" borderId="0" xfId="0" applyFont="1" applyFill="1" applyBorder="1" applyAlignment="1">
      <alignment horizontal="center"/>
    </xf>
    <xf numFmtId="0" fontId="7" fillId="12" borderId="0" xfId="0" applyFont="1" applyFill="1" applyBorder="1" applyAlignment="1">
      <alignment horizontal="left"/>
    </xf>
    <xf numFmtId="0" fontId="12" fillId="21" borderId="13" xfId="0" applyFont="1" applyFill="1" applyBorder="1" applyAlignment="1">
      <alignment horizontal="left" vertical="top" wrapText="1"/>
    </xf>
    <xf numFmtId="0" fontId="36" fillId="0" borderId="13" xfId="0" applyFont="1" applyBorder="1" applyAlignment="1">
      <alignment horizontal="left" vertical="center"/>
    </xf>
    <xf numFmtId="0" fontId="12" fillId="21" borderId="25" xfId="0" applyFont="1" applyFill="1" applyBorder="1" applyAlignment="1">
      <alignment horizontal="left" vertical="center" wrapText="1"/>
    </xf>
    <xf numFmtId="0" fontId="12" fillId="21" borderId="26" xfId="0" applyFont="1" applyFill="1" applyBorder="1" applyAlignment="1">
      <alignment horizontal="left" vertical="center" wrapText="1"/>
    </xf>
    <xf numFmtId="0" fontId="12" fillId="21" borderId="20" xfId="0" applyFont="1" applyFill="1" applyBorder="1" applyAlignment="1">
      <alignment horizontal="left" vertical="center" wrapText="1"/>
    </xf>
    <xf numFmtId="0" fontId="36" fillId="0" borderId="12" xfId="0" applyFont="1" applyAlignment="1">
      <alignment horizontal="left"/>
    </xf>
    <xf numFmtId="0" fontId="12" fillId="21" borderId="13" xfId="0" applyFont="1" applyFill="1" applyBorder="1" applyAlignment="1">
      <alignment horizontal="left" vertical="center" wrapText="1"/>
    </xf>
    <xf numFmtId="0" fontId="0" fillId="21" borderId="13" xfId="0" applyFill="1" applyBorder="1" applyAlignment="1">
      <alignment horizontal="left" vertical="center" wrapText="1"/>
    </xf>
    <xf numFmtId="0" fontId="29" fillId="17" borderId="12" xfId="0" applyFont="1" applyFill="1"/>
    <xf numFmtId="0" fontId="0" fillId="0" borderId="12" xfId="0"/>
    <xf numFmtId="170" fontId="30" fillId="17" borderId="12" xfId="0" applyNumberFormat="1" applyFont="1" applyFill="1" applyAlignment="1">
      <alignment horizontal="center" vertical="center"/>
    </xf>
    <xf numFmtId="0" fontId="11" fillId="15" borderId="12" xfId="0" applyFont="1" applyFill="1"/>
    <xf numFmtId="0" fontId="28" fillId="15" borderId="12" xfId="0" applyFont="1" applyFill="1"/>
    <xf numFmtId="0" fontId="37" fillId="0" borderId="12" xfId="0" applyFont="1"/>
    <xf numFmtId="0" fontId="29" fillId="16" borderId="12" xfId="0" applyFont="1" applyFill="1"/>
    <xf numFmtId="171" fontId="30" fillId="17" borderId="12" xfId="0" applyNumberFormat="1" applyFont="1" applyFill="1" applyAlignment="1">
      <alignment horizontal="center" vertical="center"/>
    </xf>
    <xf numFmtId="0" fontId="0" fillId="0" borderId="13" xfId="0" applyBorder="1" applyAlignment="1">
      <alignment horizontal="left" wrapText="1"/>
    </xf>
    <xf numFmtId="0" fontId="0" fillId="0" borderId="20" xfId="0" applyBorder="1"/>
    <xf numFmtId="0" fontId="14" fillId="0" borderId="19" xfId="0" applyFont="1" applyBorder="1" applyAlignment="1">
      <alignment horizontal="left" vertical="center" wrapText="1"/>
    </xf>
    <xf numFmtId="0" fontId="0" fillId="0" borderId="19" xfId="0" applyBorder="1"/>
    <xf numFmtId="0" fontId="6" fillId="0" borderId="18" xfId="0" applyFont="1" applyBorder="1" applyAlignment="1">
      <alignment horizontal="justify" vertical="center" wrapText="1"/>
    </xf>
    <xf numFmtId="0" fontId="0" fillId="0" borderId="18" xfId="0" applyBorder="1"/>
    <xf numFmtId="0" fontId="4" fillId="0" borderId="18" xfId="0" applyFont="1" applyBorder="1" applyAlignment="1">
      <alignment horizontal="justify" vertical="center" wrapText="1"/>
    </xf>
    <xf numFmtId="0" fontId="13" fillId="0" borderId="18" xfId="0" applyFont="1" applyBorder="1" applyAlignment="1">
      <alignment horizontal="justify" vertical="center" wrapText="1"/>
    </xf>
    <xf numFmtId="0" fontId="7" fillId="12" borderId="12" xfId="0" applyFont="1" applyFill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18" fillId="0" borderId="18" xfId="0" applyFont="1" applyBorder="1" applyAlignment="1">
      <alignment horizontal="justify" vertical="center" wrapText="1"/>
    </xf>
    <xf numFmtId="0" fontId="0" fillId="0" borderId="17" xfId="0" applyBorder="1"/>
    <xf numFmtId="0" fontId="7" fillId="2" borderId="12" xfId="0" applyFont="1" applyFill="1" applyAlignment="1">
      <alignment horizontal="center" vertical="center"/>
    </xf>
    <xf numFmtId="0" fontId="24" fillId="10" borderId="12" xfId="0" applyFont="1" applyFill="1" applyAlignment="1">
      <alignment horizontal="center" vertical="center"/>
    </xf>
    <xf numFmtId="0" fontId="14" fillId="0" borderId="13" xfId="0" applyFont="1" applyBorder="1" applyAlignment="1">
      <alignment horizontal="center" vertical="top" wrapText="1"/>
    </xf>
    <xf numFmtId="0" fontId="0" fillId="0" borderId="13" xfId="0" applyBorder="1"/>
    <xf numFmtId="0" fontId="23" fillId="10" borderId="12" xfId="0" applyFont="1" applyFill="1" applyAlignment="1">
      <alignment horizontal="center" vertical="center"/>
    </xf>
    <xf numFmtId="0" fontId="21" fillId="2" borderId="12" xfId="0" applyFont="1" applyFill="1" applyAlignment="1">
      <alignment horizontal="center" vertical="center"/>
    </xf>
    <xf numFmtId="0" fontId="22" fillId="9" borderId="12" xfId="0" applyFont="1" applyFill="1" applyAlignment="1">
      <alignment horizontal="center"/>
    </xf>
    <xf numFmtId="0" fontId="7" fillId="12" borderId="12" xfId="0" applyFont="1" applyFill="1" applyAlignment="1">
      <alignment horizontal="center"/>
    </xf>
    <xf numFmtId="0" fontId="27" fillId="11" borderId="12" xfId="0" applyFont="1" applyFill="1" applyAlignment="1">
      <alignment horizontal="center"/>
    </xf>
    <xf numFmtId="0" fontId="26" fillId="0" borderId="12" xfId="0" applyFont="1" applyAlignment="1">
      <alignment horizontal="center"/>
    </xf>
  </cellXfs>
  <cellStyles count="3">
    <cellStyle name="Hyperlink" xfId="1" xr:uid="{00000000-0005-0000-0000-000001000000}"/>
    <cellStyle name="Normal" xfId="0" builtinId="0"/>
    <cellStyle name="Percent" xfId="2" builtinId="5"/>
  </cellStyles>
  <dxfs count="2">
    <dxf>
      <font>
        <color rgb="FFB45309"/>
      </font>
    </dxf>
    <dxf>
      <font>
        <color rgb="FF147D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/>
              <a:t>GWP by life-cycle stage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PET GWP</c:v>
          </c:tx>
          <c:spPr>
            <a:solidFill>
              <a:srgbClr val="203864"/>
            </a:solidFill>
            <a:ln>
              <a:prstDash val="solid"/>
            </a:ln>
          </c:spPr>
          <c:invertIfNegative val="1"/>
          <c:cat>
            <c:strRef>
              <c:f>'LCA Dashboard'!$A$12:$A$15</c:f>
              <c:strCache>
                <c:ptCount val="4"/>
                <c:pt idx="0">
                  <c:v>Material production</c:v>
                </c:pt>
                <c:pt idx="1">
                  <c:v>Sheet rolling</c:v>
                </c:pt>
                <c:pt idx="2">
                  <c:v>Material transport</c:v>
                </c:pt>
                <c:pt idx="3">
                  <c:v>Package manufacturing</c:v>
                </c:pt>
              </c:strCache>
            </c:strRef>
          </c:cat>
          <c:val>
            <c:numRef>
              <c:f>'LCA Dashboard'!$B$12:$B$15</c:f>
              <c:numCache>
                <c:formatCode>0.00000</c:formatCode>
                <c:ptCount val="4"/>
                <c:pt idx="0">
                  <c:v>5.7434000000000006E-2</c:v>
                </c:pt>
                <c:pt idx="1">
                  <c:v>0</c:v>
                </c:pt>
                <c:pt idx="2">
                  <c:v>1.6307750000000001E-3</c:v>
                </c:pt>
                <c:pt idx="3">
                  <c:v>9.3425625120000001E-3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21D-4237-80BB-B3B121BD92AD}"/>
            </c:ext>
          </c:extLst>
        </c:ser>
        <c:ser>
          <c:idx val="1"/>
          <c:order val="1"/>
          <c:tx>
            <c:v>Aluminium GWP</c:v>
          </c:tx>
          <c:spPr>
            <a:solidFill>
              <a:srgbClr val="C55A11"/>
            </a:solidFill>
            <a:ln>
              <a:prstDash val="solid"/>
            </a:ln>
          </c:spPr>
          <c:invertIfNegative val="1"/>
          <c:cat>
            <c:strRef>
              <c:f>'LCA Dashboard'!$A$12:$A$15</c:f>
              <c:strCache>
                <c:ptCount val="4"/>
                <c:pt idx="0">
                  <c:v>Material production</c:v>
                </c:pt>
                <c:pt idx="1">
                  <c:v>Sheet rolling</c:v>
                </c:pt>
                <c:pt idx="2">
                  <c:v>Material transport</c:v>
                </c:pt>
                <c:pt idx="3">
                  <c:v>Package manufacturing</c:v>
                </c:pt>
              </c:strCache>
            </c:strRef>
          </c:cat>
          <c:val>
            <c:numRef>
              <c:f>'LCA Dashboard'!$C$12:$C$15</c:f>
              <c:numCache>
                <c:formatCode>0.00000</c:formatCode>
                <c:ptCount val="4"/>
                <c:pt idx="0">
                  <c:v>0.19739113599999997</c:v>
                </c:pt>
                <c:pt idx="1">
                  <c:v>1.699088E-2</c:v>
                </c:pt>
                <c:pt idx="2">
                  <c:v>2.2166499999999997E-3</c:v>
                </c:pt>
                <c:pt idx="3">
                  <c:v>2.6582852009599998E-2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21D-4237-80BB-B3B121BD9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overlay val="0"/>
        </c:title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  <a:ea typeface="+mn-lt"/>
                    <a:cs typeface="+mn-lt"/>
                  </a:rPr>
                  <a:t>GWP (kg CO₂e/FU)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/>
              <a:t>GWP across recycling scenarios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PET GWP</c:v>
          </c:tx>
          <c:spPr>
            <a:solidFill>
              <a:srgbClr val="203864"/>
            </a:solidFill>
            <a:ln>
              <a:prstDash val="solid"/>
            </a:ln>
          </c:spPr>
          <c:invertIfNegative val="1"/>
          <c:cat>
            <c:strRef>
              <c:f>'LCA Dashboard'!$A$25:$A$28</c:f>
              <c:strCache>
                <c:ptCount val="4"/>
                <c:pt idx="0">
                  <c:v>Low recycled</c:v>
                </c:pt>
                <c:pt idx="1">
                  <c:v>Base case</c:v>
                </c:pt>
                <c:pt idx="2">
                  <c:v>High recycled</c:v>
                </c:pt>
                <c:pt idx="3">
                  <c:v>Custom scenario</c:v>
                </c:pt>
              </c:strCache>
            </c:strRef>
          </c:cat>
          <c:val>
            <c:numRef>
              <c:f>'LCA Dashboard'!$B$25:$B$28</c:f>
              <c:numCache>
                <c:formatCode>0.00000</c:formatCode>
                <c:ptCount val="4"/>
                <c:pt idx="0">
                  <c:v>7.6667337512E-2</c:v>
                </c:pt>
                <c:pt idx="1">
                  <c:v>6.840733751200001E-2</c:v>
                </c:pt>
                <c:pt idx="2">
                  <c:v>6.0147337512000007E-2</c:v>
                </c:pt>
                <c:pt idx="3">
                  <c:v>6.840733751200001E-2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D8-4605-B2CD-B82881463F9F}"/>
            </c:ext>
          </c:extLst>
        </c:ser>
        <c:ser>
          <c:idx val="1"/>
          <c:order val="1"/>
          <c:tx>
            <c:v>Aluminium GWP</c:v>
          </c:tx>
          <c:spPr>
            <a:solidFill>
              <a:srgbClr val="C55A11"/>
            </a:solidFill>
            <a:ln>
              <a:prstDash val="solid"/>
            </a:ln>
          </c:spPr>
          <c:invertIfNegative val="1"/>
          <c:cat>
            <c:strRef>
              <c:f>'LCA Dashboard'!$A$25:$A$28</c:f>
              <c:strCache>
                <c:ptCount val="4"/>
                <c:pt idx="0">
                  <c:v>Low recycled</c:v>
                </c:pt>
                <c:pt idx="1">
                  <c:v>Base case</c:v>
                </c:pt>
                <c:pt idx="2">
                  <c:v>High recycled</c:v>
                </c:pt>
                <c:pt idx="3">
                  <c:v>Custom scenario</c:v>
                </c:pt>
              </c:strCache>
            </c:strRef>
          </c:cat>
          <c:val>
            <c:numRef>
              <c:f>'LCA Dashboard'!$C$25:$C$28</c:f>
              <c:numCache>
                <c:formatCode>0.00000</c:formatCode>
                <c:ptCount val="4"/>
                <c:pt idx="0">
                  <c:v>0.3608639820095999</c:v>
                </c:pt>
                <c:pt idx="1">
                  <c:v>0.24318151800959995</c:v>
                </c:pt>
                <c:pt idx="2">
                  <c:v>0.15796318200959997</c:v>
                </c:pt>
                <c:pt idx="3">
                  <c:v>0.24318151800959995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D8-4605-B2CD-B82881463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/>
                </a:solidFill>
              </a:rPr>
              <a:t>GWP reduction across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'LCA Dashboard'!$B$32</c:f>
              <c:strCache>
                <c:ptCount val="1"/>
                <c:pt idx="0">
                  <c:v>PET change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'LCA Dashboard'!$A$33:$A$35</c:f>
              <c:strCache>
                <c:ptCount val="3"/>
                <c:pt idx="0">
                  <c:v>Low recycled</c:v>
                </c:pt>
                <c:pt idx="1">
                  <c:v>Base case</c:v>
                </c:pt>
                <c:pt idx="2">
                  <c:v>High recycled</c:v>
                </c:pt>
              </c:strCache>
            </c:strRef>
          </c:cat>
          <c:val>
            <c:numRef>
              <c:f>'LCA Dashboard'!$B$33:$B$35</c:f>
              <c:numCache>
                <c:formatCode>\+0.0%;\-0.0%;0.0%</c:formatCode>
                <c:ptCount val="3"/>
                <c:pt idx="0">
                  <c:v>0.1207472809265675</c:v>
                </c:pt>
                <c:pt idx="1">
                  <c:v>0</c:v>
                </c:pt>
                <c:pt idx="2">
                  <c:v>-0.12074728092656783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F-443B-836B-F114DFC67C45}"/>
            </c:ext>
          </c:extLst>
        </c:ser>
        <c:ser>
          <c:idx val="1"/>
          <c:order val="1"/>
          <c:tx>
            <c:strRef>
              <c:f>'LCA Dashboard'!$C$32</c:f>
              <c:strCache>
                <c:ptCount val="1"/>
                <c:pt idx="0">
                  <c:v>Aluminium change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'LCA Dashboard'!$A$33:$A$35</c:f>
              <c:strCache>
                <c:ptCount val="3"/>
                <c:pt idx="0">
                  <c:v>Low recycled</c:v>
                </c:pt>
                <c:pt idx="1">
                  <c:v>Base case</c:v>
                </c:pt>
                <c:pt idx="2">
                  <c:v>High recycled</c:v>
                </c:pt>
              </c:strCache>
            </c:strRef>
          </c:cat>
          <c:val>
            <c:numRef>
              <c:f>'LCA Dashboard'!$C$33:$C$35</c:f>
              <c:numCache>
                <c:formatCode>\+0.0%;\-0.0%;0.0%</c:formatCode>
                <c:ptCount val="3"/>
                <c:pt idx="0">
                  <c:v>0.48392848668439625</c:v>
                </c:pt>
                <c:pt idx="1">
                  <c:v>0</c:v>
                </c:pt>
                <c:pt idx="2">
                  <c:v>-0.35043097311628701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F-443B-836B-F114DFC67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750495"/>
        <c:axId val="222958431"/>
      </c:barChart>
      <c:catAx>
        <c:axId val="1383750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58431"/>
        <c:crosses val="autoZero"/>
        <c:auto val="1"/>
        <c:lblAlgn val="ctr"/>
        <c:lblOffset val="100"/>
        <c:noMultiLvlLbl val="0"/>
      </c:catAx>
      <c:valAx>
        <c:axId val="22295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\+0.0%;\-0.0%;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750495"/>
        <c:crosses val="autoZero"/>
        <c:crossBetween val="between"/>
      </c:valAx>
      <c:spPr>
        <a:noFill/>
        <a:ln>
          <a:solidFill>
            <a:srgbClr val="CCCCCC"/>
          </a:solidFill>
          <a:prstDash val="dash"/>
        </a:ln>
        <a:effectLst/>
      </c:spPr>
    </c:plotArea>
    <c:legend>
      <c:legendPos val="b"/>
      <c:layout>
        <c:manualLayout>
          <c:xMode val="edge"/>
          <c:yMode val="edge"/>
          <c:x val="0.36858012416079428"/>
          <c:y val="0.90785999537664885"/>
          <c:w val="0.35985060256214862"/>
          <c:h val="7.1079545850277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 sz="1400" b="0" i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GWP Across Recycling Scenarios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'Sensitivity Analysis'!$B$24</c:f>
              <c:strCache>
                <c:ptCount val="1"/>
                <c:pt idx="0">
                  <c:v>PET</c:v>
                </c:pt>
              </c:strCache>
            </c:strRef>
          </c:tx>
          <c:spPr>
            <a:solidFill>
              <a:srgbClr val="5B9BD5"/>
            </a:solidFill>
            <a:ln>
              <a:noFill/>
              <a:prstDash val="solid"/>
            </a:ln>
          </c:spPr>
          <c:invertIfNegative val="1"/>
          <c:cat>
            <c:strRef>
              <c:f>'Sensitivity Analysis'!$A$25:$A$27</c:f>
              <c:strCache>
                <c:ptCount val="3"/>
                <c:pt idx="0">
                  <c:v>Low recycled</c:v>
                </c:pt>
                <c:pt idx="1">
                  <c:v>Base case</c:v>
                </c:pt>
                <c:pt idx="2">
                  <c:v>High recycled</c:v>
                </c:pt>
              </c:strCache>
            </c:strRef>
          </c:cat>
          <c:val>
            <c:numRef>
              <c:f>'Sensitivity Analysis'!$B$25:$B$27</c:f>
              <c:numCache>
                <c:formatCode>0.00</c:formatCode>
                <c:ptCount val="3"/>
                <c:pt idx="0">
                  <c:v>7.6667337512E-2</c:v>
                </c:pt>
                <c:pt idx="1">
                  <c:v>6.840733751200001E-2</c:v>
                </c:pt>
                <c:pt idx="2">
                  <c:v>6.0147337512000007E-2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4E-40F1-BD56-C855BAE4B7B4}"/>
            </c:ext>
          </c:extLst>
        </c:ser>
        <c:ser>
          <c:idx val="1"/>
          <c:order val="1"/>
          <c:tx>
            <c:strRef>
              <c:f>'Sensitivity Analysis'!$C$24</c:f>
              <c:strCache>
                <c:ptCount val="1"/>
                <c:pt idx="0">
                  <c:v>Aluminium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1"/>
          <c:cat>
            <c:strRef>
              <c:f>'Sensitivity Analysis'!$A$25:$A$27</c:f>
              <c:strCache>
                <c:ptCount val="3"/>
                <c:pt idx="0">
                  <c:v>Low recycled</c:v>
                </c:pt>
                <c:pt idx="1">
                  <c:v>Base case</c:v>
                </c:pt>
                <c:pt idx="2">
                  <c:v>High recycled</c:v>
                </c:pt>
              </c:strCache>
            </c:strRef>
          </c:cat>
          <c:val>
            <c:numRef>
              <c:f>'Sensitivity Analysis'!$C$25:$C$27</c:f>
              <c:numCache>
                <c:formatCode>0.00</c:formatCode>
                <c:ptCount val="3"/>
                <c:pt idx="0">
                  <c:v>0.3608639820095999</c:v>
                </c:pt>
                <c:pt idx="1">
                  <c:v>0.24318151800959995</c:v>
                </c:pt>
                <c:pt idx="2">
                  <c:v>0.15796318200959997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D4E-40F1-BD56-C855BAE4B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014879"/>
        <c:axId val="1923400223"/>
      </c:barChart>
      <c:catAx>
        <c:axId val="21801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c:spPr>
        <c:txPr>
          <a:bodyPr rot="-60000000" spcFirstLastPara="1" vert="horz" wrap="square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923400223"/>
        <c:crosses val="autoZero"/>
        <c:auto val="1"/>
        <c:lblAlgn val="ctr"/>
        <c:lblOffset val="100"/>
        <c:noMultiLvlLbl val="1"/>
      </c:catAx>
      <c:valAx>
        <c:axId val="1923400223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numFmt formatCode="0.00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 rot="-60000000" vert="horz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218014879"/>
        <c:crosses val="autoZero"/>
        <c:crossBetween val="between"/>
      </c:valAx>
    </c:plotArea>
    <c:legend>
      <c:legendPos val="b"/>
      <c:overlay val="0"/>
      <c:spPr>
        <a:noFill/>
        <a:ln>
          <a:prstDash val="solid"/>
        </a:ln>
      </c:spPr>
      <c:txPr>
        <a:bodyPr rot="0" vert="horz" anchor="ctr" anchorCtr="1"/>
        <a:lstStyle/>
        <a:p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GB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'Sensitivity Analysis'!$B$31</c:f>
              <c:strCache>
                <c:ptCount val="1"/>
                <c:pt idx="0">
                  <c:v>PET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'Sensitivity Analysis'!$A$32:$A$34</c:f>
              <c:strCache>
                <c:ptCount val="3"/>
                <c:pt idx="0">
                  <c:v>Low recycled</c:v>
                </c:pt>
                <c:pt idx="1">
                  <c:v>Base case</c:v>
                </c:pt>
                <c:pt idx="2">
                  <c:v>High recycled</c:v>
                </c:pt>
              </c:strCache>
            </c:strRef>
          </c:cat>
          <c:val>
            <c:numRef>
              <c:f>'Sensitivity Analysis'!$B$32:$B$34</c:f>
              <c:numCache>
                <c:formatCode>0.0%;\-0.0%;0.0%</c:formatCode>
                <c:ptCount val="3"/>
                <c:pt idx="0">
                  <c:v>0.1207472809265675</c:v>
                </c:pt>
                <c:pt idx="1">
                  <c:v>0</c:v>
                </c:pt>
                <c:pt idx="2">
                  <c:v>-0.12074728092656783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9-4F65-A2D5-5D3F79FCFEBD}"/>
            </c:ext>
          </c:extLst>
        </c:ser>
        <c:ser>
          <c:idx val="1"/>
          <c:order val="1"/>
          <c:tx>
            <c:strRef>
              <c:f>'Sensitivity Analysis'!$C$31</c:f>
              <c:strCache>
                <c:ptCount val="1"/>
                <c:pt idx="0">
                  <c:v>Aluminium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'Sensitivity Analysis'!$A$32:$A$34</c:f>
              <c:strCache>
                <c:ptCount val="3"/>
                <c:pt idx="0">
                  <c:v>Low recycled</c:v>
                </c:pt>
                <c:pt idx="1">
                  <c:v>Base case</c:v>
                </c:pt>
                <c:pt idx="2">
                  <c:v>High recycled</c:v>
                </c:pt>
              </c:strCache>
            </c:strRef>
          </c:cat>
          <c:val>
            <c:numRef>
              <c:f>'Sensitivity Analysis'!$C$32:$C$34</c:f>
              <c:numCache>
                <c:formatCode>0.0%;\-0.0%;0.0%</c:formatCode>
                <c:ptCount val="3"/>
                <c:pt idx="0">
                  <c:v>0.48392848668439625</c:v>
                </c:pt>
                <c:pt idx="1">
                  <c:v>0</c:v>
                </c:pt>
                <c:pt idx="2">
                  <c:v>-0.35043097311628701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99-4F65-A2D5-5D3F79FCF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016735"/>
        <c:axId val="1923409343"/>
      </c:barChart>
      <c:catAx>
        <c:axId val="2180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c:spPr>
        <c:txPr>
          <a:bodyPr rot="0" spcFirstLastPara="1" wrap="square" anchor="b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923409343"/>
        <c:crosses val="autoZero"/>
        <c:auto val="1"/>
        <c:lblAlgn val="ctr"/>
        <c:lblOffset val="100"/>
        <c:noMultiLvlLbl val="1"/>
      </c:catAx>
      <c:valAx>
        <c:axId val="1923409343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numFmt formatCode="0.0%;\-0.0%;0.0%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 rot="-60000000" vert="horz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218016735"/>
        <c:crosses val="autoZero"/>
        <c:crossBetween val="between"/>
      </c:valAx>
    </c:plotArea>
    <c:legend>
      <c:legendPos val="b"/>
      <c:overlay val="0"/>
      <c:spPr>
        <a:noFill/>
        <a:ln>
          <a:prstDash val="solid"/>
        </a:ln>
      </c:spPr>
      <c:txPr>
        <a:bodyPr rot="0" vert="horz" anchor="ctr" anchorCtr="1"/>
        <a:lstStyle/>
        <a:p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400" b="1">
                <a:solidFill>
                  <a:sysClr val="windowText" lastClr="000000"/>
                </a:solidFill>
                <a:ea typeface="+mn-lt"/>
                <a:cs typeface="+mn-lt"/>
              </a:rPr>
              <a:t>GWP by Packaging System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8E4-4CF0-B29B-E279892FCB5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E4-4CF0-B29B-E279892FCB52}"/>
              </c:ext>
            </c:extLst>
          </c:dPt>
          <c:cat>
            <c:strRef>
              <c:f>'Results &amp; Interpretation'!$A$12:$A$13</c:f>
              <c:strCache>
                <c:ptCount val="2"/>
                <c:pt idx="0">
                  <c:v>Pet bottle </c:v>
                </c:pt>
                <c:pt idx="1">
                  <c:v>Aluminium can </c:v>
                </c:pt>
              </c:strCache>
            </c:strRef>
          </c:cat>
          <c:val>
            <c:numRef>
              <c:f>'Results &amp; Interpretation'!$B$12:$B$13</c:f>
              <c:numCache>
                <c:formatCode>0.000</c:formatCode>
                <c:ptCount val="2"/>
                <c:pt idx="0">
                  <c:v>6.840733751200001E-2</c:v>
                </c:pt>
                <c:pt idx="1">
                  <c:v>0.24318151800959995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4-4CF0-B29B-E279892FC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011631"/>
        <c:axId val="222909951"/>
      </c:barChart>
      <c:catAx>
        <c:axId val="143301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09951"/>
        <c:crosses val="autoZero"/>
        <c:auto val="1"/>
        <c:lblAlgn val="ctr"/>
        <c:lblOffset val="100"/>
        <c:noMultiLvlLbl val="0"/>
      </c:catAx>
      <c:valAx>
        <c:axId val="2229099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>
                    <a:solidFill>
                      <a:sysClr val="windowText" lastClr="000000"/>
                    </a:solidFill>
                    <a:ea typeface="+mn-lt"/>
                    <a:cs typeface="+mn-lt"/>
                  </a:rPr>
                  <a:t>GWP (kg CO₂e/FU)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0116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>
                <a:solidFill>
                  <a:sysClr val="windowText" lastClr="000000"/>
                </a:solidFill>
                <a:ea typeface="+mn-lt"/>
                <a:cs typeface="+mn-lt"/>
              </a:rPr>
              <a:t>GWP by Life Cycle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 &amp; Interpretation'!$B$17</c:f>
              <c:strCache>
                <c:ptCount val="1"/>
                <c:pt idx="0">
                  <c:v>PET 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'Results &amp; Interpretation'!$A$18:$A$21</c:f>
              <c:strCache>
                <c:ptCount val="4"/>
                <c:pt idx="0">
                  <c:v>Material production</c:v>
                </c:pt>
                <c:pt idx="1">
                  <c:v>Sheet rolling</c:v>
                </c:pt>
                <c:pt idx="2">
                  <c:v>Material transport</c:v>
                </c:pt>
                <c:pt idx="3">
                  <c:v>Package manufacturing</c:v>
                </c:pt>
              </c:strCache>
            </c:strRef>
          </c:cat>
          <c:val>
            <c:numRef>
              <c:f>'Results &amp; Interpretation'!$B$18:$B$21</c:f>
              <c:numCache>
                <c:formatCode>0.000</c:formatCode>
                <c:ptCount val="4"/>
                <c:pt idx="0">
                  <c:v>5.7434000000000006E-2</c:v>
                </c:pt>
                <c:pt idx="1">
                  <c:v>0</c:v>
                </c:pt>
                <c:pt idx="2">
                  <c:v>1.6307750000000001E-3</c:v>
                </c:pt>
                <c:pt idx="3">
                  <c:v>9.3425625120000001E-3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5-4E4C-AB1A-C25F214CAAC0}"/>
            </c:ext>
          </c:extLst>
        </c:ser>
        <c:ser>
          <c:idx val="1"/>
          <c:order val="1"/>
          <c:tx>
            <c:strRef>
              <c:f>'Results &amp; Interpretation'!$C$17</c:f>
              <c:strCache>
                <c:ptCount val="1"/>
                <c:pt idx="0">
                  <c:v>Aluminium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'Results &amp; Interpretation'!$A$18:$A$21</c:f>
              <c:strCache>
                <c:ptCount val="4"/>
                <c:pt idx="0">
                  <c:v>Material production</c:v>
                </c:pt>
                <c:pt idx="1">
                  <c:v>Sheet rolling</c:v>
                </c:pt>
                <c:pt idx="2">
                  <c:v>Material transport</c:v>
                </c:pt>
                <c:pt idx="3">
                  <c:v>Package manufacturing</c:v>
                </c:pt>
              </c:strCache>
            </c:strRef>
          </c:cat>
          <c:val>
            <c:numRef>
              <c:f>'Results &amp; Interpretation'!$C$18:$C$21</c:f>
              <c:numCache>
                <c:formatCode>0.000</c:formatCode>
                <c:ptCount val="4"/>
                <c:pt idx="0">
                  <c:v>0.19739113599999997</c:v>
                </c:pt>
                <c:pt idx="1">
                  <c:v>1.699088E-2</c:v>
                </c:pt>
                <c:pt idx="2">
                  <c:v>2.2166499999999997E-3</c:v>
                </c:pt>
                <c:pt idx="3">
                  <c:v>2.6582852009599998E-2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5-4E4C-AB1A-C25F214CA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347023"/>
        <c:axId val="222924351"/>
      </c:barChart>
      <c:catAx>
        <c:axId val="144234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24351"/>
        <c:crosses val="autoZero"/>
        <c:auto val="1"/>
        <c:lblAlgn val="ctr"/>
        <c:lblOffset val="100"/>
        <c:noMultiLvlLbl val="0"/>
      </c:catAx>
      <c:valAx>
        <c:axId val="2229243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  <a:ea typeface="+mn-lt"/>
                    <a:cs typeface="+mn-lt"/>
                  </a:rPr>
                  <a:t>GWP (kg CO₂e/FU)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4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ysClr val="windowText" lastClr="000000"/>
                </a:solidFill>
              </a:rPr>
              <a:t>GWP Across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 &amp; Interpretation'!$B$29</c:f>
              <c:strCache>
                <c:ptCount val="1"/>
                <c:pt idx="0">
                  <c:v>PET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'Results &amp; Interpretation'!$A$30:$A$32</c:f>
              <c:strCache>
                <c:ptCount val="3"/>
                <c:pt idx="0">
                  <c:v>Low recycled</c:v>
                </c:pt>
                <c:pt idx="1">
                  <c:v>Base case</c:v>
                </c:pt>
                <c:pt idx="2">
                  <c:v>High recycled</c:v>
                </c:pt>
              </c:strCache>
            </c:strRef>
          </c:cat>
          <c:val>
            <c:numRef>
              <c:f>'Results &amp; Interpretation'!$B$30:$B$32</c:f>
              <c:numCache>
                <c:formatCode>0.000</c:formatCode>
                <c:ptCount val="3"/>
                <c:pt idx="0">
                  <c:v>7.6667337512E-2</c:v>
                </c:pt>
                <c:pt idx="1">
                  <c:v>6.840733751200001E-2</c:v>
                </c:pt>
                <c:pt idx="2">
                  <c:v>6.0147337512000007E-2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F-4670-B33C-5BC29DA80B16}"/>
            </c:ext>
          </c:extLst>
        </c:ser>
        <c:ser>
          <c:idx val="1"/>
          <c:order val="1"/>
          <c:tx>
            <c:strRef>
              <c:f>'Results &amp; Interpretation'!$C$29</c:f>
              <c:strCache>
                <c:ptCount val="1"/>
                <c:pt idx="0">
                  <c:v>Aluminium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'Results &amp; Interpretation'!$A$30:$A$32</c:f>
              <c:strCache>
                <c:ptCount val="3"/>
                <c:pt idx="0">
                  <c:v>Low recycled</c:v>
                </c:pt>
                <c:pt idx="1">
                  <c:v>Base case</c:v>
                </c:pt>
                <c:pt idx="2">
                  <c:v>High recycled</c:v>
                </c:pt>
              </c:strCache>
            </c:strRef>
          </c:cat>
          <c:val>
            <c:numRef>
              <c:f>'Results &amp; Interpretation'!$C$30:$C$32</c:f>
              <c:numCache>
                <c:formatCode>0.000</c:formatCode>
                <c:ptCount val="3"/>
                <c:pt idx="0">
                  <c:v>0.3608639820095999</c:v>
                </c:pt>
                <c:pt idx="1">
                  <c:v>0.24318151800959995</c:v>
                </c:pt>
                <c:pt idx="2">
                  <c:v>0.15796318200959997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F-4670-B33C-5BC29DA80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015343"/>
        <c:axId val="222994431"/>
      </c:barChart>
      <c:catAx>
        <c:axId val="143301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94431"/>
        <c:crosses val="autoZero"/>
        <c:auto val="1"/>
        <c:lblAlgn val="ctr"/>
        <c:lblOffset val="100"/>
        <c:noMultiLvlLbl val="0"/>
      </c:catAx>
      <c:valAx>
        <c:axId val="222994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  <a:ea typeface="+mn-lt"/>
                    <a:cs typeface="+mn-lt"/>
                  </a:rPr>
                  <a:t>GWP (kg CO₂e/FU)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01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ysClr val="windowText" lastClr="000000"/>
                </a:solidFill>
              </a:rPr>
              <a:t>GWP reduction across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'Results &amp; Interpretation'!$B$36</c:f>
              <c:strCache>
                <c:ptCount val="1"/>
                <c:pt idx="0">
                  <c:v>PET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'Results &amp; Interpretation'!$A$37:$A$39</c:f>
              <c:strCache>
                <c:ptCount val="3"/>
                <c:pt idx="0">
                  <c:v>Low recycled</c:v>
                </c:pt>
                <c:pt idx="1">
                  <c:v>Base case</c:v>
                </c:pt>
                <c:pt idx="2">
                  <c:v>High recycled</c:v>
                </c:pt>
              </c:strCache>
            </c:strRef>
          </c:cat>
          <c:val>
            <c:numRef>
              <c:f>'Results &amp; Interpretation'!$B$37:$B$39</c:f>
              <c:numCache>
                <c:formatCode>0.0%;\-0.0%;0.0%</c:formatCode>
                <c:ptCount val="3"/>
                <c:pt idx="0">
                  <c:v>0.1207472809265675</c:v>
                </c:pt>
                <c:pt idx="1">
                  <c:v>0</c:v>
                </c:pt>
                <c:pt idx="2">
                  <c:v>-0.12074728092656783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F-499A-9683-A48A70F238D7}"/>
            </c:ext>
          </c:extLst>
        </c:ser>
        <c:ser>
          <c:idx val="1"/>
          <c:order val="1"/>
          <c:tx>
            <c:strRef>
              <c:f>'Results &amp; Interpretation'!$C$36</c:f>
              <c:strCache>
                <c:ptCount val="1"/>
                <c:pt idx="0">
                  <c:v>Aluminium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'Results &amp; Interpretation'!$A$37:$A$39</c:f>
              <c:strCache>
                <c:ptCount val="3"/>
                <c:pt idx="0">
                  <c:v>Low recycled</c:v>
                </c:pt>
                <c:pt idx="1">
                  <c:v>Base case</c:v>
                </c:pt>
                <c:pt idx="2">
                  <c:v>High recycled</c:v>
                </c:pt>
              </c:strCache>
            </c:strRef>
          </c:cat>
          <c:val>
            <c:numRef>
              <c:f>'Results &amp; Interpretation'!$C$37:$C$39</c:f>
              <c:numCache>
                <c:formatCode>0.0%;\-0.0%;0.0%</c:formatCode>
                <c:ptCount val="3"/>
                <c:pt idx="0">
                  <c:v>0.48392848668439625</c:v>
                </c:pt>
                <c:pt idx="1">
                  <c:v>0</c:v>
                </c:pt>
                <c:pt idx="2">
                  <c:v>-0.35043097311628701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6F-499A-9683-A48A70F23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8644527"/>
        <c:axId val="222917151"/>
      </c:barChart>
      <c:catAx>
        <c:axId val="1478644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17151"/>
        <c:crosses val="autoZero"/>
        <c:auto val="1"/>
        <c:lblAlgn val="ctr"/>
        <c:lblOffset val="100"/>
        <c:noMultiLvlLbl val="0"/>
      </c:catAx>
      <c:valAx>
        <c:axId val="22291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\-0.0%;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4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1008530</xdr:colOff>
      <xdr:row>8</xdr:row>
      <xdr:rowOff>82177</xdr:rowOff>
    </xdr:from>
    <xdr:to>
      <xdr:col>14</xdr:col>
      <xdr:colOff>522942</xdr:colOff>
      <xdr:row>23</xdr:row>
      <xdr:rowOff>82176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14</xdr:col>
      <xdr:colOff>552824</xdr:colOff>
      <xdr:row>39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134470</xdr:colOff>
      <xdr:row>40</xdr:row>
      <xdr:rowOff>32870</xdr:rowOff>
    </xdr:from>
    <xdr:to>
      <xdr:col>14</xdr:col>
      <xdr:colOff>612589</xdr:colOff>
      <xdr:row>55</xdr:row>
      <xdr:rowOff>7469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4F65B3F-511F-BAC7-13BF-59EFB22B6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152400</xdr:rowOff>
    </xdr:from>
    <xdr:to>
      <xdr:col>7</xdr:col>
      <xdr:colOff>370460</xdr:colOff>
      <xdr:row>27</xdr:row>
      <xdr:rowOff>173875</xdr:rowOff>
    </xdr:to>
    <xdr:pic>
      <xdr:nvPicPr>
        <xdr:cNvPr id="3" name="/xl/media/image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193675</xdr:colOff>
      <xdr:row>7</xdr:row>
      <xdr:rowOff>139700</xdr:rowOff>
    </xdr:from>
    <xdr:to>
      <xdr:col>13</xdr:col>
      <xdr:colOff>498475</xdr:colOff>
      <xdr:row>22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149225</xdr:colOff>
      <xdr:row>23</xdr:row>
      <xdr:rowOff>133350</xdr:rowOff>
    </xdr:from>
    <xdr:to>
      <xdr:col>14</xdr:col>
      <xdr:colOff>53975</xdr:colOff>
      <xdr:row>38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90208</xdr:colOff>
      <xdr:row>7</xdr:row>
      <xdr:rowOff>-1</xdr:rowOff>
    </xdr:from>
    <xdr:to>
      <xdr:col>8</xdr:col>
      <xdr:colOff>381001</xdr:colOff>
      <xdr:row>22</xdr:row>
      <xdr:rowOff>72464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C6B120-19D0-5230-248E-B884B2036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458134</xdr:colOff>
      <xdr:row>6</xdr:row>
      <xdr:rowOff>224117</xdr:rowOff>
    </xdr:from>
    <xdr:to>
      <xdr:col>16</xdr:col>
      <xdr:colOff>22412</xdr:colOff>
      <xdr:row>21</xdr:row>
      <xdr:rowOff>156881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3A659D-C308-9D84-853E-C8EA487AD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10273</xdr:colOff>
      <xdr:row>25</xdr:row>
      <xdr:rowOff>7471</xdr:rowOff>
    </xdr:from>
    <xdr:to>
      <xdr:col>10</xdr:col>
      <xdr:colOff>134471</xdr:colOff>
      <xdr:row>40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B36A46-F348-1BE2-ECBE-3C9E8F47F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248210</xdr:colOff>
      <xdr:row>25</xdr:row>
      <xdr:rowOff>1868</xdr:rowOff>
    </xdr:from>
    <xdr:to>
      <xdr:col>17</xdr:col>
      <xdr:colOff>455705</xdr:colOff>
      <xdr:row>39</xdr:row>
      <xdr:rowOff>171824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3DFB39-3D96-D50C-5BF6-7D145984B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showGridLines="0" tabSelected="1" zoomScale="85" zoomScaleNormal="85" workbookViewId="0">
      <pane ySplit="3" topLeftCell="A5" activePane="bottomLeft" state="frozen"/>
      <selection pane="bottomLeft" activeCell="B20" sqref="B20"/>
    </sheetView>
  </sheetViews>
  <sheetFormatPr defaultRowHeight="14.5"/>
  <cols>
    <col min="1" max="1" width="19" customWidth="1"/>
    <col min="2" max="8" width="15" customWidth="1"/>
    <col min="9" max="16" width="12" customWidth="1"/>
  </cols>
  <sheetData>
    <row r="1" spans="1:16" ht="28" customHeight="1">
      <c r="A1" s="139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</row>
    <row r="2" spans="1:16" ht="28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6" ht="26" customHeight="1">
      <c r="A3" s="141" t="s">
        <v>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</row>
    <row r="5" spans="1:16" ht="24" customHeight="1">
      <c r="A5" s="138" t="s">
        <v>243</v>
      </c>
      <c r="B5" s="136"/>
      <c r="C5" s="136"/>
      <c r="D5" s="136"/>
      <c r="F5" s="138" t="s">
        <v>244</v>
      </c>
      <c r="G5" s="136"/>
      <c r="H5" s="136"/>
      <c r="I5" s="136"/>
      <c r="K5" s="138" t="s">
        <v>2</v>
      </c>
      <c r="L5" s="136"/>
      <c r="M5" s="136"/>
      <c r="N5" s="136"/>
    </row>
    <row r="6" spans="1:16" ht="27" customHeight="1">
      <c r="A6" s="137">
        <f>LCIA!C18</f>
        <v>6.840733751200001E-2</v>
      </c>
      <c r="B6" s="136"/>
      <c r="C6" s="136"/>
      <c r="D6" s="136"/>
      <c r="F6" s="137">
        <f>LCIA!D18</f>
        <v>0.24318151800959995</v>
      </c>
      <c r="G6" s="136"/>
      <c r="H6" s="136"/>
      <c r="I6" s="136"/>
      <c r="K6" s="142">
        <f>IFERROR(LCIA!D18/LCIA!C18,0)</f>
        <v>3.55490400378382</v>
      </c>
      <c r="L6" s="136"/>
      <c r="M6" s="136"/>
      <c r="N6" s="136"/>
    </row>
    <row r="7" spans="1:16" ht="27" customHeight="1">
      <c r="A7" s="136"/>
      <c r="B7" s="136"/>
      <c r="C7" s="136"/>
      <c r="D7" s="136"/>
      <c r="F7" s="136"/>
      <c r="G7" s="136"/>
      <c r="H7" s="136"/>
      <c r="I7" s="136"/>
      <c r="K7" s="136"/>
      <c r="L7" s="136"/>
      <c r="M7" s="136"/>
      <c r="N7" s="136"/>
    </row>
    <row r="8" spans="1:16">
      <c r="A8" s="140" t="s">
        <v>3</v>
      </c>
      <c r="B8" s="140"/>
      <c r="C8" s="140"/>
      <c r="D8" s="140"/>
      <c r="F8" s="140" t="s">
        <v>4</v>
      </c>
      <c r="G8" s="140"/>
      <c r="H8" s="140"/>
      <c r="I8" s="140"/>
      <c r="K8" s="140" t="s">
        <v>5</v>
      </c>
      <c r="L8" s="140"/>
      <c r="M8" s="140"/>
      <c r="N8" s="140"/>
    </row>
    <row r="10" spans="1:16" ht="24" customHeight="1">
      <c r="A10" s="138" t="s">
        <v>6</v>
      </c>
      <c r="B10" s="136"/>
      <c r="C10" s="136"/>
      <c r="D10" s="136"/>
      <c r="E10" s="136"/>
      <c r="F10" s="136"/>
      <c r="G10" s="136"/>
    </row>
    <row r="11" spans="1:16">
      <c r="A11" s="80" t="s">
        <v>7</v>
      </c>
      <c r="B11" s="80" t="s">
        <v>8</v>
      </c>
      <c r="C11" s="80" t="s">
        <v>9</v>
      </c>
    </row>
    <row r="12" spans="1:16">
      <c r="A12" t="s">
        <v>10</v>
      </c>
      <c r="B12" s="79">
        <f>SUM(LCIA!C3:C8)</f>
        <v>5.7434000000000006E-2</v>
      </c>
      <c r="C12" s="79">
        <f>SUM(LCIA!D3:D8)</f>
        <v>0.19739113599999997</v>
      </c>
    </row>
    <row r="13" spans="1:16">
      <c r="A13" t="s">
        <v>11</v>
      </c>
      <c r="B13" s="79">
        <f>LCIA!C9</f>
        <v>0</v>
      </c>
      <c r="C13" s="79">
        <f>LCIA!D9</f>
        <v>1.699088E-2</v>
      </c>
    </row>
    <row r="14" spans="1:16">
      <c r="A14" t="s">
        <v>12</v>
      </c>
      <c r="B14" s="79">
        <f>SUM(LCIA!C10:C12)</f>
        <v>1.6307750000000001E-3</v>
      </c>
      <c r="C14" s="79">
        <f>SUM(LCIA!D10:D12)</f>
        <v>2.2166499999999997E-3</v>
      </c>
    </row>
    <row r="15" spans="1:16">
      <c r="A15" t="s">
        <v>13</v>
      </c>
      <c r="B15" s="79">
        <f>SUM(LCIA!C13:C16)</f>
        <v>9.3425625120000001E-3</v>
      </c>
      <c r="C15" s="79">
        <f>SUM(LCIA!D13:D16)</f>
        <v>2.6582852009599998E-2</v>
      </c>
    </row>
    <row r="18" spans="1:7" ht="24" customHeight="1">
      <c r="A18" s="138" t="s">
        <v>14</v>
      </c>
      <c r="B18" s="136"/>
      <c r="C18" s="136"/>
      <c r="D18" s="136"/>
      <c r="E18" s="136"/>
      <c r="F18" s="136"/>
      <c r="G18" s="136"/>
    </row>
    <row r="19" spans="1:7">
      <c r="A19" s="80" t="s">
        <v>15</v>
      </c>
      <c r="B19" s="80" t="s">
        <v>16</v>
      </c>
      <c r="C19" s="80" t="s">
        <v>17</v>
      </c>
      <c r="D19" s="80"/>
    </row>
    <row r="20" spans="1:7" ht="26" customHeight="1">
      <c r="A20" t="s">
        <v>18</v>
      </c>
      <c r="B20" s="81">
        <v>0.25</v>
      </c>
      <c r="C20" s="81">
        <f>'Sensitivity Analysis'!C9</f>
        <v>0.54</v>
      </c>
      <c r="D20" t="s">
        <v>19</v>
      </c>
    </row>
    <row r="21" spans="1:7">
      <c r="A21" t="s">
        <v>20</v>
      </c>
      <c r="B21" s="19">
        <f>1-B20</f>
        <v>0.75</v>
      </c>
      <c r="C21" s="19">
        <f>1-C20</f>
        <v>0.45999999999999996</v>
      </c>
      <c r="D21" t="s">
        <v>21</v>
      </c>
    </row>
    <row r="22" spans="1:7">
      <c r="A22" t="s">
        <v>22</v>
      </c>
      <c r="B22" s="79">
        <f>'Sensitivity Analysis'!B5*(B21*'Sensitivity Analysis'!B6+B20*'Sensitivity Analysis'!B7)+'Sensitivity Analysis'!B8</f>
        <v>6.840733751200001E-2</v>
      </c>
      <c r="C22" s="79">
        <f>'Sensitivity Analysis'!C5*(C21*'Sensitivity Analysis'!C6+C20*'Sensitivity Analysis'!C7)+'Sensitivity Analysis'!C8</f>
        <v>0.24318151800959995</v>
      </c>
      <c r="D22" t="s">
        <v>23</v>
      </c>
    </row>
    <row r="24" spans="1:7">
      <c r="A24" s="80" t="s">
        <v>24</v>
      </c>
      <c r="B24" s="80" t="s">
        <v>8</v>
      </c>
      <c r="C24" s="80" t="s">
        <v>9</v>
      </c>
      <c r="D24" s="80"/>
    </row>
    <row r="25" spans="1:7">
      <c r="A25" t="s">
        <v>25</v>
      </c>
      <c r="B25" s="79">
        <f>'Sensitivity Analysis'!E13</f>
        <v>7.6667337512E-2</v>
      </c>
      <c r="C25" s="79">
        <f>'Sensitivity Analysis'!E19</f>
        <v>0.3608639820095999</v>
      </c>
    </row>
    <row r="26" spans="1:7">
      <c r="A26" t="s">
        <v>26</v>
      </c>
      <c r="B26" s="79">
        <f>'Sensitivity Analysis'!E14</f>
        <v>6.840733751200001E-2</v>
      </c>
      <c r="C26" s="79">
        <f>'Sensitivity Analysis'!E20</f>
        <v>0.24318151800959995</v>
      </c>
    </row>
    <row r="27" spans="1:7">
      <c r="A27" t="s">
        <v>27</v>
      </c>
      <c r="B27" s="79">
        <f>'Sensitivity Analysis'!E15</f>
        <v>6.0147337512000007E-2</v>
      </c>
      <c r="C27" s="79">
        <f>'Sensitivity Analysis'!E21</f>
        <v>0.15796318200959997</v>
      </c>
    </row>
    <row r="28" spans="1:7">
      <c r="A28" t="s">
        <v>28</v>
      </c>
      <c r="B28" s="79">
        <f>B22</f>
        <v>6.840733751200001E-2</v>
      </c>
      <c r="C28" s="79">
        <f>C22</f>
        <v>0.24318151800959995</v>
      </c>
    </row>
    <row r="31" spans="1:7" ht="24" customHeight="1">
      <c r="A31" s="138" t="s">
        <v>29</v>
      </c>
      <c r="B31" s="136"/>
      <c r="C31" s="136"/>
      <c r="D31" s="136"/>
      <c r="E31" s="136"/>
      <c r="F31" s="136"/>
      <c r="G31" s="136"/>
    </row>
    <row r="32" spans="1:7">
      <c r="A32" s="80" t="s">
        <v>30</v>
      </c>
      <c r="B32" s="80" t="s">
        <v>31</v>
      </c>
      <c r="C32" s="80" t="s">
        <v>32</v>
      </c>
    </row>
    <row r="33" spans="1:14">
      <c r="A33" t="s">
        <v>25</v>
      </c>
      <c r="B33" s="20">
        <f>'Sensitivity Analysis'!F13</f>
        <v>0.1207472809265675</v>
      </c>
      <c r="C33" s="20">
        <f>'Sensitivity Analysis'!F19</f>
        <v>0.48392848668439625</v>
      </c>
    </row>
    <row r="34" spans="1:14">
      <c r="A34" t="s">
        <v>26</v>
      </c>
      <c r="B34" s="20">
        <f>'Sensitivity Analysis'!F14</f>
        <v>0</v>
      </c>
      <c r="C34" s="20">
        <f>'Sensitivity Analysis'!F20</f>
        <v>0</v>
      </c>
    </row>
    <row r="35" spans="1:14">
      <c r="A35" t="s">
        <v>27</v>
      </c>
      <c r="B35" s="20">
        <f>'Sensitivity Analysis'!F15</f>
        <v>-0.12074728092656783</v>
      </c>
      <c r="C35" s="20">
        <f>'Sensitivity Analysis'!F21</f>
        <v>-0.35043097311628701</v>
      </c>
    </row>
    <row r="36" spans="1:14">
      <c r="A36" t="s">
        <v>28</v>
      </c>
      <c r="B36" s="20">
        <f>IFERROR(B22/LCIA!C18-1,0)</f>
        <v>0</v>
      </c>
      <c r="C36" s="20">
        <f>IFERROR(C22/LCIA!D18-1,0)</f>
        <v>0</v>
      </c>
    </row>
    <row r="39" spans="1:14" ht="24" customHeight="1">
      <c r="A39" s="138" t="s">
        <v>33</v>
      </c>
      <c r="B39" s="136"/>
      <c r="C39" s="136"/>
      <c r="D39" s="136"/>
      <c r="E39" s="136"/>
      <c r="F39" s="136"/>
      <c r="G39" s="136"/>
    </row>
    <row r="40" spans="1:14">
      <c r="A40" s="80" t="s">
        <v>34</v>
      </c>
      <c r="B40" s="80" t="s">
        <v>16</v>
      </c>
      <c r="C40" s="80" t="s">
        <v>17</v>
      </c>
    </row>
    <row r="41" spans="1:14">
      <c r="A41" t="s">
        <v>35</v>
      </c>
      <c r="B41" t="s">
        <v>36</v>
      </c>
      <c r="C41" t="s">
        <v>37</v>
      </c>
    </row>
    <row r="42" spans="1:14">
      <c r="A42" t="s">
        <v>38</v>
      </c>
      <c r="B42" s="78">
        <f>IFERROR(LCIA!C3/LCIA!C18,0)</f>
        <v>0.6722963014301272</v>
      </c>
      <c r="C42" s="78">
        <f>IFERROR(LCIA!D6/LCIA!D18,0)</f>
        <v>0.78789309964105181</v>
      </c>
    </row>
    <row r="45" spans="1:14" ht="24" customHeight="1">
      <c r="A45" s="135" t="s">
        <v>39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</row>
    <row r="46" spans="1:14" ht="24" customHeight="1">
      <c r="A46" s="135" t="s">
        <v>40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</row>
  </sheetData>
  <mergeCells count="17">
    <mergeCell ref="A1:P2"/>
    <mergeCell ref="A39:G39"/>
    <mergeCell ref="F5:I5"/>
    <mergeCell ref="K8:N8"/>
    <mergeCell ref="A3:P3"/>
    <mergeCell ref="K6:N7"/>
    <mergeCell ref="F6:I7"/>
    <mergeCell ref="A5:D5"/>
    <mergeCell ref="A8:D8"/>
    <mergeCell ref="A18:G18"/>
    <mergeCell ref="A31:G31"/>
    <mergeCell ref="F8:I8"/>
    <mergeCell ref="A45:N45"/>
    <mergeCell ref="A46:N46"/>
    <mergeCell ref="A6:D7"/>
    <mergeCell ref="A10:G10"/>
    <mergeCell ref="K5:N5"/>
  </mergeCells>
  <conditionalFormatting sqref="B33:C36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1">
    <dataValidation type="decimal" sqref="B20:C20" xr:uid="{00000000-0002-0000-0000-000000000000}">
      <formula1>0</formula1>
      <formula2>1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pane ySplit="1" topLeftCell="A9" activePane="bottomLeft" state="frozen"/>
      <selection pane="bottomLeft" activeCell="E9" sqref="E9"/>
    </sheetView>
  </sheetViews>
  <sheetFormatPr defaultRowHeight="14.5"/>
  <cols>
    <col min="1" max="1" width="7.453125" customWidth="1"/>
    <col min="2" max="2" width="32" customWidth="1"/>
    <col min="3" max="3" width="55" customWidth="1"/>
  </cols>
  <sheetData>
    <row r="1" spans="1:3" s="25" customFormat="1" ht="34" customHeight="1">
      <c r="A1" s="68"/>
      <c r="B1" s="66" t="s">
        <v>41</v>
      </c>
      <c r="C1" s="67"/>
    </row>
    <row r="2" spans="1:3" ht="72.5" customHeight="1">
      <c r="B2" s="143" t="s">
        <v>42</v>
      </c>
      <c r="C2" s="144"/>
    </row>
    <row r="3" spans="1:3" ht="58" customHeight="1">
      <c r="B3" s="6" t="s">
        <v>43</v>
      </c>
      <c r="C3" s="4" t="s">
        <v>44</v>
      </c>
    </row>
    <row r="4" spans="1:3" ht="87" customHeight="1">
      <c r="B4" s="6" t="s">
        <v>45</v>
      </c>
      <c r="C4" s="4" t="s">
        <v>46</v>
      </c>
    </row>
    <row r="5" spans="1:3" ht="15" customHeight="1">
      <c r="B5" s="6" t="s">
        <v>47</v>
      </c>
      <c r="C5" s="4" t="s">
        <v>48</v>
      </c>
    </row>
    <row r="6" spans="1:3" ht="30" customHeight="1">
      <c r="B6" s="6" t="s">
        <v>49</v>
      </c>
      <c r="C6" s="4" t="s">
        <v>50</v>
      </c>
    </row>
    <row r="7" spans="1:3" ht="29" customHeight="1">
      <c r="B7" s="6" t="s">
        <v>51</v>
      </c>
      <c r="C7" s="4" t="s">
        <v>52</v>
      </c>
    </row>
    <row r="8" spans="1:3" ht="30" customHeight="1">
      <c r="B8" s="6" t="s">
        <v>53</v>
      </c>
      <c r="C8" s="4" t="s">
        <v>54</v>
      </c>
    </row>
    <row r="9" spans="1:3" ht="87" customHeight="1">
      <c r="B9" s="6" t="s">
        <v>55</v>
      </c>
      <c r="C9" s="4" t="s">
        <v>56</v>
      </c>
    </row>
    <row r="10" spans="1:3" ht="15.5" customHeight="1">
      <c r="B10" s="7"/>
      <c r="C10" s="1"/>
    </row>
    <row r="11" spans="1:3">
      <c r="B11" s="1"/>
      <c r="C11" s="1"/>
    </row>
    <row r="12" spans="1:3" ht="15.5" customHeight="1">
      <c r="B12" s="7" t="s">
        <v>57</v>
      </c>
      <c r="C12" s="1"/>
    </row>
    <row r="13" spans="1:3">
      <c r="B13" s="1"/>
      <c r="C13" s="1"/>
    </row>
    <row r="14" spans="1:3">
      <c r="B14" s="1"/>
      <c r="C14" s="1"/>
    </row>
    <row r="15" spans="1:3" ht="31" customHeight="1">
      <c r="B15" s="26" t="s">
        <v>58</v>
      </c>
      <c r="C15" s="24"/>
    </row>
    <row r="16" spans="1:3" ht="86.5" customHeight="1">
      <c r="B16" s="145" t="s">
        <v>59</v>
      </c>
      <c r="C16" s="146"/>
    </row>
    <row r="17" spans="2:3" ht="58" customHeight="1">
      <c r="B17" s="27" t="s">
        <v>60</v>
      </c>
      <c r="C17" s="14" t="s">
        <v>61</v>
      </c>
    </row>
    <row r="18" spans="2:3" ht="26" customHeight="1">
      <c r="B18" s="27" t="s">
        <v>62</v>
      </c>
      <c r="C18" s="28" t="s">
        <v>63</v>
      </c>
    </row>
    <row r="19" spans="2:3">
      <c r="B19" s="27" t="s">
        <v>64</v>
      </c>
      <c r="C19" s="14" t="s">
        <v>48</v>
      </c>
    </row>
    <row r="20" spans="2:3" ht="29" customHeight="1">
      <c r="B20" s="27" t="s">
        <v>65</v>
      </c>
      <c r="C20" s="14" t="s">
        <v>66</v>
      </c>
    </row>
  </sheetData>
  <mergeCells count="2">
    <mergeCell ref="B2:C2"/>
    <mergeCell ref="B16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zoomScale="145" zoomScaleNormal="145" workbookViewId="0">
      <selection activeCell="D12" sqref="D12"/>
    </sheetView>
  </sheetViews>
  <sheetFormatPr defaultRowHeight="14.5"/>
  <cols>
    <col min="1" max="1" width="6.54296875" customWidth="1"/>
    <col min="2" max="2" width="26.453125" customWidth="1"/>
    <col min="3" max="3" width="19.54296875" customWidth="1"/>
    <col min="4" max="4" width="18.54296875" customWidth="1"/>
    <col min="5" max="5" width="23" customWidth="1"/>
    <col min="6" max="6" width="25" customWidth="1"/>
  </cols>
  <sheetData>
    <row r="1" spans="1:6" ht="34" customHeight="1">
      <c r="A1" s="68"/>
      <c r="B1" s="151" t="s">
        <v>67</v>
      </c>
      <c r="C1" s="136"/>
      <c r="D1" s="136"/>
      <c r="E1" s="136"/>
      <c r="F1" s="136"/>
    </row>
    <row r="2" spans="1:6" ht="1.75" customHeight="1">
      <c r="B2" s="3"/>
      <c r="C2" s="3"/>
      <c r="D2" s="3"/>
      <c r="E2" s="3"/>
      <c r="F2" s="3"/>
    </row>
    <row r="3" spans="1:6">
      <c r="B3" s="29"/>
      <c r="C3" s="8" t="s">
        <v>47</v>
      </c>
      <c r="D3" s="152" t="s">
        <v>68</v>
      </c>
      <c r="E3" s="153"/>
      <c r="F3" s="9"/>
    </row>
    <row r="4" spans="1:6">
      <c r="B4" s="30" t="s">
        <v>69</v>
      </c>
      <c r="C4" s="154" t="s">
        <v>70</v>
      </c>
      <c r="D4" s="149" t="s">
        <v>71</v>
      </c>
      <c r="E4" s="150" t="s">
        <v>72</v>
      </c>
      <c r="F4" s="147" t="s">
        <v>73</v>
      </c>
    </row>
    <row r="5" spans="1:6" ht="31" customHeight="1">
      <c r="B5" s="31"/>
      <c r="C5" s="155"/>
      <c r="D5" s="148"/>
      <c r="E5" s="148"/>
      <c r="F5" s="148"/>
    </row>
    <row r="6" spans="1:6" ht="65" customHeight="1">
      <c r="B6" s="32" t="s">
        <v>74</v>
      </c>
      <c r="C6" s="148"/>
      <c r="D6" s="33" t="s">
        <v>75</v>
      </c>
      <c r="E6" s="34" t="s">
        <v>76</v>
      </c>
      <c r="F6" s="5" t="s">
        <v>77</v>
      </c>
    </row>
  </sheetData>
  <mergeCells count="6">
    <mergeCell ref="F4:F5"/>
    <mergeCell ref="D4:D5"/>
    <mergeCell ref="E4:E5"/>
    <mergeCell ref="B1:F1"/>
    <mergeCell ref="D3:E3"/>
    <mergeCell ref="C4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topLeftCell="A5" workbookViewId="0">
      <selection activeCell="I16" sqref="I16"/>
    </sheetView>
  </sheetViews>
  <sheetFormatPr defaultRowHeight="14.5"/>
  <cols>
    <col min="1" max="1" width="30" customWidth="1"/>
    <col min="2" max="2" width="53.81640625" customWidth="1"/>
  </cols>
  <sheetData>
    <row r="1" spans="1:9" ht="34" customHeight="1">
      <c r="A1" s="68"/>
      <c r="B1" s="68"/>
      <c r="C1" s="68"/>
      <c r="D1" s="68"/>
      <c r="E1" s="68"/>
      <c r="F1" s="68"/>
      <c r="G1" s="68"/>
      <c r="H1" s="68"/>
      <c r="I1" s="68"/>
    </row>
    <row r="2" spans="1:9">
      <c r="A2" s="35" t="s">
        <v>78</v>
      </c>
      <c r="B2" s="35" t="s">
        <v>79</v>
      </c>
    </row>
    <row r="3" spans="1:9">
      <c r="A3" s="14" t="s">
        <v>47</v>
      </c>
      <c r="B3" s="14" t="s">
        <v>48</v>
      </c>
    </row>
    <row r="4" spans="1:9">
      <c r="A4" s="14" t="s">
        <v>80</v>
      </c>
      <c r="B4" s="14" t="s">
        <v>81</v>
      </c>
    </row>
    <row r="5" spans="1:9">
      <c r="A5" s="14" t="s">
        <v>82</v>
      </c>
      <c r="B5" s="14" t="s">
        <v>83</v>
      </c>
    </row>
    <row r="6" spans="1:9" ht="72.5" customHeight="1">
      <c r="A6" s="14" t="s">
        <v>51</v>
      </c>
      <c r="B6" s="36" t="s">
        <v>84</v>
      </c>
    </row>
    <row r="7" spans="1:9">
      <c r="A7" s="14" t="s">
        <v>85</v>
      </c>
      <c r="B7" s="14" t="s">
        <v>86</v>
      </c>
    </row>
    <row r="8" spans="1:9" ht="29" customHeight="1">
      <c r="A8" s="14" t="s">
        <v>87</v>
      </c>
      <c r="B8" s="14" t="s">
        <v>88</v>
      </c>
    </row>
    <row r="12" spans="1:9" ht="18.5" customHeight="1">
      <c r="A12" s="156"/>
      <c r="B12" s="136"/>
      <c r="C12" s="136"/>
      <c r="D12" s="136"/>
      <c r="E12" s="136"/>
      <c r="F12" s="136"/>
    </row>
    <row r="16" spans="1:9">
      <c r="I16" s="23"/>
    </row>
  </sheetData>
  <mergeCells count="1">
    <mergeCell ref="A12:F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topLeftCell="A29" workbookViewId="0">
      <selection activeCell="G26" sqref="G26"/>
    </sheetView>
  </sheetViews>
  <sheetFormatPr defaultRowHeight="14.5"/>
  <cols>
    <col min="1" max="2" width="35" customWidth="1"/>
    <col min="3" max="4" width="18" customWidth="1"/>
  </cols>
  <sheetData>
    <row r="1" spans="1:8" ht="34" customHeight="1">
      <c r="A1" s="69"/>
      <c r="B1" s="151" t="s">
        <v>89</v>
      </c>
      <c r="C1" s="136"/>
      <c r="D1" s="136"/>
      <c r="E1" s="69"/>
      <c r="F1" s="68"/>
      <c r="G1" s="68"/>
      <c r="H1" s="68"/>
    </row>
    <row r="2" spans="1:8">
      <c r="A2" s="41" t="s">
        <v>90</v>
      </c>
      <c r="B2" s="42" t="s">
        <v>91</v>
      </c>
      <c r="C2" s="42" t="s">
        <v>92</v>
      </c>
      <c r="D2" s="42" t="s">
        <v>93</v>
      </c>
      <c r="E2" s="46"/>
      <c r="F2" s="13"/>
      <c r="G2" s="13"/>
    </row>
    <row r="3" spans="1:8" ht="16" customHeight="1">
      <c r="A3" s="41" t="s">
        <v>16</v>
      </c>
      <c r="B3" s="43" t="s">
        <v>94</v>
      </c>
      <c r="C3" s="43">
        <v>1</v>
      </c>
      <c r="D3" s="44">
        <v>28</v>
      </c>
      <c r="E3" s="41" t="s">
        <v>95</v>
      </c>
      <c r="F3" s="40">
        <f>D3/1000</f>
        <v>2.8000000000000001E-2</v>
      </c>
      <c r="G3" s="41" t="s">
        <v>96</v>
      </c>
    </row>
    <row r="4" spans="1:8" ht="16" customHeight="1">
      <c r="A4" s="40"/>
      <c r="B4" s="43" t="s">
        <v>97</v>
      </c>
      <c r="C4" s="43">
        <v>1</v>
      </c>
      <c r="D4" s="44">
        <v>2.4300000000000002</v>
      </c>
      <c r="E4" s="41" t="s">
        <v>95</v>
      </c>
      <c r="F4" s="40">
        <f>D4/1000</f>
        <v>2.4300000000000003E-3</v>
      </c>
      <c r="G4" s="41" t="s">
        <v>96</v>
      </c>
    </row>
    <row r="5" spans="1:8">
      <c r="A5" s="40"/>
      <c r="B5" s="41" t="s">
        <v>98</v>
      </c>
      <c r="C5" s="41">
        <v>1</v>
      </c>
      <c r="D5" s="44">
        <f>SUM(D3:D4)</f>
        <v>30.43</v>
      </c>
      <c r="E5" s="41" t="s">
        <v>99</v>
      </c>
      <c r="F5" s="40">
        <f>D5/1000</f>
        <v>3.0429999999999999E-2</v>
      </c>
      <c r="G5" s="41" t="s">
        <v>96</v>
      </c>
    </row>
    <row r="6" spans="1:8">
      <c r="A6" s="41" t="s">
        <v>100</v>
      </c>
      <c r="B6" s="41" t="s">
        <v>101</v>
      </c>
      <c r="C6" s="41">
        <v>1</v>
      </c>
      <c r="D6" s="44">
        <v>10.31</v>
      </c>
      <c r="E6" s="41" t="s">
        <v>95</v>
      </c>
      <c r="F6" s="40">
        <f>D6/1000</f>
        <v>1.031E-2</v>
      </c>
      <c r="G6" s="41" t="s">
        <v>96</v>
      </c>
    </row>
    <row r="7" spans="1:8">
      <c r="A7" s="40"/>
      <c r="B7" s="41" t="s">
        <v>102</v>
      </c>
      <c r="C7" s="41">
        <v>4</v>
      </c>
      <c r="D7" s="44">
        <f>D6*C7</f>
        <v>41.24</v>
      </c>
      <c r="E7" s="41" t="s">
        <v>99</v>
      </c>
      <c r="F7" s="40">
        <f>D7/1000</f>
        <v>4.1239999999999999E-2</v>
      </c>
      <c r="G7" s="41" t="s">
        <v>96</v>
      </c>
    </row>
    <row r="10" spans="1:8" ht="18.5" customHeight="1">
      <c r="A10" s="161" t="s">
        <v>103</v>
      </c>
      <c r="B10" s="136"/>
      <c r="C10" s="136"/>
      <c r="D10" s="161"/>
      <c r="E10" s="136"/>
    </row>
    <row r="12" spans="1:8">
      <c r="A12" s="162" t="s">
        <v>104</v>
      </c>
      <c r="B12" s="136"/>
      <c r="C12" s="136"/>
      <c r="D12" s="136"/>
    </row>
    <row r="13" spans="1:8">
      <c r="A13" s="23" t="s">
        <v>105</v>
      </c>
      <c r="B13" s="45">
        <f>F5</f>
        <v>3.0429999999999999E-2</v>
      </c>
      <c r="C13" s="39" t="str">
        <f>G5</f>
        <v>kg/FU</v>
      </c>
      <c r="D13" s="37"/>
    </row>
    <row r="14" spans="1:8">
      <c r="A14" s="47" t="s">
        <v>106</v>
      </c>
      <c r="B14" s="47" t="s">
        <v>107</v>
      </c>
      <c r="C14" s="48" t="s">
        <v>108</v>
      </c>
      <c r="D14" s="48" t="s">
        <v>109</v>
      </c>
      <c r="F14" s="158" t="s">
        <v>110</v>
      </c>
      <c r="G14" s="159"/>
    </row>
    <row r="15" spans="1:8">
      <c r="A15" s="41" t="s">
        <v>10</v>
      </c>
      <c r="B15" s="41" t="s">
        <v>111</v>
      </c>
      <c r="C15" s="40">
        <v>2.1000000000000001E-2</v>
      </c>
      <c r="D15" s="40" t="s">
        <v>96</v>
      </c>
      <c r="F15" s="159"/>
      <c r="G15" s="159"/>
    </row>
    <row r="16" spans="1:8">
      <c r="A16" s="40"/>
      <c r="B16" s="41" t="s">
        <v>112</v>
      </c>
      <c r="C16" s="49">
        <v>7.0000000000000001E-3</v>
      </c>
      <c r="D16" s="41" t="s">
        <v>96</v>
      </c>
      <c r="F16" s="159"/>
      <c r="G16" s="159"/>
    </row>
    <row r="17" spans="1:8">
      <c r="A17" s="40"/>
      <c r="B17" s="40" t="s">
        <v>113</v>
      </c>
      <c r="C17" s="40">
        <f>F4</f>
        <v>2.4300000000000003E-3</v>
      </c>
      <c r="D17" s="41" t="s">
        <v>96</v>
      </c>
      <c r="F17" s="159"/>
      <c r="G17" s="159"/>
    </row>
    <row r="18" spans="1:8">
      <c r="A18" s="41" t="s">
        <v>114</v>
      </c>
      <c r="B18" s="40" t="s">
        <v>115</v>
      </c>
      <c r="C18" s="40">
        <v>1.4E-2</v>
      </c>
      <c r="D18" s="40" t="s">
        <v>116</v>
      </c>
      <c r="F18" s="159"/>
      <c r="G18" s="159"/>
    </row>
    <row r="19" spans="1:8">
      <c r="A19" s="41"/>
      <c r="B19" s="40" t="s">
        <v>117</v>
      </c>
      <c r="C19" s="40">
        <v>1.17E-3</v>
      </c>
      <c r="D19" s="40" t="s">
        <v>116</v>
      </c>
      <c r="F19" s="159"/>
      <c r="G19" s="159"/>
    </row>
    <row r="20" spans="1:8">
      <c r="A20" s="41" t="s">
        <v>118</v>
      </c>
      <c r="B20" s="40" t="s">
        <v>115</v>
      </c>
      <c r="C20" s="40">
        <v>4.7443199999999998E-2</v>
      </c>
      <c r="D20" s="40" t="s">
        <v>119</v>
      </c>
      <c r="F20" s="159"/>
      <c r="G20" s="159"/>
    </row>
    <row r="21" spans="1:8">
      <c r="A21" s="40"/>
      <c r="B21" s="40" t="s">
        <v>117</v>
      </c>
      <c r="C21" s="40">
        <v>3.4865999999999999E-3</v>
      </c>
      <c r="D21" s="40" t="s">
        <v>119</v>
      </c>
      <c r="F21" s="159"/>
      <c r="G21" s="159"/>
    </row>
    <row r="22" spans="1:8">
      <c r="A22" s="23"/>
    </row>
    <row r="26" spans="1:8">
      <c r="A26" s="162" t="s">
        <v>120</v>
      </c>
      <c r="B26" s="136"/>
      <c r="C26" s="136"/>
      <c r="D26" s="136"/>
    </row>
    <row r="27" spans="1:8">
      <c r="A27" s="23" t="s">
        <v>105</v>
      </c>
      <c r="B27" s="45">
        <f>F7</f>
        <v>4.1239999999999999E-2</v>
      </c>
      <c r="C27" s="39" t="str">
        <f>G7</f>
        <v>kg/FU</v>
      </c>
      <c r="D27" s="37"/>
    </row>
    <row r="28" spans="1:8">
      <c r="A28" s="47" t="s">
        <v>106</v>
      </c>
      <c r="B28" s="47" t="s">
        <v>107</v>
      </c>
      <c r="C28" s="48" t="s">
        <v>108</v>
      </c>
      <c r="D28" s="48" t="s">
        <v>109</v>
      </c>
      <c r="F28" s="158" t="s">
        <v>121</v>
      </c>
      <c r="G28" s="159"/>
    </row>
    <row r="29" spans="1:8">
      <c r="A29" s="41" t="s">
        <v>10</v>
      </c>
      <c r="B29" s="41" t="s">
        <v>122</v>
      </c>
      <c r="C29" s="40">
        <v>1.8970399999999998E-2</v>
      </c>
      <c r="D29" s="40" t="s">
        <v>96</v>
      </c>
      <c r="F29" s="159"/>
      <c r="G29" s="159"/>
    </row>
    <row r="30" spans="1:8">
      <c r="A30" s="40"/>
      <c r="B30" s="41" t="s">
        <v>123</v>
      </c>
      <c r="C30" s="49">
        <v>6.5983999999999999E-3</v>
      </c>
      <c r="D30" s="41" t="s">
        <v>96</v>
      </c>
      <c r="F30" s="159"/>
      <c r="G30" s="159"/>
    </row>
    <row r="31" spans="1:8">
      <c r="A31" s="40"/>
      <c r="B31" s="41" t="s">
        <v>124</v>
      </c>
      <c r="C31" s="40">
        <v>1.56712E-2</v>
      </c>
      <c r="D31" s="41" t="s">
        <v>96</v>
      </c>
      <c r="F31" s="159"/>
      <c r="G31" s="159"/>
    </row>
    <row r="32" spans="1:8">
      <c r="A32" s="41" t="s">
        <v>125</v>
      </c>
      <c r="B32" s="41" t="s">
        <v>126</v>
      </c>
      <c r="C32" s="40">
        <f>F7</f>
        <v>4.1239999999999999E-2</v>
      </c>
      <c r="D32" s="41" t="str">
        <f>G7</f>
        <v>kg/FU</v>
      </c>
      <c r="F32" s="159"/>
      <c r="G32" s="159"/>
      <c r="H32" s="23"/>
    </row>
    <row r="33" spans="1:8">
      <c r="A33" s="41" t="s">
        <v>114</v>
      </c>
      <c r="B33" s="41" t="s">
        <v>127</v>
      </c>
      <c r="C33" s="50">
        <v>2.0619999999999999E-2</v>
      </c>
      <c r="D33" s="40" t="s">
        <v>116</v>
      </c>
      <c r="F33" s="159"/>
      <c r="G33" s="159"/>
    </row>
    <row r="34" spans="1:8">
      <c r="A34" s="41" t="s">
        <v>128</v>
      </c>
      <c r="B34" s="41" t="s">
        <v>129</v>
      </c>
      <c r="C34" s="40">
        <v>6.6643839999999996E-2</v>
      </c>
      <c r="D34" s="40" t="s">
        <v>119</v>
      </c>
      <c r="F34" s="159"/>
      <c r="G34" s="159"/>
      <c r="H34" s="23"/>
    </row>
    <row r="35" spans="1:8">
      <c r="A35" s="40"/>
      <c r="B35" s="40" t="s">
        <v>130</v>
      </c>
      <c r="C35" s="40">
        <v>0.21754100000000001</v>
      </c>
      <c r="D35" s="40" t="s">
        <v>131</v>
      </c>
      <c r="F35" s="159"/>
      <c r="G35" s="159"/>
    </row>
    <row r="37" spans="1:8">
      <c r="C37" s="23"/>
    </row>
    <row r="38" spans="1:8">
      <c r="B38" s="38"/>
      <c r="C38" s="23"/>
    </row>
    <row r="39" spans="1:8" ht="18.5" customHeight="1">
      <c r="A39" s="157" t="s">
        <v>103</v>
      </c>
      <c r="B39" s="136"/>
      <c r="C39" s="136"/>
      <c r="D39" s="160"/>
      <c r="E39" s="136"/>
    </row>
    <row r="40" spans="1:8" ht="29" customHeight="1">
      <c r="A40" s="53" t="s">
        <v>132</v>
      </c>
      <c r="B40" s="53" t="s">
        <v>133</v>
      </c>
      <c r="C40" s="53" t="s">
        <v>134</v>
      </c>
      <c r="D40" s="53" t="s">
        <v>135</v>
      </c>
      <c r="E40" s="53" t="s">
        <v>109</v>
      </c>
    </row>
    <row r="41" spans="1:8">
      <c r="A41" s="51" t="s">
        <v>68</v>
      </c>
      <c r="B41" s="51" t="s">
        <v>136</v>
      </c>
      <c r="C41" s="52">
        <v>3.0429999999999999E-2</v>
      </c>
      <c r="D41" s="52">
        <v>4.1239999999999999E-2</v>
      </c>
      <c r="E41" s="51" t="s">
        <v>96</v>
      </c>
    </row>
    <row r="42" spans="1:8">
      <c r="A42" s="51"/>
      <c r="B42" s="51"/>
      <c r="C42" s="52"/>
      <c r="D42" s="52"/>
      <c r="E42" s="51"/>
    </row>
    <row r="43" spans="1:8">
      <c r="A43" s="54" t="s">
        <v>10</v>
      </c>
      <c r="B43" s="54" t="s">
        <v>111</v>
      </c>
      <c r="C43" s="55">
        <v>2.1000000000000001E-2</v>
      </c>
      <c r="D43" s="55" t="s">
        <v>137</v>
      </c>
      <c r="E43" s="54" t="s">
        <v>96</v>
      </c>
    </row>
    <row r="44" spans="1:8">
      <c r="A44" s="54"/>
      <c r="B44" s="54" t="s">
        <v>112</v>
      </c>
      <c r="C44" s="55">
        <v>7.0000000000000001E-3</v>
      </c>
      <c r="D44" s="55" t="s">
        <v>137</v>
      </c>
      <c r="E44" s="54" t="s">
        <v>96</v>
      </c>
    </row>
    <row r="45" spans="1:8">
      <c r="A45" s="54"/>
      <c r="B45" s="54" t="s">
        <v>113</v>
      </c>
      <c r="C45" s="55">
        <v>2.3400000000000001E-3</v>
      </c>
      <c r="D45" s="55" t="s">
        <v>137</v>
      </c>
      <c r="E45" s="54" t="s">
        <v>96</v>
      </c>
    </row>
    <row r="46" spans="1:8">
      <c r="A46" s="54"/>
      <c r="B46" s="54" t="s">
        <v>37</v>
      </c>
      <c r="C46" s="55" t="s">
        <v>137</v>
      </c>
      <c r="D46" s="55">
        <v>1.8970399999999998E-2</v>
      </c>
      <c r="E46" s="54" t="s">
        <v>96</v>
      </c>
    </row>
    <row r="47" spans="1:8">
      <c r="A47" s="54"/>
      <c r="B47" s="54" t="s">
        <v>138</v>
      </c>
      <c r="C47" s="55" t="s">
        <v>137</v>
      </c>
      <c r="D47" s="55">
        <v>6.5983999999999999E-3</v>
      </c>
      <c r="E47" s="54" t="s">
        <v>96</v>
      </c>
    </row>
    <row r="48" spans="1:8">
      <c r="A48" s="54"/>
      <c r="B48" s="54" t="s">
        <v>139</v>
      </c>
      <c r="C48" s="55" t="s">
        <v>137</v>
      </c>
      <c r="D48" s="55">
        <v>1.56712E-2</v>
      </c>
      <c r="E48" s="54" t="s">
        <v>96</v>
      </c>
    </row>
    <row r="49" spans="1:5">
      <c r="A49" s="54" t="s">
        <v>11</v>
      </c>
      <c r="B49" s="54" t="s">
        <v>140</v>
      </c>
      <c r="C49" s="55" t="s">
        <v>137</v>
      </c>
      <c r="D49" s="55">
        <v>4.1239999999999999E-2</v>
      </c>
      <c r="E49" s="54" t="s">
        <v>96</v>
      </c>
    </row>
    <row r="50" spans="1:5" ht="29" customHeight="1">
      <c r="A50" s="54" t="s">
        <v>114</v>
      </c>
      <c r="B50" s="54" t="s">
        <v>141</v>
      </c>
      <c r="C50" s="55">
        <v>1.4E-2</v>
      </c>
      <c r="D50" s="55" t="s">
        <v>137</v>
      </c>
      <c r="E50" s="54" t="s">
        <v>116</v>
      </c>
    </row>
    <row r="51" spans="1:5">
      <c r="A51" s="54"/>
      <c r="B51" s="54" t="s">
        <v>142</v>
      </c>
      <c r="C51" s="55">
        <v>1.17E-3</v>
      </c>
      <c r="D51" s="55" t="s">
        <v>137</v>
      </c>
      <c r="E51" s="54" t="s">
        <v>116</v>
      </c>
    </row>
    <row r="52" spans="1:5">
      <c r="A52" s="54"/>
      <c r="B52" s="54" t="s">
        <v>143</v>
      </c>
      <c r="C52" s="55" t="s">
        <v>137</v>
      </c>
      <c r="D52" s="55">
        <v>2.06E-2</v>
      </c>
      <c r="E52" s="54" t="s">
        <v>116</v>
      </c>
    </row>
    <row r="53" spans="1:5" ht="29" customHeight="1">
      <c r="A53" s="54" t="s">
        <v>144</v>
      </c>
      <c r="B53" s="54" t="s">
        <v>145</v>
      </c>
      <c r="C53" s="55">
        <v>4.7443199999999998E-2</v>
      </c>
      <c r="D53" s="55" t="s">
        <v>137</v>
      </c>
      <c r="E53" s="54" t="s">
        <v>119</v>
      </c>
    </row>
    <row r="54" spans="1:5">
      <c r="A54" s="54"/>
      <c r="B54" s="54" t="s">
        <v>146</v>
      </c>
      <c r="C54" s="55">
        <v>3.4865999999999999E-3</v>
      </c>
      <c r="D54" s="55" t="s">
        <v>137</v>
      </c>
      <c r="E54" s="54" t="s">
        <v>119</v>
      </c>
    </row>
    <row r="55" spans="1:5">
      <c r="A55" s="54"/>
      <c r="B55" s="54" t="s">
        <v>147</v>
      </c>
      <c r="C55" s="55" t="s">
        <v>137</v>
      </c>
      <c r="D55" s="55">
        <v>6.6643839999999996E-2</v>
      </c>
      <c r="E55" s="54" t="s">
        <v>119</v>
      </c>
    </row>
    <row r="56" spans="1:5">
      <c r="A56" s="54"/>
      <c r="B56" s="54" t="s">
        <v>148</v>
      </c>
      <c r="C56" s="55" t="s">
        <v>137</v>
      </c>
      <c r="D56" s="55">
        <v>0.21754100000000001</v>
      </c>
      <c r="E56" s="54" t="s">
        <v>131</v>
      </c>
    </row>
  </sheetData>
  <mergeCells count="9">
    <mergeCell ref="B1:D1"/>
    <mergeCell ref="A12:D12"/>
    <mergeCell ref="A26:D26"/>
    <mergeCell ref="A39:C39"/>
    <mergeCell ref="F14:G21"/>
    <mergeCell ref="D39:E39"/>
    <mergeCell ref="A10:C10"/>
    <mergeCell ref="D10:E10"/>
    <mergeCell ref="F28:G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pane ySplit="2" topLeftCell="A3" activePane="bottomLeft" state="frozen"/>
      <selection pane="bottomLeft"/>
    </sheetView>
  </sheetViews>
  <sheetFormatPr defaultRowHeight="14.5"/>
  <cols>
    <col min="1" max="1" width="7.26953125" customWidth="1"/>
    <col min="2" max="2" width="37" customWidth="1"/>
    <col min="3" max="3" width="22" customWidth="1"/>
    <col min="4" max="4" width="29.1796875" customWidth="1"/>
    <col min="5" max="5" width="55" customWidth="1"/>
    <col min="6" max="6" width="28" style="1" customWidth="1"/>
    <col min="7" max="7" width="45" customWidth="1"/>
    <col min="8" max="8" width="55" customWidth="1"/>
  </cols>
  <sheetData>
    <row r="1" spans="1:8" ht="34" customHeight="1">
      <c r="A1" s="68"/>
      <c r="B1" s="151" t="s">
        <v>149</v>
      </c>
      <c r="C1" s="136"/>
      <c r="D1" s="136"/>
      <c r="E1" s="56"/>
      <c r="F1" s="57"/>
      <c r="G1" s="57"/>
      <c r="H1" s="57"/>
    </row>
    <row r="2" spans="1:8" s="2" customFormat="1">
      <c r="A2" s="68"/>
      <c r="B2" s="70" t="s">
        <v>108</v>
      </c>
      <c r="C2" s="70" t="s">
        <v>150</v>
      </c>
      <c r="D2" s="70" t="s">
        <v>109</v>
      </c>
      <c r="E2" s="12"/>
      <c r="F2" s="12"/>
      <c r="G2" s="12"/>
      <c r="H2" s="12"/>
    </row>
    <row r="3" spans="1:8">
      <c r="B3" s="58" t="s">
        <v>36</v>
      </c>
      <c r="C3" s="59">
        <v>2.19</v>
      </c>
      <c r="D3" s="58" t="s">
        <v>151</v>
      </c>
      <c r="E3" s="10"/>
      <c r="G3" s="1"/>
      <c r="H3" s="1"/>
    </row>
    <row r="4" spans="1:8">
      <c r="B4" s="58" t="s">
        <v>152</v>
      </c>
      <c r="C4" s="59">
        <v>1.01</v>
      </c>
      <c r="D4" s="58" t="s">
        <v>151</v>
      </c>
      <c r="E4" s="10"/>
      <c r="G4" s="1"/>
      <c r="H4" s="1"/>
    </row>
    <row r="5" spans="1:8">
      <c r="B5" s="58" t="s">
        <v>153</v>
      </c>
      <c r="C5" s="59">
        <v>1.8</v>
      </c>
      <c r="D5" s="58" t="s">
        <v>151</v>
      </c>
      <c r="E5" s="10"/>
      <c r="G5" s="1"/>
      <c r="H5" s="1"/>
    </row>
    <row r="6" spans="1:8">
      <c r="B6" s="58" t="s">
        <v>37</v>
      </c>
      <c r="C6" s="59">
        <v>10.1</v>
      </c>
      <c r="D6" s="58" t="s">
        <v>151</v>
      </c>
      <c r="E6" s="10"/>
      <c r="G6" s="1"/>
      <c r="H6" s="1"/>
    </row>
    <row r="7" spans="1:8" ht="29" customHeight="1">
      <c r="B7" s="58" t="s">
        <v>154</v>
      </c>
      <c r="C7" s="59">
        <v>0.26</v>
      </c>
      <c r="D7" s="58" t="s">
        <v>151</v>
      </c>
      <c r="E7" s="10"/>
      <c r="G7" s="1"/>
      <c r="H7" s="1"/>
    </row>
    <row r="8" spans="1:8">
      <c r="B8" s="58" t="s">
        <v>129</v>
      </c>
      <c r="C8" s="59">
        <v>0.18343999999999999</v>
      </c>
      <c r="D8" s="58" t="s">
        <v>155</v>
      </c>
      <c r="E8" s="10"/>
      <c r="G8" s="1"/>
      <c r="H8" s="1"/>
    </row>
    <row r="9" spans="1:8">
      <c r="B9" s="58" t="s">
        <v>156</v>
      </c>
      <c r="C9" s="59">
        <v>6.6000000000000003E-2</v>
      </c>
      <c r="D9" s="58" t="s">
        <v>157</v>
      </c>
      <c r="E9" s="1"/>
      <c r="G9" s="1"/>
      <c r="H9" s="1"/>
    </row>
    <row r="10" spans="1:8">
      <c r="B10" s="60" t="s">
        <v>158</v>
      </c>
      <c r="C10" s="61">
        <v>0.1075</v>
      </c>
      <c r="D10" s="58" t="s">
        <v>159</v>
      </c>
      <c r="E10" s="11"/>
      <c r="G10" s="1"/>
      <c r="H10" s="1"/>
    </row>
    <row r="11" spans="1:8">
      <c r="B11" s="60" t="s">
        <v>160</v>
      </c>
      <c r="C11" s="62">
        <v>0.41199999999999998</v>
      </c>
      <c r="D11" s="58" t="s">
        <v>151</v>
      </c>
      <c r="E11" s="11"/>
      <c r="G11" s="1"/>
      <c r="H11" s="1"/>
    </row>
  </sheetData>
  <mergeCells count="1">
    <mergeCell ref="B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5"/>
  <sheetViews>
    <sheetView workbookViewId="0">
      <selection activeCell="J29" sqref="J29"/>
    </sheetView>
  </sheetViews>
  <sheetFormatPr defaultRowHeight="14.5"/>
  <cols>
    <col min="1" max="1" width="30" customWidth="1"/>
    <col min="2" max="2" width="37" customWidth="1"/>
    <col min="3" max="4" width="23" customWidth="1"/>
  </cols>
  <sheetData>
    <row r="1" spans="1:5" ht="34" customHeight="1">
      <c r="A1" s="163" t="s">
        <v>161</v>
      </c>
      <c r="B1" s="136"/>
      <c r="C1" s="136"/>
      <c r="D1" s="136"/>
    </row>
    <row r="2" spans="1:5">
      <c r="A2" s="68" t="s">
        <v>7</v>
      </c>
      <c r="B2" s="68" t="s">
        <v>108</v>
      </c>
      <c r="C2" s="68" t="s">
        <v>162</v>
      </c>
      <c r="D2" s="68" t="s">
        <v>163</v>
      </c>
    </row>
    <row r="3" spans="1:5">
      <c r="A3" t="s">
        <v>10</v>
      </c>
      <c r="B3" t="s">
        <v>36</v>
      </c>
      <c r="C3" s="16">
        <f>LCI!C15*'Emissions Factors'!C3</f>
        <v>4.5990000000000003E-2</v>
      </c>
      <c r="D3" s="16">
        <v>0</v>
      </c>
    </row>
    <row r="4" spans="1:5">
      <c r="B4" t="s">
        <v>152</v>
      </c>
      <c r="C4" s="16">
        <f>LCI!C16*'Emissions Factors'!C4</f>
        <v>7.0699999999999999E-3</v>
      </c>
      <c r="D4" s="16">
        <v>0</v>
      </c>
      <c r="E4" s="23"/>
    </row>
    <row r="5" spans="1:5">
      <c r="B5" t="s">
        <v>153</v>
      </c>
      <c r="C5" s="16">
        <f>LCI!C17*'Emissions Factors'!C5</f>
        <v>4.3740000000000003E-3</v>
      </c>
      <c r="D5" s="16">
        <v>0</v>
      </c>
    </row>
    <row r="6" spans="1:5">
      <c r="B6" t="s">
        <v>37</v>
      </c>
      <c r="C6" s="16">
        <v>0</v>
      </c>
      <c r="D6" s="16">
        <f>LCI!C29*'Emissions Factors'!C6</f>
        <v>0.19160103999999997</v>
      </c>
    </row>
    <row r="7" spans="1:5">
      <c r="B7" t="s">
        <v>139</v>
      </c>
      <c r="C7" s="16">
        <v>0</v>
      </c>
      <c r="D7" s="16">
        <f>LCI!C31*'Emissions Factors'!C7</f>
        <v>4.0745119999999998E-3</v>
      </c>
    </row>
    <row r="8" spans="1:5">
      <c r="B8" t="s">
        <v>138</v>
      </c>
      <c r="C8" s="16">
        <v>0</v>
      </c>
      <c r="D8" s="16">
        <f>LCI!C30*'Emissions Factors'!C7</f>
        <v>1.715584E-3</v>
      </c>
    </row>
    <row r="9" spans="1:5">
      <c r="A9" t="s">
        <v>11</v>
      </c>
      <c r="B9" t="s">
        <v>164</v>
      </c>
      <c r="C9" s="16">
        <v>0</v>
      </c>
      <c r="D9" s="16">
        <f>LCI!C32*'Emissions Factors'!C11</f>
        <v>1.699088E-2</v>
      </c>
    </row>
    <row r="10" spans="1:5">
      <c r="A10" t="s">
        <v>12</v>
      </c>
      <c r="B10" t="s">
        <v>165</v>
      </c>
      <c r="C10" s="16">
        <f>LCI!C18*'Emissions Factors'!C10</f>
        <v>1.505E-3</v>
      </c>
      <c r="D10" s="16">
        <v>0</v>
      </c>
    </row>
    <row r="11" spans="1:5">
      <c r="B11" t="s">
        <v>166</v>
      </c>
      <c r="C11" s="16">
        <f>LCI!C19*'Emissions Factors'!C10</f>
        <v>1.2577500000000001E-4</v>
      </c>
      <c r="D11" s="16">
        <v>0</v>
      </c>
    </row>
    <row r="12" spans="1:5">
      <c r="B12" t="s">
        <v>167</v>
      </c>
      <c r="C12" s="16">
        <v>0</v>
      </c>
      <c r="D12" s="16">
        <f>LCI!C33*'Emissions Factors'!C10</f>
        <v>2.2166499999999997E-3</v>
      </c>
    </row>
    <row r="13" spans="1:5">
      <c r="A13" t="s">
        <v>13</v>
      </c>
      <c r="B13" t="s">
        <v>145</v>
      </c>
      <c r="C13" s="16">
        <f>LCI!C20*'Emissions Factors'!C8</f>
        <v>8.7029806080000001E-3</v>
      </c>
      <c r="D13" s="16">
        <v>0</v>
      </c>
    </row>
    <row r="14" spans="1:5">
      <c r="B14" t="s">
        <v>168</v>
      </c>
      <c r="C14" s="16">
        <f>LCI!C21*'Emissions Factors'!C8</f>
        <v>6.3958190399999993E-4</v>
      </c>
      <c r="D14" s="16">
        <v>0</v>
      </c>
    </row>
    <row r="15" spans="1:5">
      <c r="B15" t="s">
        <v>147</v>
      </c>
      <c r="C15" s="16">
        <v>0</v>
      </c>
      <c r="D15" s="16">
        <f>LCI!C34*'Emissions Factors'!C8</f>
        <v>1.2225146009599999E-2</v>
      </c>
    </row>
    <row r="16" spans="1:5">
      <c r="B16" t="s">
        <v>148</v>
      </c>
      <c r="C16" s="16">
        <v>0</v>
      </c>
      <c r="D16" s="16">
        <f>LCI!C35*'Emissions Factors'!C9</f>
        <v>1.4357706000000001E-2</v>
      </c>
    </row>
    <row r="17" spans="1:8">
      <c r="C17" s="16"/>
      <c r="D17" s="16"/>
    </row>
    <row r="18" spans="1:8">
      <c r="A18" s="15" t="s">
        <v>169</v>
      </c>
      <c r="B18" s="17"/>
      <c r="C18" s="17">
        <f>SUM(C3:C16)</f>
        <v>6.840733751200001E-2</v>
      </c>
      <c r="D18" s="17">
        <f>SUM(D3:D16)</f>
        <v>0.24318151800959995</v>
      </c>
    </row>
    <row r="19" spans="1:8">
      <c r="A19" t="s">
        <v>170</v>
      </c>
      <c r="C19" s="16"/>
      <c r="D19" s="16">
        <f>D18-C18</f>
        <v>0.17477418049759993</v>
      </c>
    </row>
    <row r="20" spans="1:8">
      <c r="A20" t="s">
        <v>171</v>
      </c>
      <c r="C20" s="16"/>
      <c r="D20" s="16">
        <f>IFERROR(D18/C18,0)</f>
        <v>3.55490400378382</v>
      </c>
    </row>
    <row r="21" spans="1:8">
      <c r="C21" s="16"/>
      <c r="D21" s="16"/>
    </row>
    <row r="22" spans="1:8">
      <c r="C22" s="16"/>
      <c r="D22" s="16"/>
    </row>
    <row r="23" spans="1:8">
      <c r="C23" s="16"/>
      <c r="D23" s="16"/>
    </row>
    <row r="24" spans="1:8">
      <c r="C24" s="16"/>
      <c r="D24" s="16"/>
    </row>
    <row r="25" spans="1:8" ht="18.5">
      <c r="A25" s="123"/>
      <c r="B25" s="65"/>
      <c r="C25" s="65"/>
      <c r="D25" s="85"/>
      <c r="E25" s="65"/>
      <c r="F25" s="65"/>
      <c r="G25" s="65"/>
      <c r="H25" s="65"/>
    </row>
    <row r="26" spans="1:8" ht="18.5" customHeight="1">
      <c r="A26" s="121"/>
      <c r="B26" s="121"/>
      <c r="C26" s="122"/>
      <c r="D26" s="122"/>
      <c r="E26" s="65"/>
      <c r="F26" s="65"/>
      <c r="G26" s="65"/>
      <c r="H26" s="65"/>
    </row>
    <row r="27" spans="1:8">
      <c r="A27" s="85"/>
      <c r="B27" s="85"/>
      <c r="C27" s="85"/>
      <c r="D27" s="86"/>
      <c r="E27" s="65"/>
      <c r="F27" s="65"/>
      <c r="G27" s="65"/>
      <c r="H27" s="65"/>
    </row>
    <row r="28" spans="1:8">
      <c r="A28" s="85"/>
      <c r="B28" s="85"/>
      <c r="C28" s="85"/>
      <c r="D28" s="86"/>
      <c r="E28" s="65"/>
      <c r="F28" s="65"/>
      <c r="G28" s="65"/>
      <c r="H28" s="65"/>
    </row>
    <row r="29" spans="1:8">
      <c r="A29" s="65"/>
      <c r="B29" s="65"/>
      <c r="C29" s="85"/>
      <c r="D29" s="85"/>
      <c r="E29" s="65"/>
      <c r="F29" s="65"/>
      <c r="G29" s="65"/>
      <c r="H29" s="65"/>
    </row>
    <row r="30" spans="1:8">
      <c r="A30" s="65"/>
      <c r="B30" s="65"/>
      <c r="C30" s="85"/>
      <c r="D30" s="85"/>
      <c r="E30" s="65"/>
      <c r="F30" s="65"/>
      <c r="G30" s="65"/>
      <c r="H30" s="65"/>
    </row>
    <row r="31" spans="1:8">
      <c r="A31" s="65"/>
      <c r="B31" s="65"/>
      <c r="C31" s="85"/>
      <c r="D31" s="85"/>
      <c r="E31" s="65"/>
      <c r="F31" s="65"/>
      <c r="G31" s="65"/>
      <c r="H31" s="65"/>
    </row>
    <row r="32" spans="1:8" ht="18.5">
      <c r="A32" s="123"/>
      <c r="B32" s="65"/>
      <c r="C32" s="65"/>
      <c r="D32" s="85"/>
      <c r="E32" s="65"/>
      <c r="F32" s="65"/>
      <c r="G32" s="65"/>
      <c r="H32" s="65"/>
    </row>
    <row r="33" spans="1:8" ht="18.5" customHeight="1">
      <c r="A33" s="121"/>
      <c r="B33" s="122"/>
      <c r="C33" s="122"/>
      <c r="D33" s="122"/>
      <c r="E33" s="65"/>
      <c r="F33" s="65"/>
      <c r="G33" s="65"/>
      <c r="H33" s="65"/>
    </row>
    <row r="34" spans="1:8">
      <c r="A34" s="85"/>
      <c r="B34" s="85"/>
      <c r="C34" s="85"/>
      <c r="D34" s="85"/>
      <c r="E34" s="65"/>
      <c r="F34" s="65"/>
      <c r="G34" s="65"/>
      <c r="H34" s="65"/>
    </row>
    <row r="35" spans="1:8">
      <c r="A35" s="85"/>
      <c r="B35" s="85"/>
      <c r="C35" s="85"/>
      <c r="D35" s="85"/>
      <c r="E35" s="65"/>
      <c r="F35" s="65"/>
      <c r="G35" s="65"/>
      <c r="H35" s="65"/>
    </row>
    <row r="36" spans="1:8">
      <c r="A36" s="85"/>
      <c r="B36" s="85"/>
      <c r="C36" s="85"/>
      <c r="D36" s="85"/>
      <c r="E36" s="65"/>
      <c r="F36" s="65"/>
      <c r="G36" s="65"/>
      <c r="H36" s="65"/>
    </row>
    <row r="37" spans="1:8">
      <c r="A37" s="85"/>
      <c r="B37" s="85"/>
      <c r="C37" s="85"/>
      <c r="D37" s="85"/>
      <c r="E37" s="65"/>
      <c r="F37" s="65"/>
      <c r="G37" s="65"/>
      <c r="H37" s="65"/>
    </row>
    <row r="38" spans="1:8">
      <c r="A38" s="65"/>
      <c r="B38" s="85"/>
      <c r="C38" s="85"/>
      <c r="D38" s="85"/>
      <c r="E38" s="65"/>
      <c r="F38" s="65"/>
      <c r="G38" s="65"/>
      <c r="H38" s="65"/>
    </row>
    <row r="39" spans="1:8">
      <c r="A39" s="65"/>
      <c r="B39" s="65"/>
      <c r="C39" s="65"/>
      <c r="D39" s="65"/>
      <c r="E39" s="65"/>
      <c r="F39" s="65"/>
      <c r="G39" s="65"/>
      <c r="H39" s="65"/>
    </row>
    <row r="40" spans="1:8">
      <c r="A40" s="65"/>
      <c r="B40" s="65"/>
      <c r="C40" s="65"/>
      <c r="D40" s="65"/>
      <c r="E40" s="65"/>
      <c r="F40" s="65"/>
      <c r="G40" s="65"/>
      <c r="H40" s="65"/>
    </row>
    <row r="41" spans="1:8">
      <c r="A41" s="65"/>
      <c r="B41" s="65"/>
      <c r="C41" s="65"/>
      <c r="D41" s="65"/>
      <c r="E41" s="65"/>
      <c r="F41" s="65"/>
      <c r="G41" s="65"/>
      <c r="H41" s="65"/>
    </row>
    <row r="42" spans="1:8">
      <c r="A42" s="65"/>
      <c r="B42" s="65"/>
      <c r="C42" s="65"/>
      <c r="D42" s="65"/>
      <c r="E42" s="65"/>
      <c r="F42" s="65"/>
      <c r="G42" s="65"/>
      <c r="H42" s="65"/>
    </row>
    <row r="43" spans="1:8">
      <c r="A43" s="65"/>
      <c r="B43" s="65"/>
      <c r="C43" s="65"/>
      <c r="D43" s="65"/>
      <c r="E43" s="65"/>
      <c r="F43" s="65"/>
      <c r="G43" s="65"/>
      <c r="H43" s="65"/>
    </row>
    <row r="44" spans="1:8">
      <c r="A44" s="65"/>
      <c r="B44" s="65"/>
      <c r="C44" s="65"/>
      <c r="D44" s="65"/>
      <c r="E44" s="65"/>
      <c r="F44" s="65"/>
      <c r="G44" s="65"/>
      <c r="H44" s="65"/>
    </row>
    <row r="45" spans="1:8">
      <c r="A45" s="65"/>
      <c r="B45" s="65"/>
      <c r="C45" s="65"/>
      <c r="D45" s="65"/>
      <c r="E45" s="65"/>
      <c r="F45" s="65"/>
      <c r="G45" s="65"/>
      <c r="H45" s="65"/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zoomScale="70" zoomScaleNormal="70" workbookViewId="0">
      <selection activeCell="E32" sqref="E32"/>
    </sheetView>
  </sheetViews>
  <sheetFormatPr defaultRowHeight="14.5"/>
  <cols>
    <col min="1" max="1" width="30" customWidth="1"/>
    <col min="2" max="3" width="20" customWidth="1"/>
    <col min="4" max="4" width="27" customWidth="1"/>
    <col min="5" max="6" width="23" customWidth="1"/>
  </cols>
  <sheetData>
    <row r="1" spans="1:6" ht="34" customHeight="1">
      <c r="A1" s="68" t="s">
        <v>179</v>
      </c>
      <c r="B1" s="68"/>
      <c r="C1" s="68"/>
      <c r="D1" s="68"/>
      <c r="E1" s="68"/>
      <c r="F1" s="68"/>
    </row>
    <row r="2" spans="1:6">
      <c r="A2" t="s">
        <v>180</v>
      </c>
    </row>
    <row r="4" spans="1:6">
      <c r="A4" s="68" t="s">
        <v>181</v>
      </c>
      <c r="B4" s="68" t="s">
        <v>16</v>
      </c>
      <c r="C4" s="68" t="s">
        <v>17</v>
      </c>
      <c r="D4" s="68" t="s">
        <v>182</v>
      </c>
      <c r="E4" s="68"/>
      <c r="F4" s="68"/>
    </row>
    <row r="5" spans="1:6">
      <c r="A5" t="s">
        <v>183</v>
      </c>
      <c r="B5" s="73">
        <f>SUM(LCI!C15:C16)</f>
        <v>2.8000000000000001E-2</v>
      </c>
      <c r="C5" s="73">
        <f>SUM(LCI!C29:C31)</f>
        <v>4.1239999999999999E-2</v>
      </c>
      <c r="D5" t="s">
        <v>184</v>
      </c>
    </row>
    <row r="6" spans="1:6">
      <c r="A6" t="s">
        <v>185</v>
      </c>
      <c r="B6" s="73">
        <f>'Emissions Factors'!C3</f>
        <v>2.19</v>
      </c>
      <c r="C6" s="73">
        <f>'Emissions Factors'!C6</f>
        <v>10.1</v>
      </c>
      <c r="D6" t="s">
        <v>186</v>
      </c>
    </row>
    <row r="7" spans="1:6">
      <c r="A7" t="s">
        <v>187</v>
      </c>
      <c r="B7" s="73">
        <f>'Emissions Factors'!C4</f>
        <v>1.01</v>
      </c>
      <c r="C7" s="73">
        <f>'Emissions Factors'!C7</f>
        <v>0.26</v>
      </c>
      <c r="D7" t="s">
        <v>188</v>
      </c>
    </row>
    <row r="8" spans="1:6">
      <c r="A8" t="s">
        <v>189</v>
      </c>
      <c r="B8" s="73">
        <f>LCIA!C18-SUM(LCIA!C3:C4)</f>
        <v>1.5347337512000007E-2</v>
      </c>
      <c r="C8" s="73">
        <f>LCIA!D18-SUM(LCIA!D6:D8)</f>
        <v>4.5790382009599978E-2</v>
      </c>
      <c r="D8" t="s">
        <v>190</v>
      </c>
    </row>
    <row r="9" spans="1:6">
      <c r="A9" t="s">
        <v>191</v>
      </c>
      <c r="B9" s="74">
        <f>LCI!C16/B5</f>
        <v>0.25</v>
      </c>
      <c r="C9" s="74">
        <f>SUM(LCI!C30:C31)/C5</f>
        <v>0.54</v>
      </c>
      <c r="D9" t="s">
        <v>192</v>
      </c>
    </row>
    <row r="12" spans="1:6">
      <c r="A12" s="68" t="s">
        <v>193</v>
      </c>
      <c r="B12" s="68" t="s">
        <v>194</v>
      </c>
      <c r="C12" s="68" t="s">
        <v>195</v>
      </c>
      <c r="D12" s="68" t="s">
        <v>196</v>
      </c>
      <c r="E12" s="68" t="s">
        <v>197</v>
      </c>
      <c r="F12" s="68" t="s">
        <v>198</v>
      </c>
    </row>
    <row r="13" spans="1:6">
      <c r="A13" t="s">
        <v>25</v>
      </c>
      <c r="B13" s="75">
        <v>0</v>
      </c>
      <c r="C13" s="16">
        <f>$B$5*(1-B13)</f>
        <v>2.8000000000000001E-2</v>
      </c>
      <c r="D13" s="16">
        <f>$B$5*B13</f>
        <v>0</v>
      </c>
      <c r="E13" s="16">
        <f>C13*$B$6+D13*$B$7+$B$8</f>
        <v>7.6667337512E-2</v>
      </c>
      <c r="F13" s="76">
        <f>E13/$E$14-1</f>
        <v>0.1207472809265675</v>
      </c>
    </row>
    <row r="14" spans="1:6">
      <c r="A14" s="21" t="s">
        <v>26</v>
      </c>
      <c r="B14" s="75">
        <f>$B$9</f>
        <v>0.25</v>
      </c>
      <c r="C14" s="22">
        <f>$B$5*(1-B14)</f>
        <v>2.1000000000000001E-2</v>
      </c>
      <c r="D14" s="22">
        <f>$B$5*B14</f>
        <v>7.0000000000000001E-3</v>
      </c>
      <c r="E14" s="22">
        <f>C14*$B$6+D14*$B$7+$B$8</f>
        <v>6.840733751200001E-2</v>
      </c>
      <c r="F14" s="77">
        <f>E14/$E$14-1</f>
        <v>0</v>
      </c>
    </row>
    <row r="15" spans="1:6">
      <c r="A15" t="s">
        <v>27</v>
      </c>
      <c r="B15" s="75">
        <v>0.5</v>
      </c>
      <c r="C15" s="16">
        <f>$B$5*(1-B15)</f>
        <v>1.4E-2</v>
      </c>
      <c r="D15" s="16">
        <f>$B$5*B15</f>
        <v>1.4E-2</v>
      </c>
      <c r="E15" s="16">
        <f>C15*$B$6+D15*$B$7+$B$8</f>
        <v>6.0147337512000007E-2</v>
      </c>
      <c r="F15" s="76">
        <f>E15/$E$14-1</f>
        <v>-0.12074728092656783</v>
      </c>
    </row>
    <row r="16" spans="1:6">
      <c r="C16" s="16"/>
      <c r="D16" s="16"/>
      <c r="E16" s="16"/>
    </row>
    <row r="17" spans="1:6">
      <c r="C17" s="16"/>
      <c r="D17" s="16"/>
      <c r="E17" s="16"/>
    </row>
    <row r="18" spans="1:6">
      <c r="A18" s="68" t="s">
        <v>199</v>
      </c>
      <c r="B18" s="68" t="s">
        <v>194</v>
      </c>
      <c r="C18" s="71" t="s">
        <v>200</v>
      </c>
      <c r="D18" s="71" t="s">
        <v>201</v>
      </c>
      <c r="E18" s="71" t="s">
        <v>197</v>
      </c>
      <c r="F18" s="68" t="s">
        <v>198</v>
      </c>
    </row>
    <row r="19" spans="1:6">
      <c r="A19" t="s">
        <v>25</v>
      </c>
      <c r="B19" s="75">
        <v>0.25</v>
      </c>
      <c r="C19" s="16">
        <f>$C$5*(1-B19)</f>
        <v>3.0929999999999999E-2</v>
      </c>
      <c r="D19" s="16">
        <f>$C$5*B19</f>
        <v>1.031E-2</v>
      </c>
      <c r="E19" s="16">
        <f>C19*$C$6+D19*$C$7+$C$8</f>
        <v>0.3608639820095999</v>
      </c>
      <c r="F19" s="76">
        <f>E19/$E$20-1</f>
        <v>0.48392848668439625</v>
      </c>
    </row>
    <row r="20" spans="1:6">
      <c r="A20" s="21" t="s">
        <v>26</v>
      </c>
      <c r="B20" s="75">
        <f>$C$9</f>
        <v>0.54</v>
      </c>
      <c r="C20" s="22">
        <f>$C$5*(1-B20)</f>
        <v>1.8970399999999998E-2</v>
      </c>
      <c r="D20" s="22">
        <f>$C$5*B20</f>
        <v>2.2269600000000001E-2</v>
      </c>
      <c r="E20" s="22">
        <f>C20*$C$6+D20*$C$7+$C$8</f>
        <v>0.24318151800959995</v>
      </c>
      <c r="F20" s="77">
        <f>E20/$E$20-1</f>
        <v>0</v>
      </c>
    </row>
    <row r="21" spans="1:6">
      <c r="A21" t="s">
        <v>27</v>
      </c>
      <c r="B21" s="75">
        <v>0.75</v>
      </c>
      <c r="C21" s="16">
        <f>$C$5*(1-B21)</f>
        <v>1.031E-2</v>
      </c>
      <c r="D21" s="16">
        <f>$C$5*B21</f>
        <v>3.0929999999999999E-2</v>
      </c>
      <c r="E21" s="16">
        <f>C21*$C$6+D21*$C$7+$C$8</f>
        <v>0.15796318200959997</v>
      </c>
      <c r="F21" s="76">
        <f>E21/$E$20-1</f>
        <v>-0.35043097311628701</v>
      </c>
    </row>
    <row r="23" spans="1:6">
      <c r="A23" s="164" t="s">
        <v>202</v>
      </c>
      <c r="B23" s="136"/>
      <c r="C23" s="136"/>
    </row>
    <row r="24" spans="1:6">
      <c r="A24" s="68"/>
      <c r="B24" s="68" t="s">
        <v>16</v>
      </c>
      <c r="C24" s="68" t="s">
        <v>17</v>
      </c>
      <c r="D24" s="68"/>
      <c r="E24" s="68"/>
      <c r="F24" s="68"/>
    </row>
    <row r="25" spans="1:6">
      <c r="A25" t="s">
        <v>25</v>
      </c>
      <c r="B25" s="18">
        <f>E13</f>
        <v>7.6667337512E-2</v>
      </c>
      <c r="C25" s="18">
        <f>E19</f>
        <v>0.3608639820095999</v>
      </c>
    </row>
    <row r="26" spans="1:6">
      <c r="A26" s="21" t="s">
        <v>26</v>
      </c>
      <c r="B26" s="18">
        <f>E14</f>
        <v>6.840733751200001E-2</v>
      </c>
      <c r="C26" s="18">
        <f>E20</f>
        <v>0.24318151800959995</v>
      </c>
    </row>
    <row r="27" spans="1:6">
      <c r="A27" t="s">
        <v>27</v>
      </c>
      <c r="B27" s="18">
        <f>E15</f>
        <v>6.0147337512000007E-2</v>
      </c>
      <c r="C27" s="18">
        <f>E21</f>
        <v>0.15796318200959997</v>
      </c>
    </row>
    <row r="28" spans="1:6">
      <c r="B28" s="16"/>
      <c r="C28" s="16"/>
    </row>
    <row r="29" spans="1:6">
      <c r="B29" s="16"/>
      <c r="C29" s="16"/>
    </row>
    <row r="30" spans="1:6">
      <c r="A30" s="165" t="s">
        <v>203</v>
      </c>
      <c r="B30" s="136"/>
      <c r="C30" s="136"/>
    </row>
    <row r="31" spans="1:6">
      <c r="A31" s="68"/>
      <c r="B31" s="68" t="s">
        <v>16</v>
      </c>
      <c r="C31" s="68" t="s">
        <v>17</v>
      </c>
      <c r="D31" s="68"/>
      <c r="E31" s="68"/>
      <c r="F31" s="68"/>
    </row>
    <row r="32" spans="1:6">
      <c r="A32" t="s">
        <v>25</v>
      </c>
      <c r="B32" s="76">
        <f>F13</f>
        <v>0.1207472809265675</v>
      </c>
      <c r="C32" s="76">
        <f>F19</f>
        <v>0.48392848668439625</v>
      </c>
    </row>
    <row r="33" spans="1:3">
      <c r="A33" s="21" t="s">
        <v>26</v>
      </c>
      <c r="B33" s="76">
        <f>F14</f>
        <v>0</v>
      </c>
      <c r="C33" s="76">
        <f>F20</f>
        <v>0</v>
      </c>
    </row>
    <row r="34" spans="1:3">
      <c r="A34" t="s">
        <v>27</v>
      </c>
      <c r="B34" s="76">
        <f>F15</f>
        <v>-0.12074728092656783</v>
      </c>
      <c r="C34" s="76">
        <f>F21</f>
        <v>-0.35043097311628701</v>
      </c>
    </row>
  </sheetData>
  <mergeCells count="2">
    <mergeCell ref="A23:C23"/>
    <mergeCell ref="A30:C3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B160-D0BF-4C55-9247-A8C19B60849D}">
  <dimension ref="A1:R66"/>
  <sheetViews>
    <sheetView topLeftCell="A48" zoomScale="85" zoomScaleNormal="85" workbookViewId="0">
      <selection activeCell="T7" sqref="T7"/>
    </sheetView>
  </sheetViews>
  <sheetFormatPr defaultRowHeight="14.5"/>
  <cols>
    <col min="1" max="1" width="26.81640625" customWidth="1"/>
    <col min="2" max="2" width="12.7265625" customWidth="1"/>
    <col min="3" max="3" width="32.26953125" customWidth="1"/>
  </cols>
  <sheetData>
    <row r="1" spans="1:17" s="65" customFormat="1" ht="31">
      <c r="A1" s="124" t="s">
        <v>208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</row>
    <row r="2" spans="1:17" s="65" customFormat="1" ht="31">
      <c r="A2" s="87"/>
      <c r="B2" s="88" t="s">
        <v>16</v>
      </c>
      <c r="C2" s="89" t="s">
        <v>209</v>
      </c>
      <c r="D2" s="83"/>
      <c r="E2" s="83"/>
      <c r="F2" s="83"/>
    </row>
    <row r="3" spans="1:17">
      <c r="A3" s="90" t="s">
        <v>169</v>
      </c>
      <c r="B3" s="85">
        <f>SUM(LCIA!C3:C16)</f>
        <v>6.840733751200001E-2</v>
      </c>
      <c r="C3" s="91">
        <f>SUM(LCIA!D3:D16)</f>
        <v>0.24318151800959995</v>
      </c>
    </row>
    <row r="4" spans="1:17" ht="29">
      <c r="A4" s="92" t="s">
        <v>170</v>
      </c>
      <c r="B4" s="85"/>
      <c r="C4" s="91">
        <f>C3-B3</f>
        <v>0.17477418049759993</v>
      </c>
    </row>
    <row r="5" spans="1:17">
      <c r="A5" s="93" t="s">
        <v>171</v>
      </c>
      <c r="B5" s="94"/>
      <c r="C5" s="95">
        <f>IFERROR(C3/B3,0)</f>
        <v>3.55490400378382</v>
      </c>
    </row>
    <row r="7" spans="1:17" ht="18.5">
      <c r="A7" s="84" t="s">
        <v>210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</row>
    <row r="8" spans="1:17" s="65" customFormat="1" ht="5.5" customHeight="1">
      <c r="A8" s="98"/>
      <c r="B8" s="98"/>
      <c r="C8" s="98"/>
    </row>
    <row r="9" spans="1:17" s="100" customFormat="1" ht="18.5">
      <c r="A9" s="99" t="s">
        <v>107</v>
      </c>
      <c r="B9" s="99"/>
      <c r="C9" s="99"/>
    </row>
    <row r="10" spans="1:17" s="65" customFormat="1" ht="10.5" customHeight="1">
      <c r="A10" s="98"/>
      <c r="B10" s="98"/>
      <c r="C10" s="98"/>
    </row>
    <row r="11" spans="1:17">
      <c r="A11" s="68" t="s">
        <v>90</v>
      </c>
      <c r="B11" s="68" t="s">
        <v>172</v>
      </c>
      <c r="C11" s="71" t="s">
        <v>173</v>
      </c>
    </row>
    <row r="12" spans="1:17">
      <c r="A12" s="101" t="s">
        <v>212</v>
      </c>
      <c r="B12" s="96">
        <f>B3</f>
        <v>6.840733751200001E-2</v>
      </c>
      <c r="C12" s="72" t="s">
        <v>174</v>
      </c>
    </row>
    <row r="13" spans="1:17">
      <c r="A13" s="101" t="s">
        <v>213</v>
      </c>
      <c r="B13" s="96">
        <f>C3</f>
        <v>0.24318151800959995</v>
      </c>
      <c r="C13" s="72" t="s">
        <v>4</v>
      </c>
    </row>
    <row r="14" spans="1:17" s="65" customFormat="1" ht="8.5" customHeight="1">
      <c r="A14" s="85"/>
      <c r="B14" s="97"/>
      <c r="C14" s="85"/>
    </row>
    <row r="15" spans="1:17" s="65" customFormat="1" ht="18.5">
      <c r="A15" s="132" t="s">
        <v>211</v>
      </c>
      <c r="B15" s="132"/>
      <c r="C15" s="132"/>
    </row>
    <row r="16" spans="1:17" s="65" customFormat="1" ht="8.5" customHeight="1">
      <c r="A16" s="99"/>
      <c r="B16" s="97"/>
      <c r="C16" s="85"/>
    </row>
    <row r="17" spans="1:18" s="65" customFormat="1">
      <c r="A17" s="68" t="s">
        <v>175</v>
      </c>
      <c r="B17" s="71" t="s">
        <v>176</v>
      </c>
      <c r="C17" s="71" t="s">
        <v>177</v>
      </c>
    </row>
    <row r="18" spans="1:18" s="65" customFormat="1">
      <c r="A18" s="63" t="s">
        <v>10</v>
      </c>
      <c r="B18" s="96">
        <f>SUM(LCIA!C3:C5)</f>
        <v>5.7434000000000006E-2</v>
      </c>
      <c r="C18" s="102">
        <f>SUM(LCIA!D6:D8)</f>
        <v>0.19739113599999997</v>
      </c>
    </row>
    <row r="19" spans="1:18" s="65" customFormat="1">
      <c r="A19" s="63" t="s">
        <v>11</v>
      </c>
      <c r="B19" s="96">
        <f>0</f>
        <v>0</v>
      </c>
      <c r="C19" s="102">
        <f>LCIA!D9</f>
        <v>1.699088E-2</v>
      </c>
    </row>
    <row r="20" spans="1:18" s="65" customFormat="1">
      <c r="A20" s="63" t="s">
        <v>12</v>
      </c>
      <c r="B20" s="96">
        <f>SUM(LCIA!C10:C11)</f>
        <v>1.6307750000000001E-3</v>
      </c>
      <c r="C20" s="102">
        <f>LCIA!D12</f>
        <v>2.2166499999999997E-3</v>
      </c>
    </row>
    <row r="21" spans="1:18" s="65" customFormat="1">
      <c r="A21" s="63" t="s">
        <v>13</v>
      </c>
      <c r="B21" s="96">
        <f>SUM(LCIA!C13:C14)</f>
        <v>9.3425625120000001E-3</v>
      </c>
      <c r="C21" s="102">
        <f>SUM(LCIA!D15:D16)</f>
        <v>2.6582852009599998E-2</v>
      </c>
    </row>
    <row r="22" spans="1:18" s="65" customFormat="1">
      <c r="A22" s="64" t="s">
        <v>178</v>
      </c>
      <c r="B22" s="96">
        <f>SUM(B18:B21)</f>
        <v>6.840733751200001E-2</v>
      </c>
      <c r="C22" s="102">
        <f>SUM(C18:C21)</f>
        <v>0.24318151800959995</v>
      </c>
    </row>
    <row r="23" spans="1:18" s="65" customFormat="1">
      <c r="A23" s="85"/>
      <c r="B23" s="97"/>
      <c r="C23" s="85"/>
    </row>
    <row r="24" spans="1:18" s="65" customFormat="1">
      <c r="A24" s="85"/>
      <c r="B24" s="85"/>
      <c r="C24" s="85"/>
    </row>
    <row r="25" spans="1:18" s="65" customFormat="1" ht="18.5">
      <c r="A25" s="125" t="s">
        <v>214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</row>
    <row r="26" spans="1:18" s="65" customFormat="1" ht="9.5" customHeight="1">
      <c r="A26" s="85"/>
      <c r="B26" s="85"/>
      <c r="C26" s="85"/>
    </row>
    <row r="27" spans="1:18" s="104" customFormat="1" ht="18.5">
      <c r="A27" s="132" t="s">
        <v>202</v>
      </c>
      <c r="B27" s="132"/>
      <c r="C27" s="132"/>
    </row>
    <row r="28" spans="1:18" s="65" customFormat="1" ht="7.5" customHeight="1">
      <c r="A28" s="103"/>
    </row>
    <row r="29" spans="1:18" s="65" customFormat="1">
      <c r="A29" s="68"/>
      <c r="B29" s="68" t="s">
        <v>16</v>
      </c>
      <c r="C29" s="68" t="s">
        <v>17</v>
      </c>
    </row>
    <row r="30" spans="1:18" s="65" customFormat="1">
      <c r="A30" s="105" t="s">
        <v>25</v>
      </c>
      <c r="B30" s="106">
        <f>'Sensitivity Analysis'!E13</f>
        <v>7.6667337512E-2</v>
      </c>
      <c r="C30" s="106">
        <f>'Sensitivity Analysis'!E19</f>
        <v>0.3608639820095999</v>
      </c>
    </row>
    <row r="31" spans="1:18" s="65" customFormat="1">
      <c r="A31" s="105" t="s">
        <v>26</v>
      </c>
      <c r="B31" s="106">
        <f>'Sensitivity Analysis'!E14</f>
        <v>6.840733751200001E-2</v>
      </c>
      <c r="C31" s="106">
        <f>'Sensitivity Analysis'!E20</f>
        <v>0.24318151800959995</v>
      </c>
    </row>
    <row r="32" spans="1:18" s="65" customFormat="1">
      <c r="A32" s="105" t="s">
        <v>27</v>
      </c>
      <c r="B32" s="106">
        <f>'Sensitivity Analysis'!E15</f>
        <v>6.0147337512000007E-2</v>
      </c>
      <c r="C32" s="106">
        <f>'Sensitivity Analysis'!E21</f>
        <v>0.15796318200959997</v>
      </c>
    </row>
    <row r="33" spans="1:18" s="65" customFormat="1" ht="9" customHeight="1">
      <c r="A33"/>
      <c r="B33" s="16"/>
      <c r="C33" s="16"/>
    </row>
    <row r="34" spans="1:18" ht="18.5">
      <c r="A34" s="132" t="s">
        <v>203</v>
      </c>
      <c r="B34" s="132"/>
      <c r="C34" s="132"/>
    </row>
    <row r="35" spans="1:18" s="65" customFormat="1" ht="9" customHeight="1">
      <c r="A35" s="82"/>
    </row>
    <row r="36" spans="1:18">
      <c r="A36" s="68"/>
      <c r="B36" s="68" t="s">
        <v>16</v>
      </c>
      <c r="C36" s="68" t="s">
        <v>17</v>
      </c>
    </row>
    <row r="37" spans="1:18">
      <c r="A37" t="s">
        <v>25</v>
      </c>
      <c r="B37" s="76">
        <f>'Sensitivity Analysis'!F13</f>
        <v>0.1207472809265675</v>
      </c>
      <c r="C37" s="76">
        <f>'Sensitivity Analysis'!F19</f>
        <v>0.48392848668439625</v>
      </c>
    </row>
    <row r="38" spans="1:18">
      <c r="A38" s="21" t="s">
        <v>26</v>
      </c>
      <c r="B38" s="76">
        <f>'Sensitivity Analysis'!F14</f>
        <v>0</v>
      </c>
      <c r="C38" s="76">
        <f>'Sensitivity Analysis'!F20</f>
        <v>0</v>
      </c>
    </row>
    <row r="39" spans="1:18">
      <c r="A39" t="s">
        <v>27</v>
      </c>
      <c r="B39" s="76">
        <f>'Sensitivity Analysis'!F15</f>
        <v>-0.12074728092656783</v>
      </c>
      <c r="C39" s="76">
        <f>'Sensitivity Analysis'!F21</f>
        <v>-0.35043097311628701</v>
      </c>
    </row>
    <row r="42" spans="1:18" ht="18.5">
      <c r="A42" s="126" t="s">
        <v>215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</row>
    <row r="43" spans="1:18" s="65" customFormat="1" ht="8" customHeight="1">
      <c r="A43" s="108"/>
      <c r="B43" s="108"/>
      <c r="C43" s="108"/>
    </row>
    <row r="44" spans="1:18" s="65" customFormat="1" ht="30" customHeight="1">
      <c r="A44" s="128" t="s">
        <v>220</v>
      </c>
      <c r="B44" s="128"/>
      <c r="C44" s="128"/>
      <c r="D44" s="128"/>
      <c r="E44" s="128"/>
      <c r="F44" s="128"/>
    </row>
    <row r="45" spans="1:18" ht="8.5" customHeight="1">
      <c r="B45" s="1"/>
      <c r="C45" s="1"/>
      <c r="D45" s="1"/>
    </row>
    <row r="46" spans="1:18" ht="105.5" customHeight="1">
      <c r="A46" s="107" t="s">
        <v>204</v>
      </c>
      <c r="B46" s="133" t="s">
        <v>216</v>
      </c>
      <c r="C46" s="134"/>
      <c r="D46" s="134"/>
      <c r="E46" s="134"/>
      <c r="F46" s="134"/>
    </row>
    <row r="47" spans="1:18" ht="131.5" customHeight="1">
      <c r="A47" s="107" t="s">
        <v>205</v>
      </c>
      <c r="B47" s="133" t="s">
        <v>217</v>
      </c>
      <c r="C47" s="133"/>
      <c r="D47" s="133"/>
      <c r="E47" s="133"/>
      <c r="F47" s="133"/>
    </row>
    <row r="48" spans="1:18" ht="107" customHeight="1">
      <c r="A48" s="107" t="s">
        <v>206</v>
      </c>
      <c r="B48" s="133" t="s">
        <v>218</v>
      </c>
      <c r="C48" s="133"/>
      <c r="D48" s="133"/>
      <c r="E48" s="133"/>
      <c r="F48" s="133"/>
    </row>
    <row r="49" spans="1:6" s="65" customFormat="1" ht="16.5" customHeight="1">
      <c r="A49" s="110"/>
      <c r="B49" s="111"/>
      <c r="C49" s="111"/>
      <c r="D49" s="111"/>
      <c r="E49" s="111"/>
      <c r="F49" s="112"/>
    </row>
    <row r="50" spans="1:6" s="109" customFormat="1" ht="35.5" customHeight="1">
      <c r="A50" s="128" t="s">
        <v>207</v>
      </c>
      <c r="B50" s="128"/>
      <c r="C50" s="128"/>
      <c r="D50" s="128"/>
      <c r="E50" s="128"/>
      <c r="F50" s="128"/>
    </row>
    <row r="51" spans="1:6" s="109" customFormat="1" ht="14" customHeight="1">
      <c r="A51" s="113"/>
      <c r="B51" s="114"/>
      <c r="C51" s="114"/>
      <c r="D51" s="114"/>
      <c r="E51" s="114"/>
      <c r="F51" s="115"/>
    </row>
    <row r="52" spans="1:6" ht="93.5" customHeight="1">
      <c r="A52" s="129" t="s">
        <v>219</v>
      </c>
      <c r="B52" s="130"/>
      <c r="C52" s="130"/>
      <c r="D52" s="130"/>
      <c r="E52" s="130"/>
      <c r="F52" s="131"/>
    </row>
    <row r="54" spans="1:6" ht="18.5">
      <c r="A54" s="128" t="s">
        <v>221</v>
      </c>
      <c r="B54" s="128"/>
      <c r="C54" s="128"/>
      <c r="D54" s="128"/>
      <c r="E54" s="128"/>
      <c r="F54" s="128"/>
    </row>
    <row r="56" spans="1:6">
      <c r="A56" s="118" t="s">
        <v>223</v>
      </c>
      <c r="B56" s="116" t="s">
        <v>224</v>
      </c>
    </row>
    <row r="57" spans="1:6" ht="63" customHeight="1">
      <c r="A57" s="119" t="s">
        <v>222</v>
      </c>
      <c r="B57" s="127" t="s">
        <v>225</v>
      </c>
      <c r="C57" s="127"/>
      <c r="D57" s="127"/>
      <c r="E57" s="127"/>
      <c r="F57" s="127"/>
    </row>
    <row r="58" spans="1:6" ht="43" customHeight="1">
      <c r="A58" s="107" t="s">
        <v>51</v>
      </c>
      <c r="B58" s="127" t="s">
        <v>226</v>
      </c>
      <c r="C58" s="127"/>
      <c r="D58" s="127"/>
      <c r="E58" s="127"/>
      <c r="F58" s="127"/>
    </row>
    <row r="59" spans="1:6" ht="43" customHeight="1">
      <c r="A59" s="107" t="s">
        <v>227</v>
      </c>
      <c r="B59" s="127" t="s">
        <v>228</v>
      </c>
      <c r="C59" s="127"/>
      <c r="D59" s="127"/>
      <c r="E59" s="127"/>
      <c r="F59" s="127"/>
    </row>
    <row r="60" spans="1:6" ht="42" customHeight="1">
      <c r="A60" s="107" t="s">
        <v>229</v>
      </c>
      <c r="B60" s="127" t="s">
        <v>230</v>
      </c>
      <c r="C60" s="127"/>
      <c r="D60" s="127"/>
      <c r="E60" s="127"/>
      <c r="F60" s="127"/>
    </row>
    <row r="61" spans="1:6" ht="59.5" customHeight="1">
      <c r="A61" s="120" t="s">
        <v>231</v>
      </c>
      <c r="B61" s="127" t="s">
        <v>232</v>
      </c>
      <c r="C61" s="127"/>
      <c r="D61" s="127"/>
      <c r="E61" s="127"/>
      <c r="F61" s="127"/>
    </row>
    <row r="62" spans="1:6" s="117" customFormat="1" ht="44.5" customHeight="1">
      <c r="A62" s="120" t="s">
        <v>233</v>
      </c>
      <c r="B62" s="127" t="s">
        <v>234</v>
      </c>
      <c r="C62" s="127"/>
      <c r="D62" s="127"/>
      <c r="E62" s="127"/>
      <c r="F62" s="127"/>
    </row>
    <row r="63" spans="1:6" ht="41" customHeight="1">
      <c r="A63" s="119" t="s">
        <v>235</v>
      </c>
      <c r="B63" s="127" t="s">
        <v>236</v>
      </c>
      <c r="C63" s="127"/>
      <c r="D63" s="127"/>
      <c r="E63" s="127"/>
      <c r="F63" s="127"/>
    </row>
    <row r="64" spans="1:6" ht="43" customHeight="1">
      <c r="A64" s="107" t="s">
        <v>237</v>
      </c>
      <c r="B64" s="127" t="s">
        <v>238</v>
      </c>
      <c r="C64" s="127"/>
      <c r="D64" s="127"/>
      <c r="E64" s="127"/>
      <c r="F64" s="127"/>
    </row>
    <row r="65" spans="1:6" ht="46.5" customHeight="1">
      <c r="A65" s="119" t="s">
        <v>239</v>
      </c>
      <c r="B65" s="127" t="s">
        <v>240</v>
      </c>
      <c r="C65" s="127"/>
      <c r="D65" s="127"/>
      <c r="E65" s="127"/>
      <c r="F65" s="127"/>
    </row>
    <row r="66" spans="1:6" ht="49.5" customHeight="1">
      <c r="A66" s="119" t="s">
        <v>241</v>
      </c>
      <c r="B66" s="127" t="s">
        <v>242</v>
      </c>
      <c r="C66" s="127"/>
      <c r="D66" s="127"/>
      <c r="E66" s="127"/>
      <c r="F66" s="127"/>
    </row>
  </sheetData>
  <mergeCells count="35">
    <mergeCell ref="A42:C42"/>
    <mergeCell ref="B46:F46"/>
    <mergeCell ref="B47:F47"/>
    <mergeCell ref="B48:F48"/>
    <mergeCell ref="A1:F1"/>
    <mergeCell ref="A25:C25"/>
    <mergeCell ref="A27:C27"/>
    <mergeCell ref="A15:C15"/>
    <mergeCell ref="B63:F63"/>
    <mergeCell ref="B64:F64"/>
    <mergeCell ref="B65:F65"/>
    <mergeCell ref="B66:F66"/>
    <mergeCell ref="D25:F25"/>
    <mergeCell ref="B57:F57"/>
    <mergeCell ref="B58:F58"/>
    <mergeCell ref="B59:F59"/>
    <mergeCell ref="B60:F60"/>
    <mergeCell ref="B61:F61"/>
    <mergeCell ref="B62:F62"/>
    <mergeCell ref="A44:F44"/>
    <mergeCell ref="A50:F50"/>
    <mergeCell ref="A52:F52"/>
    <mergeCell ref="A54:F54"/>
    <mergeCell ref="A34:C34"/>
    <mergeCell ref="D42:F42"/>
    <mergeCell ref="G42:I42"/>
    <mergeCell ref="J42:L42"/>
    <mergeCell ref="M42:O42"/>
    <mergeCell ref="P42:R42"/>
    <mergeCell ref="G1:L1"/>
    <mergeCell ref="M1:Q1"/>
    <mergeCell ref="J25:L25"/>
    <mergeCell ref="M25:O25"/>
    <mergeCell ref="P25:R25"/>
    <mergeCell ref="G25:I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LCA Dashboard</vt:lpstr>
      <vt:lpstr>Goal</vt:lpstr>
      <vt:lpstr>Functional Unit &amp; Reference Flo</vt:lpstr>
      <vt:lpstr>System boundary</vt:lpstr>
      <vt:lpstr>LCI</vt:lpstr>
      <vt:lpstr>Emissions Factors</vt:lpstr>
      <vt:lpstr>LCIA</vt:lpstr>
      <vt:lpstr>Sensitivity Analysis</vt:lpstr>
      <vt:lpstr>Results &amp; 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monica bonu</cp:lastModifiedBy>
  <dcterms:created xsi:type="dcterms:W3CDTF">2026-10-11T17:56:42Z</dcterms:created>
  <dcterms:modified xsi:type="dcterms:W3CDTF">2026-10-12T08:04:06Z</dcterms:modified>
</cp:coreProperties>
</file>