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95" windowHeight="7680" activeTab="6"/>
  </bookViews>
  <sheets>
    <sheet name="Base.gral" sheetId="1" r:id="rId1"/>
    <sheet name="Bsexpto" sheetId="3" r:id="rId2"/>
    <sheet name="PP.16julio" sheetId="31" state="hidden" r:id="rId3"/>
    <sheet name="PP.ceja" sheetId="30" state="hidden" r:id="rId4"/>
    <sheet name="PP.global" sheetId="29" state="hidden" r:id="rId5"/>
    <sheet name="Proyec.V.1" sheetId="32" r:id="rId6"/>
    <sheet name="Proyeccion16JULIO" sheetId="34" r:id="rId7"/>
    <sheet name="A.estructuralxmes" sheetId="27" r:id="rId8"/>
    <sheet name="A.estructuralxaño" sheetId="28" r:id="rId9"/>
    <sheet name="A.tendencial" sheetId="20" r:id="rId10"/>
    <sheet name="A.comparativo" sheetId="21" r:id="rId11"/>
    <sheet name="PP16julio-cartera" sheetId="5" state="hidden" r:id="rId12"/>
    <sheet name="PP16julio-tc.cartera" sheetId="6" state="hidden" r:id="rId13"/>
    <sheet name="PP16julio-desemb" sheetId="7" state="hidden" r:id="rId14"/>
    <sheet name="PPCeja-Desemb" sheetId="10" state="hidden" r:id="rId15"/>
    <sheet name="PP16julio-Mora" sheetId="22" state="hidden" r:id="rId16"/>
    <sheet name="PP16julio-tc.mora" sheetId="23" state="hidden" r:id="rId17"/>
    <sheet name="PP16julio-tc.desemb" sheetId="11" state="hidden" r:id="rId18"/>
    <sheet name="PP16julio-vencida" sheetId="8" state="hidden" r:id="rId19"/>
    <sheet name="PP16julio-tc.clientes" sheetId="9" state="hidden" r:id="rId20"/>
    <sheet name="PPceja-cartera" sheetId="12" state="hidden" r:id="rId21"/>
    <sheet name="PPceja-clientes" sheetId="13" state="hidden" r:id="rId22"/>
    <sheet name="PPceja-tc-cartera" sheetId="14" state="hidden" r:id="rId23"/>
    <sheet name="PPceja-tc.desemb" sheetId="15" state="hidden" r:id="rId24"/>
    <sheet name="PPceja-tc.clientes" sheetId="16" state="hidden" r:id="rId25"/>
    <sheet name="PPceja-mora" sheetId="24" state="hidden" r:id="rId26"/>
    <sheet name="PPceja-tc.mora" sheetId="25" state="hidden" r:id="rId27"/>
    <sheet name="PPambos-tc.cartera" sheetId="17" state="hidden" r:id="rId28"/>
    <sheet name="PPambos-tc-desemb" sheetId="18" state="hidden" r:id="rId29"/>
    <sheet name="PPambos-tc.clientes" sheetId="19" state="hidden" r:id="rId30"/>
    <sheet name="PPambos-tc.mora" sheetId="26" state="hidden" r:id="rId31"/>
  </sheets>
  <definedNames>
    <definedName name="_xlnm._FilterDatabase" localSheetId="0" hidden="1">Base.gral!$A$1:$P$33</definedName>
  </definedNames>
  <calcPr calcId="145621"/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5" i="1"/>
  <c r="C33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4" i="32"/>
  <c r="B7" i="32"/>
  <c r="B8" i="32" s="1"/>
  <c r="D6" i="32"/>
  <c r="E6" i="32"/>
  <c r="F6" i="32"/>
  <c r="G6" i="32"/>
  <c r="H6" i="32"/>
  <c r="D7" i="32"/>
  <c r="E7" i="32"/>
  <c r="F7" i="32"/>
  <c r="G7" i="32"/>
  <c r="H7" i="32"/>
  <c r="D8" i="32"/>
  <c r="B9" i="32" s="1"/>
  <c r="E8" i="32"/>
  <c r="F8" i="32" s="1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B6" i="32"/>
  <c r="H5" i="32"/>
  <c r="G5" i="32"/>
  <c r="F5" i="32"/>
  <c r="D5" i="32"/>
  <c r="O6" i="32"/>
  <c r="P6" i="32"/>
  <c r="Q6" i="32"/>
  <c r="R6" i="32"/>
  <c r="O7" i="32"/>
  <c r="P7" i="32"/>
  <c r="Q7" i="32"/>
  <c r="R7" i="32"/>
  <c r="P5" i="32"/>
  <c r="Q5" i="32"/>
  <c r="R5" i="32"/>
  <c r="O5" i="32"/>
  <c r="G2" i="32"/>
  <c r="G4" i="32" s="1"/>
  <c r="H4" i="32" s="1"/>
  <c r="B2" i="32"/>
  <c r="E4" i="32" s="1"/>
  <c r="D2" i="32"/>
  <c r="B4" i="32"/>
  <c r="E5" i="32" s="1"/>
  <c r="D4" i="32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F27" i="20"/>
  <c r="G27" i="20"/>
  <c r="H27" i="20"/>
  <c r="I27" i="20"/>
  <c r="J27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F18" i="20"/>
  <c r="G18" i="20"/>
  <c r="H18" i="20"/>
  <c r="I18" i="20"/>
  <c r="J18" i="20"/>
  <c r="K18" i="20"/>
  <c r="L18" i="20"/>
  <c r="M18" i="20"/>
  <c r="N18" i="20"/>
  <c r="E9" i="20"/>
  <c r="F9" i="20"/>
  <c r="G9" i="20"/>
  <c r="H9" i="20"/>
  <c r="I9" i="20"/>
  <c r="J9" i="20"/>
  <c r="K9" i="20"/>
  <c r="L9" i="20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C46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C30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C13" i="3"/>
  <c r="D9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R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6" i="1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D32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C15" i="3"/>
  <c r="D15" i="20"/>
  <c r="C15" i="20"/>
  <c r="B6" i="20"/>
  <c r="B15" i="20"/>
  <c r="B24" i="20"/>
  <c r="C22" i="20"/>
  <c r="D22" i="20"/>
  <c r="E22" i="20"/>
  <c r="F22" i="20"/>
  <c r="G22" i="20"/>
  <c r="H22" i="20"/>
  <c r="C23" i="20"/>
  <c r="D23" i="20"/>
  <c r="E23" i="20"/>
  <c r="F23" i="20"/>
  <c r="G23" i="20"/>
  <c r="H23" i="20"/>
  <c r="C25" i="20"/>
  <c r="D25" i="20"/>
  <c r="E25" i="20"/>
  <c r="F25" i="20"/>
  <c r="G25" i="20"/>
  <c r="H25" i="20"/>
  <c r="I25" i="20"/>
  <c r="C24" i="20"/>
  <c r="D24" i="20"/>
  <c r="E24" i="20"/>
  <c r="F24" i="20"/>
  <c r="G24" i="20"/>
  <c r="H24" i="20"/>
  <c r="I24" i="20"/>
  <c r="E16" i="20"/>
  <c r="F16" i="20"/>
  <c r="G16" i="20"/>
  <c r="E15" i="20"/>
  <c r="F15" i="20"/>
  <c r="G15" i="20"/>
  <c r="E14" i="20"/>
  <c r="F14" i="20"/>
  <c r="G14" i="20"/>
  <c r="E13" i="20"/>
  <c r="F13" i="20"/>
  <c r="G13" i="20"/>
  <c r="C7" i="20"/>
  <c r="D7" i="20"/>
  <c r="E7" i="20"/>
  <c r="F7" i="20"/>
  <c r="G7" i="20"/>
  <c r="H7" i="20"/>
  <c r="I7" i="20"/>
  <c r="C6" i="20"/>
  <c r="D6" i="20"/>
  <c r="E6" i="20"/>
  <c r="F6" i="20"/>
  <c r="G6" i="20"/>
  <c r="H6" i="20"/>
  <c r="I6" i="20"/>
  <c r="C5" i="20"/>
  <c r="D5" i="20"/>
  <c r="E5" i="20"/>
  <c r="C4" i="20"/>
  <c r="D4" i="20"/>
  <c r="E4" i="20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4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5" i="29"/>
  <c r="E6" i="29"/>
  <c r="E7" i="29"/>
  <c r="E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4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5" i="29"/>
  <c r="C6" i="29"/>
  <c r="C7" i="29"/>
  <c r="C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4" i="29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4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30"/>
  <c r="E5" i="30"/>
  <c r="E6" i="30"/>
  <c r="E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4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5" i="30"/>
  <c r="B6" i="30"/>
  <c r="B7" i="30"/>
  <c r="B4" i="30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4" i="31"/>
  <c r="M7" i="1"/>
  <c r="M6" i="1"/>
  <c r="M5" i="1"/>
  <c r="G7" i="1"/>
  <c r="G6" i="1"/>
  <c r="G5" i="1"/>
  <c r="D5" i="1"/>
  <c r="D7" i="1"/>
  <c r="D6" i="1"/>
  <c r="H9" i="32" l="1"/>
  <c r="E10" i="32"/>
  <c r="F10" i="32" s="1"/>
  <c r="D10" i="32"/>
  <c r="H8" i="32"/>
  <c r="E9" i="32"/>
  <c r="D9" i="32"/>
  <c r="B10" i="32" s="1"/>
  <c r="G23" i="32"/>
  <c r="B5" i="32"/>
  <c r="F4" i="32"/>
  <c r="D11" i="32" l="1"/>
  <c r="E11" i="32"/>
  <c r="H10" i="32"/>
  <c r="F9" i="32"/>
  <c r="B11" i="32"/>
  <c r="G24" i="32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B20" i="28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C12" i="27"/>
  <c r="B12" i="27"/>
  <c r="H11" i="32" l="1"/>
  <c r="E12" i="32"/>
  <c r="D12" i="32"/>
  <c r="F11" i="32"/>
  <c r="B12" i="32"/>
  <c r="G25" i="32"/>
  <c r="E24" i="28"/>
  <c r="F24" i="28"/>
  <c r="G24" i="28"/>
  <c r="E21" i="28"/>
  <c r="F21" i="28"/>
  <c r="G21" i="28"/>
  <c r="E23" i="28"/>
  <c r="F23" i="28"/>
  <c r="G23" i="28"/>
  <c r="E20" i="28"/>
  <c r="F20" i="28"/>
  <c r="G20" i="28"/>
  <c r="E22" i="28"/>
  <c r="F22" i="28"/>
  <c r="G22" i="28"/>
  <c r="B4" i="28"/>
  <c r="N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J8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F12" i="32" l="1"/>
  <c r="D13" i="32"/>
  <c r="E13" i="32"/>
  <c r="H12" i="32"/>
  <c r="B13" i="32"/>
  <c r="G26" i="32"/>
  <c r="E5" i="28"/>
  <c r="F5" i="28"/>
  <c r="G5" i="28"/>
  <c r="E7" i="28"/>
  <c r="F7" i="28"/>
  <c r="G7" i="28"/>
  <c r="E13" i="28"/>
  <c r="F13" i="28"/>
  <c r="G13" i="28"/>
  <c r="E15" i="28"/>
  <c r="F15" i="28"/>
  <c r="G15" i="28"/>
  <c r="E16" i="28"/>
  <c r="G16" i="28"/>
  <c r="F16" i="28"/>
  <c r="E4" i="28"/>
  <c r="F4" i="28"/>
  <c r="G4" i="28"/>
  <c r="E6" i="28"/>
  <c r="F6" i="28"/>
  <c r="G6" i="28"/>
  <c r="E12" i="28"/>
  <c r="F12" i="28"/>
  <c r="G12" i="28"/>
  <c r="E14" i="28"/>
  <c r="F14" i="28"/>
  <c r="G14" i="28"/>
  <c r="G8" i="28"/>
  <c r="F8" i="28"/>
  <c r="E8" i="28"/>
  <c r="H13" i="32" l="1"/>
  <c r="E14" i="32"/>
  <c r="D14" i="32"/>
  <c r="F13" i="32"/>
  <c r="B14" i="32"/>
  <c r="G27" i="32"/>
  <c r="D15" i="32" l="1"/>
  <c r="E15" i="32"/>
  <c r="H14" i="32"/>
  <c r="B15" i="32"/>
  <c r="F14" i="32"/>
  <c r="G28" i="32"/>
  <c r="F15" i="32" l="1"/>
  <c r="B16" i="32"/>
  <c r="H15" i="32"/>
  <c r="E16" i="32"/>
  <c r="D16" i="32"/>
  <c r="B17" i="32" s="1"/>
  <c r="G29" i="32"/>
  <c r="H17" i="32" l="1"/>
  <c r="E18" i="32"/>
  <c r="D18" i="32"/>
  <c r="F16" i="32"/>
  <c r="D17" i="32"/>
  <c r="E17" i="32"/>
  <c r="H16" i="32"/>
  <c r="G30" i="32"/>
  <c r="F17" i="32" l="1"/>
  <c r="B18" i="32"/>
  <c r="B19" i="32"/>
  <c r="F18" i="32"/>
  <c r="G31" i="32"/>
  <c r="H19" i="32" l="1"/>
  <c r="E20" i="32"/>
  <c r="F20" i="32" s="1"/>
  <c r="D20" i="32"/>
  <c r="D19" i="32"/>
  <c r="E19" i="32"/>
  <c r="H18" i="32"/>
  <c r="G32" i="32"/>
  <c r="F19" i="32" l="1"/>
  <c r="B20" i="32"/>
  <c r="G33" i="32"/>
  <c r="D21" i="32" l="1"/>
  <c r="E21" i="32"/>
  <c r="H20" i="32"/>
  <c r="B21" i="32"/>
  <c r="H21" i="32" l="1"/>
  <c r="E22" i="32"/>
  <c r="D22" i="32"/>
  <c r="F21" i="32"/>
  <c r="B22" i="32"/>
  <c r="D23" i="32" l="1"/>
  <c r="E23" i="32"/>
  <c r="H22" i="32"/>
  <c r="F22" i="32"/>
  <c r="B23" i="32"/>
  <c r="E24" i="32" l="1"/>
  <c r="F24" i="32" s="1"/>
  <c r="D24" i="32"/>
  <c r="H23" i="32"/>
  <c r="F23" i="32"/>
  <c r="B24" i="32"/>
  <c r="B25" i="32" l="1"/>
  <c r="E25" i="32"/>
  <c r="D25" i="32"/>
  <c r="H24" i="32"/>
  <c r="B26" i="32" l="1"/>
  <c r="F25" i="32"/>
  <c r="D26" i="32"/>
  <c r="B27" i="32" s="1"/>
  <c r="E26" i="32"/>
  <c r="H25" i="32"/>
  <c r="F26" i="32" l="1"/>
  <c r="E28" i="32"/>
  <c r="F28" i="32" s="1"/>
  <c r="D28" i="32"/>
  <c r="H27" i="32"/>
  <c r="D27" i="32"/>
  <c r="E27" i="32"/>
  <c r="H26" i="32"/>
  <c r="F27" i="32" l="1"/>
  <c r="B28" i="32"/>
  <c r="E29" i="32" l="1"/>
  <c r="D29" i="32"/>
  <c r="H28" i="32"/>
  <c r="B29" i="32"/>
  <c r="D30" i="32" l="1"/>
  <c r="E30" i="32"/>
  <c r="F30" i="32" s="1"/>
  <c r="H29" i="32"/>
  <c r="B30" i="32"/>
  <c r="F29" i="32"/>
  <c r="D31" i="32" l="1"/>
  <c r="E31" i="32"/>
  <c r="H30" i="32"/>
  <c r="B31" i="32"/>
  <c r="E32" i="32" l="1"/>
  <c r="D32" i="32"/>
  <c r="H31" i="32"/>
  <c r="F31" i="32"/>
  <c r="B32" i="32"/>
  <c r="B33" i="32" l="1"/>
  <c r="H33" i="32" s="1"/>
  <c r="E33" i="32"/>
  <c r="D33" i="32"/>
  <c r="H32" i="32"/>
  <c r="F32" i="32"/>
  <c r="F33" i="32" l="1"/>
</calcChain>
</file>

<file path=xl/sharedStrings.xml><?xml version="1.0" encoding="utf-8"?>
<sst xmlns="http://schemas.openxmlformats.org/spreadsheetml/2006/main" count="298" uniqueCount="89">
  <si>
    <t>TOTAL</t>
  </si>
  <si>
    <t>al 31 de diciembre 2013</t>
  </si>
  <si>
    <t>al 28 de febrero 2014</t>
  </si>
  <si>
    <t>al 31 de marzo 2014</t>
  </si>
  <si>
    <t>al 30 junio 2014</t>
  </si>
  <si>
    <t>al 31 de julio 2014</t>
  </si>
  <si>
    <t>CARTERA ACTIVA</t>
  </si>
  <si>
    <t>DESEMBOLSOS</t>
  </si>
  <si>
    <t>CARTERA VENCIDA</t>
  </si>
  <si>
    <t>PP - 16 de julio</t>
  </si>
  <si>
    <t>PP - Ceja</t>
  </si>
  <si>
    <t>CARTERA</t>
  </si>
  <si>
    <t>VENCIDA</t>
  </si>
  <si>
    <t>al 31 de enero 2014</t>
  </si>
  <si>
    <t>al 31 de diciembre 2012</t>
  </si>
  <si>
    <t>al 31 de enero 2013</t>
  </si>
  <si>
    <t>al 28 de febrero 2013</t>
  </si>
  <si>
    <t>al 31 de Octubre 2013</t>
  </si>
  <si>
    <t>al 30 de septiembre 2013</t>
  </si>
  <si>
    <t>al 31 de Agosto 2013</t>
  </si>
  <si>
    <t>al 31 de Julio 2013</t>
  </si>
  <si>
    <t>al 31 de Mayo 2013</t>
  </si>
  <si>
    <t>al 30 de abril 2013</t>
  </si>
  <si>
    <t>al 30 de noviembre 2012</t>
  </si>
  <si>
    <t>al 31 de Octubre 2012</t>
  </si>
  <si>
    <t>al 31 de Agosto 2012</t>
  </si>
  <si>
    <t>al 31 de Julio 2012</t>
  </si>
  <si>
    <t>al 30 de Junio 2012</t>
  </si>
  <si>
    <t>al 31 de mayo 2012</t>
  </si>
  <si>
    <t>al 30 de abril 2012</t>
  </si>
  <si>
    <t>al 28 de septiembre 2012</t>
  </si>
  <si>
    <t>al 30 de Marzo 2013</t>
  </si>
  <si>
    <t>NUMERO DE CLIENTES</t>
  </si>
  <si>
    <t>CLIENTES</t>
  </si>
  <si>
    <t>al 29 de Junio 2013</t>
  </si>
  <si>
    <t>al 30 de Noviembre 2013</t>
  </si>
  <si>
    <t>al 30 de abril 2014</t>
  </si>
  <si>
    <t>al 29 de mayo 2014</t>
  </si>
  <si>
    <t>16 DE JULIO</t>
  </si>
  <si>
    <t>CEJA</t>
  </si>
  <si>
    <t>ANALISIS COMPARATIVO</t>
  </si>
  <si>
    <t>PP CEJA-16 JULIO</t>
  </si>
  <si>
    <t>Ceja</t>
  </si>
  <si>
    <t>16julio</t>
  </si>
  <si>
    <t>tc.cartera</t>
  </si>
  <si>
    <t>tc.clientes</t>
  </si>
  <si>
    <t>tc.desemb</t>
  </si>
  <si>
    <t>ANALISIS TENDENCIAL (tasas de crecimiento)</t>
  </si>
  <si>
    <t>MORA</t>
  </si>
  <si>
    <t>tc.mora</t>
  </si>
  <si>
    <t>GLOBAL</t>
  </si>
  <si>
    <t>16 de JULIO</t>
  </si>
  <si>
    <t>PROMEDIOS GRAL.</t>
  </si>
  <si>
    <t>PROM. TC</t>
  </si>
  <si>
    <t>2014p</t>
  </si>
  <si>
    <t>ANALISIS ESTRUCTURAL (por meses)</t>
  </si>
  <si>
    <r>
      <t xml:space="preserve">BASE </t>
    </r>
    <r>
      <rPr>
        <sz val="10"/>
        <color theme="1"/>
        <rFont val="Calibri"/>
        <family val="2"/>
        <scheme val="minor"/>
      </rPr>
      <t>(miles Bs)</t>
    </r>
  </si>
  <si>
    <t>ANALISIS ESTRUCTURAL (Promedios por año)</t>
  </si>
  <si>
    <t>BASE DE DATOS</t>
  </si>
  <si>
    <t>Miles Bolivianos</t>
  </si>
  <si>
    <t>Cartera Activa</t>
  </si>
  <si>
    <t>Desembolsos</t>
  </si>
  <si>
    <t>Cartera Vencida</t>
  </si>
  <si>
    <t>N° Clientes</t>
  </si>
  <si>
    <t>Mora</t>
  </si>
  <si>
    <t>al 31 de marzo 2012</t>
  </si>
  <si>
    <t>BASE DE DATOS SEGREGADA (2)</t>
  </si>
  <si>
    <t>BASE DE DATOS SEGREGADA (1)</t>
  </si>
  <si>
    <t>-</t>
  </si>
  <si>
    <t>AMORTIZACION</t>
  </si>
  <si>
    <t>AMORT</t>
  </si>
  <si>
    <t>Crec.</t>
  </si>
  <si>
    <t>Amort.</t>
  </si>
  <si>
    <t>Desemb.</t>
  </si>
  <si>
    <t>Vencida</t>
  </si>
  <si>
    <t>Crecimiento por ciclicidad</t>
  </si>
  <si>
    <t>Crecimiento Alto</t>
  </si>
  <si>
    <t>Crecimiento Medio</t>
  </si>
  <si>
    <t>Crecimiento Bajo</t>
  </si>
  <si>
    <t>cartera</t>
  </si>
  <si>
    <t>TC_cartera (histórico)</t>
  </si>
  <si>
    <t>Mora (histórico)</t>
  </si>
  <si>
    <t>07.13-07.14</t>
  </si>
  <si>
    <t>(+28%)</t>
  </si>
  <si>
    <t>TC_por ciclicidad (medio)</t>
  </si>
  <si>
    <t>16  de Julio</t>
  </si>
  <si>
    <t>Proyección</t>
  </si>
  <si>
    <t>Miles $us</t>
  </si>
  <si>
    <t>CARTERA 16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</si>
</sst>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"/>
    <numFmt numFmtId="165" formatCode="0.000"/>
    <numFmt numFmtId="166" formatCode="_ [$€]* #,##0.00_ ;_ [$€]* \-#,##0.00_ ;_ [$€]* &quot;-&quot;??_ ;_ @_ "/>
    <numFmt numFmtId="167" formatCode="0.0%"/>
    <numFmt numFmtId="168" formatCode="0.000%"/>
    <numFmt numFmtId="169" formatCode="0.00000000"/>
    <numFmt numFmtId="170" formatCode="0.0000"/>
    <numFmt numFmtId="171" formatCode="0.0000000000"/>
    <numFmt numFmtId="172" formatCode="0.000000000000000000000000000000000000000"/>
    <numFmt numFmtId="173" formatCode="0.0000000000000000000000000000000000000000000"/>
  </numFmts>
  <fonts count="3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u/>
      <sz val="7.5"/>
      <color indexed="36"/>
      <name val="Arial"/>
      <family val="2"/>
    </font>
    <font>
      <sz val="9"/>
      <color indexed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color rgb="FF0070C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2" applyNumberFormat="0" applyAlignment="0" applyProtection="0"/>
    <xf numFmtId="0" fontId="4" fillId="0" borderId="0"/>
    <xf numFmtId="0" fontId="9" fillId="17" borderId="3" applyNumberFormat="0" applyAlignment="0" applyProtection="0"/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2" applyNumberFormat="0" applyAlignment="0" applyProtection="0"/>
    <xf numFmtId="166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/>
    <xf numFmtId="43" fontId="2" fillId="0" borderId="0" applyFont="0" applyFill="0" applyBorder="0" applyAlignment="0" applyProtection="0"/>
    <xf numFmtId="0" fontId="14" fillId="22" borderId="0" applyNumberFormat="0" applyBorder="0" applyAlignment="0" applyProtection="0"/>
    <xf numFmtId="0" fontId="5" fillId="23" borderId="5" applyNumberFormat="0" applyFont="0" applyAlignment="0" applyProtection="0"/>
    <xf numFmtId="9" fontId="2" fillId="0" borderId="0" applyFont="0" applyFill="0" applyBorder="0" applyAlignment="0" applyProtection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10" applyNumberFormat="0" applyFill="0" applyAlignment="0" applyProtection="0"/>
    <xf numFmtId="9" fontId="22" fillId="0" borderId="0" applyFont="0" applyFill="0" applyBorder="0" applyAlignment="0" applyProtection="0"/>
  </cellStyleXfs>
  <cellXfs count="10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/>
    <xf numFmtId="10" fontId="0" fillId="0" borderId="0" xfId="48" applyNumberFormat="1" applyFont="1"/>
    <xf numFmtId="10" fontId="0" fillId="0" borderId="1" xfId="48" applyNumberFormat="1" applyFont="1" applyBorder="1"/>
    <xf numFmtId="0" fontId="24" fillId="0" borderId="1" xfId="0" applyFont="1" applyBorder="1"/>
    <xf numFmtId="165" fontId="24" fillId="0" borderId="1" xfId="0" applyNumberFormat="1" applyFont="1" applyBorder="1"/>
    <xf numFmtId="164" fontId="24" fillId="0" borderId="1" xfId="0" applyNumberFormat="1" applyFont="1" applyBorder="1"/>
    <xf numFmtId="2" fontId="24" fillId="0" borderId="1" xfId="0" applyNumberFormat="1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/>
    <xf numFmtId="0" fontId="24" fillId="0" borderId="0" xfId="0" applyFont="1" applyBorder="1"/>
    <xf numFmtId="0" fontId="26" fillId="0" borderId="0" xfId="0" applyFont="1" applyFill="1" applyBorder="1"/>
    <xf numFmtId="0" fontId="27" fillId="0" borderId="0" xfId="0" applyFont="1" applyFill="1" applyBorder="1" applyAlignment="1">
      <alignment horizontal="center"/>
    </xf>
    <xf numFmtId="49" fontId="23" fillId="0" borderId="1" xfId="0" applyNumberFormat="1" applyFont="1" applyBorder="1"/>
    <xf numFmtId="0" fontId="24" fillId="0" borderId="0" xfId="0" applyFont="1" applyAlignment="1">
      <alignment horizontal="center"/>
    </xf>
    <xf numFmtId="167" fontId="24" fillId="0" borderId="0" xfId="48" applyNumberFormat="1" applyFont="1" applyBorder="1"/>
    <xf numFmtId="10" fontId="24" fillId="0" borderId="0" xfId="48" applyNumberFormat="1" applyFont="1" applyBorder="1"/>
    <xf numFmtId="165" fontId="25" fillId="0" borderId="1" xfId="0" applyNumberFormat="1" applyFont="1" applyBorder="1"/>
    <xf numFmtId="10" fontId="0" fillId="0" borderId="0" xfId="0" applyNumberFormat="1"/>
    <xf numFmtId="0" fontId="23" fillId="0" borderId="0" xfId="0" applyFont="1" applyBorder="1"/>
    <xf numFmtId="168" fontId="24" fillId="0" borderId="0" xfId="48" applyNumberFormat="1" applyFont="1" applyBorder="1"/>
    <xf numFmtId="0" fontId="29" fillId="0" borderId="0" xfId="0" applyFont="1" applyBorder="1"/>
    <xf numFmtId="169" fontId="25" fillId="0" borderId="1" xfId="0" applyNumberFormat="1" applyFont="1" applyBorder="1"/>
    <xf numFmtId="0" fontId="24" fillId="24" borderId="0" xfId="0" applyFont="1" applyFill="1"/>
    <xf numFmtId="0" fontId="24" fillId="25" borderId="1" xfId="0" applyFont="1" applyFill="1" applyBorder="1"/>
    <xf numFmtId="2" fontId="24" fillId="25" borderId="1" xfId="0" applyNumberFormat="1" applyFont="1" applyFill="1" applyBorder="1"/>
    <xf numFmtId="164" fontId="24" fillId="25" borderId="1" xfId="0" applyNumberFormat="1" applyFont="1" applyFill="1" applyBorder="1"/>
    <xf numFmtId="0" fontId="24" fillId="0" borderId="11" xfId="0" applyFont="1" applyBorder="1"/>
    <xf numFmtId="0" fontId="30" fillId="2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10" fontId="0" fillId="25" borderId="1" xfId="48" applyNumberFormat="1" applyFont="1" applyFill="1" applyBorder="1"/>
    <xf numFmtId="0" fontId="30" fillId="0" borderId="0" xfId="0" applyFont="1" applyFill="1" applyBorder="1"/>
    <xf numFmtId="0" fontId="1" fillId="0" borderId="0" xfId="0" applyFont="1" applyAlignment="1">
      <alignment horizontal="center"/>
    </xf>
    <xf numFmtId="0" fontId="31" fillId="0" borderId="1" xfId="0" applyFont="1" applyBorder="1"/>
    <xf numFmtId="2" fontId="31" fillId="0" borderId="1" xfId="0" applyNumberFormat="1" applyFont="1" applyBorder="1"/>
    <xf numFmtId="164" fontId="31" fillId="0" borderId="1" xfId="0" applyNumberFormat="1" applyFont="1" applyBorder="1"/>
    <xf numFmtId="168" fontId="31" fillId="0" borderId="1" xfId="48" applyNumberFormat="1" applyFont="1" applyBorder="1"/>
    <xf numFmtId="17" fontId="28" fillId="0" borderId="1" xfId="0" applyNumberFormat="1" applyFont="1" applyBorder="1" applyAlignment="1">
      <alignment horizontal="center"/>
    </xf>
    <xf numFmtId="0" fontId="23" fillId="25" borderId="0" xfId="0" applyFont="1" applyFill="1"/>
    <xf numFmtId="0" fontId="29" fillId="25" borderId="1" xfId="0" applyFont="1" applyFill="1" applyBorder="1"/>
    <xf numFmtId="0" fontId="30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9" fontId="29" fillId="0" borderId="1" xfId="48" applyFont="1" applyBorder="1"/>
    <xf numFmtId="167" fontId="29" fillId="0" borderId="1" xfId="48" applyNumberFormat="1" applyFont="1" applyBorder="1"/>
    <xf numFmtId="16" fontId="30" fillId="0" borderId="0" xfId="0" applyNumberFormat="1" applyFont="1" applyFill="1" applyBorder="1" applyAlignment="1">
      <alignment horizontal="center"/>
    </xf>
    <xf numFmtId="10" fontId="32" fillId="0" borderId="1" xfId="48" applyNumberFormat="1" applyFont="1" applyBorder="1"/>
    <xf numFmtId="0" fontId="32" fillId="0" borderId="1" xfId="0" applyFont="1" applyBorder="1"/>
    <xf numFmtId="49" fontId="23" fillId="25" borderId="1" xfId="0" applyNumberFormat="1" applyFont="1" applyFill="1" applyBorder="1"/>
    <xf numFmtId="0" fontId="23" fillId="25" borderId="1" xfId="0" applyFont="1" applyFill="1" applyBorder="1"/>
    <xf numFmtId="0" fontId="35" fillId="0" borderId="0" xfId="0" applyFont="1" applyAlignment="1">
      <alignment horizontal="center"/>
    </xf>
    <xf numFmtId="0" fontId="36" fillId="0" borderId="0" xfId="0" applyFont="1"/>
    <xf numFmtId="2" fontId="24" fillId="0" borderId="1" xfId="0" applyNumberFormat="1" applyFont="1" applyBorder="1" applyAlignment="1">
      <alignment horizontal="right"/>
    </xf>
    <xf numFmtId="0" fontId="29" fillId="25" borderId="0" xfId="0" applyFont="1" applyFill="1" applyBorder="1"/>
    <xf numFmtId="168" fontId="31" fillId="0" borderId="0" xfId="48" applyNumberFormat="1" applyFont="1" applyBorder="1"/>
    <xf numFmtId="17" fontId="0" fillId="0" borderId="0" xfId="0" applyNumberFormat="1"/>
    <xf numFmtId="0" fontId="29" fillId="25" borderId="1" xfId="0" applyFont="1" applyFill="1" applyBorder="1" applyAlignment="1">
      <alignment horizontal="center"/>
    </xf>
    <xf numFmtId="0" fontId="1" fillId="0" borderId="0" xfId="0" applyFont="1"/>
    <xf numFmtId="0" fontId="33" fillId="0" borderId="0" xfId="0" applyFont="1"/>
    <xf numFmtId="10" fontId="32" fillId="0" borderId="1" xfId="48" applyNumberFormat="1" applyFont="1" applyBorder="1" applyAlignment="1">
      <alignment horizontal="center"/>
    </xf>
    <xf numFmtId="0" fontId="24" fillId="0" borderId="12" xfId="0" applyFont="1" applyBorder="1"/>
    <xf numFmtId="2" fontId="24" fillId="0" borderId="0" xfId="0" applyNumberFormat="1" applyFont="1"/>
    <xf numFmtId="0" fontId="31" fillId="0" borderId="0" xfId="0" applyFont="1" applyBorder="1"/>
    <xf numFmtId="10" fontId="32" fillId="0" borderId="0" xfId="48" applyNumberFormat="1" applyFont="1" applyBorder="1" applyAlignment="1">
      <alignment horizontal="center"/>
    </xf>
    <xf numFmtId="0" fontId="29" fillId="0" borderId="0" xfId="0" applyFont="1" applyFill="1" applyBorder="1"/>
    <xf numFmtId="17" fontId="34" fillId="2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17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17" fontId="34" fillId="0" borderId="1" xfId="0" applyNumberFormat="1" applyFont="1" applyBorder="1" applyAlignment="1">
      <alignment horizontal="center" vertical="center" wrapText="1"/>
    </xf>
    <xf numFmtId="17" fontId="34" fillId="0" borderId="0" xfId="0" applyNumberFormat="1" applyFont="1"/>
    <xf numFmtId="17" fontId="34" fillId="0" borderId="0" xfId="0" applyNumberFormat="1" applyFont="1" applyBorder="1" applyAlignment="1">
      <alignment horizontal="center" vertical="center" wrapText="1"/>
    </xf>
    <xf numFmtId="0" fontId="29" fillId="25" borderId="13" xfId="0" applyFont="1" applyFill="1" applyBorder="1"/>
    <xf numFmtId="0" fontId="23" fillId="0" borderId="14" xfId="0" applyFont="1" applyBorder="1"/>
    <xf numFmtId="0" fontId="24" fillId="0" borderId="14" xfId="0" applyFont="1" applyBorder="1"/>
    <xf numFmtId="0" fontId="24" fillId="0" borderId="15" xfId="0" applyFont="1" applyBorder="1"/>
    <xf numFmtId="0" fontId="29" fillId="25" borderId="16" xfId="0" applyFont="1" applyFill="1" applyBorder="1"/>
    <xf numFmtId="0" fontId="24" fillId="0" borderId="17" xfId="0" applyFont="1" applyBorder="1"/>
    <xf numFmtId="0" fontId="29" fillId="25" borderId="18" xfId="0" applyFont="1" applyFill="1" applyBorder="1"/>
    <xf numFmtId="0" fontId="23" fillId="0" borderId="19" xfId="0" applyFont="1" applyBorder="1"/>
    <xf numFmtId="0" fontId="24" fillId="0" borderId="19" xfId="0" applyFont="1" applyBorder="1"/>
    <xf numFmtId="0" fontId="24" fillId="0" borderId="20" xfId="0" applyFont="1" applyBorder="1"/>
    <xf numFmtId="2" fontId="24" fillId="0" borderId="14" xfId="0" applyNumberFormat="1" applyFont="1" applyBorder="1"/>
    <xf numFmtId="2" fontId="24" fillId="0" borderId="15" xfId="0" applyNumberFormat="1" applyFont="1" applyBorder="1"/>
    <xf numFmtId="2" fontId="24" fillId="0" borderId="0" xfId="0" applyNumberFormat="1" applyFont="1" applyBorder="1"/>
    <xf numFmtId="2" fontId="24" fillId="0" borderId="17" xfId="0" applyNumberFormat="1" applyFont="1" applyBorder="1"/>
    <xf numFmtId="2" fontId="24" fillId="0" borderId="19" xfId="0" applyNumberFormat="1" applyFont="1" applyBorder="1"/>
    <xf numFmtId="2" fontId="24" fillId="0" borderId="20" xfId="0" applyNumberFormat="1" applyFont="1" applyBorder="1"/>
    <xf numFmtId="0" fontId="34" fillId="0" borderId="0" xfId="0" applyFont="1" applyFill="1" applyBorder="1"/>
    <xf numFmtId="10" fontId="0" fillId="0" borderId="0" xfId="48" applyNumberFormat="1" applyFont="1" applyAlignment="1">
      <alignment horizont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" fontId="34" fillId="0" borderId="0" xfId="0" applyNumberFormat="1" applyFont="1" applyAlignment="1">
      <alignment horizontal="center"/>
    </xf>
    <xf numFmtId="17" fontId="37" fillId="0" borderId="0" xfId="0" applyNumberFormat="1" applyFont="1"/>
    <xf numFmtId="165" fontId="37" fillId="0" borderId="0" xfId="0" applyNumberFormat="1" applyFont="1"/>
    <xf numFmtId="17" fontId="23" fillId="26" borderId="1" xfId="0" applyNumberFormat="1" applyFont="1" applyFill="1" applyBorder="1" applyAlignment="1">
      <alignment horizontal="center" vertical="center" wrapText="1"/>
    </xf>
    <xf numFmtId="0" fontId="23" fillId="26" borderId="1" xfId="0" applyFont="1" applyFill="1" applyBorder="1" applyAlignment="1">
      <alignment horizontal="center" vertical="center" wrapText="1"/>
    </xf>
  </cellXfs>
  <cellStyles count="4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ncel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uro" xfId="33"/>
    <cellStyle name="Hipervínculo visitado᫟m311003.xls Gráfico 7-2" xfId="34"/>
    <cellStyle name="Incorrecto 2" xfId="35"/>
    <cellStyle name="Millares 2" xfId="36"/>
    <cellStyle name="Neutral 2" xfId="37"/>
    <cellStyle name="Normal" xfId="0" builtinId="0"/>
    <cellStyle name="Normal 2" xfId="1"/>
    <cellStyle name="Notas 2" xfId="38"/>
    <cellStyle name="Porcentaje" xfId="48" builtinId="5"/>
    <cellStyle name="Porcentaje 2" xfId="39"/>
    <cellStyle name="Salida 2" xfId="40"/>
    <cellStyle name="Texto de advertencia 2" xfId="41"/>
    <cellStyle name="Texto explicativo 2" xfId="42"/>
    <cellStyle name="Título 1 2" xfId="44"/>
    <cellStyle name="Título 2 2" xfId="45"/>
    <cellStyle name="Título 3 2" xfId="46"/>
    <cellStyle name="Título 4" xfId="43"/>
    <cellStyle name="Total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26" Type="http://schemas.openxmlformats.org/officeDocument/2006/relationships/chartsheet" Target="chartsheets/sheet15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29" Type="http://schemas.openxmlformats.org/officeDocument/2006/relationships/chartsheet" Target="chartsheets/sheet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31" Type="http://schemas.openxmlformats.org/officeDocument/2006/relationships/chartsheet" Target="chartsheets/sheet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Proyec.V.1!$B$3</c:f>
              <c:strCache>
                <c:ptCount val="1"/>
                <c:pt idx="0">
                  <c:v>cartera</c:v>
                </c:pt>
              </c:strCache>
            </c:strRef>
          </c:tx>
          <c:cat>
            <c:numRef>
              <c:f>Proyec.V.1!$A$4:$A$33</c:f>
              <c:numCache>
                <c:formatCode>mmm\-yy</c:formatCode>
                <c:ptCount val="3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</c:numCache>
            </c:numRef>
          </c:cat>
          <c:val>
            <c:numRef>
              <c:f>Proyec.V.1!$B$4:$B$33</c:f>
              <c:numCache>
                <c:formatCode>General</c:formatCode>
                <c:ptCount val="30"/>
                <c:pt idx="0">
                  <c:v>31240990</c:v>
                </c:pt>
                <c:pt idx="1">
                  <c:v>31842590</c:v>
                </c:pt>
                <c:pt idx="2">
                  <c:v>33531292.162162159</c:v>
                </c:pt>
                <c:pt idx="3">
                  <c:v>35164245.495495491</c:v>
                </c:pt>
                <c:pt idx="4">
                  <c:v>36799918.283893645</c:v>
                </c:pt>
                <c:pt idx="5">
                  <c:v>38809303.740779102</c:v>
                </c:pt>
                <c:pt idx="6">
                  <c:v>40798488.512881458</c:v>
                </c:pt>
                <c:pt idx="7">
                  <c:v>42788709.2175368</c:v>
                </c:pt>
                <c:pt idx="8">
                  <c:v>44778879.388896875</c:v>
                </c:pt>
                <c:pt idx="9">
                  <c:v>47223948.487041838</c:v>
                </c:pt>
                <c:pt idx="10">
                  <c:v>49644428.454009235</c:v>
                </c:pt>
                <c:pt idx="11">
                  <c:v>52066169.402062662</c:v>
                </c:pt>
                <c:pt idx="12">
                  <c:v>54487848.838843599</c:v>
                </c:pt>
                <c:pt idx="13">
                  <c:v>57463058.518961467</c:v>
                </c:pt>
                <c:pt idx="14">
                  <c:v>60408347.645385437</c:v>
                </c:pt>
                <c:pt idx="15">
                  <c:v>63355171.159178331</c:v>
                </c:pt>
                <c:pt idx="16">
                  <c:v>66301919.824806891</c:v>
                </c:pt>
                <c:pt idx="17">
                  <c:v>69922215.319617078</c:v>
                </c:pt>
                <c:pt idx="18">
                  <c:v>73506102.877714738</c:v>
                </c:pt>
                <c:pt idx="19">
                  <c:v>77091857.509489983</c:v>
                </c:pt>
                <c:pt idx="20">
                  <c:v>80677521.064500466</c:v>
                </c:pt>
                <c:pt idx="21">
                  <c:v>85082770.065042749</c:v>
                </c:pt>
                <c:pt idx="22">
                  <c:v>89443717.149610341</c:v>
                </c:pt>
                <c:pt idx="23">
                  <c:v>93806936.127304837</c:v>
                </c:pt>
                <c:pt idx="24">
                  <c:v>98170044.280944377</c:v>
                </c:pt>
                <c:pt idx="25">
                  <c:v>103530440.63107608</c:v>
                </c:pt>
                <c:pt idx="26">
                  <c:v>108836929.51112711</c:v>
                </c:pt>
                <c:pt idx="27">
                  <c:v>114146182.87682332</c:v>
                </c:pt>
                <c:pt idx="28">
                  <c:v>119455301.38956124</c:v>
                </c:pt>
                <c:pt idx="29">
                  <c:v>125977940.41109399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6320"/>
        <c:axId val="193178240"/>
      </c:lineChart>
      <c:dateAx>
        <c:axId val="193176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3178240"/>
        <c:crosses val="autoZero"/>
        <c:auto val="1"/>
        <c:lblOffset val="100"/>
        <c:baseTimeUnit val="months"/>
      </c:dateAx>
      <c:valAx>
        <c:axId val="1931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Bsexpto!$A$9</c:f>
              <c:strCache>
                <c:ptCount val="1"/>
                <c:pt idx="0">
                  <c:v>Cartera Vencida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Bsexpto!$C$9:$AD$9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</c:v>
                </c:pt>
                <c:pt idx="7">
                  <c:v>-5.55</c:v>
                </c:pt>
                <c:pt idx="8">
                  <c:v>10.37</c:v>
                </c:pt>
                <c:pt idx="9">
                  <c:v>3.62</c:v>
                </c:pt>
                <c:pt idx="10">
                  <c:v>40.72</c:v>
                </c:pt>
                <c:pt idx="11">
                  <c:v>41.04</c:v>
                </c:pt>
                <c:pt idx="12">
                  <c:v>70.61</c:v>
                </c:pt>
                <c:pt idx="13">
                  <c:v>58.12</c:v>
                </c:pt>
                <c:pt idx="14">
                  <c:v>-10.68</c:v>
                </c:pt>
                <c:pt idx="15">
                  <c:v>18.66</c:v>
                </c:pt>
                <c:pt idx="16">
                  <c:v>-12.49</c:v>
                </c:pt>
                <c:pt idx="17">
                  <c:v>-54.66</c:v>
                </c:pt>
                <c:pt idx="18">
                  <c:v>41.52</c:v>
                </c:pt>
                <c:pt idx="19">
                  <c:v>-52.19</c:v>
                </c:pt>
                <c:pt idx="20">
                  <c:v>1.63</c:v>
                </c:pt>
                <c:pt idx="21">
                  <c:v>-2.5299999999999998</c:v>
                </c:pt>
                <c:pt idx="22">
                  <c:v>128.02000000000001</c:v>
                </c:pt>
                <c:pt idx="23">
                  <c:v>74.3</c:v>
                </c:pt>
                <c:pt idx="24">
                  <c:v>91.75</c:v>
                </c:pt>
                <c:pt idx="25">
                  <c:v>136.44999999999999</c:v>
                </c:pt>
                <c:pt idx="26">
                  <c:v>169.94</c:v>
                </c:pt>
                <c:pt idx="27">
                  <c:v>311.13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858368"/>
        <c:axId val="168859904"/>
      </c:lineChart>
      <c:dateAx>
        <c:axId val="168858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859904"/>
        <c:crosses val="autoZero"/>
        <c:auto val="1"/>
        <c:lblOffset val="100"/>
        <c:baseTimeUnit val="months"/>
      </c:dateAx>
      <c:valAx>
        <c:axId val="1688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58368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A.tendencial!$A$7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A.tendencial!$C$7:$AD$7</c:f>
              <c:numCache>
                <c:formatCode>0.00%</c:formatCode>
                <c:ptCount val="28"/>
                <c:pt idx="0">
                  <c:v>3.3888888888888893</c:v>
                </c:pt>
                <c:pt idx="1">
                  <c:v>1.2278481012658227</c:v>
                </c:pt>
                <c:pt idx="2">
                  <c:v>0.5625</c:v>
                </c:pt>
                <c:pt idx="3">
                  <c:v>0.38545454545454549</c:v>
                </c:pt>
                <c:pt idx="4">
                  <c:v>0.31233595800524938</c:v>
                </c:pt>
                <c:pt idx="5">
                  <c:v>0.26800000000000002</c:v>
                </c:pt>
                <c:pt idx="6">
                  <c:v>0.24605678233438488</c:v>
                </c:pt>
                <c:pt idx="7">
                  <c:v>0.13797468354430387</c:v>
                </c:pt>
                <c:pt idx="8">
                  <c:v>9.2324805339265792E-2</c:v>
                </c:pt>
                <c:pt idx="9">
                  <c:v>7.8411405295315761E-2</c:v>
                </c:pt>
                <c:pt idx="10">
                  <c:v>7.6487252124645799E-2</c:v>
                </c:pt>
                <c:pt idx="11">
                  <c:v>7.0175438596491224E-2</c:v>
                </c:pt>
                <c:pt idx="12">
                  <c:v>9.0983606557377028E-2</c:v>
                </c:pt>
                <c:pt idx="13">
                  <c:v>5.6348610067618266E-2</c:v>
                </c:pt>
                <c:pt idx="14">
                  <c:v>3.1294452347083945E-2</c:v>
                </c:pt>
                <c:pt idx="15">
                  <c:v>2.8965517241379413E-2</c:v>
                </c:pt>
                <c:pt idx="16">
                  <c:v>2.2788203753351111E-2</c:v>
                </c:pt>
                <c:pt idx="17">
                  <c:v>2.8833551769331667E-2</c:v>
                </c:pt>
                <c:pt idx="18">
                  <c:v>2.9936305732484181E-2</c:v>
                </c:pt>
                <c:pt idx="19">
                  <c:v>1.298701298701288E-2</c:v>
                </c:pt>
                <c:pt idx="20">
                  <c:v>1.831501831501825E-3</c:v>
                </c:pt>
                <c:pt idx="21">
                  <c:v>4.8750761730651515E-3</c:v>
                </c:pt>
                <c:pt idx="22">
                  <c:v>4.851425106124907E-3</c:v>
                </c:pt>
                <c:pt idx="23">
                  <c:v>3.6210018105009567E-3</c:v>
                </c:pt>
                <c:pt idx="24">
                  <c:v>-2.4052916416115178E-3</c:v>
                </c:pt>
                <c:pt idx="25">
                  <c:v>4.2194092827003704E-3</c:v>
                </c:pt>
                <c:pt idx="26">
                  <c:v>6.0024009603831807E-4</c:v>
                </c:pt>
                <c:pt idx="27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962304"/>
        <c:axId val="168968192"/>
      </c:lineChart>
      <c:dateAx>
        <c:axId val="168962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968192"/>
        <c:crosses val="autoZero"/>
        <c:auto val="1"/>
        <c:lblOffset val="100"/>
        <c:baseTimeUnit val="months"/>
      </c:dateAx>
      <c:valAx>
        <c:axId val="168968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8962304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Bsexpto!$A$24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Bsexpto!$C$23:$AD$23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Bsexpto!$C$24:$AD$24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134.21822320000001</c:v>
                </c:pt>
                <c:pt idx="2" formatCode="General">
                  <c:v>1061.5999999999999</c:v>
                </c:pt>
                <c:pt idx="3" formatCode="General">
                  <c:v>2052.71</c:v>
                </c:pt>
                <c:pt idx="4" formatCode="General">
                  <c:v>3876.93</c:v>
                </c:pt>
                <c:pt idx="5" formatCode="General">
                  <c:v>6002.42</c:v>
                </c:pt>
                <c:pt idx="6" formatCode="General">
                  <c:v>8311.89</c:v>
                </c:pt>
                <c:pt idx="7" formatCode="General">
                  <c:v>10104.42</c:v>
                </c:pt>
                <c:pt idx="8" formatCode="General">
                  <c:v>12137.63</c:v>
                </c:pt>
                <c:pt idx="9" formatCode="General">
                  <c:v>13987.79</c:v>
                </c:pt>
                <c:pt idx="10" formatCode="General">
                  <c:v>15535.86</c:v>
                </c:pt>
                <c:pt idx="11" formatCode="General">
                  <c:v>17521.57</c:v>
                </c:pt>
                <c:pt idx="12" formatCode="General">
                  <c:v>19756.89</c:v>
                </c:pt>
                <c:pt idx="13" formatCode="General">
                  <c:v>21094.99</c:v>
                </c:pt>
                <c:pt idx="14" formatCode="General">
                  <c:v>21892.1</c:v>
                </c:pt>
                <c:pt idx="15" formatCode="General">
                  <c:v>23572.65</c:v>
                </c:pt>
                <c:pt idx="16" formatCode="General">
                  <c:v>24300.73</c:v>
                </c:pt>
                <c:pt idx="17" formatCode="General">
                  <c:v>25587.26</c:v>
                </c:pt>
                <c:pt idx="18" formatCode="General">
                  <c:v>27680.78</c:v>
                </c:pt>
                <c:pt idx="19" formatCode="General">
                  <c:v>29102.1</c:v>
                </c:pt>
                <c:pt idx="20">
                  <c:v>30579.71</c:v>
                </c:pt>
                <c:pt idx="21">
                  <c:v>31595.040000000001</c:v>
                </c:pt>
                <c:pt idx="22" formatCode="General">
                  <c:v>32620.76</c:v>
                </c:pt>
                <c:pt idx="23" formatCode="General">
                  <c:v>33352.14</c:v>
                </c:pt>
                <c:pt idx="24" formatCode="General">
                  <c:v>34160.230000000003</c:v>
                </c:pt>
                <c:pt idx="25" formatCode="General">
                  <c:v>35453.440000000002</c:v>
                </c:pt>
                <c:pt idx="26" formatCode="General">
                  <c:v>37130.910000000003</c:v>
                </c:pt>
                <c:pt idx="27" formatCode="General">
                  <c:v>38609.18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378368"/>
        <c:axId val="168379904"/>
      </c:lineChart>
      <c:dateAx>
        <c:axId val="168378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379904"/>
        <c:crosses val="autoZero"/>
        <c:auto val="1"/>
        <c:lblOffset val="100"/>
        <c:baseTimeUnit val="months"/>
      </c:dateAx>
      <c:valAx>
        <c:axId val="1683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7836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Bsexpto!$A$27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Bsexpto!$C$23:$AD$23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Bsexpto!$C$27:$AD$27</c:f>
              <c:numCache>
                <c:formatCode>General</c:formatCode>
                <c:ptCount val="28"/>
                <c:pt idx="0">
                  <c:v>0</c:v>
                </c:pt>
                <c:pt idx="1">
                  <c:v>12</c:v>
                </c:pt>
                <c:pt idx="2">
                  <c:v>62</c:v>
                </c:pt>
                <c:pt idx="3">
                  <c:v>115</c:v>
                </c:pt>
                <c:pt idx="4">
                  <c:v>222</c:v>
                </c:pt>
                <c:pt idx="5">
                  <c:v>365</c:v>
                </c:pt>
                <c:pt idx="6">
                  <c:v>528</c:v>
                </c:pt>
                <c:pt idx="7">
                  <c:v>678</c:v>
                </c:pt>
                <c:pt idx="8">
                  <c:v>783</c:v>
                </c:pt>
                <c:pt idx="9">
                  <c:v>887</c:v>
                </c:pt>
                <c:pt idx="10">
                  <c:v>973</c:v>
                </c:pt>
                <c:pt idx="11">
                  <c:v>1100</c:v>
                </c:pt>
                <c:pt idx="12">
                  <c:v>1205</c:v>
                </c:pt>
                <c:pt idx="13">
                  <c:v>1306</c:v>
                </c:pt>
                <c:pt idx="14">
                  <c:v>1387</c:v>
                </c:pt>
                <c:pt idx="15">
                  <c:v>1491</c:v>
                </c:pt>
                <c:pt idx="16">
                  <c:v>1561</c:v>
                </c:pt>
                <c:pt idx="17">
                  <c:v>1634</c:v>
                </c:pt>
                <c:pt idx="18">
                  <c:v>1717</c:v>
                </c:pt>
                <c:pt idx="19">
                  <c:v>1779</c:v>
                </c:pt>
                <c:pt idx="20">
                  <c:v>1842</c:v>
                </c:pt>
                <c:pt idx="21">
                  <c:v>1908</c:v>
                </c:pt>
                <c:pt idx="22">
                  <c:v>1979</c:v>
                </c:pt>
                <c:pt idx="23">
                  <c:v>2011</c:v>
                </c:pt>
                <c:pt idx="24">
                  <c:v>2041</c:v>
                </c:pt>
                <c:pt idx="25">
                  <c:v>2082</c:v>
                </c:pt>
                <c:pt idx="26">
                  <c:v>2104</c:v>
                </c:pt>
                <c:pt idx="27">
                  <c:v>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096704"/>
        <c:axId val="169098240"/>
      </c:lineChart>
      <c:dateAx>
        <c:axId val="169096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098240"/>
        <c:crosses val="autoZero"/>
        <c:auto val="1"/>
        <c:lblOffset val="100"/>
        <c:baseTimeUnit val="months"/>
      </c:dateAx>
      <c:valAx>
        <c:axId val="1690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6704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A.tendencial!$A$13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A.tendencial!$C$12:$AD$12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A.tendencial!$C$13:$AD$13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6.9095071793499931</c:v>
                </c:pt>
                <c:pt idx="3">
                  <c:v>0.93360022607385096</c:v>
                </c:pt>
                <c:pt idx="4">
                  <c:v>0.88868861164022195</c:v>
                </c:pt>
                <c:pt idx="5">
                  <c:v>0.54824048925309476</c:v>
                </c:pt>
                <c:pt idx="6">
                  <c:v>0.38475648155244047</c:v>
                </c:pt>
                <c:pt idx="7">
                  <c:v>0.21565853253592149</c:v>
                </c:pt>
                <c:pt idx="8">
                  <c:v>0.20121986219891874</c:v>
                </c:pt>
                <c:pt idx="9">
                  <c:v>0.15243173502570118</c:v>
                </c:pt>
                <c:pt idx="10">
                  <c:v>0.11067295119529241</c:v>
                </c:pt>
                <c:pt idx="11">
                  <c:v>0.12781461727899179</c:v>
                </c:pt>
                <c:pt idx="12">
                  <c:v>0.12757532572708952</c:v>
                </c:pt>
                <c:pt idx="13">
                  <c:v>6.7728270998117734E-2</c:v>
                </c:pt>
                <c:pt idx="14">
                  <c:v>3.7786697220524745E-2</c:v>
                </c:pt>
                <c:pt idx="15">
                  <c:v>7.6765134454894746E-2</c:v>
                </c:pt>
                <c:pt idx="16">
                  <c:v>3.0886641934614767E-2</c:v>
                </c:pt>
                <c:pt idx="17">
                  <c:v>5.2942030959563624E-2</c:v>
                </c:pt>
                <c:pt idx="18">
                  <c:v>8.1818842658416768E-2</c:v>
                </c:pt>
                <c:pt idx="19">
                  <c:v>5.1346818984147058E-2</c:v>
                </c:pt>
                <c:pt idx="20">
                  <c:v>5.0773311891581629E-2</c:v>
                </c:pt>
                <c:pt idx="21">
                  <c:v>3.3202734754515406E-2</c:v>
                </c:pt>
                <c:pt idx="22">
                  <c:v>3.2464589378585984E-2</c:v>
                </c:pt>
                <c:pt idx="23">
                  <c:v>2.2420691608656673E-2</c:v>
                </c:pt>
                <c:pt idx="24">
                  <c:v>2.4229029981284622E-2</c:v>
                </c:pt>
                <c:pt idx="25">
                  <c:v>3.785718070399402E-2</c:v>
                </c:pt>
                <c:pt idx="26">
                  <c:v>4.7314731659325648E-2</c:v>
                </c:pt>
                <c:pt idx="27">
                  <c:v>3.9812382729106144E-2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118720"/>
        <c:axId val="169120512"/>
      </c:lineChart>
      <c:dateAx>
        <c:axId val="169118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120512"/>
        <c:crosses val="autoZero"/>
        <c:auto val="1"/>
        <c:lblOffset val="100"/>
        <c:baseTimeUnit val="months"/>
      </c:dateAx>
      <c:valAx>
        <c:axId val="169120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9118720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A.tendencial!$A$5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A.tendencial!$C$5:$AD$5</c:f>
              <c:numCache>
                <c:formatCode>0.00%</c:formatCode>
                <c:ptCount val="28"/>
                <c:pt idx="0">
                  <c:v>2.6304381073498488</c:v>
                </c:pt>
                <c:pt idx="1">
                  <c:v>0.9306905200068234</c:v>
                </c:pt>
                <c:pt idx="2">
                  <c:v>0.8143805230665222</c:v>
                </c:pt>
                <c:pt idx="3">
                  <c:v>0.15621420389461638</c:v>
                </c:pt>
                <c:pt idx="4">
                  <c:v>0.52284829721362236</c:v>
                </c:pt>
                <c:pt idx="5">
                  <c:v>-0.12515247621371073</c:v>
                </c:pt>
                <c:pt idx="6">
                  <c:v>0.32775608849228499</c:v>
                </c:pt>
                <c:pt idx="7">
                  <c:v>-0.15699383926071131</c:v>
                </c:pt>
                <c:pt idx="8">
                  <c:v>-0.12980110451355742</c:v>
                </c:pt>
                <c:pt idx="9">
                  <c:v>3.5548981247315981E-2</c:v>
                </c:pt>
                <c:pt idx="10">
                  <c:v>-0.15915583817159706</c:v>
                </c:pt>
                <c:pt idx="11">
                  <c:v>0.13996054362121879</c:v>
                </c:pt>
                <c:pt idx="12">
                  <c:v>0.42519950004807239</c:v>
                </c:pt>
                <c:pt idx="13">
                  <c:v>-0.19027220292103753</c:v>
                </c:pt>
                <c:pt idx="14">
                  <c:v>-0.13155044572190278</c:v>
                </c:pt>
                <c:pt idx="15">
                  <c:v>0.21282617037605522</c:v>
                </c:pt>
                <c:pt idx="16">
                  <c:v>8.2175202689341642E-2</c:v>
                </c:pt>
                <c:pt idx="17">
                  <c:v>4.5123306094405402E-2</c:v>
                </c:pt>
                <c:pt idx="18">
                  <c:v>0.31885654340414371</c:v>
                </c:pt>
                <c:pt idx="19">
                  <c:v>4.6850143175310333E-2</c:v>
                </c:pt>
                <c:pt idx="20">
                  <c:v>-0.17860851505711328</c:v>
                </c:pt>
                <c:pt idx="21">
                  <c:v>-4.9828867441645275E-2</c:v>
                </c:pt>
                <c:pt idx="22">
                  <c:v>-7.5450267726756448E-2</c:v>
                </c:pt>
                <c:pt idx="23">
                  <c:v>-5.6230256230256126E-2</c:v>
                </c:pt>
                <c:pt idx="24">
                  <c:v>0.35119756024992554</c:v>
                </c:pt>
                <c:pt idx="25">
                  <c:v>-0.11981503399300863</c:v>
                </c:pt>
                <c:pt idx="26">
                  <c:v>7.3175308024264751E-3</c:v>
                </c:pt>
                <c:pt idx="27">
                  <c:v>1.2821308829007894E-2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448192"/>
        <c:axId val="169449728"/>
      </c:lineChart>
      <c:dateAx>
        <c:axId val="169448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449728"/>
        <c:crosses val="autoZero"/>
        <c:auto val="1"/>
        <c:lblOffset val="100"/>
        <c:baseTimeUnit val="months"/>
      </c:dateAx>
      <c:valAx>
        <c:axId val="169449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9448192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A.tendencial!$A$7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A.tendencial!$C$7:$AD$7</c:f>
              <c:numCache>
                <c:formatCode>0.00%</c:formatCode>
                <c:ptCount val="28"/>
                <c:pt idx="0">
                  <c:v>3.3888888888888893</c:v>
                </c:pt>
                <c:pt idx="1">
                  <c:v>1.2278481012658227</c:v>
                </c:pt>
                <c:pt idx="2">
                  <c:v>0.5625</c:v>
                </c:pt>
                <c:pt idx="3">
                  <c:v>0.38545454545454549</c:v>
                </c:pt>
                <c:pt idx="4">
                  <c:v>0.31233595800524938</c:v>
                </c:pt>
                <c:pt idx="5">
                  <c:v>0.26800000000000002</c:v>
                </c:pt>
                <c:pt idx="6">
                  <c:v>0.24605678233438488</c:v>
                </c:pt>
                <c:pt idx="7">
                  <c:v>0.13797468354430387</c:v>
                </c:pt>
                <c:pt idx="8">
                  <c:v>9.2324805339265792E-2</c:v>
                </c:pt>
                <c:pt idx="9">
                  <c:v>7.8411405295315761E-2</c:v>
                </c:pt>
                <c:pt idx="10">
                  <c:v>7.6487252124645799E-2</c:v>
                </c:pt>
                <c:pt idx="11">
                  <c:v>7.0175438596491224E-2</c:v>
                </c:pt>
                <c:pt idx="12">
                  <c:v>9.0983606557377028E-2</c:v>
                </c:pt>
                <c:pt idx="13">
                  <c:v>5.6348610067618266E-2</c:v>
                </c:pt>
                <c:pt idx="14">
                  <c:v>3.1294452347083945E-2</c:v>
                </c:pt>
                <c:pt idx="15">
                  <c:v>2.8965517241379413E-2</c:v>
                </c:pt>
                <c:pt idx="16">
                  <c:v>2.2788203753351111E-2</c:v>
                </c:pt>
                <c:pt idx="17">
                  <c:v>2.8833551769331667E-2</c:v>
                </c:pt>
                <c:pt idx="18">
                  <c:v>2.9936305732484181E-2</c:v>
                </c:pt>
                <c:pt idx="19">
                  <c:v>1.298701298701288E-2</c:v>
                </c:pt>
                <c:pt idx="20">
                  <c:v>1.831501831501825E-3</c:v>
                </c:pt>
                <c:pt idx="21">
                  <c:v>4.8750761730651515E-3</c:v>
                </c:pt>
                <c:pt idx="22">
                  <c:v>4.851425106124907E-3</c:v>
                </c:pt>
                <c:pt idx="23">
                  <c:v>3.6210018105009567E-3</c:v>
                </c:pt>
                <c:pt idx="24">
                  <c:v>-2.4052916416115178E-3</c:v>
                </c:pt>
                <c:pt idx="25">
                  <c:v>4.2194092827003704E-3</c:v>
                </c:pt>
                <c:pt idx="26">
                  <c:v>6.0024009603831807E-4</c:v>
                </c:pt>
                <c:pt idx="27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494784"/>
        <c:axId val="169496576"/>
      </c:lineChart>
      <c:dateAx>
        <c:axId val="169494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496576"/>
        <c:crosses val="autoZero"/>
        <c:auto val="1"/>
        <c:lblOffset val="100"/>
        <c:baseTimeUnit val="months"/>
      </c:dateAx>
      <c:valAx>
        <c:axId val="169496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9494784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Bsexpto!$A$28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Bsexpto!$C$28:$AD$28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2.7420432470426484E-4</c:v>
                </c:pt>
                <c:pt idx="11">
                  <c:v>0</c:v>
                </c:pt>
                <c:pt idx="12">
                  <c:v>1.7614108293359938E-4</c:v>
                </c:pt>
                <c:pt idx="13">
                  <c:v>2.0042673639570343E-3</c:v>
                </c:pt>
                <c:pt idx="14">
                  <c:v>1.3388391246157291E-3</c:v>
                </c:pt>
                <c:pt idx="15">
                  <c:v>1.6196736472140383E-3</c:v>
                </c:pt>
                <c:pt idx="16">
                  <c:v>-6.674696603764578E-4</c:v>
                </c:pt>
                <c:pt idx="17">
                  <c:v>3.2594345779892028E-4</c:v>
                </c:pt>
                <c:pt idx="18">
                  <c:v>9.2157807691835281E-4</c:v>
                </c:pt>
                <c:pt idx="19">
                  <c:v>6.2744612931712844E-4</c:v>
                </c:pt>
                <c:pt idx="20">
                  <c:v>5.8960663786543431E-4</c:v>
                </c:pt>
                <c:pt idx="21">
                  <c:v>1.2970390289108668E-3</c:v>
                </c:pt>
                <c:pt idx="22">
                  <c:v>9.0739762041105117E-5</c:v>
                </c:pt>
                <c:pt idx="23">
                  <c:v>-1.3843189672386839E-3</c:v>
                </c:pt>
                <c:pt idx="24">
                  <c:v>-2.0708291483985905E-3</c:v>
                </c:pt>
                <c:pt idx="25">
                  <c:v>-2.4491276445952775E-3</c:v>
                </c:pt>
                <c:pt idx="26">
                  <c:v>-6.1188912418252061E-4</c:v>
                </c:pt>
                <c:pt idx="27">
                  <c:v>-4.8747474046327843E-3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558016"/>
        <c:axId val="169559552"/>
      </c:lineChart>
      <c:dateAx>
        <c:axId val="169558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559552"/>
        <c:crosses val="autoZero"/>
        <c:auto val="1"/>
        <c:lblOffset val="100"/>
        <c:baseTimeUnit val="months"/>
      </c:dateAx>
      <c:valAx>
        <c:axId val="16955955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9558016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A.tendencial!$A$17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A.tendencial!$C$17:$AD$17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10.378761448358933</c:v>
                </c:pt>
                <c:pt idx="14">
                  <c:v>-0.33200572503837378</c:v>
                </c:pt>
                <c:pt idx="15">
                  <c:v>0.20975972201209303</c:v>
                </c:pt>
                <c:pt idx="16">
                  <c:v>-1.4121013276498982</c:v>
                </c:pt>
                <c:pt idx="17">
                  <c:v>-1.488327001432673</c:v>
                </c:pt>
                <c:pt idx="18">
                  <c:v>1.8274170101210898</c:v>
                </c:pt>
                <c:pt idx="19">
                  <c:v>-0.31916118120427361</c:v>
                </c:pt>
                <c:pt idx="20">
                  <c:v>-6.0307155759931397E-2</c:v>
                </c:pt>
                <c:pt idx="21">
                  <c:v>1.1998379014296132</c:v>
                </c:pt>
                <c:pt idx="22">
                  <c:v>-0.93004083915863356</c:v>
                </c:pt>
                <c:pt idx="23">
                  <c:v>-16.255924592480056</c:v>
                </c:pt>
                <c:pt idx="24">
                  <c:v>0.49591907458242512</c:v>
                </c:pt>
                <c:pt idx="25">
                  <c:v>0.18267972347657557</c:v>
                </c:pt>
                <c:pt idx="26">
                  <c:v>-0.75016037831558746</c:v>
                </c:pt>
                <c:pt idx="27">
                  <c:v>6.9667168641792925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588224"/>
        <c:axId val="169589760"/>
      </c:lineChart>
      <c:dateAx>
        <c:axId val="169588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589760"/>
        <c:crosses val="autoZero"/>
        <c:auto val="1"/>
        <c:lblOffset val="100"/>
        <c:baseTimeUnit val="months"/>
      </c:dateAx>
      <c:valAx>
        <c:axId val="169589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9588224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A.comparativo!$A$6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A.comparativo!$B$4:$AC$4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A.comparativo!$B$6:$AC$6</c:f>
              <c:numCache>
                <c:formatCode>General</c:formatCode>
                <c:ptCount val="28"/>
                <c:pt idx="3" formatCode="0.00%">
                  <c:v>0.93360022607385096</c:v>
                </c:pt>
                <c:pt idx="4" formatCode="0.00%">
                  <c:v>0.88868861164022195</c:v>
                </c:pt>
                <c:pt idx="5" formatCode="0.00%">
                  <c:v>0.54824048925309476</c:v>
                </c:pt>
                <c:pt idx="6" formatCode="0.00%">
                  <c:v>0.38475648155244047</c:v>
                </c:pt>
                <c:pt idx="7" formatCode="0.00%">
                  <c:v>0.21565853253592149</c:v>
                </c:pt>
                <c:pt idx="8" formatCode="0.00%">
                  <c:v>0.20121986219891874</c:v>
                </c:pt>
                <c:pt idx="9" formatCode="0.00%">
                  <c:v>0.15243173502570118</c:v>
                </c:pt>
                <c:pt idx="10" formatCode="0.00%">
                  <c:v>0.11067295119529241</c:v>
                </c:pt>
                <c:pt idx="11" formatCode="0.00%">
                  <c:v>0.12781461727899179</c:v>
                </c:pt>
                <c:pt idx="12" formatCode="0.00%">
                  <c:v>0.12757532572708952</c:v>
                </c:pt>
                <c:pt idx="13" formatCode="0.00%">
                  <c:v>6.7728270998117734E-2</c:v>
                </c:pt>
                <c:pt idx="14" formatCode="0.00%">
                  <c:v>3.7786697220524745E-2</c:v>
                </c:pt>
                <c:pt idx="15" formatCode="0.00%">
                  <c:v>7.6765134454894746E-2</c:v>
                </c:pt>
                <c:pt idx="16" formatCode="0.00%">
                  <c:v>3.0886641934614767E-2</c:v>
                </c:pt>
                <c:pt idx="17" formatCode="0.00%">
                  <c:v>5.2942030959563624E-2</c:v>
                </c:pt>
                <c:pt idx="18" formatCode="0.00%">
                  <c:v>8.1818842658416768E-2</c:v>
                </c:pt>
                <c:pt idx="19" formatCode="0.00%">
                  <c:v>5.1346818984147058E-2</c:v>
                </c:pt>
                <c:pt idx="20" formatCode="0.00%">
                  <c:v>5.0773311891581629E-2</c:v>
                </c:pt>
                <c:pt idx="21" formatCode="0.00%">
                  <c:v>3.3202734754515406E-2</c:v>
                </c:pt>
                <c:pt idx="22" formatCode="0.00%">
                  <c:v>3.2464589378585984E-2</c:v>
                </c:pt>
                <c:pt idx="23" formatCode="0.00%">
                  <c:v>2.2420691608656673E-2</c:v>
                </c:pt>
                <c:pt idx="24" formatCode="0.00%">
                  <c:v>2.4229029981284622E-2</c:v>
                </c:pt>
                <c:pt idx="25" formatCode="0.00%">
                  <c:v>3.785718070399402E-2</c:v>
                </c:pt>
                <c:pt idx="26" formatCode="0.00%">
                  <c:v>4.7314731659325648E-2</c:v>
                </c:pt>
                <c:pt idx="27" formatCode="0.00%">
                  <c:v>3.9812382729106144E-2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6336"/>
        <c:axId val="169727872"/>
      </c:areaChart>
      <c:lineChart>
        <c:grouping val="standard"/>
        <c:varyColors val="0"/>
        <c:ser>
          <c:idx val="0"/>
          <c:order val="0"/>
          <c:tx>
            <c:strRef>
              <c:f>A.comparativo!$A$5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A.comparativo!$B$4:$AC$4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A.comparativo!$B$5:$AC$5</c:f>
              <c:numCache>
                <c:formatCode>General</c:formatCode>
                <c:ptCount val="28"/>
                <c:pt idx="3" formatCode="0.00%">
                  <c:v>0.57987906303203451</c:v>
                </c:pt>
                <c:pt idx="4" formatCode="0.00%">
                  <c:v>0.54514240698397431</c:v>
                </c:pt>
                <c:pt idx="5" formatCode="0.00%">
                  <c:v>0.2884052696469428</c:v>
                </c:pt>
                <c:pt idx="6" formatCode="0.00%">
                  <c:v>0.28203427541786552</c:v>
                </c:pt>
                <c:pt idx="7" formatCode="0.00%">
                  <c:v>0.17304487344370734</c:v>
                </c:pt>
                <c:pt idx="8" formatCode="0.00%">
                  <c:v>0.11223276484796041</c:v>
                </c:pt>
                <c:pt idx="9" formatCode="0.00%">
                  <c:v>8.767417811735112E-2</c:v>
                </c:pt>
                <c:pt idx="10" formatCode="0.00%">
                  <c:v>6.3527218182527045E-2</c:v>
                </c:pt>
                <c:pt idx="11" formatCode="0.00%">
                  <c:v>5.7570372828553928E-2</c:v>
                </c:pt>
                <c:pt idx="12" formatCode="0.00%">
                  <c:v>9.9450077322424502E-2</c:v>
                </c:pt>
                <c:pt idx="13" formatCode="0.00%">
                  <c:v>5.8982825852484932E-2</c:v>
                </c:pt>
                <c:pt idx="14" formatCode="0.00%">
                  <c:v>2.5316151568901546E-2</c:v>
                </c:pt>
                <c:pt idx="15" formatCode="0.00%">
                  <c:v>4.0001365216921769E-2</c:v>
                </c:pt>
                <c:pt idx="16" formatCode="0.00%">
                  <c:v>3.6529986779866297E-2</c:v>
                </c:pt>
                <c:pt idx="17" formatCode="0.00%">
                  <c:v>4.2566211849565327E-2</c:v>
                </c:pt>
                <c:pt idx="18" formatCode="0.00%">
                  <c:v>7.4464733875160283E-2</c:v>
                </c:pt>
                <c:pt idx="19" formatCode="0.00%">
                  <c:v>7.5394237397101049E-2</c:v>
                </c:pt>
                <c:pt idx="20" formatCode="0.00%">
                  <c:v>4.2571344513092191E-2</c:v>
                </c:pt>
                <c:pt idx="21" formatCode="0.00%">
                  <c:v>2.8818466574484392E-2</c:v>
                </c:pt>
                <c:pt idx="22" formatCode="0.00%">
                  <c:v>1.6297367435546439E-2</c:v>
                </c:pt>
                <c:pt idx="23" formatCode="0.00%">
                  <c:v>1.5905756566104046E-2</c:v>
                </c:pt>
                <c:pt idx="24" formatCode="0.00%">
                  <c:v>3.2440920226188386E-2</c:v>
                </c:pt>
                <c:pt idx="25" formatCode="0.00%">
                  <c:v>2.2578864431778367E-2</c:v>
                </c:pt>
                <c:pt idx="26" formatCode="0.00%">
                  <c:v>2.8201379084511258E-2</c:v>
                </c:pt>
                <c:pt idx="27" formatCode="0.00%">
                  <c:v>1.942058674867031E-2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726336"/>
        <c:axId val="169727872"/>
      </c:lineChart>
      <c:dateAx>
        <c:axId val="16972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727872"/>
        <c:crosses val="autoZero"/>
        <c:auto val="1"/>
        <c:lblOffset val="100"/>
        <c:baseTimeUnit val="months"/>
      </c:dateAx>
      <c:valAx>
        <c:axId val="1697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Proyeccion16JULIO!$C$2</c:f>
              <c:strCache>
                <c:ptCount val="1"/>
                <c:pt idx="0">
                  <c:v>CARTERA 16 DE JULIO</c:v>
                </c:pt>
              </c:strCache>
            </c:strRef>
          </c:tx>
          <c:cat>
            <c:numRef>
              <c:f>Proyeccion16JULIO!$B$3:$B$60</c:f>
              <c:numCache>
                <c:formatCode>mmm\-yy</c:formatCode>
                <c:ptCount val="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</c:numCache>
            </c:numRef>
          </c:cat>
          <c:val>
            <c:numRef>
              <c:f>Proyeccion16JULIO!$C$3:$C$60</c:f>
              <c:numCache>
                <c:formatCode>0.000</c:formatCode>
                <c:ptCount val="58"/>
                <c:pt idx="0">
                  <c:v>15.758019999999998</c:v>
                </c:pt>
                <c:pt idx="1">
                  <c:v>71.785710000000009</c:v>
                </c:pt>
                <c:pt idx="2">
                  <c:v>178.74662000000001</c:v>
                </c:pt>
                <c:pt idx="3">
                  <c:v>366.5781922525108</c:v>
                </c:pt>
                <c:pt idx="4">
                  <c:v>579.14921090387372</c:v>
                </c:pt>
                <c:pt idx="5">
                  <c:v>894.86800573888092</c:v>
                </c:pt>
                <c:pt idx="6">
                  <c:v>1152.9526542324247</c:v>
                </c:pt>
                <c:pt idx="7">
                  <c:v>1478.1248206599714</c:v>
                </c:pt>
                <c:pt idx="8">
                  <c:v>1733.906743185079</c:v>
                </c:pt>
                <c:pt idx="9">
                  <c:v>1928.5078909612628</c:v>
                </c:pt>
                <c:pt idx="10">
                  <c:v>2097.588235294118</c:v>
                </c:pt>
                <c:pt idx="11">
                  <c:v>2230.8421807747491</c:v>
                </c:pt>
                <c:pt idx="12">
                  <c:v>2359.2725968436157</c:v>
                </c:pt>
                <c:pt idx="13">
                  <c:v>2593.9024390243903</c:v>
                </c:pt>
                <c:pt idx="14">
                  <c:v>2746.8981348637017</c:v>
                </c:pt>
                <c:pt idx="15">
                  <c:v>2816.4390243902444</c:v>
                </c:pt>
                <c:pt idx="16">
                  <c:v>2929.1004304160692</c:v>
                </c:pt>
                <c:pt idx="17">
                  <c:v>3036.1004304160688</c:v>
                </c:pt>
                <c:pt idx="18">
                  <c:v>3165.3357245337161</c:v>
                </c:pt>
                <c:pt idx="19">
                  <c:v>3401.0416068866571</c:v>
                </c:pt>
                <c:pt idx="20">
                  <c:v>3657.4605451936873</c:v>
                </c:pt>
                <c:pt idx="21">
                  <c:v>3813.1635581061696</c:v>
                </c:pt>
                <c:pt idx="22">
                  <c:v>3923.053084648494</c:v>
                </c:pt>
                <c:pt idx="23">
                  <c:v>3986.988522238164</c:v>
                </c:pt>
                <c:pt idx="24">
                  <c:v>4050.4045911047347</c:v>
                </c:pt>
                <c:pt idx="25">
                  <c:v>4181.8034433285511</c:v>
                </c:pt>
                <c:pt idx="26">
                  <c:v>4276.2238163558104</c:v>
                </c:pt>
                <c:pt idx="27">
                  <c:v>4396.8192252510762</c:v>
                </c:pt>
                <c:pt idx="28">
                  <c:v>4482.2080344332862</c:v>
                </c:pt>
                <c:pt idx="29">
                  <c:v>4568.520803443329</c:v>
                </c:pt>
                <c:pt idx="30">
                  <c:v>4810.8023188181005</c:v>
                </c:pt>
                <c:pt idx="31">
                  <c:v>5045.0854369433991</c:v>
                </c:pt>
                <c:pt idx="32">
                  <c:v>5279.7587207881852</c:v>
                </c:pt>
                <c:pt idx="33">
                  <c:v>5568.0493171849512</c:v>
                </c:pt>
                <c:pt idx="34">
                  <c:v>5853.4416804707971</c:v>
                </c:pt>
                <c:pt idx="35">
                  <c:v>6138.9826710956677</c:v>
                </c:pt>
                <c:pt idx="36">
                  <c:v>6424.5164116064379</c:v>
                </c:pt>
                <c:pt idx="37">
                  <c:v>6775.3154213833341</c:v>
                </c:pt>
                <c:pt idx="38">
                  <c:v>7122.5865787674657</c:v>
                </c:pt>
                <c:pt idx="39">
                  <c:v>7470.0386516589188</c:v>
                </c:pt>
                <c:pt idx="40">
                  <c:v>7817.4818994036732</c:v>
                </c:pt>
                <c:pt idx="41">
                  <c:v>8244.3412509270402</c:v>
                </c:pt>
                <c:pt idx="42">
                  <c:v>8666.9078400839935</c:v>
                </c:pt>
                <c:pt idx="43">
                  <c:v>9089.694570900765</c:v>
                </c:pt>
                <c:pt idx="44">
                  <c:v>9512.4705630999833</c:v>
                </c:pt>
                <c:pt idx="45">
                  <c:v>10031.881681437171</c:v>
                </c:pt>
                <c:pt idx="46">
                  <c:v>10546.069279442574</c:v>
                </c:pt>
                <c:pt idx="47">
                  <c:v>11060.524750285507</c:v>
                </c:pt>
                <c:pt idx="48">
                  <c:v>11574.967154160757</c:v>
                </c:pt>
                <c:pt idx="49">
                  <c:v>12206.997139891355</c:v>
                </c:pt>
                <c:pt idx="50">
                  <c:v>12832.671040116262</c:v>
                </c:pt>
                <c:pt idx="51">
                  <c:v>13458.670893444023</c:v>
                </c:pt>
                <c:pt idx="52">
                  <c:v>14084.654846620428</c:v>
                </c:pt>
                <c:pt idx="53">
                  <c:v>14853.721754817228</c:v>
                </c:pt>
                <c:pt idx="54">
                  <c:v>15615.054449229143</c:v>
                </c:pt>
                <c:pt idx="55">
                  <c:v>16376.783769989001</c:v>
                </c:pt>
                <c:pt idx="56">
                  <c:v>17138.49374312213</c:v>
                </c:pt>
                <c:pt idx="57">
                  <c:v>18074.309958550071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84096"/>
        <c:axId val="205784960"/>
      </c:lineChart>
      <c:dateAx>
        <c:axId val="194484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5784960"/>
        <c:crosses val="autoZero"/>
        <c:auto val="1"/>
        <c:lblOffset val="100"/>
        <c:baseTimeUnit val="months"/>
      </c:dateAx>
      <c:valAx>
        <c:axId val="205784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4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A.comparativo!$A$10</c:f>
              <c:strCache>
                <c:ptCount val="1"/>
                <c:pt idx="0">
                  <c:v>16julio</c:v>
                </c:pt>
              </c:strCache>
            </c:strRef>
          </c:tx>
          <c:invertIfNegative val="0"/>
          <c:cat>
            <c:numRef>
              <c:f>A.comparativo!$B$9:$AC$9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A.comparativo!$B$10:$AC$10</c:f>
              <c:numCache>
                <c:formatCode>General</c:formatCode>
                <c:ptCount val="28"/>
                <c:pt idx="3" formatCode="0.00%">
                  <c:v>0.15621420389461638</c:v>
                </c:pt>
                <c:pt idx="4" formatCode="0.00%">
                  <c:v>0.52284829721362236</c:v>
                </c:pt>
                <c:pt idx="5" formatCode="0.00%">
                  <c:v>-0.12515247621371073</c:v>
                </c:pt>
                <c:pt idx="6" formatCode="0.00%">
                  <c:v>0.32775608849228499</c:v>
                </c:pt>
                <c:pt idx="7" formatCode="0.00%">
                  <c:v>-0.15699383926071131</c:v>
                </c:pt>
                <c:pt idx="8" formatCode="0.00%">
                  <c:v>-0.12980110451355742</c:v>
                </c:pt>
                <c:pt idx="9" formatCode="0.00%">
                  <c:v>3.5548981247315981E-2</c:v>
                </c:pt>
                <c:pt idx="10" formatCode="0.00%">
                  <c:v>-0.15915583817159706</c:v>
                </c:pt>
                <c:pt idx="11" formatCode="0.00%">
                  <c:v>0.13996054362121879</c:v>
                </c:pt>
                <c:pt idx="12" formatCode="0.00%">
                  <c:v>0.42519950004807239</c:v>
                </c:pt>
                <c:pt idx="13" formatCode="0.00%">
                  <c:v>-0.19027220292103753</c:v>
                </c:pt>
                <c:pt idx="14" formatCode="0.00%">
                  <c:v>-0.13155044572190278</c:v>
                </c:pt>
                <c:pt idx="15" formatCode="0.00%">
                  <c:v>0.21282617037605522</c:v>
                </c:pt>
                <c:pt idx="16" formatCode="0.00%">
                  <c:v>8.2175202689341642E-2</c:v>
                </c:pt>
                <c:pt idx="17" formatCode="0.00%">
                  <c:v>4.5123306094405402E-2</c:v>
                </c:pt>
                <c:pt idx="18" formatCode="0.00%">
                  <c:v>0.31885654340414371</c:v>
                </c:pt>
                <c:pt idx="19" formatCode="0.00%">
                  <c:v>4.6850143175310333E-2</c:v>
                </c:pt>
                <c:pt idx="20" formatCode="0.00%">
                  <c:v>-0.17860851505711328</c:v>
                </c:pt>
                <c:pt idx="21" formatCode="0.00%">
                  <c:v>-4.9828867441645275E-2</c:v>
                </c:pt>
                <c:pt idx="22" formatCode="0.00%">
                  <c:v>-7.5450267726756448E-2</c:v>
                </c:pt>
                <c:pt idx="23" formatCode="0.00%">
                  <c:v>-5.6230256230256126E-2</c:v>
                </c:pt>
                <c:pt idx="24" formatCode="0.00%">
                  <c:v>0.35119756024992554</c:v>
                </c:pt>
                <c:pt idx="25" formatCode="0.00%">
                  <c:v>-0.11981503399300863</c:v>
                </c:pt>
                <c:pt idx="26" formatCode="0.00%">
                  <c:v>7.3175308024264751E-3</c:v>
                </c:pt>
                <c:pt idx="27" formatCode="0.00%">
                  <c:v>1.2821308829007894E-2</c:v>
                </c:pt>
              </c:numCache>
            </c:numRef>
          </c:val>
        </c:ser>
        <c:ser>
          <c:idx val="1"/>
          <c:order val="1"/>
          <c:tx>
            <c:strRef>
              <c:f>A.comparativo!$A$11</c:f>
              <c:strCache>
                <c:ptCount val="1"/>
                <c:pt idx="0">
                  <c:v>Ceja</c:v>
                </c:pt>
              </c:strCache>
            </c:strRef>
          </c:tx>
          <c:invertIfNegative val="0"/>
          <c:cat>
            <c:numRef>
              <c:f>A.comparativo!$B$9:$AC$9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A.comparativo!$B$11:$AC$11</c:f>
              <c:numCache>
                <c:formatCode>General</c:formatCode>
                <c:ptCount val="28"/>
                <c:pt idx="3" formatCode="0.00%">
                  <c:v>9.4351802044109867E-2</c:v>
                </c:pt>
                <c:pt idx="4" formatCode="0.00%">
                  <c:v>0.86197404640188746</c:v>
                </c:pt>
                <c:pt idx="5" formatCode="0.00%">
                  <c:v>0.20855332629355861</c:v>
                </c:pt>
                <c:pt idx="6" formatCode="0.00%">
                  <c:v>0.12966360856269121</c:v>
                </c:pt>
                <c:pt idx="7" formatCode="0.00%">
                  <c:v>-0.12700131487354016</c:v>
                </c:pt>
                <c:pt idx="8" formatCode="0.00%">
                  <c:v>0.16811375919199079</c:v>
                </c:pt>
                <c:pt idx="9" formatCode="0.00%">
                  <c:v>5.0438014335012493E-3</c:v>
                </c:pt>
                <c:pt idx="10" formatCode="0.00%">
                  <c:v>-2.8450682967323115E-2</c:v>
                </c:pt>
                <c:pt idx="11" formatCode="0.00%">
                  <c:v>0.26180674227124423</c:v>
                </c:pt>
                <c:pt idx="12" formatCode="0.00%">
                  <c:v>0.18951029579242196</c:v>
                </c:pt>
                <c:pt idx="13" formatCode="0.00%">
                  <c:v>-0.27687212130621541</c:v>
                </c:pt>
                <c:pt idx="14" formatCode="0.00%">
                  <c:v>-0.1512202104057826</c:v>
                </c:pt>
                <c:pt idx="15" formatCode="0.00%">
                  <c:v>0.45037942664418229</c:v>
                </c:pt>
                <c:pt idx="16" formatCode="0.00%">
                  <c:v>-0.21483591547248793</c:v>
                </c:pt>
                <c:pt idx="17" formatCode="0.00%">
                  <c:v>0.24877832074633499</c:v>
                </c:pt>
                <c:pt idx="18" formatCode="0.00%">
                  <c:v>0.31299656112889851</c:v>
                </c:pt>
                <c:pt idx="19" formatCode="0.00%">
                  <c:v>-0.12185594942424927</c:v>
                </c:pt>
                <c:pt idx="20" formatCode="0.00%">
                  <c:v>2.1983390327308339E-2</c:v>
                </c:pt>
                <c:pt idx="21" formatCode="0.00%">
                  <c:v>-3.5775384925027742E-2</c:v>
                </c:pt>
                <c:pt idx="22" formatCode="0.00%">
                  <c:v>2.1343213484318779E-2</c:v>
                </c:pt>
                <c:pt idx="23" formatCode="0.00%">
                  <c:v>-9.2555691804618867E-2</c:v>
                </c:pt>
                <c:pt idx="24" formatCode="0.00%">
                  <c:v>0.11348216547957546</c:v>
                </c:pt>
                <c:pt idx="25" formatCode="0.00%">
                  <c:v>3.9922127831715448E-2</c:v>
                </c:pt>
                <c:pt idx="26" formatCode="0.00%">
                  <c:v>-1.1572779655247944E-2</c:v>
                </c:pt>
                <c:pt idx="27" formatCode="0.00%">
                  <c:v>0.20853523551838649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8944"/>
        <c:axId val="169313024"/>
      </c:barChart>
      <c:dateAx>
        <c:axId val="169298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BO"/>
          </a:p>
        </c:txPr>
        <c:crossAx val="169313024"/>
        <c:crosses val="autoZero"/>
        <c:auto val="1"/>
        <c:lblOffset val="100"/>
        <c:baseTimeUnit val="months"/>
      </c:dateAx>
      <c:valAx>
        <c:axId val="169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A.comparativo!$A$16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A.comparativo!$B$14:$AC$14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A.comparativo!$B$16:$AC$16</c:f>
              <c:numCache>
                <c:formatCode>General</c:formatCode>
                <c:ptCount val="28"/>
                <c:pt idx="3" formatCode="0.00%">
                  <c:v>0.47181008902077148</c:v>
                </c:pt>
                <c:pt idx="4" formatCode="0.00%">
                  <c:v>0.45564516129032251</c:v>
                </c:pt>
                <c:pt idx="5" formatCode="0.00%">
                  <c:v>0.38365650969529086</c:v>
                </c:pt>
                <c:pt idx="6" formatCode="0.00%">
                  <c:v>0.31931931931931934</c:v>
                </c:pt>
                <c:pt idx="7" formatCode="0.00%">
                  <c:v>0.19650986342943844</c:v>
                </c:pt>
                <c:pt idx="8" formatCode="0.00%">
                  <c:v>0.11921369689283456</c:v>
                </c:pt>
                <c:pt idx="9" formatCode="0.00%">
                  <c:v>0.10254957507082163</c:v>
                </c:pt>
                <c:pt idx="10" formatCode="0.00%">
                  <c:v>8.5817060637204623E-2</c:v>
                </c:pt>
                <c:pt idx="11" formatCode="0.00%">
                  <c:v>9.7964978703265482E-2</c:v>
                </c:pt>
                <c:pt idx="12" formatCode="0.00%">
                  <c:v>9.3103448275862144E-2</c:v>
                </c:pt>
                <c:pt idx="13" formatCode="0.00%">
                  <c:v>6.9400630914826511E-2</c:v>
                </c:pt>
                <c:pt idx="14" formatCode="0.00%">
                  <c:v>4.6091445427728583E-2</c:v>
                </c:pt>
                <c:pt idx="15" formatCode="0.00%">
                  <c:v>5.1462812830454618E-2</c:v>
                </c:pt>
                <c:pt idx="16" formatCode="0.00%">
                  <c:v>3.4864230640295091E-2</c:v>
                </c:pt>
                <c:pt idx="17" formatCode="0.00%">
                  <c:v>3.790087463556846E-2</c:v>
                </c:pt>
                <c:pt idx="18" formatCode="0.00%">
                  <c:v>4.0574282147315843E-2</c:v>
                </c:pt>
                <c:pt idx="19" formatCode="0.00%">
                  <c:v>2.4895020995800765E-2</c:v>
                </c:pt>
                <c:pt idx="20" formatCode="0.00%">
                  <c:v>1.9315188762071944E-2</c:v>
                </c:pt>
                <c:pt idx="21" formatCode="0.00%">
                  <c:v>2.1246052253804271E-2</c:v>
                </c:pt>
                <c:pt idx="22" formatCode="0.00%">
                  <c:v>2.2209727298285076E-2</c:v>
                </c:pt>
                <c:pt idx="23" formatCode="0.00%">
                  <c:v>1.0451045104510559E-2</c:v>
                </c:pt>
                <c:pt idx="24" formatCode="0.00%">
                  <c:v>7.0767555797495163E-3</c:v>
                </c:pt>
                <c:pt idx="25" formatCode="0.00%">
                  <c:v>1.2972972972973063E-2</c:v>
                </c:pt>
                <c:pt idx="26" formatCode="0.00%">
                  <c:v>6.1366061899679192E-3</c:v>
                </c:pt>
                <c:pt idx="27" formatCode="0.00%">
                  <c:v>1.4850172368072068E-2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4192"/>
        <c:axId val="169390080"/>
      </c:areaChart>
      <c:lineChart>
        <c:grouping val="standard"/>
        <c:varyColors val="0"/>
        <c:ser>
          <c:idx val="0"/>
          <c:order val="0"/>
          <c:tx>
            <c:strRef>
              <c:f>A.comparativo!$A$15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A.comparativo!$B$14:$AC$14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A.comparativo!$B$15:$AC$15</c:f>
              <c:numCache>
                <c:formatCode>General</c:formatCode>
                <c:ptCount val="28"/>
                <c:pt idx="3" formatCode="0.00%">
                  <c:v>0.38545454545454549</c:v>
                </c:pt>
                <c:pt idx="4" formatCode="0.00%">
                  <c:v>0.31233595800524938</c:v>
                </c:pt>
                <c:pt idx="5" formatCode="0.00%">
                  <c:v>0.26800000000000002</c:v>
                </c:pt>
                <c:pt idx="6" formatCode="0.00%">
                  <c:v>0.24605678233438488</c:v>
                </c:pt>
                <c:pt idx="7" formatCode="0.00%">
                  <c:v>0.13797468354430387</c:v>
                </c:pt>
                <c:pt idx="8" formatCode="0.00%">
                  <c:v>9.2324805339265792E-2</c:v>
                </c:pt>
                <c:pt idx="9" formatCode="0.00%">
                  <c:v>7.8411405295315761E-2</c:v>
                </c:pt>
                <c:pt idx="10" formatCode="0.00%">
                  <c:v>7.6487252124645799E-2</c:v>
                </c:pt>
                <c:pt idx="11" formatCode="0.00%">
                  <c:v>7.0175438596491224E-2</c:v>
                </c:pt>
                <c:pt idx="12" formatCode="0.00%">
                  <c:v>9.0983606557377028E-2</c:v>
                </c:pt>
                <c:pt idx="13" formatCode="0.00%">
                  <c:v>5.6348610067618266E-2</c:v>
                </c:pt>
                <c:pt idx="14" formatCode="0.00%">
                  <c:v>3.1294452347083945E-2</c:v>
                </c:pt>
                <c:pt idx="15" formatCode="0.00%">
                  <c:v>2.8965517241379413E-2</c:v>
                </c:pt>
                <c:pt idx="16" formatCode="0.00%">
                  <c:v>2.2788203753351111E-2</c:v>
                </c:pt>
                <c:pt idx="17" formatCode="0.00%">
                  <c:v>2.8833551769331667E-2</c:v>
                </c:pt>
                <c:pt idx="18" formatCode="0.00%">
                  <c:v>2.9936305732484181E-2</c:v>
                </c:pt>
                <c:pt idx="19" formatCode="0.00%">
                  <c:v>1.298701298701288E-2</c:v>
                </c:pt>
                <c:pt idx="20" formatCode="0.00%">
                  <c:v>1.831501831501825E-3</c:v>
                </c:pt>
                <c:pt idx="21" formatCode="0.00%">
                  <c:v>4.8750761730651515E-3</c:v>
                </c:pt>
                <c:pt idx="22" formatCode="0.00%">
                  <c:v>4.851425106124907E-3</c:v>
                </c:pt>
                <c:pt idx="23" formatCode="0.00%">
                  <c:v>3.6210018105009567E-3</c:v>
                </c:pt>
                <c:pt idx="24" formatCode="0.00%">
                  <c:v>-2.4052916416115178E-3</c:v>
                </c:pt>
                <c:pt idx="25" formatCode="0.00%">
                  <c:v>4.2194092827003704E-3</c:v>
                </c:pt>
                <c:pt idx="26" formatCode="0.00%">
                  <c:v>6.0024009603831807E-4</c:v>
                </c:pt>
                <c:pt idx="27" formatCode="0.00%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384192"/>
        <c:axId val="169390080"/>
      </c:lineChart>
      <c:dateAx>
        <c:axId val="169384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390080"/>
        <c:crosses val="autoZero"/>
        <c:auto val="1"/>
        <c:lblOffset val="100"/>
        <c:baseTimeUnit val="months"/>
      </c:dateAx>
      <c:valAx>
        <c:axId val="1693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A.comparativo!$A$21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A.comparativo!$B$19:$AC$19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A.comparativo!$B$21:$AC$21</c:f>
              <c:numCache>
                <c:formatCode>General</c:formatCode>
                <c:ptCount val="28"/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-1</c:v>
                </c:pt>
                <c:pt idx="12" formatCode="0.00%">
                  <c:v>0</c:v>
                </c:pt>
                <c:pt idx="13" formatCode="0.00%">
                  <c:v>10.378761448358933</c:v>
                </c:pt>
                <c:pt idx="14" formatCode="0.00%">
                  <c:v>-0.33200572503837378</c:v>
                </c:pt>
                <c:pt idx="15" formatCode="0.00%">
                  <c:v>0.20975972201209303</c:v>
                </c:pt>
                <c:pt idx="16" formatCode="0.00%">
                  <c:v>-1.4121013276498982</c:v>
                </c:pt>
                <c:pt idx="17" formatCode="0.00%">
                  <c:v>-1.488327001432673</c:v>
                </c:pt>
                <c:pt idx="18" formatCode="0.00%">
                  <c:v>1.8274170101210898</c:v>
                </c:pt>
                <c:pt idx="19" formatCode="0.00%">
                  <c:v>-0.31916118120427361</c:v>
                </c:pt>
                <c:pt idx="20" formatCode="0.00%">
                  <c:v>-6.0307155759931397E-2</c:v>
                </c:pt>
                <c:pt idx="21" formatCode="0.00%">
                  <c:v>1.1998379014296132</c:v>
                </c:pt>
                <c:pt idx="22" formatCode="0.00%">
                  <c:v>-0.93004083915863356</c:v>
                </c:pt>
                <c:pt idx="23" formatCode="0.00%">
                  <c:v>-16.255924592480056</c:v>
                </c:pt>
                <c:pt idx="24" formatCode="0.00%">
                  <c:v>0.49591907458242512</c:v>
                </c:pt>
                <c:pt idx="25" formatCode="0.00%">
                  <c:v>0.18267972347657557</c:v>
                </c:pt>
                <c:pt idx="26" formatCode="0.00%">
                  <c:v>-0.75016037831558746</c:v>
                </c:pt>
                <c:pt idx="27" formatCode="0.00%">
                  <c:v>6.9667168641792925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7600"/>
        <c:axId val="169819136"/>
      </c:areaChart>
      <c:lineChart>
        <c:grouping val="standard"/>
        <c:varyColors val="0"/>
        <c:ser>
          <c:idx val="0"/>
          <c:order val="0"/>
          <c:tx>
            <c:strRef>
              <c:f>A.comparativo!$A$20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A.comparativo!$B$19:$AC$19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A.comparativo!$B$20:$AC$20</c:f>
              <c:numCache>
                <c:formatCode>General</c:formatCode>
                <c:ptCount val="28"/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-1.8524823070615366</c:v>
                </c:pt>
                <c:pt idx="8" formatCode="0.00%">
                  <c:v>-2.6799257561198386</c:v>
                </c:pt>
                <c:pt idx="9" formatCode="0.00%">
                  <c:v>-0.67905471796926298</c:v>
                </c:pt>
                <c:pt idx="10" formatCode="0.00%">
                  <c:v>9.5767098314166983</c:v>
                </c:pt>
                <c:pt idx="11" formatCode="0.00%">
                  <c:v>-4.7005691476243894E-2</c:v>
                </c:pt>
                <c:pt idx="12" formatCode="0.00%">
                  <c:v>0.56488830615291441</c:v>
                </c:pt>
                <c:pt idx="13" formatCode="0.00%">
                  <c:v>-0.22273255671728898</c:v>
                </c:pt>
                <c:pt idx="14" formatCode="0.00%">
                  <c:v>-1.1792205675491747</c:v>
                </c:pt>
                <c:pt idx="15" formatCode="0.00%">
                  <c:v>-2.679989151621478</c:v>
                </c:pt>
                <c:pt idx="16" formatCode="0.00%">
                  <c:v>-1.6457567109554549</c:v>
                </c:pt>
                <c:pt idx="17" formatCode="0.00%">
                  <c:v>3.197624084775283</c:v>
                </c:pt>
                <c:pt idx="18" formatCode="0.00%">
                  <c:v>-1.706961155549249</c:v>
                </c:pt>
                <c:pt idx="19" formatCode="0.00%">
                  <c:v>-2.1688593280769606</c:v>
                </c:pt>
                <c:pt idx="20" formatCode="0.00%">
                  <c:v>-1.029956738167634</c:v>
                </c:pt>
                <c:pt idx="21" formatCode="0.00%">
                  <c:v>-2.5086696921681195</c:v>
                </c:pt>
                <c:pt idx="22" formatCode="0.00%">
                  <c:v>-50.789355099400176</c:v>
                </c:pt>
                <c:pt idx="23" formatCode="0.00%">
                  <c:v>-0.42870875356691196</c:v>
                </c:pt>
                <c:pt idx="24" formatCode="0.00%">
                  <c:v>0.19605747586248889</c:v>
                </c:pt>
                <c:pt idx="25" formatCode="0.00%">
                  <c:v>0.45435575897303448</c:v>
                </c:pt>
                <c:pt idx="26" formatCode="0.00%">
                  <c:v>0.21127817436469987</c:v>
                </c:pt>
                <c:pt idx="27" formatCode="0.00%">
                  <c:v>0.79594435023631704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817600"/>
        <c:axId val="169819136"/>
      </c:lineChart>
      <c:dateAx>
        <c:axId val="169817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9819136"/>
        <c:crosses val="autoZero"/>
        <c:auto val="1"/>
        <c:lblOffset val="100"/>
        <c:baseTimeUnit val="months"/>
      </c:dateAx>
      <c:valAx>
        <c:axId val="1698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Bsexpto!$A$7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Bsexpto!$C$7:$AD$7</c:f>
              <c:numCache>
                <c:formatCode>0.00</c:formatCode>
                <c:ptCount val="28"/>
                <c:pt idx="0" formatCode="General">
                  <c:v>500.34639870000001</c:v>
                </c:pt>
                <c:pt idx="1">
                  <c:v>1245.8639413999999</c:v>
                </c:pt>
                <c:pt idx="2" formatCode="General">
                  <c:v>2555.0500000000002</c:v>
                </c:pt>
                <c:pt idx="3" formatCode="General">
                  <c:v>4036.67</c:v>
                </c:pt>
                <c:pt idx="4" formatCode="General">
                  <c:v>6237.23</c:v>
                </c:pt>
                <c:pt idx="5" formatCode="General">
                  <c:v>8036.08</c:v>
                </c:pt>
                <c:pt idx="6" formatCode="General">
                  <c:v>10302.530000000001</c:v>
                </c:pt>
                <c:pt idx="7" formatCode="General">
                  <c:v>12085.33</c:v>
                </c:pt>
                <c:pt idx="8" formatCode="General">
                  <c:v>13441.7</c:v>
                </c:pt>
                <c:pt idx="9" formatCode="General">
                  <c:v>14620.19</c:v>
                </c:pt>
                <c:pt idx="10" formatCode="General">
                  <c:v>15548.97</c:v>
                </c:pt>
                <c:pt idx="11" formatCode="General">
                  <c:v>16444.13</c:v>
                </c:pt>
                <c:pt idx="12" formatCode="General">
                  <c:v>18079.5</c:v>
                </c:pt>
                <c:pt idx="13" formatCode="General">
                  <c:v>19145.88</c:v>
                </c:pt>
                <c:pt idx="14" formatCode="General">
                  <c:v>19630.580000000002</c:v>
                </c:pt>
                <c:pt idx="15" formatCode="General">
                  <c:v>20415.830000000002</c:v>
                </c:pt>
                <c:pt idx="16" formatCode="General">
                  <c:v>21161.62</c:v>
                </c:pt>
                <c:pt idx="17" formatCode="General">
                  <c:v>22062.39</c:v>
                </c:pt>
                <c:pt idx="18" formatCode="General">
                  <c:v>23705.26</c:v>
                </c:pt>
                <c:pt idx="19" formatCode="General">
                  <c:v>25492.5</c:v>
                </c:pt>
                <c:pt idx="20">
                  <c:v>26577.75</c:v>
                </c:pt>
                <c:pt idx="21">
                  <c:v>27343.68</c:v>
                </c:pt>
                <c:pt idx="22" formatCode="General">
                  <c:v>27789.31</c:v>
                </c:pt>
                <c:pt idx="23" formatCode="General">
                  <c:v>28231.32</c:v>
                </c:pt>
                <c:pt idx="24" formatCode="General">
                  <c:v>29147.17</c:v>
                </c:pt>
                <c:pt idx="25" formatCode="General">
                  <c:v>29805.279999999999</c:v>
                </c:pt>
                <c:pt idx="26" formatCode="General">
                  <c:v>30645.83</c:v>
                </c:pt>
                <c:pt idx="27" formatCode="General">
                  <c:v>31240.99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6126464"/>
        <c:axId val="206660736"/>
      </c:lineChart>
      <c:dateAx>
        <c:axId val="2061264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06660736"/>
        <c:crosses val="autoZero"/>
        <c:auto val="1"/>
        <c:lblOffset val="100"/>
        <c:baseTimeUnit val="months"/>
      </c:dateAx>
      <c:valAx>
        <c:axId val="2066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26464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A.tendencial!$A$4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A.tendencial!$C$4:$AD$4</c:f>
              <c:numCache>
                <c:formatCode>0.00%</c:formatCode>
                <c:ptCount val="28"/>
                <c:pt idx="0">
                  <c:v>3.555503166006897</c:v>
                </c:pt>
                <c:pt idx="1">
                  <c:v>1.4900028153235509</c:v>
                </c:pt>
                <c:pt idx="2">
                  <c:v>1.0508258687773275</c:v>
                </c:pt>
                <c:pt idx="3">
                  <c:v>0.57987906303203451</c:v>
                </c:pt>
                <c:pt idx="4">
                  <c:v>0.54514240698397431</c:v>
                </c:pt>
                <c:pt idx="5">
                  <c:v>0.2884052696469428</c:v>
                </c:pt>
                <c:pt idx="6">
                  <c:v>0.28203427541786552</c:v>
                </c:pt>
                <c:pt idx="7">
                  <c:v>0.17304487344370734</c:v>
                </c:pt>
                <c:pt idx="8">
                  <c:v>0.11223276484796041</c:v>
                </c:pt>
                <c:pt idx="9">
                  <c:v>8.767417811735112E-2</c:v>
                </c:pt>
                <c:pt idx="10">
                  <c:v>6.3527218182527045E-2</c:v>
                </c:pt>
                <c:pt idx="11">
                  <c:v>5.7570372828553928E-2</c:v>
                </c:pt>
                <c:pt idx="12">
                  <c:v>9.9450077322424502E-2</c:v>
                </c:pt>
                <c:pt idx="13">
                  <c:v>5.8982825852484932E-2</c:v>
                </c:pt>
                <c:pt idx="14">
                  <c:v>2.5316151568901546E-2</c:v>
                </c:pt>
                <c:pt idx="15">
                  <c:v>4.0001365216921769E-2</c:v>
                </c:pt>
                <c:pt idx="16">
                  <c:v>3.6529986779866297E-2</c:v>
                </c:pt>
                <c:pt idx="17">
                  <c:v>4.2566211849565327E-2</c:v>
                </c:pt>
                <c:pt idx="18">
                  <c:v>7.4464733875160283E-2</c:v>
                </c:pt>
                <c:pt idx="19">
                  <c:v>7.5394237397101049E-2</c:v>
                </c:pt>
                <c:pt idx="20">
                  <c:v>4.2571344513092191E-2</c:v>
                </c:pt>
                <c:pt idx="21">
                  <c:v>2.8818466574484392E-2</c:v>
                </c:pt>
                <c:pt idx="22">
                  <c:v>1.6297367435546439E-2</c:v>
                </c:pt>
                <c:pt idx="23">
                  <c:v>1.5905756566104046E-2</c:v>
                </c:pt>
                <c:pt idx="24">
                  <c:v>3.2440920226188386E-2</c:v>
                </c:pt>
                <c:pt idx="25">
                  <c:v>2.2578864431778367E-2</c:v>
                </c:pt>
                <c:pt idx="26">
                  <c:v>2.8201379084511258E-2</c:v>
                </c:pt>
                <c:pt idx="27">
                  <c:v>1.942058674867031E-2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6769536"/>
        <c:axId val="168432000"/>
      </c:lineChart>
      <c:dateAx>
        <c:axId val="206769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432000"/>
        <c:crosses val="autoZero"/>
        <c:auto val="1"/>
        <c:lblOffset val="100"/>
        <c:baseTimeUnit val="months"/>
      </c:dateAx>
      <c:valAx>
        <c:axId val="168432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76953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Bsexpto!$A$8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Bsexpto!$C$8:$AD$8</c:f>
              <c:numCache>
                <c:formatCode>0.00</c:formatCode>
                <c:ptCount val="28"/>
                <c:pt idx="0" formatCode="General">
                  <c:v>398.74310560000004</c:v>
                </c:pt>
                <c:pt idx="1">
                  <c:v>769.84953389999976</c:v>
                </c:pt>
                <c:pt idx="2" formatCode="General">
                  <c:v>1396.8</c:v>
                </c:pt>
                <c:pt idx="3" formatCode="General">
                  <c:v>1615</c:v>
                </c:pt>
                <c:pt idx="4" formatCode="General">
                  <c:v>2459.4</c:v>
                </c:pt>
                <c:pt idx="5" formatCode="General">
                  <c:v>2151.6</c:v>
                </c:pt>
                <c:pt idx="6" formatCode="General">
                  <c:v>2856.8</c:v>
                </c:pt>
                <c:pt idx="7" formatCode="General">
                  <c:v>2408.3000000000002</c:v>
                </c:pt>
                <c:pt idx="8" formatCode="General">
                  <c:v>2095.6999999999998</c:v>
                </c:pt>
                <c:pt idx="9" formatCode="General">
                  <c:v>2170.1999999999998</c:v>
                </c:pt>
                <c:pt idx="10" formatCode="General">
                  <c:v>1824.8</c:v>
                </c:pt>
                <c:pt idx="11" formatCode="General">
                  <c:v>2080.1999999999998</c:v>
                </c:pt>
                <c:pt idx="12" formatCode="0.0">
                  <c:v>2964.7</c:v>
                </c:pt>
                <c:pt idx="13" formatCode="0.0">
                  <c:v>2400.6</c:v>
                </c:pt>
                <c:pt idx="14" formatCode="0.0">
                  <c:v>2084.8000000000002</c:v>
                </c:pt>
                <c:pt idx="15" formatCode="0.0">
                  <c:v>2528.5</c:v>
                </c:pt>
                <c:pt idx="16" formatCode="0.0">
                  <c:v>2736.28</c:v>
                </c:pt>
                <c:pt idx="17" formatCode="0.0">
                  <c:v>2859.75</c:v>
                </c:pt>
                <c:pt idx="18" formatCode="0.0">
                  <c:v>3771.6</c:v>
                </c:pt>
                <c:pt idx="19" formatCode="0.0">
                  <c:v>3948.3</c:v>
                </c:pt>
                <c:pt idx="20" formatCode="0.0">
                  <c:v>3243.1</c:v>
                </c:pt>
                <c:pt idx="21" formatCode="0.0">
                  <c:v>3081.5</c:v>
                </c:pt>
                <c:pt idx="22" formatCode="0.0">
                  <c:v>2849</c:v>
                </c:pt>
                <c:pt idx="23" formatCode="0.0">
                  <c:v>2688.8</c:v>
                </c:pt>
                <c:pt idx="24" formatCode="0.0">
                  <c:v>3633.1</c:v>
                </c:pt>
                <c:pt idx="25" formatCode="General">
                  <c:v>3197.8</c:v>
                </c:pt>
                <c:pt idx="26" formatCode="General">
                  <c:v>3221.2</c:v>
                </c:pt>
                <c:pt idx="27" formatCode="General">
                  <c:v>3262.5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473344"/>
        <c:axId val="168474880"/>
      </c:lineChart>
      <c:dateAx>
        <c:axId val="1684733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474880"/>
        <c:crosses val="autoZero"/>
        <c:auto val="1"/>
        <c:lblOffset val="100"/>
        <c:baseTimeUnit val="months"/>
      </c:dateAx>
      <c:valAx>
        <c:axId val="1684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73344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Bsexpto!$A$25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Bsexpto!$C$23:$AD$23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Bsexpto!$C$25:$AD$25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134.21822320000001</c:v>
                </c:pt>
                <c:pt idx="2" formatCode="General">
                  <c:v>929.5</c:v>
                </c:pt>
                <c:pt idx="3" formatCode="General">
                  <c:v>1017.2</c:v>
                </c:pt>
                <c:pt idx="4" formatCode="General">
                  <c:v>1894</c:v>
                </c:pt>
                <c:pt idx="5" formatCode="General">
                  <c:v>2289</c:v>
                </c:pt>
                <c:pt idx="6" formatCode="General">
                  <c:v>2585.8000000000002</c:v>
                </c:pt>
                <c:pt idx="7" formatCode="General">
                  <c:v>2257.4</c:v>
                </c:pt>
                <c:pt idx="8" formatCode="General">
                  <c:v>2636.9</c:v>
                </c:pt>
                <c:pt idx="9" formatCode="General">
                  <c:v>2650.2</c:v>
                </c:pt>
                <c:pt idx="10" formatCode="General">
                  <c:v>2574.8000000000002</c:v>
                </c:pt>
                <c:pt idx="11" formatCode="General">
                  <c:v>3248.9</c:v>
                </c:pt>
                <c:pt idx="12" formatCode="0.0">
                  <c:v>3864.6</c:v>
                </c:pt>
                <c:pt idx="13" formatCode="0.0">
                  <c:v>2794.6</c:v>
                </c:pt>
                <c:pt idx="14" formatCode="0.0">
                  <c:v>2372</c:v>
                </c:pt>
                <c:pt idx="15" formatCode="0.0">
                  <c:v>3440.3</c:v>
                </c:pt>
                <c:pt idx="16" formatCode="0.0">
                  <c:v>2701.2</c:v>
                </c:pt>
                <c:pt idx="17" formatCode="0.0">
                  <c:v>3373.2</c:v>
                </c:pt>
                <c:pt idx="18" formatCode="0.0">
                  <c:v>4429</c:v>
                </c:pt>
                <c:pt idx="19" formatCode="0.0">
                  <c:v>3889.3</c:v>
                </c:pt>
                <c:pt idx="20" formatCode="0.0">
                  <c:v>3974.8</c:v>
                </c:pt>
                <c:pt idx="21" formatCode="0.0">
                  <c:v>3832.6</c:v>
                </c:pt>
                <c:pt idx="22" formatCode="0.0">
                  <c:v>3914.4</c:v>
                </c:pt>
                <c:pt idx="23" formatCode="0.0">
                  <c:v>3552.1</c:v>
                </c:pt>
                <c:pt idx="24" formatCode="0.0">
                  <c:v>3955.2</c:v>
                </c:pt>
                <c:pt idx="25" formatCode="General">
                  <c:v>4113.1000000000004</c:v>
                </c:pt>
                <c:pt idx="26" formatCode="General">
                  <c:v>4065.5</c:v>
                </c:pt>
                <c:pt idx="27" formatCode="General">
                  <c:v>4913.3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532224"/>
        <c:axId val="168534016"/>
      </c:lineChart>
      <c:dateAx>
        <c:axId val="168532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534016"/>
        <c:crosses val="autoZero"/>
        <c:auto val="1"/>
        <c:lblOffset val="100"/>
        <c:baseTimeUnit val="months"/>
      </c:dateAx>
      <c:valAx>
        <c:axId val="1685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32224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Bsexpto!$A$11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Bsexpto!$C$11:$AD$11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5.3870262935414893E-4</c:v>
                </c:pt>
                <c:pt idx="7">
                  <c:v>-4.5923446029194073E-4</c:v>
                </c:pt>
                <c:pt idx="8">
                  <c:v>7.7147979794222449E-4</c:v>
                </c:pt>
                <c:pt idx="9">
                  <c:v>2.4760280133158326E-4</c:v>
                </c:pt>
                <c:pt idx="10">
                  <c:v>2.6188229831300724E-3</c:v>
                </c:pt>
                <c:pt idx="11">
                  <c:v>2.4957233979541636E-3</c:v>
                </c:pt>
                <c:pt idx="12">
                  <c:v>3.9055283608506871E-3</c:v>
                </c:pt>
                <c:pt idx="13">
                  <c:v>3.0356400437065306E-3</c:v>
                </c:pt>
                <c:pt idx="14">
                  <c:v>-5.4404913150808579E-4</c:v>
                </c:pt>
                <c:pt idx="15">
                  <c:v>9.1399663888267087E-4</c:v>
                </c:pt>
                <c:pt idx="16">
                  <c:v>-5.9021946334921437E-4</c:v>
                </c:pt>
                <c:pt idx="17">
                  <c:v>-2.4775194346578046E-3</c:v>
                </c:pt>
                <c:pt idx="18">
                  <c:v>1.7515100024214037E-3</c:v>
                </c:pt>
                <c:pt idx="19">
                  <c:v>-2.0472688045503579E-3</c:v>
                </c:pt>
                <c:pt idx="20">
                  <c:v>6.1329495536680112E-5</c:v>
                </c:pt>
                <c:pt idx="21">
                  <c:v>-9.2525951152149229E-5</c:v>
                </c:pt>
                <c:pt idx="22">
                  <c:v>4.606807437824113E-3</c:v>
                </c:pt>
                <c:pt idx="23">
                  <c:v>2.6318287632317583E-3</c:v>
                </c:pt>
                <c:pt idx="24">
                  <c:v>3.1478184674532728E-3</c:v>
                </c:pt>
                <c:pt idx="25">
                  <c:v>4.5780479163423388E-3</c:v>
                </c:pt>
                <c:pt idx="26">
                  <c:v>5.5452895222612665E-3</c:v>
                </c:pt>
                <c:pt idx="27">
                  <c:v>9.9590313879297666E-3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562688"/>
        <c:axId val="168564224"/>
      </c:lineChart>
      <c:dateAx>
        <c:axId val="168562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564224"/>
        <c:crosses val="autoZero"/>
        <c:auto val="1"/>
        <c:lblOffset val="100"/>
        <c:baseTimeUnit val="months"/>
      </c:dateAx>
      <c:valAx>
        <c:axId val="16856422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8562688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Bsexpto!$A$11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Bsexpto!$C$6:$AD$6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Bsexpto!$C$11:$AD$11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5.3870262935414893E-4</c:v>
                </c:pt>
                <c:pt idx="7">
                  <c:v>-4.5923446029194073E-4</c:v>
                </c:pt>
                <c:pt idx="8">
                  <c:v>7.7147979794222449E-4</c:v>
                </c:pt>
                <c:pt idx="9">
                  <c:v>2.4760280133158326E-4</c:v>
                </c:pt>
                <c:pt idx="10">
                  <c:v>2.6188229831300724E-3</c:v>
                </c:pt>
                <c:pt idx="11">
                  <c:v>2.4957233979541636E-3</c:v>
                </c:pt>
                <c:pt idx="12">
                  <c:v>3.9055283608506871E-3</c:v>
                </c:pt>
                <c:pt idx="13">
                  <c:v>3.0356400437065306E-3</c:v>
                </c:pt>
                <c:pt idx="14">
                  <c:v>-5.4404913150808579E-4</c:v>
                </c:pt>
                <c:pt idx="15">
                  <c:v>9.1399663888267087E-4</c:v>
                </c:pt>
                <c:pt idx="16">
                  <c:v>-5.9021946334921437E-4</c:v>
                </c:pt>
                <c:pt idx="17">
                  <c:v>-2.4775194346578046E-3</c:v>
                </c:pt>
                <c:pt idx="18">
                  <c:v>1.7515100024214037E-3</c:v>
                </c:pt>
                <c:pt idx="19">
                  <c:v>-2.0472688045503579E-3</c:v>
                </c:pt>
                <c:pt idx="20">
                  <c:v>6.1329495536680112E-5</c:v>
                </c:pt>
                <c:pt idx="21">
                  <c:v>-9.2525951152149229E-5</c:v>
                </c:pt>
                <c:pt idx="22">
                  <c:v>4.606807437824113E-3</c:v>
                </c:pt>
                <c:pt idx="23">
                  <c:v>2.6318287632317583E-3</c:v>
                </c:pt>
                <c:pt idx="24">
                  <c:v>3.1478184674532728E-3</c:v>
                </c:pt>
                <c:pt idx="25">
                  <c:v>4.5780479163423388E-3</c:v>
                </c:pt>
                <c:pt idx="26">
                  <c:v>5.5452895222612665E-3</c:v>
                </c:pt>
                <c:pt idx="27">
                  <c:v>9.9590313879297666E-3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773120"/>
        <c:axId val="168774656"/>
      </c:lineChart>
      <c:dateAx>
        <c:axId val="168773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BO"/>
          </a:p>
        </c:txPr>
        <c:crossAx val="168774656"/>
        <c:crosses val="autoZero"/>
        <c:auto val="1"/>
        <c:lblOffset val="100"/>
        <c:baseTimeUnit val="months"/>
      </c:dateAx>
      <c:valAx>
        <c:axId val="1687746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877312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A.tendencial!$A$5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A.tendencial!$C$5:$AD$5</c:f>
              <c:numCache>
                <c:formatCode>0.00%</c:formatCode>
                <c:ptCount val="28"/>
                <c:pt idx="0">
                  <c:v>2.6304381073498488</c:v>
                </c:pt>
                <c:pt idx="1">
                  <c:v>0.9306905200068234</c:v>
                </c:pt>
                <c:pt idx="2">
                  <c:v>0.8143805230665222</c:v>
                </c:pt>
                <c:pt idx="3">
                  <c:v>0.15621420389461638</c:v>
                </c:pt>
                <c:pt idx="4">
                  <c:v>0.52284829721362236</c:v>
                </c:pt>
                <c:pt idx="5">
                  <c:v>-0.12515247621371073</c:v>
                </c:pt>
                <c:pt idx="6">
                  <c:v>0.32775608849228499</c:v>
                </c:pt>
                <c:pt idx="7">
                  <c:v>-0.15699383926071131</c:v>
                </c:pt>
                <c:pt idx="8">
                  <c:v>-0.12980110451355742</c:v>
                </c:pt>
                <c:pt idx="9">
                  <c:v>3.5548981247315981E-2</c:v>
                </c:pt>
                <c:pt idx="10">
                  <c:v>-0.15915583817159706</c:v>
                </c:pt>
                <c:pt idx="11">
                  <c:v>0.13996054362121879</c:v>
                </c:pt>
                <c:pt idx="12">
                  <c:v>0.42519950004807239</c:v>
                </c:pt>
                <c:pt idx="13">
                  <c:v>-0.19027220292103753</c:v>
                </c:pt>
                <c:pt idx="14">
                  <c:v>-0.13155044572190278</c:v>
                </c:pt>
                <c:pt idx="15">
                  <c:v>0.21282617037605522</c:v>
                </c:pt>
                <c:pt idx="16">
                  <c:v>8.2175202689341642E-2</c:v>
                </c:pt>
                <c:pt idx="17">
                  <c:v>4.5123306094405402E-2</c:v>
                </c:pt>
                <c:pt idx="18">
                  <c:v>0.31885654340414371</c:v>
                </c:pt>
                <c:pt idx="19">
                  <c:v>4.6850143175310333E-2</c:v>
                </c:pt>
                <c:pt idx="20">
                  <c:v>-0.17860851505711328</c:v>
                </c:pt>
                <c:pt idx="21">
                  <c:v>-4.9828867441645275E-2</c:v>
                </c:pt>
                <c:pt idx="22">
                  <c:v>-7.5450267726756448E-2</c:v>
                </c:pt>
                <c:pt idx="23">
                  <c:v>-5.6230256230256126E-2</c:v>
                </c:pt>
                <c:pt idx="24">
                  <c:v>0.35119756024992554</c:v>
                </c:pt>
                <c:pt idx="25">
                  <c:v>-0.11981503399300863</c:v>
                </c:pt>
                <c:pt idx="26">
                  <c:v>7.3175308024264751E-3</c:v>
                </c:pt>
                <c:pt idx="27">
                  <c:v>1.2821308829007894E-2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8795136"/>
        <c:axId val="168801024"/>
      </c:lineChart>
      <c:dateAx>
        <c:axId val="168795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68801024"/>
        <c:crosses val="autoZero"/>
        <c:auto val="1"/>
        <c:lblOffset val="100"/>
        <c:baseTimeUnit val="months"/>
      </c:dateAx>
      <c:valAx>
        <c:axId val="168801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879513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638176</xdr:colOff>
      <xdr:row>34</xdr:row>
      <xdr:rowOff>90487</xdr:rowOff>
    </xdr:from>
    <xdr:to>
      <xdr:col>6</xdr:col>
      <xdr:colOff>2276476</xdr:colOff>
      <xdr:row>53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38</xdr:row>
      <xdr:rowOff>109536</xdr:rowOff>
    </xdr:from>
    <xdr:to>
      <xdr:col>12</xdr:col>
      <xdr:colOff>742950</xdr:colOff>
      <xdr:row>60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7898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B35" sqref="B35:B63"/>
    </sheetView>
  </sheetViews>
  <sheetFormatPr baseColWidth="10" defaultRowHeight="15"/>
  <cols>
    <col min="1" max="1" width="21" bestFit="1" customWidth="1"/>
    <col min="2" max="2" width="12.5703125" bestFit="1" customWidth="1"/>
    <col min="3" max="3" width="11.5703125" bestFit="1" customWidth="1"/>
    <col min="4" max="4" width="10.5703125" bestFit="1" customWidth="1"/>
    <col min="5" max="5" width="12.28515625" customWidth="1"/>
    <col min="6" max="6" width="11.5703125" bestFit="1" customWidth="1"/>
    <col min="7" max="7" width="14.140625" bestFit="1" customWidth="1"/>
    <col min="8" max="8" width="12.5703125" customWidth="1"/>
    <col min="9" max="9" width="11.28515625" customWidth="1"/>
    <col min="10" max="10" width="10.5703125" customWidth="1"/>
    <col min="11" max="11" width="13" customWidth="1"/>
    <col min="12" max="13" width="11.42578125" customWidth="1"/>
    <col min="14" max="14" width="12.42578125" customWidth="1"/>
    <col min="15" max="16" width="11.42578125" customWidth="1"/>
  </cols>
  <sheetData>
    <row r="1" spans="1:19">
      <c r="A1" s="36" t="s">
        <v>58</v>
      </c>
    </row>
    <row r="2" spans="1:19">
      <c r="A2" s="2" t="s">
        <v>59</v>
      </c>
    </row>
    <row r="3" spans="1:19" ht="15" customHeight="1">
      <c r="A3" s="3"/>
      <c r="B3" s="101" t="s">
        <v>6</v>
      </c>
      <c r="C3" s="102"/>
      <c r="D3" s="31" t="s">
        <v>0</v>
      </c>
      <c r="E3" s="101" t="s">
        <v>7</v>
      </c>
      <c r="F3" s="102"/>
      <c r="G3" s="31" t="s">
        <v>0</v>
      </c>
      <c r="H3" s="101" t="s">
        <v>8</v>
      </c>
      <c r="I3" s="102"/>
      <c r="J3" s="31" t="s">
        <v>0</v>
      </c>
      <c r="K3" s="101" t="s">
        <v>32</v>
      </c>
      <c r="L3" s="102"/>
      <c r="M3" s="31" t="s">
        <v>0</v>
      </c>
      <c r="N3" s="101" t="s">
        <v>48</v>
      </c>
      <c r="O3" s="102"/>
      <c r="P3" s="31" t="s">
        <v>0</v>
      </c>
      <c r="Q3" s="101" t="s">
        <v>69</v>
      </c>
      <c r="R3" s="102"/>
      <c r="S3" s="31" t="s">
        <v>0</v>
      </c>
    </row>
    <row r="4" spans="1:19">
      <c r="A4" s="3"/>
      <c r="B4" s="32" t="s">
        <v>9</v>
      </c>
      <c r="C4" s="32" t="s">
        <v>10</v>
      </c>
      <c r="D4" s="33" t="s">
        <v>11</v>
      </c>
      <c r="E4" s="32" t="s">
        <v>9</v>
      </c>
      <c r="F4" s="32" t="s">
        <v>10</v>
      </c>
      <c r="G4" s="33" t="s">
        <v>7</v>
      </c>
      <c r="H4" s="32" t="s">
        <v>9</v>
      </c>
      <c r="I4" s="32" t="s">
        <v>10</v>
      </c>
      <c r="J4" s="33" t="s">
        <v>12</v>
      </c>
      <c r="K4" s="32" t="s">
        <v>9</v>
      </c>
      <c r="L4" s="32" t="s">
        <v>10</v>
      </c>
      <c r="M4" s="33" t="s">
        <v>33</v>
      </c>
      <c r="N4" s="32" t="s">
        <v>9</v>
      </c>
      <c r="O4" s="32" t="s">
        <v>10</v>
      </c>
      <c r="P4" s="33" t="s">
        <v>48</v>
      </c>
      <c r="Q4" s="32" t="s">
        <v>9</v>
      </c>
      <c r="R4" s="32" t="s">
        <v>10</v>
      </c>
      <c r="S4" s="33" t="s">
        <v>70</v>
      </c>
    </row>
    <row r="5" spans="1:19">
      <c r="A5" s="6" t="s">
        <v>65</v>
      </c>
      <c r="B5" s="55">
        <v>109.83339939999999</v>
      </c>
      <c r="C5" s="6">
        <v>0</v>
      </c>
      <c r="D5" s="28">
        <f>B5+C5</f>
        <v>109.83339939999999</v>
      </c>
      <c r="E5" s="8">
        <v>109.83332970000002</v>
      </c>
      <c r="F5" s="6">
        <v>0</v>
      </c>
      <c r="G5" s="29">
        <f>E5+F5</f>
        <v>109.83332970000002</v>
      </c>
      <c r="H5" s="6">
        <v>0</v>
      </c>
      <c r="I5" s="6">
        <v>0</v>
      </c>
      <c r="J5" s="27">
        <v>0</v>
      </c>
      <c r="K5" s="6">
        <v>18</v>
      </c>
      <c r="L5" s="6">
        <v>0</v>
      </c>
      <c r="M5" s="27">
        <f>K5+L5</f>
        <v>18</v>
      </c>
      <c r="N5" s="5">
        <v>0</v>
      </c>
      <c r="O5" s="5">
        <v>0</v>
      </c>
      <c r="P5" s="34">
        <v>0</v>
      </c>
      <c r="Q5" s="8"/>
      <c r="R5" s="6"/>
      <c r="S5" s="29"/>
    </row>
    <row r="6" spans="1:19">
      <c r="A6" s="63" t="s">
        <v>29</v>
      </c>
      <c r="B6" s="9">
        <v>500.34639870000001</v>
      </c>
      <c r="C6" s="6">
        <v>0</v>
      </c>
      <c r="D6" s="28">
        <f>B6+C6</f>
        <v>500.34639870000001</v>
      </c>
      <c r="E6" s="8">
        <v>398.74310560000004</v>
      </c>
      <c r="F6" s="6">
        <v>0</v>
      </c>
      <c r="G6" s="29">
        <f>E6+F6</f>
        <v>398.74310560000004</v>
      </c>
      <c r="H6" s="6">
        <v>0</v>
      </c>
      <c r="I6" s="6">
        <v>0</v>
      </c>
      <c r="J6" s="27">
        <v>0</v>
      </c>
      <c r="K6" s="6">
        <v>79</v>
      </c>
      <c r="L6" s="6">
        <v>0</v>
      </c>
      <c r="M6" s="27">
        <f>K6+L6</f>
        <v>79</v>
      </c>
      <c r="N6" s="5">
        <v>0</v>
      </c>
      <c r="O6" s="5">
        <v>0</v>
      </c>
      <c r="P6" s="34">
        <f>J6/B6</f>
        <v>0</v>
      </c>
      <c r="Q6" s="8">
        <f>B6-B5-E6</f>
        <v>-8.2301062999999886</v>
      </c>
      <c r="R6" s="6">
        <f>C6-C5-F6</f>
        <v>0</v>
      </c>
      <c r="S6" s="29">
        <f>D6-D5-G6</f>
        <v>-8.2301062999999886</v>
      </c>
    </row>
    <row r="7" spans="1:19">
      <c r="A7" s="30" t="s">
        <v>28</v>
      </c>
      <c r="B7" s="9">
        <v>1245.8639413999999</v>
      </c>
      <c r="C7" s="7">
        <v>134.21822320000001</v>
      </c>
      <c r="D7" s="28">
        <f>B7+C7</f>
        <v>1380.0821645999999</v>
      </c>
      <c r="E7" s="8">
        <v>769.84953389999976</v>
      </c>
      <c r="F7" s="7">
        <v>134.21822320000001</v>
      </c>
      <c r="G7" s="29">
        <f>E7+F7</f>
        <v>904.06775709999977</v>
      </c>
      <c r="H7" s="6">
        <v>0</v>
      </c>
      <c r="I7" s="6">
        <v>0</v>
      </c>
      <c r="J7" s="27">
        <v>0</v>
      </c>
      <c r="K7" s="6">
        <v>176</v>
      </c>
      <c r="L7" s="6">
        <v>12</v>
      </c>
      <c r="M7" s="27">
        <f>K7+L7</f>
        <v>188</v>
      </c>
      <c r="N7" s="5">
        <v>0</v>
      </c>
      <c r="O7" s="5">
        <f t="shared" ref="O7:O33" si="0">I7/C7</f>
        <v>0</v>
      </c>
      <c r="P7" s="34">
        <f>J7/B7</f>
        <v>0</v>
      </c>
      <c r="Q7" s="8">
        <f t="shared" ref="Q7:S33" si="1">B7-B6-E7</f>
        <v>-24.331991199999834</v>
      </c>
      <c r="R7" s="7">
        <f t="shared" si="1"/>
        <v>0</v>
      </c>
      <c r="S7" s="29">
        <f t="shared" si="1"/>
        <v>-24.331991199999834</v>
      </c>
    </row>
    <row r="8" spans="1:19">
      <c r="A8" s="30" t="s">
        <v>27</v>
      </c>
      <c r="B8" s="6">
        <v>2555.0500000000002</v>
      </c>
      <c r="C8" s="7">
        <v>1061.5999999999999</v>
      </c>
      <c r="D8" s="27">
        <v>3616.65</v>
      </c>
      <c r="E8" s="6">
        <v>1396.8</v>
      </c>
      <c r="F8" s="7">
        <v>929.5</v>
      </c>
      <c r="G8" s="27">
        <v>2326.3000000000002</v>
      </c>
      <c r="H8" s="6">
        <v>0</v>
      </c>
      <c r="I8" s="7">
        <v>0</v>
      </c>
      <c r="J8" s="27">
        <v>0</v>
      </c>
      <c r="K8" s="6">
        <v>275</v>
      </c>
      <c r="L8" s="6">
        <v>62</v>
      </c>
      <c r="M8" s="27">
        <v>337</v>
      </c>
      <c r="N8" s="5">
        <f t="shared" ref="N8:N33" si="2">H8/B8</f>
        <v>0</v>
      </c>
      <c r="O8" s="5">
        <f t="shared" si="0"/>
        <v>0</v>
      </c>
      <c r="P8" s="34">
        <f t="shared" ref="P8:P33" si="3">J8/D8</f>
        <v>0</v>
      </c>
      <c r="Q8" s="8">
        <f t="shared" si="1"/>
        <v>-87.613941399999703</v>
      </c>
      <c r="R8" s="6">
        <f t="shared" si="1"/>
        <v>-2.1182232000001022</v>
      </c>
      <c r="S8" s="29">
        <f t="shared" si="1"/>
        <v>-89.732164600000033</v>
      </c>
    </row>
    <row r="9" spans="1:19">
      <c r="A9" s="30" t="s">
        <v>26</v>
      </c>
      <c r="B9" s="6">
        <v>4036.67</v>
      </c>
      <c r="C9" s="7">
        <v>2052.71</v>
      </c>
      <c r="D9" s="27">
        <v>6089.38</v>
      </c>
      <c r="E9" s="8">
        <v>1615</v>
      </c>
      <c r="F9" s="7">
        <v>1017.2</v>
      </c>
      <c r="G9" s="27">
        <v>2632.2</v>
      </c>
      <c r="H9" s="6">
        <v>0</v>
      </c>
      <c r="I9" s="7">
        <v>0</v>
      </c>
      <c r="J9" s="27">
        <v>0</v>
      </c>
      <c r="K9" s="6">
        <v>381</v>
      </c>
      <c r="L9" s="6">
        <v>115</v>
      </c>
      <c r="M9" s="27">
        <v>496</v>
      </c>
      <c r="N9" s="5">
        <f t="shared" si="2"/>
        <v>0</v>
      </c>
      <c r="O9" s="5">
        <f t="shared" si="0"/>
        <v>0</v>
      </c>
      <c r="P9" s="34">
        <f t="shared" si="3"/>
        <v>0</v>
      </c>
      <c r="Q9" s="8">
        <f t="shared" si="1"/>
        <v>-133.38000000000011</v>
      </c>
      <c r="R9" s="6">
        <f t="shared" si="1"/>
        <v>-26.089999999999918</v>
      </c>
      <c r="S9" s="29">
        <f t="shared" si="1"/>
        <v>-159.4699999999998</v>
      </c>
    </row>
    <row r="10" spans="1:19">
      <c r="A10" s="30" t="s">
        <v>25</v>
      </c>
      <c r="B10" s="6">
        <v>6237.23</v>
      </c>
      <c r="C10" s="7">
        <v>3876.93</v>
      </c>
      <c r="D10" s="27">
        <v>10114.16</v>
      </c>
      <c r="E10" s="6">
        <v>2459.4</v>
      </c>
      <c r="F10" s="7">
        <v>1894</v>
      </c>
      <c r="G10" s="27">
        <v>4353.3999999999996</v>
      </c>
      <c r="H10" s="6">
        <v>0</v>
      </c>
      <c r="I10" s="7">
        <v>0</v>
      </c>
      <c r="J10" s="27">
        <v>0</v>
      </c>
      <c r="K10" s="6">
        <v>500</v>
      </c>
      <c r="L10" s="6">
        <v>222</v>
      </c>
      <c r="M10" s="27">
        <v>722</v>
      </c>
      <c r="N10" s="5">
        <f t="shared" si="2"/>
        <v>0</v>
      </c>
      <c r="O10" s="5">
        <f t="shared" si="0"/>
        <v>0</v>
      </c>
      <c r="P10" s="34">
        <f t="shared" si="3"/>
        <v>0</v>
      </c>
      <c r="Q10" s="8">
        <f t="shared" si="1"/>
        <v>-258.8400000000006</v>
      </c>
      <c r="R10" s="7">
        <f t="shared" si="1"/>
        <v>-69.7800000000002</v>
      </c>
      <c r="S10" s="29">
        <f t="shared" si="1"/>
        <v>-328.61999999999989</v>
      </c>
    </row>
    <row r="11" spans="1:19">
      <c r="A11" s="30" t="s">
        <v>30</v>
      </c>
      <c r="B11" s="6">
        <v>8036.08</v>
      </c>
      <c r="C11" s="7">
        <v>6002.42</v>
      </c>
      <c r="D11" s="27">
        <v>14038.5</v>
      </c>
      <c r="E11" s="6">
        <v>2151.6</v>
      </c>
      <c r="F11" s="7">
        <v>2289</v>
      </c>
      <c r="G11" s="27">
        <v>4440.6000000000004</v>
      </c>
      <c r="H11" s="6">
        <v>0</v>
      </c>
      <c r="I11" s="7">
        <v>0</v>
      </c>
      <c r="J11" s="27">
        <v>0</v>
      </c>
      <c r="K11" s="6">
        <v>634</v>
      </c>
      <c r="L11" s="6">
        <v>365</v>
      </c>
      <c r="M11" s="27">
        <v>999</v>
      </c>
      <c r="N11" s="5">
        <f t="shared" si="2"/>
        <v>0</v>
      </c>
      <c r="O11" s="5">
        <f t="shared" si="0"/>
        <v>0</v>
      </c>
      <c r="P11" s="34">
        <f t="shared" si="3"/>
        <v>0</v>
      </c>
      <c r="Q11" s="8">
        <f t="shared" si="1"/>
        <v>-352.74999999999955</v>
      </c>
      <c r="R11" s="6">
        <f t="shared" si="1"/>
        <v>-163.50999999999976</v>
      </c>
      <c r="S11" s="29">
        <f t="shared" si="1"/>
        <v>-516.26000000000022</v>
      </c>
    </row>
    <row r="12" spans="1:19">
      <c r="A12" s="30" t="s">
        <v>24</v>
      </c>
      <c r="B12" s="6">
        <v>10302.530000000001</v>
      </c>
      <c r="C12" s="7">
        <v>8311.89</v>
      </c>
      <c r="D12" s="27">
        <v>18614.419999999998</v>
      </c>
      <c r="E12" s="6">
        <v>2856.8</v>
      </c>
      <c r="F12" s="7">
        <v>2585.8000000000002</v>
      </c>
      <c r="G12" s="27">
        <v>5442.6</v>
      </c>
      <c r="H12" s="6">
        <v>5.55</v>
      </c>
      <c r="I12" s="7">
        <v>0</v>
      </c>
      <c r="J12" s="27">
        <v>5.55</v>
      </c>
      <c r="K12" s="6">
        <v>790</v>
      </c>
      <c r="L12" s="6">
        <v>528</v>
      </c>
      <c r="M12" s="27">
        <v>1318</v>
      </c>
      <c r="N12" s="5">
        <f t="shared" si="2"/>
        <v>5.3870262935414893E-4</v>
      </c>
      <c r="O12" s="5">
        <f t="shared" si="0"/>
        <v>0</v>
      </c>
      <c r="P12" s="34">
        <f t="shared" si="3"/>
        <v>2.9815594576677651E-4</v>
      </c>
      <c r="Q12" s="8">
        <f t="shared" si="1"/>
        <v>-590.34999999999945</v>
      </c>
      <c r="R12" s="6">
        <f t="shared" si="1"/>
        <v>-276.33000000000084</v>
      </c>
      <c r="S12" s="29">
        <f t="shared" si="1"/>
        <v>-866.68000000000211</v>
      </c>
    </row>
    <row r="13" spans="1:19">
      <c r="A13" s="30" t="s">
        <v>23</v>
      </c>
      <c r="B13" s="6">
        <v>12085.33</v>
      </c>
      <c r="C13" s="7">
        <v>10104.42</v>
      </c>
      <c r="D13" s="27">
        <v>22189.75</v>
      </c>
      <c r="E13" s="6">
        <v>2408.3000000000002</v>
      </c>
      <c r="F13" s="7">
        <v>2257.4</v>
      </c>
      <c r="G13" s="27">
        <v>4665.7000000000007</v>
      </c>
      <c r="H13" s="6">
        <v>-5.55</v>
      </c>
      <c r="I13" s="7">
        <v>0</v>
      </c>
      <c r="J13" s="27">
        <v>-5.55</v>
      </c>
      <c r="K13" s="6">
        <v>899</v>
      </c>
      <c r="L13" s="6">
        <v>678</v>
      </c>
      <c r="M13" s="27">
        <v>1577</v>
      </c>
      <c r="N13" s="5">
        <f t="shared" si="2"/>
        <v>-4.5923446029194073E-4</v>
      </c>
      <c r="O13" s="5">
        <f t="shared" si="0"/>
        <v>0</v>
      </c>
      <c r="P13" s="34">
        <f t="shared" si="3"/>
        <v>-2.5011548124697215E-4</v>
      </c>
      <c r="Q13" s="8">
        <f t="shared" si="1"/>
        <v>-625.50000000000091</v>
      </c>
      <c r="R13" s="7">
        <f t="shared" si="1"/>
        <v>-464.86999999999944</v>
      </c>
      <c r="S13" s="29">
        <f t="shared" si="1"/>
        <v>-1090.369999999999</v>
      </c>
    </row>
    <row r="14" spans="1:19">
      <c r="A14" s="30" t="s">
        <v>14</v>
      </c>
      <c r="B14" s="9">
        <v>13441.7</v>
      </c>
      <c r="C14" s="7">
        <v>12137.63</v>
      </c>
      <c r="D14" s="27">
        <v>25579.33</v>
      </c>
      <c r="E14" s="6">
        <v>2095.6999999999998</v>
      </c>
      <c r="F14" s="7">
        <v>2636.9</v>
      </c>
      <c r="G14" s="27">
        <v>4732.6000000000004</v>
      </c>
      <c r="H14" s="6">
        <v>10.37</v>
      </c>
      <c r="I14" s="7">
        <v>0</v>
      </c>
      <c r="J14" s="27">
        <v>10.37</v>
      </c>
      <c r="K14" s="6">
        <v>982</v>
      </c>
      <c r="L14" s="6">
        <v>783</v>
      </c>
      <c r="M14" s="27">
        <v>1765</v>
      </c>
      <c r="N14" s="5">
        <f t="shared" si="2"/>
        <v>7.7147979794222449E-4</v>
      </c>
      <c r="O14" s="5">
        <f t="shared" si="0"/>
        <v>0</v>
      </c>
      <c r="P14" s="34">
        <f t="shared" si="3"/>
        <v>4.0540545823522349E-4</v>
      </c>
      <c r="Q14" s="8">
        <f t="shared" si="1"/>
        <v>-739.32999999999902</v>
      </c>
      <c r="R14" s="6">
        <f t="shared" si="1"/>
        <v>-603.69000000000096</v>
      </c>
      <c r="S14" s="29">
        <f t="shared" si="1"/>
        <v>-1343.0199999999986</v>
      </c>
    </row>
    <row r="15" spans="1:19">
      <c r="A15" s="30" t="s">
        <v>15</v>
      </c>
      <c r="B15" s="6">
        <v>14620.19</v>
      </c>
      <c r="C15" s="7">
        <v>13987.79</v>
      </c>
      <c r="D15" s="27">
        <v>28607.980000000003</v>
      </c>
      <c r="E15" s="6">
        <v>2170.1999999999998</v>
      </c>
      <c r="F15" s="7">
        <v>2650.2</v>
      </c>
      <c r="G15" s="27">
        <v>4820.3999999999996</v>
      </c>
      <c r="H15" s="6">
        <v>3.62</v>
      </c>
      <c r="I15" s="7">
        <v>0</v>
      </c>
      <c r="J15" s="27">
        <v>3.62</v>
      </c>
      <c r="K15" s="6">
        <v>1059</v>
      </c>
      <c r="L15" s="6">
        <v>887</v>
      </c>
      <c r="M15" s="27">
        <v>1946</v>
      </c>
      <c r="N15" s="5">
        <f t="shared" si="2"/>
        <v>2.4760280133158326E-4</v>
      </c>
      <c r="O15" s="5">
        <f t="shared" si="0"/>
        <v>0</v>
      </c>
      <c r="P15" s="34">
        <f t="shared" si="3"/>
        <v>1.2653811978336114E-4</v>
      </c>
      <c r="Q15" s="8">
        <f t="shared" si="1"/>
        <v>-991.71</v>
      </c>
      <c r="R15" s="6">
        <f t="shared" si="1"/>
        <v>-800.03999999999814</v>
      </c>
      <c r="S15" s="29">
        <f t="shared" si="1"/>
        <v>-1791.7499999999982</v>
      </c>
    </row>
    <row r="16" spans="1:19">
      <c r="A16" s="30" t="s">
        <v>16</v>
      </c>
      <c r="B16" s="6">
        <v>15548.97</v>
      </c>
      <c r="C16" s="7">
        <v>15535.86</v>
      </c>
      <c r="D16" s="27">
        <v>31084.83</v>
      </c>
      <c r="E16" s="6">
        <v>1824.8</v>
      </c>
      <c r="F16" s="7">
        <v>2574.8000000000002</v>
      </c>
      <c r="G16" s="27">
        <v>4399.6000000000004</v>
      </c>
      <c r="H16" s="6">
        <v>40.72</v>
      </c>
      <c r="I16" s="7">
        <v>4.26</v>
      </c>
      <c r="J16" s="27">
        <v>44.98</v>
      </c>
      <c r="K16" s="6">
        <v>1140</v>
      </c>
      <c r="L16" s="6">
        <v>973</v>
      </c>
      <c r="M16" s="27">
        <v>2113</v>
      </c>
      <c r="N16" s="5">
        <f t="shared" si="2"/>
        <v>2.6188229831300724E-3</v>
      </c>
      <c r="O16" s="5">
        <f t="shared" si="0"/>
        <v>2.7420432470426484E-4</v>
      </c>
      <c r="P16" s="34">
        <f t="shared" si="3"/>
        <v>1.4470080743565269E-3</v>
      </c>
      <c r="Q16" s="8">
        <f t="shared" si="1"/>
        <v>-896.02000000000112</v>
      </c>
      <c r="R16" s="7">
        <f t="shared" si="1"/>
        <v>-1026.7300000000005</v>
      </c>
      <c r="S16" s="29">
        <f t="shared" si="1"/>
        <v>-1922.7500000000018</v>
      </c>
    </row>
    <row r="17" spans="1:19">
      <c r="A17" s="30" t="s">
        <v>31</v>
      </c>
      <c r="B17" s="6">
        <v>16444.13</v>
      </c>
      <c r="C17" s="7">
        <v>17521.57</v>
      </c>
      <c r="D17" s="27">
        <v>33965.699999999997</v>
      </c>
      <c r="E17" s="6">
        <v>2080.1999999999998</v>
      </c>
      <c r="F17" s="7">
        <v>3248.9</v>
      </c>
      <c r="G17" s="27">
        <v>5329.1</v>
      </c>
      <c r="H17" s="6">
        <v>41.04</v>
      </c>
      <c r="I17" s="7">
        <v>0</v>
      </c>
      <c r="J17" s="27">
        <v>41.04</v>
      </c>
      <c r="K17" s="6">
        <v>1220</v>
      </c>
      <c r="L17" s="6">
        <v>1100</v>
      </c>
      <c r="M17" s="27">
        <v>2320</v>
      </c>
      <c r="N17" s="5">
        <f t="shared" si="2"/>
        <v>2.4957233979541636E-3</v>
      </c>
      <c r="O17" s="5">
        <f t="shared" si="0"/>
        <v>0</v>
      </c>
      <c r="P17" s="34">
        <f t="shared" si="3"/>
        <v>1.2082777625663538E-3</v>
      </c>
      <c r="Q17" s="8">
        <f t="shared" si="1"/>
        <v>-1185.0399999999981</v>
      </c>
      <c r="R17" s="6">
        <f t="shared" si="1"/>
        <v>-1263.190000000001</v>
      </c>
      <c r="S17" s="29">
        <f t="shared" si="1"/>
        <v>-2448.230000000005</v>
      </c>
    </row>
    <row r="18" spans="1:19">
      <c r="A18" s="30" t="s">
        <v>22</v>
      </c>
      <c r="B18" s="9">
        <v>18079.5</v>
      </c>
      <c r="C18" s="7">
        <v>19756.89</v>
      </c>
      <c r="D18" s="27">
        <v>37836.39</v>
      </c>
      <c r="E18" s="8">
        <v>2964.7</v>
      </c>
      <c r="F18" s="8">
        <v>3864.6</v>
      </c>
      <c r="G18" s="29">
        <v>6829.2999999999993</v>
      </c>
      <c r="H18" s="6">
        <v>70.61</v>
      </c>
      <c r="I18" s="6">
        <v>3.48</v>
      </c>
      <c r="J18" s="27">
        <v>74.09</v>
      </c>
      <c r="K18" s="6">
        <v>1331</v>
      </c>
      <c r="L18" s="6">
        <v>1205</v>
      </c>
      <c r="M18" s="27">
        <v>2536</v>
      </c>
      <c r="N18" s="5">
        <f t="shared" si="2"/>
        <v>3.9055283608506871E-3</v>
      </c>
      <c r="O18" s="5">
        <f t="shared" si="0"/>
        <v>1.7614108293359938E-4</v>
      </c>
      <c r="P18" s="34">
        <f t="shared" si="3"/>
        <v>1.9581677850344604E-3</v>
      </c>
      <c r="Q18" s="8">
        <f t="shared" si="1"/>
        <v>-1329.3300000000008</v>
      </c>
      <c r="R18" s="6">
        <f t="shared" si="1"/>
        <v>-1629.2800000000002</v>
      </c>
      <c r="S18" s="29">
        <f t="shared" si="1"/>
        <v>-2958.6099999999969</v>
      </c>
    </row>
    <row r="19" spans="1:19">
      <c r="A19" s="30" t="s">
        <v>21</v>
      </c>
      <c r="B19" s="6">
        <v>19145.88</v>
      </c>
      <c r="C19" s="7">
        <v>21094.99</v>
      </c>
      <c r="D19" s="27">
        <v>40240.870000000003</v>
      </c>
      <c r="E19" s="8">
        <v>2400.6</v>
      </c>
      <c r="F19" s="8">
        <v>2794.6</v>
      </c>
      <c r="G19" s="29">
        <v>5195.2</v>
      </c>
      <c r="H19" s="6">
        <v>58.12</v>
      </c>
      <c r="I19" s="6">
        <v>42.28</v>
      </c>
      <c r="J19" s="27">
        <v>100.4</v>
      </c>
      <c r="K19" s="6">
        <v>1406</v>
      </c>
      <c r="L19" s="6">
        <v>1306</v>
      </c>
      <c r="M19" s="27">
        <v>2712</v>
      </c>
      <c r="N19" s="5">
        <f t="shared" si="2"/>
        <v>3.0356400437065306E-3</v>
      </c>
      <c r="O19" s="5">
        <f t="shared" si="0"/>
        <v>2.0042673639570343E-3</v>
      </c>
      <c r="P19" s="34">
        <f t="shared" si="3"/>
        <v>2.4949758790006279E-3</v>
      </c>
      <c r="Q19" s="8">
        <f t="shared" si="1"/>
        <v>-1334.2199999999989</v>
      </c>
      <c r="R19" s="7">
        <f t="shared" si="1"/>
        <v>-1456.4999999999977</v>
      </c>
      <c r="S19" s="29">
        <f t="shared" si="1"/>
        <v>-2790.7199999999966</v>
      </c>
    </row>
    <row r="20" spans="1:19">
      <c r="A20" s="30" t="s">
        <v>34</v>
      </c>
      <c r="B20" s="6">
        <v>19630.580000000002</v>
      </c>
      <c r="C20" s="7">
        <v>21892.1</v>
      </c>
      <c r="D20" s="27">
        <v>41522.68</v>
      </c>
      <c r="E20" s="8">
        <v>2084.8000000000002</v>
      </c>
      <c r="F20" s="8">
        <v>2372</v>
      </c>
      <c r="G20" s="29">
        <v>4456.8</v>
      </c>
      <c r="H20" s="6">
        <v>-10.68</v>
      </c>
      <c r="I20" s="6">
        <v>29.31</v>
      </c>
      <c r="J20" s="27">
        <v>18.63</v>
      </c>
      <c r="K20" s="6">
        <v>1450</v>
      </c>
      <c r="L20" s="6">
        <v>1387</v>
      </c>
      <c r="M20" s="27">
        <v>2837</v>
      </c>
      <c r="N20" s="5">
        <f t="shared" si="2"/>
        <v>-5.4404913150808579E-4</v>
      </c>
      <c r="O20" s="5">
        <f t="shared" si="0"/>
        <v>1.3388391246157291E-3</v>
      </c>
      <c r="P20" s="34">
        <f t="shared" si="3"/>
        <v>4.4867046154053639E-4</v>
      </c>
      <c r="Q20" s="8">
        <f t="shared" si="1"/>
        <v>-1600.0999999999995</v>
      </c>
      <c r="R20" s="6">
        <f t="shared" si="1"/>
        <v>-1574.8900000000031</v>
      </c>
      <c r="S20" s="29">
        <f t="shared" si="1"/>
        <v>-3174.9900000000025</v>
      </c>
    </row>
    <row r="21" spans="1:19">
      <c r="A21" s="30" t="s">
        <v>20</v>
      </c>
      <c r="B21" s="6">
        <v>20415.830000000002</v>
      </c>
      <c r="C21" s="7">
        <v>23572.65</v>
      </c>
      <c r="D21" s="27">
        <v>43988.480000000003</v>
      </c>
      <c r="E21" s="8">
        <v>2528.5</v>
      </c>
      <c r="F21" s="8">
        <v>3440.3</v>
      </c>
      <c r="G21" s="29">
        <v>5968.8</v>
      </c>
      <c r="H21" s="6">
        <v>18.66</v>
      </c>
      <c r="I21" s="6">
        <v>38.18</v>
      </c>
      <c r="J21" s="27">
        <v>56.84</v>
      </c>
      <c r="K21" s="6">
        <v>1492</v>
      </c>
      <c r="L21" s="6">
        <v>1491</v>
      </c>
      <c r="M21" s="27">
        <v>2983</v>
      </c>
      <c r="N21" s="5">
        <f t="shared" si="2"/>
        <v>9.1399663888267087E-4</v>
      </c>
      <c r="O21" s="5">
        <f t="shared" si="0"/>
        <v>1.6196736472140383E-3</v>
      </c>
      <c r="P21" s="34">
        <f t="shared" si="3"/>
        <v>1.2921564918815108E-3</v>
      </c>
      <c r="Q21" s="8">
        <f t="shared" si="1"/>
        <v>-1743.25</v>
      </c>
      <c r="R21" s="6">
        <f t="shared" si="1"/>
        <v>-1759.7499999999973</v>
      </c>
      <c r="S21" s="29">
        <f t="shared" si="1"/>
        <v>-3502.9999999999973</v>
      </c>
    </row>
    <row r="22" spans="1:19">
      <c r="A22" s="30" t="s">
        <v>19</v>
      </c>
      <c r="B22" s="6">
        <v>21161.62</v>
      </c>
      <c r="C22" s="7">
        <v>24300.73</v>
      </c>
      <c r="D22" s="27">
        <v>45462.35</v>
      </c>
      <c r="E22" s="8">
        <v>2736.28</v>
      </c>
      <c r="F22" s="8">
        <v>2701.2</v>
      </c>
      <c r="G22" s="29">
        <v>5437.48</v>
      </c>
      <c r="H22" s="6">
        <v>-12.49</v>
      </c>
      <c r="I22" s="6">
        <v>-16.22</v>
      </c>
      <c r="J22" s="27">
        <v>-28.71</v>
      </c>
      <c r="K22" s="6">
        <v>1526</v>
      </c>
      <c r="L22" s="6">
        <v>1561</v>
      </c>
      <c r="M22" s="27">
        <v>3087</v>
      </c>
      <c r="N22" s="5">
        <f t="shared" si="2"/>
        <v>-5.9021946334921437E-4</v>
      </c>
      <c r="O22" s="5">
        <f t="shared" si="0"/>
        <v>-6.674696603764578E-4</v>
      </c>
      <c r="P22" s="34">
        <f t="shared" si="3"/>
        <v>-6.3151156946352318E-4</v>
      </c>
      <c r="Q22" s="8">
        <f t="shared" si="1"/>
        <v>-1990.490000000003</v>
      </c>
      <c r="R22" s="7">
        <f t="shared" si="1"/>
        <v>-1973.1200000000017</v>
      </c>
      <c r="S22" s="29">
        <f t="shared" si="1"/>
        <v>-3963.6100000000042</v>
      </c>
    </row>
    <row r="23" spans="1:19">
      <c r="A23" s="30" t="s">
        <v>18</v>
      </c>
      <c r="B23" s="6">
        <v>22062.39</v>
      </c>
      <c r="C23" s="7">
        <v>25587.26</v>
      </c>
      <c r="D23" s="27">
        <v>47649.649999999994</v>
      </c>
      <c r="E23" s="8">
        <v>2859.75</v>
      </c>
      <c r="F23" s="8">
        <v>3373.2</v>
      </c>
      <c r="G23" s="29">
        <v>6232.95</v>
      </c>
      <c r="H23" s="6">
        <v>-54.66</v>
      </c>
      <c r="I23" s="6">
        <v>8.34</v>
      </c>
      <c r="J23" s="27">
        <v>-46.319999999999993</v>
      </c>
      <c r="K23" s="6">
        <v>1570</v>
      </c>
      <c r="L23" s="6">
        <v>1634</v>
      </c>
      <c r="M23" s="27">
        <v>3204</v>
      </c>
      <c r="N23" s="5">
        <f t="shared" si="2"/>
        <v>-2.4775194346578046E-3</v>
      </c>
      <c r="O23" s="5">
        <f t="shared" si="0"/>
        <v>3.2594345779892028E-4</v>
      </c>
      <c r="P23" s="34">
        <f t="shared" si="3"/>
        <v>-9.7209528296640158E-4</v>
      </c>
      <c r="Q23" s="8">
        <f t="shared" si="1"/>
        <v>-1958.9799999999996</v>
      </c>
      <c r="R23" s="6">
        <f t="shared" si="1"/>
        <v>-2086.670000000001</v>
      </c>
      <c r="S23" s="29">
        <f t="shared" si="1"/>
        <v>-4045.6500000000042</v>
      </c>
    </row>
    <row r="24" spans="1:19">
      <c r="A24" s="30" t="s">
        <v>17</v>
      </c>
      <c r="B24" s="6">
        <v>23705.26</v>
      </c>
      <c r="C24" s="7">
        <v>27680.78</v>
      </c>
      <c r="D24" s="27">
        <v>51386.039999999994</v>
      </c>
      <c r="E24" s="8">
        <v>3771.6</v>
      </c>
      <c r="F24" s="8">
        <v>4429</v>
      </c>
      <c r="G24" s="29">
        <v>8200.6</v>
      </c>
      <c r="H24" s="6">
        <v>41.52</v>
      </c>
      <c r="I24" s="6">
        <v>25.51</v>
      </c>
      <c r="J24" s="27">
        <v>67.03</v>
      </c>
      <c r="K24" s="6">
        <v>1617</v>
      </c>
      <c r="L24" s="6">
        <v>1717</v>
      </c>
      <c r="M24" s="27">
        <v>3334</v>
      </c>
      <c r="N24" s="5">
        <f t="shared" si="2"/>
        <v>1.7515100024214037E-3</v>
      </c>
      <c r="O24" s="5">
        <f t="shared" si="0"/>
        <v>9.2157807691835281E-4</v>
      </c>
      <c r="P24" s="34">
        <f t="shared" si="3"/>
        <v>1.3044398828942648E-3</v>
      </c>
      <c r="Q24" s="8">
        <f t="shared" si="1"/>
        <v>-2128.7300000000009</v>
      </c>
      <c r="R24" s="6">
        <f t="shared" si="1"/>
        <v>-2335.4799999999996</v>
      </c>
      <c r="S24" s="29">
        <f t="shared" si="1"/>
        <v>-4464.2100000000009</v>
      </c>
    </row>
    <row r="25" spans="1:19">
      <c r="A25" s="30" t="s">
        <v>35</v>
      </c>
      <c r="B25" s="9">
        <v>25492.5</v>
      </c>
      <c r="C25" s="7">
        <v>29102.1</v>
      </c>
      <c r="D25" s="27">
        <v>54594.6</v>
      </c>
      <c r="E25" s="8">
        <v>3948.3</v>
      </c>
      <c r="F25" s="8">
        <v>3889.3</v>
      </c>
      <c r="G25" s="29">
        <v>7837.6</v>
      </c>
      <c r="H25" s="6">
        <v>-52.19</v>
      </c>
      <c r="I25" s="6">
        <v>18.260000000000002</v>
      </c>
      <c r="J25" s="27">
        <v>-33.929999999999993</v>
      </c>
      <c r="K25" s="6">
        <v>1638</v>
      </c>
      <c r="L25" s="6">
        <v>1779</v>
      </c>
      <c r="M25" s="27">
        <v>3417</v>
      </c>
      <c r="N25" s="5">
        <f t="shared" si="2"/>
        <v>-2.0472688045503579E-3</v>
      </c>
      <c r="O25" s="5">
        <f t="shared" si="0"/>
        <v>6.2744612931712844E-4</v>
      </c>
      <c r="P25" s="34">
        <f t="shared" si="3"/>
        <v>-6.2149003747623375E-4</v>
      </c>
      <c r="Q25" s="8">
        <f t="shared" si="1"/>
        <v>-2161.0599999999986</v>
      </c>
      <c r="R25" s="7">
        <f t="shared" si="1"/>
        <v>-2467.9800000000005</v>
      </c>
      <c r="S25" s="29">
        <f t="shared" si="1"/>
        <v>-4629.0399999999954</v>
      </c>
    </row>
    <row r="26" spans="1:19">
      <c r="A26" s="30" t="s">
        <v>1</v>
      </c>
      <c r="B26" s="9">
        <v>26577.75</v>
      </c>
      <c r="C26" s="7">
        <v>30579.71</v>
      </c>
      <c r="D26" s="28">
        <v>57157.46</v>
      </c>
      <c r="E26" s="8">
        <v>3243.1</v>
      </c>
      <c r="F26" s="8">
        <v>3974.8</v>
      </c>
      <c r="G26" s="29">
        <v>7217.9</v>
      </c>
      <c r="H26" s="6">
        <v>1.63</v>
      </c>
      <c r="I26" s="6">
        <v>18.03</v>
      </c>
      <c r="J26" s="27">
        <v>19.66</v>
      </c>
      <c r="K26" s="6">
        <v>1641</v>
      </c>
      <c r="L26" s="6">
        <v>1842</v>
      </c>
      <c r="M26" s="27">
        <v>3483</v>
      </c>
      <c r="N26" s="5">
        <f t="shared" si="2"/>
        <v>6.1329495536680112E-5</v>
      </c>
      <c r="O26" s="5">
        <f t="shared" si="0"/>
        <v>5.8960663786543431E-4</v>
      </c>
      <c r="P26" s="34">
        <f t="shared" si="3"/>
        <v>3.4396210048522101E-4</v>
      </c>
      <c r="Q26" s="8">
        <f t="shared" si="1"/>
        <v>-2157.85</v>
      </c>
      <c r="R26" s="6">
        <f t="shared" si="1"/>
        <v>-2497.1899999999996</v>
      </c>
      <c r="S26" s="29">
        <f t="shared" si="1"/>
        <v>-4655.0399999999991</v>
      </c>
    </row>
    <row r="27" spans="1:19">
      <c r="A27" s="30" t="s">
        <v>13</v>
      </c>
      <c r="B27" s="9">
        <v>27343.68</v>
      </c>
      <c r="C27" s="7">
        <v>31595.040000000001</v>
      </c>
      <c r="D27" s="28">
        <v>58938.720000000001</v>
      </c>
      <c r="E27" s="8">
        <v>3081.5</v>
      </c>
      <c r="F27" s="8">
        <v>3832.6</v>
      </c>
      <c r="G27" s="29">
        <v>6914.1</v>
      </c>
      <c r="H27" s="6">
        <v>-2.5299999999999998</v>
      </c>
      <c r="I27" s="6">
        <v>40.98</v>
      </c>
      <c r="J27" s="27">
        <v>38.449999999999996</v>
      </c>
      <c r="K27" s="6">
        <v>1649</v>
      </c>
      <c r="L27" s="6">
        <v>1908</v>
      </c>
      <c r="M27" s="27">
        <v>3557</v>
      </c>
      <c r="N27" s="5">
        <f t="shared" si="2"/>
        <v>-9.2525951152149229E-5</v>
      </c>
      <c r="O27" s="5">
        <f t="shared" si="0"/>
        <v>1.2970390289108668E-3</v>
      </c>
      <c r="P27" s="34">
        <f t="shared" si="3"/>
        <v>6.5237249807936098E-4</v>
      </c>
      <c r="Q27" s="8">
        <f t="shared" si="1"/>
        <v>-2315.5699999999997</v>
      </c>
      <c r="R27" s="6">
        <f t="shared" si="1"/>
        <v>-2817.2699999999982</v>
      </c>
      <c r="S27" s="29">
        <f t="shared" si="1"/>
        <v>-5132.8399999999983</v>
      </c>
    </row>
    <row r="28" spans="1:19">
      <c r="A28" s="30" t="s">
        <v>2</v>
      </c>
      <c r="B28" s="6">
        <v>27789.31</v>
      </c>
      <c r="C28" s="7">
        <v>32620.76</v>
      </c>
      <c r="D28" s="27">
        <v>60410.07</v>
      </c>
      <c r="E28" s="8">
        <v>2849</v>
      </c>
      <c r="F28" s="8">
        <v>3914.4</v>
      </c>
      <c r="G28" s="29">
        <v>6763.4</v>
      </c>
      <c r="H28" s="6">
        <v>128.02000000000001</v>
      </c>
      <c r="I28" s="6">
        <v>2.96</v>
      </c>
      <c r="J28" s="27">
        <v>130.98000000000002</v>
      </c>
      <c r="K28" s="6">
        <v>1657</v>
      </c>
      <c r="L28" s="6">
        <v>1979</v>
      </c>
      <c r="M28" s="27">
        <v>3636</v>
      </c>
      <c r="N28" s="5">
        <f t="shared" si="2"/>
        <v>4.606807437824113E-3</v>
      </c>
      <c r="O28" s="5">
        <f t="shared" si="0"/>
        <v>9.0739762041105117E-5</v>
      </c>
      <c r="P28" s="34">
        <f t="shared" si="3"/>
        <v>2.168181563106946E-3</v>
      </c>
      <c r="Q28" s="8">
        <f t="shared" si="1"/>
        <v>-2403.369999999999</v>
      </c>
      <c r="R28" s="7">
        <f t="shared" si="1"/>
        <v>-2888.6800000000026</v>
      </c>
      <c r="S28" s="29">
        <f t="shared" si="1"/>
        <v>-5292.0500000000011</v>
      </c>
    </row>
    <row r="29" spans="1:19">
      <c r="A29" s="30" t="s">
        <v>3</v>
      </c>
      <c r="B29" s="6">
        <v>28231.32</v>
      </c>
      <c r="C29" s="7">
        <v>33352.14</v>
      </c>
      <c r="D29" s="27">
        <v>61583.46</v>
      </c>
      <c r="E29" s="8">
        <v>2688.8</v>
      </c>
      <c r="F29" s="8">
        <v>3552.1</v>
      </c>
      <c r="G29" s="29">
        <v>6240.9</v>
      </c>
      <c r="H29" s="6">
        <v>74.3</v>
      </c>
      <c r="I29" s="6">
        <v>-46.17</v>
      </c>
      <c r="J29" s="27">
        <v>28.129999999999995</v>
      </c>
      <c r="K29" s="6">
        <v>1663</v>
      </c>
      <c r="L29" s="6">
        <v>2011</v>
      </c>
      <c r="M29" s="27">
        <v>3674</v>
      </c>
      <c r="N29" s="5">
        <f t="shared" si="2"/>
        <v>2.6318287632317583E-3</v>
      </c>
      <c r="O29" s="5">
        <f t="shared" si="0"/>
        <v>-1.3843189672386839E-3</v>
      </c>
      <c r="P29" s="34">
        <f t="shared" si="3"/>
        <v>4.5677849214707968E-4</v>
      </c>
      <c r="Q29" s="8">
        <f t="shared" si="1"/>
        <v>-2246.7900000000018</v>
      </c>
      <c r="R29" s="6">
        <f t="shared" si="1"/>
        <v>-2820.7199999999989</v>
      </c>
      <c r="S29" s="29">
        <f t="shared" si="1"/>
        <v>-5067.51</v>
      </c>
    </row>
    <row r="30" spans="1:19">
      <c r="A30" s="30" t="s">
        <v>36</v>
      </c>
      <c r="B30" s="6">
        <v>29147.17</v>
      </c>
      <c r="C30" s="7">
        <v>34160.230000000003</v>
      </c>
      <c r="D30" s="27">
        <v>63307.4</v>
      </c>
      <c r="E30" s="8">
        <v>3633.1</v>
      </c>
      <c r="F30" s="8">
        <v>3955.2</v>
      </c>
      <c r="G30" s="29">
        <v>7588.2999999999993</v>
      </c>
      <c r="H30" s="6">
        <v>91.75</v>
      </c>
      <c r="I30" s="6">
        <v>-70.739999999999995</v>
      </c>
      <c r="J30" s="27">
        <v>21.010000000000005</v>
      </c>
      <c r="K30" s="6">
        <v>1659</v>
      </c>
      <c r="L30" s="6">
        <v>2041</v>
      </c>
      <c r="M30" s="27">
        <v>3700</v>
      </c>
      <c r="N30" s="5">
        <f t="shared" si="2"/>
        <v>3.1478184674532728E-3</v>
      </c>
      <c r="O30" s="5">
        <f t="shared" si="0"/>
        <v>-2.0708291483985905E-3</v>
      </c>
      <c r="P30" s="34">
        <f t="shared" si="3"/>
        <v>3.3187273525685788E-4</v>
      </c>
      <c r="Q30" s="8">
        <f t="shared" si="1"/>
        <v>-2717.2500000000014</v>
      </c>
      <c r="R30" s="6">
        <f t="shared" si="1"/>
        <v>-3147.109999999996</v>
      </c>
      <c r="S30" s="29">
        <f t="shared" si="1"/>
        <v>-5864.3599999999969</v>
      </c>
    </row>
    <row r="31" spans="1:19">
      <c r="A31" s="30" t="s">
        <v>37</v>
      </c>
      <c r="B31" s="6">
        <v>29805.279999999999</v>
      </c>
      <c r="C31" s="7">
        <v>35453.440000000002</v>
      </c>
      <c r="D31" s="27">
        <v>65258.720000000001</v>
      </c>
      <c r="E31" s="6">
        <v>3197.8</v>
      </c>
      <c r="F31" s="6">
        <v>4113.1000000000004</v>
      </c>
      <c r="G31" s="27">
        <v>7310.9000000000005</v>
      </c>
      <c r="H31" s="6">
        <v>136.44999999999999</v>
      </c>
      <c r="I31" s="6">
        <v>-86.83</v>
      </c>
      <c r="J31" s="27">
        <v>49.61999999999999</v>
      </c>
      <c r="K31" s="6">
        <v>1666</v>
      </c>
      <c r="L31" s="6">
        <v>2082</v>
      </c>
      <c r="M31" s="27">
        <v>3748</v>
      </c>
      <c r="N31" s="5">
        <f t="shared" si="2"/>
        <v>4.5780479163423388E-3</v>
      </c>
      <c r="O31" s="5">
        <f t="shared" si="0"/>
        <v>-2.4491276445952775E-3</v>
      </c>
      <c r="P31" s="34">
        <f t="shared" si="3"/>
        <v>7.6035815596750881E-4</v>
      </c>
      <c r="Q31" s="8">
        <f t="shared" si="1"/>
        <v>-2539.6899999999996</v>
      </c>
      <c r="R31" s="7">
        <f t="shared" si="1"/>
        <v>-2819.8900000000012</v>
      </c>
      <c r="S31" s="29">
        <f t="shared" si="1"/>
        <v>-5359.5800000000008</v>
      </c>
    </row>
    <row r="32" spans="1:19">
      <c r="A32" s="30" t="s">
        <v>4</v>
      </c>
      <c r="B32" s="6">
        <v>30645.83</v>
      </c>
      <c r="C32" s="7">
        <v>37130.910000000003</v>
      </c>
      <c r="D32" s="27">
        <v>67776.740000000005</v>
      </c>
      <c r="E32" s="6">
        <v>3221.2</v>
      </c>
      <c r="F32" s="6">
        <v>4065.5</v>
      </c>
      <c r="G32" s="27">
        <v>7286.7</v>
      </c>
      <c r="H32" s="6">
        <v>169.94</v>
      </c>
      <c r="I32" s="6">
        <v>-22.72</v>
      </c>
      <c r="J32" s="27">
        <v>147.22</v>
      </c>
      <c r="K32" s="6">
        <v>1667</v>
      </c>
      <c r="L32" s="6">
        <v>2104</v>
      </c>
      <c r="M32" s="27">
        <v>3771</v>
      </c>
      <c r="N32" s="5">
        <f t="shared" si="2"/>
        <v>5.5452895222612665E-3</v>
      </c>
      <c r="O32" s="5">
        <f t="shared" si="0"/>
        <v>-6.1188912418252061E-4</v>
      </c>
      <c r="P32" s="34">
        <f t="shared" si="3"/>
        <v>2.1721316191956118E-3</v>
      </c>
      <c r="Q32" s="8">
        <f t="shared" si="1"/>
        <v>-2380.6499999999969</v>
      </c>
      <c r="R32" s="6">
        <f t="shared" si="1"/>
        <v>-2388.0299999999988</v>
      </c>
      <c r="S32" s="29">
        <f t="shared" si="1"/>
        <v>-4768.6799999999957</v>
      </c>
    </row>
    <row r="33" spans="1:19">
      <c r="A33" s="6" t="s">
        <v>5</v>
      </c>
      <c r="B33" s="6">
        <v>31240.99</v>
      </c>
      <c r="C33" s="7">
        <v>38609.18</v>
      </c>
      <c r="D33" s="27">
        <v>69850.17</v>
      </c>
      <c r="E33" s="6">
        <v>3262.5</v>
      </c>
      <c r="F33" s="6">
        <v>4913.3</v>
      </c>
      <c r="G33" s="27">
        <v>8175.8</v>
      </c>
      <c r="H33" s="6">
        <v>311.13</v>
      </c>
      <c r="I33" s="6">
        <v>-188.21</v>
      </c>
      <c r="J33" s="27">
        <v>122.91999999999999</v>
      </c>
      <c r="K33" s="6">
        <v>1685</v>
      </c>
      <c r="L33" s="6">
        <v>2142</v>
      </c>
      <c r="M33" s="27">
        <v>3827</v>
      </c>
      <c r="N33" s="5">
        <f t="shared" si="2"/>
        <v>9.9590313879297666E-3</v>
      </c>
      <c r="O33" s="5">
        <f t="shared" si="0"/>
        <v>-4.8747474046327843E-3</v>
      </c>
      <c r="P33" s="34">
        <f t="shared" si="3"/>
        <v>1.759766654827039E-3</v>
      </c>
      <c r="Q33" s="8">
        <f t="shared" si="1"/>
        <v>-2667.34</v>
      </c>
      <c r="R33" s="6">
        <f t="shared" si="1"/>
        <v>-3435.0300000000034</v>
      </c>
      <c r="S33" s="29">
        <f t="shared" si="1"/>
        <v>-6102.3700000000072</v>
      </c>
    </row>
    <row r="34" spans="1:19">
      <c r="B34" s="1"/>
      <c r="C34" s="1"/>
      <c r="D34" s="1"/>
      <c r="E34" s="1"/>
      <c r="F34" s="1"/>
      <c r="G34" s="1"/>
      <c r="H34" s="1"/>
      <c r="I34" s="1"/>
      <c r="J34" s="1"/>
    </row>
    <row r="35" spans="1:19">
      <c r="A35" s="6" t="s">
        <v>65</v>
      </c>
      <c r="B35" s="71">
        <f>B5/6.97</f>
        <v>15.758019999999998</v>
      </c>
      <c r="C35" s="1"/>
      <c r="D35" s="1"/>
      <c r="E35" s="1"/>
      <c r="F35" s="1"/>
      <c r="G35" s="1"/>
      <c r="H35" s="1"/>
      <c r="I35" s="1"/>
      <c r="J35" s="1"/>
    </row>
    <row r="36" spans="1:19">
      <c r="A36" s="63" t="s">
        <v>29</v>
      </c>
      <c r="B36" s="71">
        <f t="shared" ref="B36:B63" si="4">B6/6.97</f>
        <v>71.785710000000009</v>
      </c>
      <c r="C36" s="1"/>
      <c r="D36" s="1"/>
      <c r="E36" s="1"/>
      <c r="F36" s="1"/>
      <c r="G36" s="1"/>
      <c r="H36" s="1"/>
      <c r="I36" s="1"/>
      <c r="J36" s="1"/>
    </row>
    <row r="37" spans="1:19">
      <c r="A37" s="30" t="s">
        <v>28</v>
      </c>
      <c r="B37" s="71">
        <f t="shared" si="4"/>
        <v>178.74662000000001</v>
      </c>
      <c r="C37" s="1"/>
      <c r="D37" s="1"/>
      <c r="E37" s="1"/>
      <c r="F37" s="1"/>
      <c r="G37" s="1"/>
      <c r="H37" s="1"/>
      <c r="I37" s="1"/>
      <c r="J37" s="1"/>
    </row>
    <row r="38" spans="1:19">
      <c r="A38" s="30" t="s">
        <v>27</v>
      </c>
      <c r="B38" s="71">
        <f t="shared" si="4"/>
        <v>366.5781922525108</v>
      </c>
      <c r="C38" s="1"/>
      <c r="D38" s="1"/>
      <c r="E38" s="1"/>
      <c r="F38" s="1"/>
      <c r="G38" s="1"/>
      <c r="H38" s="1"/>
      <c r="I38" s="1"/>
      <c r="J38" s="1"/>
    </row>
    <row r="39" spans="1:19">
      <c r="A39" s="30" t="s">
        <v>26</v>
      </c>
      <c r="B39" s="71">
        <f t="shared" si="4"/>
        <v>579.14921090387372</v>
      </c>
      <c r="C39" s="1"/>
      <c r="D39" s="1"/>
      <c r="E39" s="1"/>
      <c r="F39" s="1"/>
      <c r="G39" s="1"/>
      <c r="H39" s="1"/>
      <c r="I39" s="1"/>
      <c r="J39" s="1"/>
    </row>
    <row r="40" spans="1:19">
      <c r="A40" s="30" t="s">
        <v>25</v>
      </c>
      <c r="B40" s="71">
        <f t="shared" si="4"/>
        <v>894.86800573888092</v>
      </c>
      <c r="C40" s="1"/>
      <c r="D40" s="1"/>
      <c r="E40" s="1"/>
      <c r="F40" s="1"/>
      <c r="G40" s="1"/>
      <c r="H40" s="1"/>
      <c r="I40" s="1"/>
      <c r="J40" s="1"/>
    </row>
    <row r="41" spans="1:19">
      <c r="A41" s="30" t="s">
        <v>30</v>
      </c>
      <c r="B41" s="71">
        <f t="shared" si="4"/>
        <v>1152.9526542324247</v>
      </c>
      <c r="C41" s="1"/>
      <c r="D41" s="1"/>
      <c r="E41" s="1"/>
      <c r="F41" s="1"/>
      <c r="G41" s="1"/>
      <c r="H41" s="1"/>
      <c r="I41" s="1"/>
      <c r="J41" s="1"/>
    </row>
    <row r="42" spans="1:19">
      <c r="A42" s="30" t="s">
        <v>24</v>
      </c>
      <c r="B42" s="71">
        <f t="shared" si="4"/>
        <v>1478.1248206599714</v>
      </c>
      <c r="C42" s="1"/>
      <c r="D42" s="1"/>
      <c r="E42" s="1"/>
      <c r="F42" s="1"/>
      <c r="G42" s="1"/>
      <c r="H42" s="1"/>
      <c r="I42" s="1"/>
      <c r="J42" s="1"/>
    </row>
    <row r="43" spans="1:19">
      <c r="A43" s="30" t="s">
        <v>23</v>
      </c>
      <c r="B43" s="71">
        <f t="shared" si="4"/>
        <v>1733.906743185079</v>
      </c>
      <c r="C43" s="1"/>
      <c r="D43" s="1"/>
      <c r="E43" s="1"/>
      <c r="F43" s="1"/>
      <c r="G43" s="1"/>
      <c r="H43" s="1"/>
      <c r="I43" s="1"/>
      <c r="J43" s="1"/>
    </row>
    <row r="44" spans="1:19">
      <c r="A44" s="30" t="s">
        <v>14</v>
      </c>
      <c r="B44" s="71">
        <f t="shared" si="4"/>
        <v>1928.5078909612628</v>
      </c>
      <c r="C44" s="1"/>
      <c r="D44" s="1"/>
      <c r="E44" s="1"/>
      <c r="F44" s="1"/>
      <c r="G44" s="1"/>
      <c r="H44" s="1"/>
      <c r="I44" s="1"/>
      <c r="J44" s="1"/>
    </row>
    <row r="45" spans="1:19">
      <c r="A45" s="30" t="s">
        <v>15</v>
      </c>
      <c r="B45" s="71">
        <f t="shared" si="4"/>
        <v>2097.588235294118</v>
      </c>
      <c r="C45" s="1"/>
      <c r="D45" s="1"/>
      <c r="E45" s="1"/>
      <c r="F45" s="1"/>
      <c r="G45" s="1"/>
      <c r="H45" s="1"/>
      <c r="I45" s="1"/>
      <c r="J45" s="1"/>
    </row>
    <row r="46" spans="1:19">
      <c r="A46" s="30" t="s">
        <v>16</v>
      </c>
      <c r="B46" s="71">
        <f t="shared" si="4"/>
        <v>2230.8421807747491</v>
      </c>
      <c r="C46" s="1"/>
      <c r="D46" s="1"/>
      <c r="E46" s="1"/>
      <c r="F46" s="1"/>
      <c r="G46" s="1"/>
      <c r="H46" s="1"/>
      <c r="I46" s="1"/>
      <c r="J46" s="1"/>
    </row>
    <row r="47" spans="1:19">
      <c r="A47" s="30" t="s">
        <v>31</v>
      </c>
      <c r="B47" s="71">
        <f t="shared" si="4"/>
        <v>2359.2725968436157</v>
      </c>
      <c r="C47" s="1"/>
      <c r="D47" s="1"/>
      <c r="E47" s="1"/>
      <c r="F47" s="1"/>
      <c r="G47" s="1"/>
      <c r="H47" s="1"/>
      <c r="I47" s="1"/>
      <c r="J47" s="1"/>
    </row>
    <row r="48" spans="1:19">
      <c r="A48" s="30" t="s">
        <v>22</v>
      </c>
      <c r="B48" s="71">
        <f t="shared" si="4"/>
        <v>2593.9024390243903</v>
      </c>
      <c r="C48" s="1"/>
      <c r="D48" s="1"/>
      <c r="E48" s="1"/>
      <c r="F48" s="1"/>
      <c r="G48" s="1"/>
      <c r="H48" s="1"/>
      <c r="I48" s="1"/>
      <c r="J48" s="1"/>
    </row>
    <row r="49" spans="1:10">
      <c r="A49" s="30" t="s">
        <v>21</v>
      </c>
      <c r="B49" s="71">
        <f t="shared" si="4"/>
        <v>2746.8981348637017</v>
      </c>
      <c r="C49" s="1"/>
      <c r="D49" s="1"/>
      <c r="E49" s="1"/>
      <c r="F49" s="1"/>
      <c r="G49" s="1"/>
      <c r="H49" s="1"/>
      <c r="I49" s="1"/>
      <c r="J49" s="1"/>
    </row>
    <row r="50" spans="1:10">
      <c r="A50" s="30" t="s">
        <v>34</v>
      </c>
      <c r="B50" s="71">
        <f t="shared" si="4"/>
        <v>2816.4390243902444</v>
      </c>
      <c r="C50" s="1"/>
      <c r="D50" s="1"/>
      <c r="E50" s="1"/>
      <c r="F50" s="1"/>
      <c r="G50" s="1"/>
      <c r="H50" s="1"/>
      <c r="I50" s="1"/>
      <c r="J50" s="1"/>
    </row>
    <row r="51" spans="1:10">
      <c r="A51" s="30" t="s">
        <v>20</v>
      </c>
      <c r="B51" s="71">
        <f t="shared" si="4"/>
        <v>2929.1004304160692</v>
      </c>
      <c r="C51" s="1"/>
      <c r="D51" s="1"/>
      <c r="E51" s="1"/>
      <c r="F51" s="1"/>
      <c r="G51" s="1"/>
      <c r="H51" s="1"/>
      <c r="I51" s="1"/>
      <c r="J51" s="1"/>
    </row>
    <row r="52" spans="1:10">
      <c r="A52" s="30" t="s">
        <v>19</v>
      </c>
      <c r="B52" s="71">
        <f t="shared" si="4"/>
        <v>3036.1004304160688</v>
      </c>
      <c r="C52" s="1"/>
      <c r="D52" s="1"/>
      <c r="E52" s="1"/>
      <c r="F52" s="1"/>
      <c r="G52" s="1"/>
      <c r="H52" s="1"/>
      <c r="I52" s="1"/>
      <c r="J52" s="1"/>
    </row>
    <row r="53" spans="1:10">
      <c r="A53" s="30" t="s">
        <v>18</v>
      </c>
      <c r="B53" s="71">
        <f t="shared" si="4"/>
        <v>3165.3357245337161</v>
      </c>
      <c r="C53" s="1"/>
      <c r="D53" s="1"/>
      <c r="E53" s="1"/>
      <c r="F53" s="1"/>
      <c r="G53" s="1"/>
      <c r="H53" s="1"/>
      <c r="I53" s="1"/>
      <c r="J53" s="1"/>
    </row>
    <row r="54" spans="1:10">
      <c r="A54" s="30" t="s">
        <v>17</v>
      </c>
      <c r="B54" s="71">
        <f t="shared" si="4"/>
        <v>3401.0416068866571</v>
      </c>
      <c r="C54" s="1"/>
      <c r="D54" s="1"/>
      <c r="E54" s="1"/>
      <c r="F54" s="1"/>
      <c r="G54" s="1"/>
      <c r="H54" s="1"/>
      <c r="I54" s="1"/>
      <c r="J54" s="1"/>
    </row>
    <row r="55" spans="1:10">
      <c r="A55" s="30" t="s">
        <v>35</v>
      </c>
      <c r="B55" s="71">
        <f t="shared" si="4"/>
        <v>3657.4605451936873</v>
      </c>
      <c r="C55" s="1"/>
      <c r="D55" s="1"/>
      <c r="E55" s="1"/>
      <c r="F55" s="1"/>
      <c r="G55" s="1"/>
      <c r="H55" s="1"/>
      <c r="I55" s="1"/>
      <c r="J55" s="1"/>
    </row>
    <row r="56" spans="1:10">
      <c r="A56" s="30" t="s">
        <v>1</v>
      </c>
      <c r="B56" s="71">
        <f t="shared" si="4"/>
        <v>3813.1635581061696</v>
      </c>
      <c r="C56" s="1"/>
      <c r="D56" s="1"/>
      <c r="E56" s="1"/>
      <c r="F56" s="1"/>
      <c r="G56" s="1"/>
      <c r="H56" s="1"/>
      <c r="I56" s="1"/>
      <c r="J56" s="1"/>
    </row>
    <row r="57" spans="1:10">
      <c r="A57" s="30" t="s">
        <v>13</v>
      </c>
      <c r="B57" s="71">
        <f t="shared" si="4"/>
        <v>3923.053084648494</v>
      </c>
      <c r="C57" s="1"/>
      <c r="D57" s="1"/>
      <c r="E57" s="1"/>
      <c r="F57" s="1"/>
      <c r="G57" s="1"/>
      <c r="H57" s="1"/>
      <c r="I57" s="1"/>
      <c r="J57" s="1"/>
    </row>
    <row r="58" spans="1:10">
      <c r="A58" s="30" t="s">
        <v>2</v>
      </c>
      <c r="B58" s="71">
        <f t="shared" si="4"/>
        <v>3986.988522238164</v>
      </c>
      <c r="C58" s="1"/>
      <c r="D58" s="1"/>
      <c r="E58" s="1"/>
      <c r="F58" s="1"/>
      <c r="G58" s="1"/>
      <c r="H58" s="1"/>
      <c r="I58" s="1"/>
      <c r="J58" s="1"/>
    </row>
    <row r="59" spans="1:10">
      <c r="A59" s="30" t="s">
        <v>3</v>
      </c>
      <c r="B59" s="71">
        <f t="shared" si="4"/>
        <v>4050.4045911047347</v>
      </c>
      <c r="C59" s="1"/>
      <c r="D59" s="1"/>
      <c r="E59" s="1"/>
      <c r="F59" s="1"/>
      <c r="G59" s="1"/>
      <c r="H59" s="1"/>
      <c r="I59" s="1"/>
      <c r="J59" s="1"/>
    </row>
    <row r="60" spans="1:10">
      <c r="A60" s="30" t="s">
        <v>36</v>
      </c>
      <c r="B60" s="71">
        <f t="shared" si="4"/>
        <v>4181.8034433285511</v>
      </c>
      <c r="C60" s="1"/>
      <c r="D60" s="1"/>
      <c r="E60" s="1"/>
      <c r="F60" s="1"/>
      <c r="G60" s="1"/>
      <c r="H60" s="1"/>
      <c r="I60" s="1"/>
      <c r="J60" s="1"/>
    </row>
    <row r="61" spans="1:10">
      <c r="A61" s="30" t="s">
        <v>37</v>
      </c>
      <c r="B61" s="71">
        <f t="shared" si="4"/>
        <v>4276.2238163558104</v>
      </c>
      <c r="C61" s="1"/>
      <c r="D61" s="1"/>
      <c r="E61" s="1"/>
      <c r="F61" s="1"/>
      <c r="G61" s="1"/>
      <c r="H61" s="1"/>
      <c r="I61" s="1"/>
      <c r="J61" s="1"/>
    </row>
    <row r="62" spans="1:10">
      <c r="A62" s="30" t="s">
        <v>4</v>
      </c>
      <c r="B62" s="71">
        <f t="shared" si="4"/>
        <v>4396.8192252510762</v>
      </c>
      <c r="C62" s="1"/>
      <c r="D62" s="1"/>
      <c r="E62" s="1"/>
      <c r="F62" s="1"/>
      <c r="G62" s="1"/>
      <c r="H62" s="1"/>
      <c r="I62" s="1"/>
      <c r="J62" s="1"/>
    </row>
    <row r="63" spans="1:10">
      <c r="A63" s="6" t="s">
        <v>5</v>
      </c>
      <c r="B63" s="71">
        <f t="shared" si="4"/>
        <v>4482.2080344332862</v>
      </c>
      <c r="C63" s="1"/>
      <c r="D63" s="1"/>
      <c r="E63" s="1"/>
      <c r="F63" s="1"/>
      <c r="G63" s="1"/>
      <c r="H63" s="1"/>
      <c r="I63" s="1"/>
      <c r="J63" s="1"/>
    </row>
    <row r="64" spans="1:10">
      <c r="B64" s="71"/>
    </row>
    <row r="65" spans="2:2">
      <c r="B65" s="71"/>
    </row>
    <row r="66" spans="2:2">
      <c r="B66" s="71"/>
    </row>
    <row r="67" spans="2:2">
      <c r="B67" s="71"/>
    </row>
    <row r="68" spans="2:2">
      <c r="B68" s="71"/>
    </row>
    <row r="69" spans="2:2">
      <c r="B69" s="71"/>
    </row>
    <row r="70" spans="2:2">
      <c r="B70" s="71"/>
    </row>
    <row r="71" spans="2:2">
      <c r="B71" s="71"/>
    </row>
    <row r="72" spans="2:2">
      <c r="B72" s="71"/>
    </row>
    <row r="73" spans="2:2">
      <c r="B73" s="71"/>
    </row>
    <row r="74" spans="2:2">
      <c r="B74" s="71"/>
    </row>
    <row r="75" spans="2:2">
      <c r="B75" s="71"/>
    </row>
    <row r="76" spans="2:2">
      <c r="B76" s="71"/>
    </row>
    <row r="77" spans="2:2">
      <c r="B77" s="71"/>
    </row>
    <row r="78" spans="2:2">
      <c r="B78" s="71"/>
    </row>
    <row r="79" spans="2:2">
      <c r="B79" s="71"/>
    </row>
    <row r="80" spans="2:2">
      <c r="B80" s="71"/>
    </row>
    <row r="81" spans="2:2">
      <c r="B81" s="71"/>
    </row>
    <row r="82" spans="2:2">
      <c r="B82" s="71"/>
    </row>
    <row r="83" spans="2:2">
      <c r="B83" s="71"/>
    </row>
    <row r="84" spans="2:2">
      <c r="B84" s="71"/>
    </row>
    <row r="85" spans="2:2">
      <c r="B85" s="71"/>
    </row>
    <row r="86" spans="2:2">
      <c r="B86" s="71"/>
    </row>
    <row r="87" spans="2:2">
      <c r="B87" s="71"/>
    </row>
    <row r="88" spans="2:2">
      <c r="B88" s="7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M1" workbookViewId="0">
      <selection activeCell="R8" sqref="R8"/>
    </sheetView>
  </sheetViews>
  <sheetFormatPr baseColWidth="10" defaultRowHeight="12.75"/>
  <cols>
    <col min="1" max="1" width="15.140625" style="3" customWidth="1"/>
    <col min="2" max="2" width="9.42578125" style="3" customWidth="1"/>
    <col min="3" max="30" width="9.28515625" style="3" customWidth="1"/>
    <col min="31" max="16384" width="11.42578125" style="3"/>
  </cols>
  <sheetData>
    <row r="1" spans="1:30">
      <c r="A1" s="14" t="s">
        <v>47</v>
      </c>
      <c r="B1" s="14"/>
    </row>
    <row r="2" spans="1:30">
      <c r="A2" s="45" t="s">
        <v>38</v>
      </c>
      <c r="B2" s="45"/>
    </row>
    <row r="3" spans="1:30">
      <c r="B3" s="41">
        <v>40969</v>
      </c>
      <c r="C3" s="41">
        <v>41000</v>
      </c>
      <c r="D3" s="41">
        <v>41030</v>
      </c>
      <c r="E3" s="41">
        <v>41061</v>
      </c>
      <c r="F3" s="41">
        <v>41091</v>
      </c>
      <c r="G3" s="41">
        <v>41122</v>
      </c>
      <c r="H3" s="41">
        <v>41153</v>
      </c>
      <c r="I3" s="41">
        <v>41183</v>
      </c>
      <c r="J3" s="41">
        <v>41214</v>
      </c>
      <c r="K3" s="41">
        <v>41244</v>
      </c>
      <c r="L3" s="41">
        <v>41275</v>
      </c>
      <c r="M3" s="41">
        <v>41306</v>
      </c>
      <c r="N3" s="41">
        <v>41334</v>
      </c>
      <c r="O3" s="41">
        <v>41365</v>
      </c>
      <c r="P3" s="41">
        <v>41395</v>
      </c>
      <c r="Q3" s="41">
        <v>41426</v>
      </c>
      <c r="R3" s="41">
        <v>41456</v>
      </c>
      <c r="S3" s="41">
        <v>41487</v>
      </c>
      <c r="T3" s="41">
        <v>41518</v>
      </c>
      <c r="U3" s="41">
        <v>41548</v>
      </c>
      <c r="V3" s="41">
        <v>41579</v>
      </c>
      <c r="W3" s="41">
        <v>41609</v>
      </c>
      <c r="X3" s="41">
        <v>41640</v>
      </c>
      <c r="Y3" s="41">
        <v>41671</v>
      </c>
      <c r="Z3" s="41">
        <v>41699</v>
      </c>
      <c r="AA3" s="41">
        <v>41730</v>
      </c>
      <c r="AB3" s="41">
        <v>41760</v>
      </c>
      <c r="AC3" s="41">
        <v>41791</v>
      </c>
      <c r="AD3" s="41">
        <v>41821</v>
      </c>
    </row>
    <row r="4" spans="1:30">
      <c r="A4" s="43" t="s">
        <v>60</v>
      </c>
      <c r="B4" s="62" t="s">
        <v>68</v>
      </c>
      <c r="C4" s="49">
        <f>Bsexpto!C7/Bsexpto!B7-1</f>
        <v>3.555503166006897</v>
      </c>
      <c r="D4" s="49">
        <f>Bsexpto!D7/Bsexpto!C7-1</f>
        <v>1.4900028153235509</v>
      </c>
      <c r="E4" s="49">
        <f>Bsexpto!E7/Bsexpto!D7-1</f>
        <v>1.0508258687773275</v>
      </c>
      <c r="F4" s="49">
        <f>Bsexpto!F7/Bsexpto!E7-1</f>
        <v>0.57987906303203451</v>
      </c>
      <c r="G4" s="49">
        <f>Bsexpto!G7/Bsexpto!F7-1</f>
        <v>0.54514240698397431</v>
      </c>
      <c r="H4" s="49">
        <f>Bsexpto!H7/Bsexpto!G7-1</f>
        <v>0.2884052696469428</v>
      </c>
      <c r="I4" s="49">
        <f>Bsexpto!I7/Bsexpto!H7-1</f>
        <v>0.28203427541786552</v>
      </c>
      <c r="J4" s="49">
        <f>Bsexpto!J7/Bsexpto!I7-1</f>
        <v>0.17304487344370734</v>
      </c>
      <c r="K4" s="49">
        <f>Bsexpto!K7/Bsexpto!J7-1</f>
        <v>0.11223276484796041</v>
      </c>
      <c r="L4" s="49">
        <f>Bsexpto!L7/Bsexpto!K7-1</f>
        <v>8.767417811735112E-2</v>
      </c>
      <c r="M4" s="49">
        <f>Bsexpto!M7/Bsexpto!L7-1</f>
        <v>6.3527218182527045E-2</v>
      </c>
      <c r="N4" s="49">
        <f>Bsexpto!N7/Bsexpto!M7-1</f>
        <v>5.7570372828553928E-2</v>
      </c>
      <c r="O4" s="49">
        <f>Bsexpto!O7/Bsexpto!N7-1</f>
        <v>9.9450077322424502E-2</v>
      </c>
      <c r="P4" s="49">
        <f>Bsexpto!P7/Bsexpto!O7-1</f>
        <v>5.8982825852484932E-2</v>
      </c>
      <c r="Q4" s="49">
        <f>Bsexpto!Q7/Bsexpto!P7-1</f>
        <v>2.5316151568901546E-2</v>
      </c>
      <c r="R4" s="49">
        <f>Bsexpto!R7/Bsexpto!Q7-1</f>
        <v>4.0001365216921769E-2</v>
      </c>
      <c r="S4" s="49">
        <f>Bsexpto!S7/Bsexpto!R7-1</f>
        <v>3.6529986779866297E-2</v>
      </c>
      <c r="T4" s="49">
        <f>Bsexpto!T7/Bsexpto!S7-1</f>
        <v>4.2566211849565327E-2</v>
      </c>
      <c r="U4" s="49">
        <f>Bsexpto!U7/Bsexpto!T7-1</f>
        <v>7.4464733875160283E-2</v>
      </c>
      <c r="V4" s="49">
        <f>Bsexpto!V7/Bsexpto!U7-1</f>
        <v>7.5394237397101049E-2</v>
      </c>
      <c r="W4" s="49">
        <f>Bsexpto!W7/Bsexpto!V7-1</f>
        <v>4.2571344513092191E-2</v>
      </c>
      <c r="X4" s="49">
        <f>Bsexpto!X7/Bsexpto!W7-1</f>
        <v>2.8818466574484392E-2</v>
      </c>
      <c r="Y4" s="49">
        <f>Bsexpto!Y7/Bsexpto!X7-1</f>
        <v>1.6297367435546439E-2</v>
      </c>
      <c r="Z4" s="49">
        <f>Bsexpto!Z7/Bsexpto!Y7-1</f>
        <v>1.5905756566104046E-2</v>
      </c>
      <c r="AA4" s="49">
        <f>Bsexpto!AA7/Bsexpto!Z7-1</f>
        <v>3.2440920226188386E-2</v>
      </c>
      <c r="AB4" s="49">
        <f>Bsexpto!AB7/Bsexpto!AA7-1</f>
        <v>2.2578864431778367E-2</v>
      </c>
      <c r="AC4" s="49">
        <f>Bsexpto!AC7/Bsexpto!AB7-1</f>
        <v>2.8201379084511258E-2</v>
      </c>
      <c r="AD4" s="49">
        <f>Bsexpto!AD7/Bsexpto!AC7-1</f>
        <v>1.942058674867031E-2</v>
      </c>
    </row>
    <row r="5" spans="1:30">
      <c r="A5" s="43" t="s">
        <v>61</v>
      </c>
      <c r="B5" s="62" t="s">
        <v>68</v>
      </c>
      <c r="C5" s="49">
        <f>Bsexpto!C8/Bsexpto!B8-1</f>
        <v>2.6304381073498488</v>
      </c>
      <c r="D5" s="49">
        <f>Bsexpto!D8/Bsexpto!C8-1</f>
        <v>0.9306905200068234</v>
      </c>
      <c r="E5" s="49">
        <f>Bsexpto!E8/Bsexpto!D8-1</f>
        <v>0.8143805230665222</v>
      </c>
      <c r="F5" s="49">
        <f>Bsexpto!F8/Bsexpto!E8-1</f>
        <v>0.15621420389461638</v>
      </c>
      <c r="G5" s="49">
        <f>Bsexpto!G8/Bsexpto!F8-1</f>
        <v>0.52284829721362236</v>
      </c>
      <c r="H5" s="49">
        <f>Bsexpto!H8/Bsexpto!G8-1</f>
        <v>-0.12515247621371073</v>
      </c>
      <c r="I5" s="49">
        <f>Bsexpto!I8/Bsexpto!H8-1</f>
        <v>0.32775608849228499</v>
      </c>
      <c r="J5" s="49">
        <f>Bsexpto!J8/Bsexpto!I8-1</f>
        <v>-0.15699383926071131</v>
      </c>
      <c r="K5" s="49">
        <f>Bsexpto!K8/Bsexpto!J8-1</f>
        <v>-0.12980110451355742</v>
      </c>
      <c r="L5" s="49">
        <f>Bsexpto!L8/Bsexpto!K8-1</f>
        <v>3.5548981247315981E-2</v>
      </c>
      <c r="M5" s="49">
        <f>Bsexpto!M8/Bsexpto!L8-1</f>
        <v>-0.15915583817159706</v>
      </c>
      <c r="N5" s="49">
        <f>Bsexpto!N8/Bsexpto!M8-1</f>
        <v>0.13996054362121879</v>
      </c>
      <c r="O5" s="49">
        <f>Bsexpto!O8/Bsexpto!N8-1</f>
        <v>0.42519950004807239</v>
      </c>
      <c r="P5" s="49">
        <f>Bsexpto!P8/Bsexpto!O8-1</f>
        <v>-0.19027220292103753</v>
      </c>
      <c r="Q5" s="49">
        <f>Bsexpto!Q8/Bsexpto!P8-1</f>
        <v>-0.13155044572190278</v>
      </c>
      <c r="R5" s="49">
        <f>Bsexpto!R8/Bsexpto!Q8-1</f>
        <v>0.21282617037605522</v>
      </c>
      <c r="S5" s="49">
        <f>Bsexpto!S8/Bsexpto!R8-1</f>
        <v>8.2175202689341642E-2</v>
      </c>
      <c r="T5" s="49">
        <f>Bsexpto!T8/Bsexpto!S8-1</f>
        <v>4.5123306094405402E-2</v>
      </c>
      <c r="U5" s="49">
        <f>Bsexpto!U8/Bsexpto!T8-1</f>
        <v>0.31885654340414371</v>
      </c>
      <c r="V5" s="49">
        <f>Bsexpto!V8/Bsexpto!U8-1</f>
        <v>4.6850143175310333E-2</v>
      </c>
      <c r="W5" s="49">
        <f>Bsexpto!W8/Bsexpto!V8-1</f>
        <v>-0.17860851505711328</v>
      </c>
      <c r="X5" s="49">
        <f>Bsexpto!X8/Bsexpto!W8-1</f>
        <v>-4.9828867441645275E-2</v>
      </c>
      <c r="Y5" s="49">
        <f>Bsexpto!Y8/Bsexpto!X8-1</f>
        <v>-7.5450267726756448E-2</v>
      </c>
      <c r="Z5" s="49">
        <f>Bsexpto!Z8/Bsexpto!Y8-1</f>
        <v>-5.6230256230256126E-2</v>
      </c>
      <c r="AA5" s="49">
        <f>Bsexpto!AA8/Bsexpto!Z8-1</f>
        <v>0.35119756024992554</v>
      </c>
      <c r="AB5" s="49">
        <f>Bsexpto!AB8/Bsexpto!AA8-1</f>
        <v>-0.11981503399300863</v>
      </c>
      <c r="AC5" s="49">
        <f>Bsexpto!AC8/Bsexpto!AB8-1</f>
        <v>7.3175308024264751E-3</v>
      </c>
      <c r="AD5" s="49">
        <f>Bsexpto!AD8/Bsexpto!AC8-1</f>
        <v>1.2821308829007894E-2</v>
      </c>
    </row>
    <row r="6" spans="1:30" hidden="1">
      <c r="A6" s="43" t="s">
        <v>62</v>
      </c>
      <c r="B6" s="62" t="e">
        <f>Bsexpto!B9/Bsexpto!A9-1</f>
        <v>#VALUE!</v>
      </c>
      <c r="C6" s="49" t="e">
        <f>Bsexpto!C9/Bsexpto!B9-1</f>
        <v>#DIV/0!</v>
      </c>
      <c r="D6" s="49" t="e">
        <f>Bsexpto!D9/Bsexpto!C9-1</f>
        <v>#DIV/0!</v>
      </c>
      <c r="E6" s="49" t="e">
        <f>Bsexpto!E9/Bsexpto!D9-1</f>
        <v>#DIV/0!</v>
      </c>
      <c r="F6" s="49" t="e">
        <f>Bsexpto!F9/Bsexpto!E9-1</f>
        <v>#DIV/0!</v>
      </c>
      <c r="G6" s="49" t="e">
        <f>Bsexpto!G9/Bsexpto!F9-1</f>
        <v>#DIV/0!</v>
      </c>
      <c r="H6" s="49" t="e">
        <f>Bsexpto!H9/Bsexpto!G9-1</f>
        <v>#DIV/0!</v>
      </c>
      <c r="I6" s="49" t="e">
        <f>Bsexpto!I9/Bsexpto!H9-1</f>
        <v>#DIV/0!</v>
      </c>
      <c r="J6" s="49">
        <f>Bsexpto!J9/Bsexpto!I9-1</f>
        <v>-2</v>
      </c>
      <c r="K6" s="49">
        <f>Bsexpto!K9/Bsexpto!J9-1</f>
        <v>-2.8684684684684685</v>
      </c>
      <c r="L6" s="49">
        <f>Bsexpto!L9/Bsexpto!K9-1</f>
        <v>-0.65091610414657664</v>
      </c>
      <c r="M6" s="49">
        <f>Bsexpto!M9/Bsexpto!L9-1</f>
        <v>10.248618784530386</v>
      </c>
      <c r="N6" s="49">
        <f>Bsexpto!N9/Bsexpto!M9-1</f>
        <v>7.8585461689586467E-3</v>
      </c>
      <c r="O6" s="49">
        <f>Bsexpto!O9/Bsexpto!N9-1</f>
        <v>0.72051656920077978</v>
      </c>
      <c r="P6" s="49">
        <f>Bsexpto!P9/Bsexpto!O9-1</f>
        <v>-0.17688712646933868</v>
      </c>
      <c r="Q6" s="49">
        <f>Bsexpto!Q9/Bsexpto!P9-1</f>
        <v>-1.183757742601514</v>
      </c>
      <c r="R6" s="49">
        <f>Bsexpto!R9/Bsexpto!Q9-1</f>
        <v>-2.7471910112359552</v>
      </c>
      <c r="S6" s="49">
        <f>Bsexpto!S9/Bsexpto!R9-1</f>
        <v>-1.6693461950696677</v>
      </c>
      <c r="T6" s="49">
        <f>Bsexpto!T9/Bsexpto!S9-1</f>
        <v>3.3763010408326659</v>
      </c>
      <c r="U6" s="49">
        <f>Bsexpto!U9/Bsexpto!T9-1</f>
        <v>-1.7596048298572997</v>
      </c>
      <c r="V6" s="49">
        <f>Bsexpto!V9/Bsexpto!U9-1</f>
        <v>-2.2569845857418107</v>
      </c>
      <c r="W6" s="49">
        <f>Bsexpto!W9/Bsexpto!V9-1</f>
        <v>-1.0312320367886569</v>
      </c>
      <c r="X6" s="49">
        <f>Bsexpto!X9/Bsexpto!W9-1</f>
        <v>-2.5521472392638036</v>
      </c>
      <c r="Y6" s="49">
        <f>Bsexpto!Y9/Bsexpto!X9-1</f>
        <v>-51.600790513833999</v>
      </c>
      <c r="Z6" s="49">
        <f>Bsexpto!Z9/Bsexpto!Y9-1</f>
        <v>-0.41962193407280124</v>
      </c>
      <c r="AA6" s="49">
        <f>Bsexpto!AA9/Bsexpto!Z9-1</f>
        <v>0.23485868102288032</v>
      </c>
      <c r="AB6" s="49">
        <f>Bsexpto!AB9/Bsexpto!AA9-1</f>
        <v>0.48719346049046308</v>
      </c>
      <c r="AC6" s="49">
        <f>Bsexpto!AC9/Bsexpto!AB9-1</f>
        <v>0.24543788933675348</v>
      </c>
      <c r="AD6" s="49">
        <f>Bsexpto!AD9/Bsexpto!AC9-1</f>
        <v>0.83082264328586564</v>
      </c>
    </row>
    <row r="7" spans="1:30">
      <c r="A7" s="43" t="s">
        <v>63</v>
      </c>
      <c r="B7" s="62" t="s">
        <v>68</v>
      </c>
      <c r="C7" s="49">
        <f>Bsexpto!C10/Bsexpto!B10-1</f>
        <v>3.3888888888888893</v>
      </c>
      <c r="D7" s="49">
        <f>Bsexpto!D10/Bsexpto!C10-1</f>
        <v>1.2278481012658227</v>
      </c>
      <c r="E7" s="49">
        <f>Bsexpto!E10/Bsexpto!D10-1</f>
        <v>0.5625</v>
      </c>
      <c r="F7" s="49">
        <f>Bsexpto!F10/Bsexpto!E10-1</f>
        <v>0.38545454545454549</v>
      </c>
      <c r="G7" s="49">
        <f>Bsexpto!G10/Bsexpto!F10-1</f>
        <v>0.31233595800524938</v>
      </c>
      <c r="H7" s="49">
        <f>Bsexpto!H10/Bsexpto!G10-1</f>
        <v>0.26800000000000002</v>
      </c>
      <c r="I7" s="49">
        <f>Bsexpto!I10/Bsexpto!H10-1</f>
        <v>0.24605678233438488</v>
      </c>
      <c r="J7" s="49">
        <f>Bsexpto!J10/Bsexpto!I10-1</f>
        <v>0.13797468354430387</v>
      </c>
      <c r="K7" s="49">
        <f>Bsexpto!K10/Bsexpto!J10-1</f>
        <v>9.2324805339265792E-2</v>
      </c>
      <c r="L7" s="49">
        <f>Bsexpto!L10/Bsexpto!K10-1</f>
        <v>7.8411405295315761E-2</v>
      </c>
      <c r="M7" s="49">
        <f>Bsexpto!M10/Bsexpto!L10-1</f>
        <v>7.6487252124645799E-2</v>
      </c>
      <c r="N7" s="49">
        <f>Bsexpto!N10/Bsexpto!M10-1</f>
        <v>7.0175438596491224E-2</v>
      </c>
      <c r="O7" s="49">
        <f>Bsexpto!O10/Bsexpto!N10-1</f>
        <v>9.0983606557377028E-2</v>
      </c>
      <c r="P7" s="49">
        <f>Bsexpto!P10/Bsexpto!O10-1</f>
        <v>5.6348610067618266E-2</v>
      </c>
      <c r="Q7" s="49">
        <f>Bsexpto!Q10/Bsexpto!P10-1</f>
        <v>3.1294452347083945E-2</v>
      </c>
      <c r="R7" s="49">
        <f>Bsexpto!R10/Bsexpto!Q10-1</f>
        <v>2.8965517241379413E-2</v>
      </c>
      <c r="S7" s="49">
        <f>Bsexpto!S10/Bsexpto!R10-1</f>
        <v>2.2788203753351111E-2</v>
      </c>
      <c r="T7" s="49">
        <f>Bsexpto!T10/Bsexpto!S10-1</f>
        <v>2.8833551769331667E-2</v>
      </c>
      <c r="U7" s="49">
        <f>Bsexpto!U10/Bsexpto!T10-1</f>
        <v>2.9936305732484181E-2</v>
      </c>
      <c r="V7" s="49">
        <f>Bsexpto!V10/Bsexpto!U10-1</f>
        <v>1.298701298701288E-2</v>
      </c>
      <c r="W7" s="49">
        <f>Bsexpto!W10/Bsexpto!V10-1</f>
        <v>1.831501831501825E-3</v>
      </c>
      <c r="X7" s="49">
        <f>Bsexpto!X10/Bsexpto!W10-1</f>
        <v>4.8750761730651515E-3</v>
      </c>
      <c r="Y7" s="49">
        <f>Bsexpto!Y10/Bsexpto!X10-1</f>
        <v>4.851425106124907E-3</v>
      </c>
      <c r="Z7" s="49">
        <f>Bsexpto!Z10/Bsexpto!Y10-1</f>
        <v>3.6210018105009567E-3</v>
      </c>
      <c r="AA7" s="49">
        <f>Bsexpto!AA10/Bsexpto!Z10-1</f>
        <v>-2.4052916416115178E-3</v>
      </c>
      <c r="AB7" s="49">
        <f>Bsexpto!AB10/Bsexpto!AA10-1</f>
        <v>4.2194092827003704E-3</v>
      </c>
      <c r="AC7" s="49">
        <f>Bsexpto!AC10/Bsexpto!AB10-1</f>
        <v>6.0024009603831807E-4</v>
      </c>
      <c r="AD7" s="49">
        <f>Bsexpto!AD10/Bsexpto!AC10-1</f>
        <v>1.0797840431913563E-2</v>
      </c>
    </row>
    <row r="8" spans="1:30">
      <c r="A8" s="43" t="s">
        <v>64</v>
      </c>
      <c r="B8" s="62" t="s">
        <v>68</v>
      </c>
      <c r="C8" s="62" t="s">
        <v>68</v>
      </c>
      <c r="D8" s="62" t="s">
        <v>68</v>
      </c>
      <c r="E8" s="62" t="s">
        <v>68</v>
      </c>
      <c r="F8" s="62" t="s">
        <v>68</v>
      </c>
      <c r="G8" s="62" t="s">
        <v>68</v>
      </c>
      <c r="H8" s="62" t="s">
        <v>68</v>
      </c>
      <c r="I8" s="62" t="s">
        <v>68</v>
      </c>
      <c r="J8" s="49">
        <f>Bsexpto!J11/Bsexpto!I11-1</f>
        <v>-1.8524823070615366</v>
      </c>
      <c r="K8" s="49">
        <f>Bsexpto!K11/Bsexpto!J11-1</f>
        <v>-2.6799257561198386</v>
      </c>
      <c r="L8" s="49">
        <f>Bsexpto!L11/Bsexpto!K11-1</f>
        <v>-0.67905471796926298</v>
      </c>
      <c r="M8" s="49">
        <f>Bsexpto!M11/Bsexpto!L11-1</f>
        <v>9.5767098314166983</v>
      </c>
      <c r="N8" s="49">
        <f>Bsexpto!N11/Bsexpto!M11-1</f>
        <v>-4.7005691476243894E-2</v>
      </c>
      <c r="O8" s="49">
        <f>Bsexpto!O11/Bsexpto!N11-1</f>
        <v>0.56488830615291441</v>
      </c>
      <c r="P8" s="49">
        <f>Bsexpto!P11/Bsexpto!O11-1</f>
        <v>-0.22273255671728898</v>
      </c>
      <c r="Q8" s="49">
        <f>Bsexpto!Q11/Bsexpto!P11-1</f>
        <v>-1.1792205675491747</v>
      </c>
      <c r="R8" s="49">
        <f>Bsexpto!R11/Bsexpto!Q11-1</f>
        <v>-2.679989151621478</v>
      </c>
      <c r="S8" s="49">
        <f>Bsexpto!S11/Bsexpto!R11-1</f>
        <v>-1.6457567109554549</v>
      </c>
      <c r="T8" s="49">
        <f>Bsexpto!T11/Bsexpto!S11-1</f>
        <v>3.197624084775283</v>
      </c>
      <c r="U8" s="49">
        <f>Bsexpto!U11/Bsexpto!T11-1</f>
        <v>-1.706961155549249</v>
      </c>
      <c r="V8" s="49">
        <f>Bsexpto!V11/Bsexpto!U11-1</f>
        <v>-2.1688593280769606</v>
      </c>
      <c r="W8" s="49">
        <f>Bsexpto!W11/Bsexpto!V11-1</f>
        <v>-1.029956738167634</v>
      </c>
      <c r="X8" s="49">
        <f>Bsexpto!X11/Bsexpto!W11-1</f>
        <v>-2.5086696921681195</v>
      </c>
      <c r="Y8" s="49">
        <f>Bsexpto!Y11/Bsexpto!X11-1</f>
        <v>-50.789355099400176</v>
      </c>
      <c r="Z8" s="49">
        <f>Bsexpto!Z11/Bsexpto!Y11-1</f>
        <v>-0.42870875356691196</v>
      </c>
      <c r="AA8" s="49">
        <f>Bsexpto!AA11/Bsexpto!Z11-1</f>
        <v>0.19605747586248889</v>
      </c>
      <c r="AB8" s="49">
        <f>Bsexpto!AB11/Bsexpto!AA11-1</f>
        <v>0.45435575897303448</v>
      </c>
      <c r="AC8" s="49">
        <f>Bsexpto!AC11/Bsexpto!AB11-1</f>
        <v>0.21127817436469987</v>
      </c>
      <c r="AD8" s="49">
        <f>Bsexpto!AD11/Bsexpto!AC11-1</f>
        <v>0.79594435023631704</v>
      </c>
    </row>
    <row r="9" spans="1:30">
      <c r="C9" s="62" t="s">
        <v>68</v>
      </c>
      <c r="D9" s="49">
        <f>Bsexpto!D12/Bsexpto!C12-1</f>
        <v>1.9564613521455816</v>
      </c>
      <c r="E9" s="49">
        <f>Bsexpto!E12/Bsexpto!D12-1</f>
        <v>2.6007715389935</v>
      </c>
      <c r="F9" s="49">
        <f>Bsexpto!F12/Bsexpto!E12-1</f>
        <v>0.52236045849206092</v>
      </c>
      <c r="G9" s="49">
        <f>Bsexpto!G12/Bsexpto!F12-1</f>
        <v>0.94062078272604888</v>
      </c>
      <c r="H9" s="49">
        <f>Bsexpto!H12/Bsexpto!G12-1</f>
        <v>0.36281100293617197</v>
      </c>
      <c r="I9" s="49">
        <f>Bsexpto!I12/Bsexpto!H12-1</f>
        <v>0.67356484762579782</v>
      </c>
      <c r="J9" s="49">
        <f>Bsexpto!J12/Bsexpto!I12-1</f>
        <v>5.9540950283732519E-2</v>
      </c>
      <c r="K9" s="49">
        <f>Bsexpto!K12/Bsexpto!J12-1</f>
        <v>0.1819824140687416</v>
      </c>
      <c r="L9" s="49">
        <f>Bsexpto!L12/Bsexpto!K12-1</f>
        <v>0.34136312607360897</v>
      </c>
      <c r="M9" s="49">
        <f>Bsexpto!M12/Bsexpto!L12-1</f>
        <v>-9.6489901281623602E-2</v>
      </c>
      <c r="N9" s="49">
        <f>Bsexpto!N12/Bsexpto!M12-1</f>
        <v>0.32255976429097188</v>
      </c>
      <c r="O9" s="49">
        <f>Bsexpto!O12/Bsexpto!N12-1</f>
        <v>0.12175960305137634</v>
      </c>
      <c r="P9" s="49">
        <f>Bsexpto!P12/Bsexpto!O12-1</f>
        <v>3.6785448308531699E-3</v>
      </c>
      <c r="Q9" s="49">
        <f>Bsexpto!Q12/Bsexpto!P12-1</f>
        <v>0.19927748047548444</v>
      </c>
      <c r="R9" s="49">
        <f>Bsexpto!R12/Bsexpto!Q12-1</f>
        <v>8.9463158552590905E-2</v>
      </c>
      <c r="S9" s="49">
        <f>Bsexpto!S12/Bsexpto!R12-1</f>
        <v>0.14182704718198935</v>
      </c>
      <c r="T9" s="49">
        <f>Bsexpto!T12/Bsexpto!S12-1</f>
        <v>-1.5830272947868762E-2</v>
      </c>
      <c r="U9" s="49">
        <f>Bsexpto!U12/Bsexpto!T12-1</f>
        <v>8.6652237388845865E-2</v>
      </c>
      <c r="V9" s="49">
        <f>Bsexpto!V12/Bsexpto!U12-1</f>
        <v>1.5187459189280661E-2</v>
      </c>
      <c r="W9" s="49">
        <f>Bsexpto!W12/Bsexpto!V12-1</f>
        <v>-1.4853821735623107E-3</v>
      </c>
      <c r="X9" s="49">
        <f>Bsexpto!X12/Bsexpto!W12-1</f>
        <v>7.3091271404406966E-2</v>
      </c>
      <c r="Y9" s="49">
        <f>Bsexpto!Y12/Bsexpto!X12-1</f>
        <v>3.7917229882922676E-2</v>
      </c>
      <c r="Z9" s="49">
        <f>Bsexpto!Z12/Bsexpto!Y12-1</f>
        <v>-6.5150184948633449E-2</v>
      </c>
      <c r="AA9" s="49">
        <f>Bsexpto!AA12/Bsexpto!Z12-1</f>
        <v>0.20939206601417992</v>
      </c>
      <c r="AB9" s="49">
        <f>Bsexpto!AB12/Bsexpto!AA12-1</f>
        <v>-6.5345477964854792E-2</v>
      </c>
      <c r="AC9" s="49">
        <f>Bsexpto!AC12/Bsexpto!AB12-1</f>
        <v>-6.2621816048416434E-2</v>
      </c>
      <c r="AD9" s="49">
        <f>Bsexpto!AD12/Bsexpto!AC12-1</f>
        <v>0.12042509398693779</v>
      </c>
    </row>
    <row r="11" spans="1:30">
      <c r="A11" s="44" t="s">
        <v>39</v>
      </c>
      <c r="B11" s="44"/>
    </row>
    <row r="12" spans="1:30">
      <c r="B12" s="41">
        <v>40969</v>
      </c>
      <c r="C12" s="41">
        <v>41000</v>
      </c>
      <c r="D12" s="41">
        <v>41030</v>
      </c>
      <c r="E12" s="41">
        <v>41061</v>
      </c>
      <c r="F12" s="41">
        <v>41091</v>
      </c>
      <c r="G12" s="41">
        <v>41122</v>
      </c>
      <c r="H12" s="41">
        <v>41153</v>
      </c>
      <c r="I12" s="41">
        <v>41183</v>
      </c>
      <c r="J12" s="41">
        <v>41214</v>
      </c>
      <c r="K12" s="41">
        <v>41244</v>
      </c>
      <c r="L12" s="41">
        <v>41275</v>
      </c>
      <c r="M12" s="41">
        <v>41306</v>
      </c>
      <c r="N12" s="41">
        <v>41334</v>
      </c>
      <c r="O12" s="41">
        <v>41365</v>
      </c>
      <c r="P12" s="41">
        <v>41395</v>
      </c>
      <c r="Q12" s="41">
        <v>41426</v>
      </c>
      <c r="R12" s="41">
        <v>41456</v>
      </c>
      <c r="S12" s="41">
        <v>41487</v>
      </c>
      <c r="T12" s="41">
        <v>41518</v>
      </c>
      <c r="U12" s="41">
        <v>41548</v>
      </c>
      <c r="V12" s="41">
        <v>41579</v>
      </c>
      <c r="W12" s="41">
        <v>41609</v>
      </c>
      <c r="X12" s="41">
        <v>41640</v>
      </c>
      <c r="Y12" s="41">
        <v>41671</v>
      </c>
      <c r="Z12" s="41">
        <v>41699</v>
      </c>
      <c r="AA12" s="41">
        <v>41730</v>
      </c>
      <c r="AB12" s="41">
        <v>41760</v>
      </c>
      <c r="AC12" s="41">
        <v>41791</v>
      </c>
      <c r="AD12" s="41">
        <v>41821</v>
      </c>
    </row>
    <row r="13" spans="1:30">
      <c r="A13" s="43" t="s">
        <v>60</v>
      </c>
      <c r="B13" s="62" t="s">
        <v>68</v>
      </c>
      <c r="C13" s="62" t="s">
        <v>68</v>
      </c>
      <c r="D13" s="62" t="s">
        <v>68</v>
      </c>
      <c r="E13" s="49">
        <f>Bsexpto!E24/Bsexpto!D24-1</f>
        <v>6.9095071793499931</v>
      </c>
      <c r="F13" s="49">
        <f>Bsexpto!F24/Bsexpto!E24-1</f>
        <v>0.93360022607385096</v>
      </c>
      <c r="G13" s="49">
        <f>Bsexpto!G24/Bsexpto!F24-1</f>
        <v>0.88868861164022195</v>
      </c>
      <c r="H13" s="49">
        <f>Bsexpto!H24/Bsexpto!G24-1</f>
        <v>0.54824048925309476</v>
      </c>
      <c r="I13" s="49">
        <f>Bsexpto!I24/Bsexpto!H24-1</f>
        <v>0.38475648155244047</v>
      </c>
      <c r="J13" s="49">
        <f>Bsexpto!J24/Bsexpto!I24-1</f>
        <v>0.21565853253592149</v>
      </c>
      <c r="K13" s="49">
        <f>Bsexpto!K24/Bsexpto!J24-1</f>
        <v>0.20121986219891874</v>
      </c>
      <c r="L13" s="49">
        <f>Bsexpto!L24/Bsexpto!K24-1</f>
        <v>0.15243173502570118</v>
      </c>
      <c r="M13" s="49">
        <f>Bsexpto!M24/Bsexpto!L24-1</f>
        <v>0.11067295119529241</v>
      </c>
      <c r="N13" s="49">
        <f>Bsexpto!N24/Bsexpto!M24-1</f>
        <v>0.12781461727899179</v>
      </c>
      <c r="O13" s="49">
        <f>Bsexpto!O24/Bsexpto!N24-1</f>
        <v>0.12757532572708952</v>
      </c>
      <c r="P13" s="49">
        <f>Bsexpto!P24/Bsexpto!O24-1</f>
        <v>6.7728270998117734E-2</v>
      </c>
      <c r="Q13" s="49">
        <f>Bsexpto!Q24/Bsexpto!P24-1</f>
        <v>3.7786697220524745E-2</v>
      </c>
      <c r="R13" s="49">
        <f>Bsexpto!R24/Bsexpto!Q24-1</f>
        <v>7.6765134454894746E-2</v>
      </c>
      <c r="S13" s="49">
        <f>Bsexpto!S24/Bsexpto!R24-1</f>
        <v>3.0886641934614767E-2</v>
      </c>
      <c r="T13" s="49">
        <f>Bsexpto!T24/Bsexpto!S24-1</f>
        <v>5.2942030959563624E-2</v>
      </c>
      <c r="U13" s="49">
        <f>Bsexpto!U24/Bsexpto!T24-1</f>
        <v>8.1818842658416768E-2</v>
      </c>
      <c r="V13" s="49">
        <f>Bsexpto!V24/Bsexpto!U24-1</f>
        <v>5.1346818984147058E-2</v>
      </c>
      <c r="W13" s="49">
        <f>Bsexpto!W24/Bsexpto!V24-1</f>
        <v>5.0773311891581629E-2</v>
      </c>
      <c r="X13" s="49">
        <f>Bsexpto!X24/Bsexpto!W24-1</f>
        <v>3.3202734754515406E-2</v>
      </c>
      <c r="Y13" s="49">
        <f>Bsexpto!Y24/Bsexpto!X24-1</f>
        <v>3.2464589378585984E-2</v>
      </c>
      <c r="Z13" s="49">
        <f>Bsexpto!Z24/Bsexpto!Y24-1</f>
        <v>2.2420691608656673E-2</v>
      </c>
      <c r="AA13" s="49">
        <f>Bsexpto!AA24/Bsexpto!Z24-1</f>
        <v>2.4229029981284622E-2</v>
      </c>
      <c r="AB13" s="49">
        <f>Bsexpto!AB24/Bsexpto!AA24-1</f>
        <v>3.785718070399402E-2</v>
      </c>
      <c r="AC13" s="49">
        <f>Bsexpto!AC24/Bsexpto!AB24-1</f>
        <v>4.7314731659325648E-2</v>
      </c>
      <c r="AD13" s="49">
        <f>Bsexpto!AD24/Bsexpto!AC24-1</f>
        <v>3.9812382729106144E-2</v>
      </c>
    </row>
    <row r="14" spans="1:30">
      <c r="A14" s="43" t="s">
        <v>61</v>
      </c>
      <c r="B14" s="62" t="s">
        <v>68</v>
      </c>
      <c r="C14" s="62" t="s">
        <v>68</v>
      </c>
      <c r="D14" s="62" t="s">
        <v>68</v>
      </c>
      <c r="E14" s="49">
        <f>Bsexpto!E25/Bsexpto!D25-1</f>
        <v>5.9252891137959862</v>
      </c>
      <c r="F14" s="49">
        <f>Bsexpto!F25/Bsexpto!E25-1</f>
        <v>9.4351802044109867E-2</v>
      </c>
      <c r="G14" s="49">
        <f>Bsexpto!G25/Bsexpto!F25-1</f>
        <v>0.86197404640188746</v>
      </c>
      <c r="H14" s="49">
        <f>Bsexpto!H25/Bsexpto!G25-1</f>
        <v>0.20855332629355861</v>
      </c>
      <c r="I14" s="49">
        <f>Bsexpto!I25/Bsexpto!H25-1</f>
        <v>0.12966360856269121</v>
      </c>
      <c r="J14" s="49">
        <f>Bsexpto!J25/Bsexpto!I25-1</f>
        <v>-0.12700131487354016</v>
      </c>
      <c r="K14" s="49">
        <f>Bsexpto!K25/Bsexpto!J25-1</f>
        <v>0.16811375919199079</v>
      </c>
      <c r="L14" s="49">
        <f>Bsexpto!L25/Bsexpto!K25-1</f>
        <v>5.0438014335012493E-3</v>
      </c>
      <c r="M14" s="49">
        <f>Bsexpto!M25/Bsexpto!L25-1</f>
        <v>-2.8450682967323115E-2</v>
      </c>
      <c r="N14" s="49">
        <f>Bsexpto!N25/Bsexpto!M25-1</f>
        <v>0.26180674227124423</v>
      </c>
      <c r="O14" s="49">
        <f>Bsexpto!O25/Bsexpto!N25-1</f>
        <v>0.18951029579242196</v>
      </c>
      <c r="P14" s="49">
        <f>Bsexpto!P25/Bsexpto!O25-1</f>
        <v>-0.27687212130621541</v>
      </c>
      <c r="Q14" s="49">
        <f>Bsexpto!Q25/Bsexpto!P25-1</f>
        <v>-0.1512202104057826</v>
      </c>
      <c r="R14" s="49">
        <f>Bsexpto!R25/Bsexpto!Q25-1</f>
        <v>0.45037942664418229</v>
      </c>
      <c r="S14" s="49">
        <f>Bsexpto!S25/Bsexpto!R25-1</f>
        <v>-0.21483591547248793</v>
      </c>
      <c r="T14" s="49">
        <f>Bsexpto!T25/Bsexpto!S25-1</f>
        <v>0.24877832074633499</v>
      </c>
      <c r="U14" s="49">
        <f>Bsexpto!U25/Bsexpto!T25-1</f>
        <v>0.31299656112889851</v>
      </c>
      <c r="V14" s="49">
        <f>Bsexpto!V25/Bsexpto!U25-1</f>
        <v>-0.12185594942424927</v>
      </c>
      <c r="W14" s="49">
        <f>Bsexpto!W25/Bsexpto!V25-1</f>
        <v>2.1983390327308339E-2</v>
      </c>
      <c r="X14" s="49">
        <f>Bsexpto!X25/Bsexpto!W25-1</f>
        <v>-3.5775384925027742E-2</v>
      </c>
      <c r="Y14" s="49">
        <f>Bsexpto!Y25/Bsexpto!X25-1</f>
        <v>2.1343213484318779E-2</v>
      </c>
      <c r="Z14" s="49">
        <f>Bsexpto!Z25/Bsexpto!Y25-1</f>
        <v>-9.2555691804618867E-2</v>
      </c>
      <c r="AA14" s="49">
        <f>Bsexpto!AA25/Bsexpto!Z25-1</f>
        <v>0.11348216547957546</v>
      </c>
      <c r="AB14" s="49">
        <f>Bsexpto!AB25/Bsexpto!AA25-1</f>
        <v>3.9922127831715448E-2</v>
      </c>
      <c r="AC14" s="49">
        <f>Bsexpto!AC25/Bsexpto!AB25-1</f>
        <v>-1.1572779655247944E-2</v>
      </c>
      <c r="AD14" s="49">
        <f>Bsexpto!AD25/Bsexpto!AC25-1</f>
        <v>0.20853523551838649</v>
      </c>
    </row>
    <row r="15" spans="1:30" hidden="1">
      <c r="A15" s="43" t="s">
        <v>62</v>
      </c>
      <c r="B15" s="62" t="e">
        <f>Bsexpto!B26/Bsexpto!A26-1</f>
        <v>#VALUE!</v>
      </c>
      <c r="C15" s="62" t="e">
        <f>Bsexpto!C26/Bsexpto!B26-1</f>
        <v>#DIV/0!</v>
      </c>
      <c r="D15" s="62" t="e">
        <f>Bsexpto!D26/Bsexpto!C26-1</f>
        <v>#DIV/0!</v>
      </c>
      <c r="E15" s="49" t="e">
        <f>Bsexpto!E26/Bsexpto!D26-1</f>
        <v>#DIV/0!</v>
      </c>
      <c r="F15" s="49" t="e">
        <f>Bsexpto!F26/Bsexpto!E26-1</f>
        <v>#DIV/0!</v>
      </c>
      <c r="G15" s="49" t="e">
        <f>Bsexpto!G26/Bsexpto!F26-1</f>
        <v>#DIV/0!</v>
      </c>
      <c r="H15" s="49" t="e">
        <f>Bsexpto!H26/Bsexpto!G26-1</f>
        <v>#DIV/0!</v>
      </c>
      <c r="I15" s="49" t="e">
        <f>Bsexpto!I26/Bsexpto!H26-1</f>
        <v>#DIV/0!</v>
      </c>
      <c r="J15" s="49" t="e">
        <f>Bsexpto!J26/Bsexpto!I26-1</f>
        <v>#DIV/0!</v>
      </c>
      <c r="K15" s="49" t="e">
        <f>Bsexpto!K26/Bsexpto!J26-1</f>
        <v>#DIV/0!</v>
      </c>
      <c r="L15" s="49" t="e">
        <f>Bsexpto!L26/Bsexpto!K26-1</f>
        <v>#DIV/0!</v>
      </c>
      <c r="M15" s="49" t="e">
        <f>Bsexpto!M26/Bsexpto!L26-1</f>
        <v>#DIV/0!</v>
      </c>
      <c r="N15" s="49">
        <f>Bsexpto!N26/Bsexpto!M26-1</f>
        <v>-1</v>
      </c>
      <c r="O15" s="49" t="e">
        <f>Bsexpto!O26/Bsexpto!N26-1</f>
        <v>#DIV/0!</v>
      </c>
      <c r="P15" s="49">
        <f>Bsexpto!P26/Bsexpto!O26-1</f>
        <v>11.149425287356323</v>
      </c>
      <c r="Q15" s="49">
        <f>Bsexpto!Q26/Bsexpto!P26-1</f>
        <v>-0.30676442762535483</v>
      </c>
      <c r="R15" s="49">
        <f>Bsexpto!R26/Bsexpto!Q26-1</f>
        <v>0.30262708973046748</v>
      </c>
      <c r="S15" s="49">
        <f>Bsexpto!S26/Bsexpto!R26-1</f>
        <v>-1.4248297537977999</v>
      </c>
      <c r="T15" s="49">
        <f>Bsexpto!T26/Bsexpto!S26-1</f>
        <v>-1.5141800246609125</v>
      </c>
      <c r="U15" s="49">
        <f>Bsexpto!U26/Bsexpto!T26-1</f>
        <v>2.0587529976019185</v>
      </c>
      <c r="V15" s="49">
        <f>Bsexpto!V26/Bsexpto!U26-1</f>
        <v>-0.28420227361818895</v>
      </c>
      <c r="W15" s="49">
        <f>Bsexpto!W26/Bsexpto!V26-1</f>
        <v>-1.2595837897042772E-2</v>
      </c>
      <c r="X15" s="49">
        <f>Bsexpto!X26/Bsexpto!W26-1</f>
        <v>1.2728785357737102</v>
      </c>
      <c r="Y15" s="49">
        <f>Bsexpto!Y26/Bsexpto!X26-1</f>
        <v>-0.92776964372864812</v>
      </c>
      <c r="Z15" s="49">
        <f>Bsexpto!Z26/Bsexpto!Y26-1</f>
        <v>-16.597972972972975</v>
      </c>
      <c r="AA15" s="49">
        <f>Bsexpto!AA26/Bsexpto!Z26-1</f>
        <v>0.53216374269005828</v>
      </c>
      <c r="AB15" s="49">
        <f>Bsexpto!AB26/Bsexpto!AA26-1</f>
        <v>0.22745264348317784</v>
      </c>
      <c r="AC15" s="49">
        <f>Bsexpto!AC26/Bsexpto!AB26-1</f>
        <v>-0.73833928365772206</v>
      </c>
      <c r="AD15" s="49">
        <f>Bsexpto!AD26/Bsexpto!AC26-1</f>
        <v>7.2838908450704238</v>
      </c>
    </row>
    <row r="16" spans="1:30">
      <c r="A16" s="43" t="s">
        <v>63</v>
      </c>
      <c r="B16" s="62" t="s">
        <v>68</v>
      </c>
      <c r="C16" s="62" t="s">
        <v>68</v>
      </c>
      <c r="D16" s="62" t="s">
        <v>68</v>
      </c>
      <c r="E16" s="49">
        <f>Bsexpto!E27/Bsexpto!D27-1</f>
        <v>4.166666666666667</v>
      </c>
      <c r="F16" s="49">
        <f>Bsexpto!F27/Bsexpto!E27-1</f>
        <v>0.85483870967741926</v>
      </c>
      <c r="G16" s="49">
        <f>Bsexpto!G27/Bsexpto!F27-1</f>
        <v>0.93043478260869561</v>
      </c>
      <c r="H16" s="49">
        <f>Bsexpto!H27/Bsexpto!G27-1</f>
        <v>0.64414414414414423</v>
      </c>
      <c r="I16" s="49">
        <f>Bsexpto!I27/Bsexpto!H27-1</f>
        <v>0.44657534246575348</v>
      </c>
      <c r="J16" s="49">
        <f>Bsexpto!J27/Bsexpto!I27-1</f>
        <v>0.28409090909090917</v>
      </c>
      <c r="K16" s="49">
        <f>Bsexpto!K27/Bsexpto!J27-1</f>
        <v>0.15486725663716805</v>
      </c>
      <c r="L16" s="49">
        <f>Bsexpto!L27/Bsexpto!K27-1</f>
        <v>0.13282247765006394</v>
      </c>
      <c r="M16" s="49">
        <f>Bsexpto!M27/Bsexpto!L27-1</f>
        <v>9.6956031567080103E-2</v>
      </c>
      <c r="N16" s="49">
        <f>Bsexpto!N27/Bsexpto!M27-1</f>
        <v>0.13052415210688584</v>
      </c>
      <c r="O16" s="49">
        <f>Bsexpto!O27/Bsexpto!N27-1</f>
        <v>9.5454545454545459E-2</v>
      </c>
      <c r="P16" s="49">
        <f>Bsexpto!P27/Bsexpto!O27-1</f>
        <v>8.381742738589204E-2</v>
      </c>
      <c r="Q16" s="49">
        <f>Bsexpto!Q27/Bsexpto!P27-1</f>
        <v>6.202143950995409E-2</v>
      </c>
      <c r="R16" s="49">
        <f>Bsexpto!R27/Bsexpto!Q27-1</f>
        <v>7.4981975486661856E-2</v>
      </c>
      <c r="S16" s="49">
        <f>Bsexpto!S27/Bsexpto!R27-1</f>
        <v>4.6948356807511749E-2</v>
      </c>
      <c r="T16" s="49">
        <f>Bsexpto!T27/Bsexpto!S27-1</f>
        <v>4.6764894298526594E-2</v>
      </c>
      <c r="U16" s="49">
        <f>Bsexpto!U27/Bsexpto!T27-1</f>
        <v>5.079559363525088E-2</v>
      </c>
      <c r="V16" s="49">
        <f>Bsexpto!V27/Bsexpto!U27-1</f>
        <v>3.6109493302271423E-2</v>
      </c>
      <c r="W16" s="49">
        <f>Bsexpto!W27/Bsexpto!V27-1</f>
        <v>3.5413153456998359E-2</v>
      </c>
      <c r="X16" s="49">
        <f>Bsexpto!X27/Bsexpto!W27-1</f>
        <v>3.5830618892508159E-2</v>
      </c>
      <c r="Y16" s="49">
        <f>Bsexpto!Y27/Bsexpto!X27-1</f>
        <v>3.7211740041928731E-2</v>
      </c>
      <c r="Z16" s="49">
        <f>Bsexpto!Z27/Bsexpto!Y27-1</f>
        <v>1.6169782718544745E-2</v>
      </c>
      <c r="AA16" s="49">
        <f>Bsexpto!AA27/Bsexpto!Z27-1</f>
        <v>1.4917951268025753E-2</v>
      </c>
      <c r="AB16" s="49">
        <f>Bsexpto!AB27/Bsexpto!AA27-1</f>
        <v>2.0088192062714283E-2</v>
      </c>
      <c r="AC16" s="49">
        <f>Bsexpto!AC27/Bsexpto!AB27-1</f>
        <v>1.0566762728146051E-2</v>
      </c>
      <c r="AD16" s="49">
        <f>Bsexpto!AD27/Bsexpto!AC27-1</f>
        <v>1.8060836501901045E-2</v>
      </c>
    </row>
    <row r="17" spans="1:30">
      <c r="A17" s="43" t="s">
        <v>64</v>
      </c>
      <c r="B17" s="62" t="s">
        <v>68</v>
      </c>
      <c r="C17" s="62" t="s">
        <v>68</v>
      </c>
      <c r="D17" s="62" t="s">
        <v>68</v>
      </c>
      <c r="E17" s="62" t="s">
        <v>68</v>
      </c>
      <c r="F17" s="62" t="s">
        <v>68</v>
      </c>
      <c r="G17" s="62" t="s">
        <v>68</v>
      </c>
      <c r="H17" s="62" t="s">
        <v>68</v>
      </c>
      <c r="I17" s="62" t="s">
        <v>68</v>
      </c>
      <c r="J17" s="62" t="s">
        <v>68</v>
      </c>
      <c r="K17" s="62" t="s">
        <v>68</v>
      </c>
      <c r="L17" s="62" t="s">
        <v>68</v>
      </c>
      <c r="M17" s="62" t="s">
        <v>68</v>
      </c>
      <c r="N17" s="49">
        <f>Bsexpto!N28/Bsexpto!M28-1</f>
        <v>-1</v>
      </c>
      <c r="O17" s="62" t="s">
        <v>68</v>
      </c>
      <c r="P17" s="49">
        <f>Bsexpto!P28/Bsexpto!O28-1</f>
        <v>10.378761448358933</v>
      </c>
      <c r="Q17" s="49">
        <f>Bsexpto!Q28/Bsexpto!P28-1</f>
        <v>-0.33200572503837378</v>
      </c>
      <c r="R17" s="49">
        <f>Bsexpto!R28/Bsexpto!Q28-1</f>
        <v>0.20975972201209303</v>
      </c>
      <c r="S17" s="49">
        <f>Bsexpto!S28/Bsexpto!R28-1</f>
        <v>-1.4121013276498982</v>
      </c>
      <c r="T17" s="49">
        <f>Bsexpto!T28/Bsexpto!S28-1</f>
        <v>-1.488327001432673</v>
      </c>
      <c r="U17" s="49">
        <f>Bsexpto!U28/Bsexpto!T28-1</f>
        <v>1.8274170101210898</v>
      </c>
      <c r="V17" s="49">
        <f>Bsexpto!V28/Bsexpto!U28-1</f>
        <v>-0.31916118120427361</v>
      </c>
      <c r="W17" s="49">
        <f>Bsexpto!W28/Bsexpto!V28-1</f>
        <v>-6.0307155759931397E-2</v>
      </c>
      <c r="X17" s="49">
        <f>Bsexpto!X28/Bsexpto!W28-1</f>
        <v>1.1998379014296132</v>
      </c>
      <c r="Y17" s="49">
        <f>Bsexpto!Y28/Bsexpto!X28-1</f>
        <v>-0.93004083915863356</v>
      </c>
      <c r="Z17" s="49">
        <f>Bsexpto!Z28/Bsexpto!Y28-1</f>
        <v>-16.255924592480056</v>
      </c>
      <c r="AA17" s="49">
        <f>Bsexpto!AA28/Bsexpto!Z28-1</f>
        <v>0.49591907458242512</v>
      </c>
      <c r="AB17" s="49">
        <f>Bsexpto!AB28/Bsexpto!AA28-1</f>
        <v>0.18267972347657557</v>
      </c>
      <c r="AC17" s="49">
        <f>Bsexpto!AC28/Bsexpto!AB28-1</f>
        <v>-0.75016037831558746</v>
      </c>
      <c r="AD17" s="49">
        <f>Bsexpto!AD28/Bsexpto!AC28-1</f>
        <v>6.9667168641792925</v>
      </c>
    </row>
    <row r="18" spans="1:30">
      <c r="A18" s="67"/>
      <c r="B18" s="66"/>
      <c r="C18" s="62" t="s">
        <v>68</v>
      </c>
      <c r="D18" s="62" t="s">
        <v>68</v>
      </c>
      <c r="E18" s="62" t="s">
        <v>68</v>
      </c>
      <c r="F18" s="49">
        <f>Bsexpto!F29/Bsexpto!E29-1</f>
        <v>11.316926752571995</v>
      </c>
      <c r="G18" s="49">
        <f>Bsexpto!G29/Bsexpto!F29-1</f>
        <v>1.6745879647374635</v>
      </c>
      <c r="H18" s="49">
        <f>Bsexpto!H29/Bsexpto!G29-1</f>
        <v>1.3432215534537018</v>
      </c>
      <c r="I18" s="49">
        <f>Bsexpto!I29/Bsexpto!H29-1</f>
        <v>0.68998837991560902</v>
      </c>
      <c r="J18" s="49">
        <f>Bsexpto!J29/Bsexpto!I29-1</f>
        <v>0.68230014837331465</v>
      </c>
      <c r="K18" s="49">
        <f>Bsexpto!K29/Bsexpto!J29-1</f>
        <v>0.29862111988298179</v>
      </c>
      <c r="L18" s="49">
        <f>Bsexpto!L29/Bsexpto!K29-1</f>
        <v>0.32524971425731231</v>
      </c>
      <c r="M18" s="49">
        <f>Bsexpto!M29/Bsexpto!L29-1</f>
        <v>0.28334833258337433</v>
      </c>
      <c r="N18" s="49">
        <f>Bsexpto!N29/Bsexpto!M29-1</f>
        <v>0.23030397475480435</v>
      </c>
      <c r="O18" s="49">
        <f>Bsexpto!O29/Bsexpto!N29-1</f>
        <v>0.28981388389711671</v>
      </c>
      <c r="P18" s="49">
        <f>Bsexpto!P29/Bsexpto!O29-1</f>
        <v>-0.10604684277717913</v>
      </c>
      <c r="Q18" s="49">
        <f>Bsexpto!Q29/Bsexpto!P29-1</f>
        <v>8.1283899759701628E-2</v>
      </c>
      <c r="R18" s="49">
        <f>Bsexpto!R29/Bsexpto!Q29-1</f>
        <v>0.11737962651359379</v>
      </c>
      <c r="S18" s="49">
        <f>Bsexpto!S29/Bsexpto!R29-1</f>
        <v>0.12125017758204559</v>
      </c>
      <c r="T18" s="49">
        <f>Bsexpto!T29/Bsexpto!S29-1</f>
        <v>5.7548451183911276E-2</v>
      </c>
      <c r="U18" s="49">
        <f>Bsexpto!U29/Bsexpto!T29-1</f>
        <v>0.11923782869356359</v>
      </c>
      <c r="V18" s="49">
        <f>Bsexpto!V29/Bsexpto!U29-1</f>
        <v>5.6733519447822678E-2</v>
      </c>
      <c r="W18" s="49">
        <f>Bsexpto!W29/Bsexpto!V29-1</f>
        <v>1.1835590239790861E-2</v>
      </c>
      <c r="X18" s="49">
        <f>Bsexpto!X29/Bsexpto!W29-1</f>
        <v>0.12817606990257002</v>
      </c>
      <c r="Y18" s="49">
        <f>Bsexpto!Y29/Bsexpto!X29-1</f>
        <v>2.5347233314522377E-2</v>
      </c>
      <c r="Z18" s="49">
        <f>Bsexpto!Z29/Bsexpto!Y29-1</f>
        <v>-2.3526316518272528E-2</v>
      </c>
      <c r="AA18" s="49">
        <f>Bsexpto!AA29/Bsexpto!Z29-1</f>
        <v>0.11571159136674236</v>
      </c>
      <c r="AB18" s="49">
        <f>Bsexpto!AB29/Bsexpto!AA29-1</f>
        <v>-0.10397475779365684</v>
      </c>
      <c r="AC18" s="49">
        <f>Bsexpto!AC29/Bsexpto!AB29-1</f>
        <v>-0.15314781782268183</v>
      </c>
      <c r="AD18" s="49">
        <f>Bsexpto!AD29/Bsexpto!AC29-1</f>
        <v>0.4384367030564964</v>
      </c>
    </row>
    <row r="20" spans="1:30">
      <c r="A20" s="44" t="s">
        <v>50</v>
      </c>
      <c r="B20" s="44"/>
    </row>
    <row r="21" spans="1:30">
      <c r="B21" s="41">
        <v>40969</v>
      </c>
      <c r="C21" s="41">
        <v>41000</v>
      </c>
      <c r="D21" s="41">
        <v>41030</v>
      </c>
      <c r="E21" s="41">
        <v>41061</v>
      </c>
      <c r="F21" s="41">
        <v>41091</v>
      </c>
      <c r="G21" s="41">
        <v>41122</v>
      </c>
      <c r="H21" s="41">
        <v>41153</v>
      </c>
      <c r="I21" s="41">
        <v>41183</v>
      </c>
      <c r="J21" s="41">
        <v>41214</v>
      </c>
      <c r="K21" s="41">
        <v>41244</v>
      </c>
      <c r="L21" s="41">
        <v>41275</v>
      </c>
      <c r="M21" s="41">
        <v>41306</v>
      </c>
      <c r="N21" s="41">
        <v>41334</v>
      </c>
      <c r="O21" s="41">
        <v>41365</v>
      </c>
      <c r="P21" s="41">
        <v>41395</v>
      </c>
      <c r="Q21" s="41">
        <v>41426</v>
      </c>
      <c r="R21" s="41">
        <v>41456</v>
      </c>
      <c r="S21" s="41">
        <v>41487</v>
      </c>
      <c r="T21" s="41">
        <v>41518</v>
      </c>
      <c r="U21" s="41">
        <v>41548</v>
      </c>
      <c r="V21" s="41">
        <v>41579</v>
      </c>
      <c r="W21" s="41">
        <v>41609</v>
      </c>
      <c r="X21" s="41">
        <v>41640</v>
      </c>
      <c r="Y21" s="41">
        <v>41671</v>
      </c>
      <c r="Z21" s="41">
        <v>41699</v>
      </c>
      <c r="AA21" s="41">
        <v>41730</v>
      </c>
      <c r="AB21" s="41">
        <v>41760</v>
      </c>
      <c r="AC21" s="41">
        <v>41791</v>
      </c>
      <c r="AD21" s="41">
        <v>41821</v>
      </c>
    </row>
    <row r="22" spans="1:30">
      <c r="A22" s="43" t="s">
        <v>60</v>
      </c>
      <c r="B22" s="62" t="s">
        <v>68</v>
      </c>
      <c r="C22" s="49">
        <f>Bsexpto!C40/Bsexpto!B40-1</f>
        <v>3.555503166006897</v>
      </c>
      <c r="D22" s="49">
        <f>Bsexpto!D40/Bsexpto!C40-1</f>
        <v>1.7582534184031888</v>
      </c>
      <c r="E22" s="49">
        <f>Bsexpto!E40/Bsexpto!D40-1</f>
        <v>1.6206048398924437</v>
      </c>
      <c r="F22" s="49">
        <f>Bsexpto!F40/Bsexpto!E40-1</f>
        <v>0.68370729819031428</v>
      </c>
      <c r="G22" s="49">
        <f>Bsexpto!G40/Bsexpto!F40-1</f>
        <v>0.66095070434100012</v>
      </c>
      <c r="H22" s="49">
        <f>Bsexpto!H40/Bsexpto!G40-1</f>
        <v>0.38800454016942587</v>
      </c>
      <c r="I22" s="49">
        <f>Bsexpto!I40/Bsexpto!H40-1</f>
        <v>0.32595505217793908</v>
      </c>
      <c r="J22" s="49">
        <f>Bsexpto!J40/Bsexpto!I40-1</f>
        <v>0.19207313469879805</v>
      </c>
      <c r="K22" s="49">
        <f>Bsexpto!K40/Bsexpto!J40-1</f>
        <v>0.1527543122387589</v>
      </c>
      <c r="L22" s="49">
        <f>Bsexpto!L40/Bsexpto!K40-1</f>
        <v>0.11840224118458154</v>
      </c>
      <c r="M22" s="49">
        <f>Bsexpto!M40/Bsexpto!L40-1</f>
        <v>8.6578989498734105E-2</v>
      </c>
      <c r="N22" s="49">
        <f>Bsexpto!N40/Bsexpto!M40-1</f>
        <v>9.2677682329290301E-2</v>
      </c>
      <c r="O22" s="49">
        <f>Bsexpto!O40/Bsexpto!N40-1</f>
        <v>0.11395878783596403</v>
      </c>
      <c r="P22" s="49">
        <f>Bsexpto!P40/Bsexpto!O40-1</f>
        <v>6.3549403101088808E-2</v>
      </c>
      <c r="Q22" s="49">
        <f>Bsexpto!Q40/Bsexpto!P40-1</f>
        <v>3.1853436568344495E-2</v>
      </c>
      <c r="R22" s="49">
        <f>Bsexpto!R40/Bsexpto!Q40-1</f>
        <v>5.9384413530148006E-2</v>
      </c>
      <c r="S22" s="49">
        <f>Bsexpto!S40/Bsexpto!R40-1</f>
        <v>3.3505817886864797E-2</v>
      </c>
      <c r="T22" s="49">
        <f>Bsexpto!T40/Bsexpto!S40-1</f>
        <v>4.8112339111374469E-2</v>
      </c>
      <c r="U22" s="49">
        <f>Bsexpto!U40/Bsexpto!T40-1</f>
        <v>7.8413797373118266E-2</v>
      </c>
      <c r="V22" s="49">
        <f>Bsexpto!V40/Bsexpto!U40-1</f>
        <v>6.2440304798735413E-2</v>
      </c>
      <c r="W22" s="49">
        <f>Bsexpto!W40/Bsexpto!V40-1</f>
        <v>4.6943470599656312E-2</v>
      </c>
      <c r="X22" s="49">
        <f>Bsexpto!X40/Bsexpto!W40-1</f>
        <v>3.1164086017818171E-2</v>
      </c>
      <c r="Y22" s="49">
        <f>Bsexpto!Y40/Bsexpto!X40-1</f>
        <v>2.4964064370586847E-2</v>
      </c>
      <c r="Z22" s="49">
        <f>Bsexpto!Z40/Bsexpto!Y40-1</f>
        <v>1.9423748391617535E-2</v>
      </c>
      <c r="AA22" s="49">
        <f>Bsexpto!AA40/Bsexpto!Z40-1</f>
        <v>2.7993555412443527E-2</v>
      </c>
      <c r="AB22" s="49">
        <f>Bsexpto!AB40/Bsexpto!AA40-1</f>
        <v>3.0822936971033332E-2</v>
      </c>
      <c r="AC22" s="49">
        <f>Bsexpto!AC40/Bsexpto!AB40-1</f>
        <v>3.8585188308934093E-2</v>
      </c>
      <c r="AD22" s="49">
        <f>Bsexpto!AD40/Bsexpto!AC40-1</f>
        <v>3.0592058573486902E-2</v>
      </c>
    </row>
    <row r="23" spans="1:30">
      <c r="A23" s="43" t="s">
        <v>61</v>
      </c>
      <c r="B23" s="62" t="s">
        <v>68</v>
      </c>
      <c r="C23" s="49">
        <f>Bsexpto!C41/Bsexpto!B41-1</f>
        <v>2.6304381073498488</v>
      </c>
      <c r="D23" s="49">
        <f>Bsexpto!D41/Bsexpto!C41-1</f>
        <v>1.2672937648404563</v>
      </c>
      <c r="E23" s="49">
        <f>Bsexpto!E41/Bsexpto!D41-1</f>
        <v>1.5731478439869702</v>
      </c>
      <c r="F23" s="49">
        <f>Bsexpto!F41/Bsexpto!E41-1</f>
        <v>0.13149636762240458</v>
      </c>
      <c r="G23" s="49">
        <f>Bsexpto!G41/Bsexpto!F41-1</f>
        <v>0.65390167920370801</v>
      </c>
      <c r="H23" s="49">
        <f>Bsexpto!H41/Bsexpto!G41-1</f>
        <v>2.0030321128313711E-2</v>
      </c>
      <c r="I23" s="49">
        <f>Bsexpto!I41/Bsexpto!H41-1</f>
        <v>0.22564518308336701</v>
      </c>
      <c r="J23" s="49">
        <f>Bsexpto!J41/Bsexpto!I41-1</f>
        <v>-0.14274427663249178</v>
      </c>
      <c r="K23" s="49">
        <f>Bsexpto!K41/Bsexpto!J41-1</f>
        <v>1.4338684441777216E-2</v>
      </c>
      <c r="L23" s="49">
        <f>Bsexpto!L41/Bsexpto!K41-1</f>
        <v>1.855217005451526E-2</v>
      </c>
      <c r="M23" s="49">
        <f>Bsexpto!M41/Bsexpto!L41-1</f>
        <v>-8.729566011119394E-2</v>
      </c>
      <c r="N23" s="49">
        <f>Bsexpto!N41/Bsexpto!M41-1</f>
        <v>0.21126920629148094</v>
      </c>
      <c r="O23" s="49">
        <f>Bsexpto!O41/Bsexpto!N41-1</f>
        <v>0.28151094931601928</v>
      </c>
      <c r="P23" s="49">
        <f>Bsexpto!P41/Bsexpto!O41-1</f>
        <v>-0.23927781763870382</v>
      </c>
      <c r="Q23" s="49">
        <f>Bsexpto!Q41/Bsexpto!P41-1</f>
        <v>-0.14213119802894969</v>
      </c>
      <c r="R23" s="49">
        <f>Bsexpto!R41/Bsexpto!Q41-1</f>
        <v>0.33925686591276261</v>
      </c>
      <c r="S23" s="49">
        <f>Bsexpto!S41/Bsexpto!R41-1</f>
        <v>-8.901621766519241E-2</v>
      </c>
      <c r="T23" s="49">
        <f>Bsexpto!T41/Bsexpto!S41-1</f>
        <v>0.14629387142573402</v>
      </c>
      <c r="U23" s="49">
        <f>Bsexpto!U41/Bsexpto!T41-1</f>
        <v>0.3156851891961272</v>
      </c>
      <c r="V23" s="49">
        <f>Bsexpto!V41/Bsexpto!U41-1</f>
        <v>-4.4265053776552987E-2</v>
      </c>
      <c r="W23" s="49">
        <f>Bsexpto!W41/Bsexpto!V41-1</f>
        <v>-7.9067571705624284E-2</v>
      </c>
      <c r="X23" s="49">
        <f>Bsexpto!X41/Bsexpto!W41-1</f>
        <v>-4.2089804513778195E-2</v>
      </c>
      <c r="Y23" s="49">
        <f>Bsexpto!Y41/Bsexpto!X41-1</f>
        <v>-2.1796039976280435E-2</v>
      </c>
      <c r="Z23" s="49">
        <f>Bsexpto!Z41/Bsexpto!Y41-1</f>
        <v>-7.7254043824112162E-2</v>
      </c>
      <c r="AA23" s="49">
        <f>Bsexpto!AA41/Bsexpto!Z41-1</f>
        <v>0.21589834799468011</v>
      </c>
      <c r="AB23" s="49">
        <f>Bsexpto!AB41/Bsexpto!AA41-1</f>
        <v>-3.6556277427091555E-2</v>
      </c>
      <c r="AC23" s="49">
        <f>Bsexpto!AC41/Bsexpto!AB41-1</f>
        <v>-3.3101259762821078E-3</v>
      </c>
      <c r="AD23" s="49">
        <f>Bsexpto!AD41/Bsexpto!AC41-1</f>
        <v>0.12201682517463319</v>
      </c>
    </row>
    <row r="24" spans="1:30" hidden="1">
      <c r="A24" s="43" t="s">
        <v>62</v>
      </c>
      <c r="B24" s="62" t="e">
        <f>Bsexpto!B42/Bsexpto!A42-1</f>
        <v>#VALUE!</v>
      </c>
      <c r="C24" s="49" t="e">
        <f>Bsexpto!C42/Bsexpto!B42-1</f>
        <v>#DIV/0!</v>
      </c>
      <c r="D24" s="49" t="e">
        <f>Bsexpto!D42/Bsexpto!C42-1</f>
        <v>#DIV/0!</v>
      </c>
      <c r="E24" s="49" t="e">
        <f>Bsexpto!E42/Bsexpto!D42-1</f>
        <v>#DIV/0!</v>
      </c>
      <c r="F24" s="49" t="e">
        <f>Bsexpto!F42/Bsexpto!E42-1</f>
        <v>#DIV/0!</v>
      </c>
      <c r="G24" s="49" t="e">
        <f>Bsexpto!G42/Bsexpto!F42-1</f>
        <v>#DIV/0!</v>
      </c>
      <c r="H24" s="49" t="e">
        <f>Bsexpto!H42/Bsexpto!G42-1</f>
        <v>#DIV/0!</v>
      </c>
      <c r="I24" s="49" t="e">
        <f>Bsexpto!I42/Bsexpto!H42-1</f>
        <v>#DIV/0!</v>
      </c>
      <c r="J24" s="49">
        <f>Bsexpto!J42/Bsexpto!I42-1</f>
        <v>-2</v>
      </c>
      <c r="K24" s="49">
        <f>Bsexpto!K42/Bsexpto!J42-1</f>
        <v>-2.8684684684684685</v>
      </c>
      <c r="L24" s="49">
        <f>Bsexpto!L42/Bsexpto!K42-1</f>
        <v>-0.65091610414657664</v>
      </c>
      <c r="M24" s="49">
        <f>Bsexpto!M42/Bsexpto!L42-1</f>
        <v>11.425414364640883</v>
      </c>
      <c r="N24" s="49">
        <f>Bsexpto!N42/Bsexpto!M42-1</f>
        <v>-8.7594486438417052E-2</v>
      </c>
      <c r="O24" s="49">
        <f>Bsexpto!O42/Bsexpto!N42-1</f>
        <v>0.80531189083820665</v>
      </c>
      <c r="P24" s="49">
        <f>Bsexpto!P42/Bsexpto!O42-1</f>
        <v>0.35510865163989735</v>
      </c>
      <c r="Q24" s="49">
        <f>Bsexpto!Q42/Bsexpto!P42-1</f>
        <v>-0.81444223107569724</v>
      </c>
      <c r="R24" s="49">
        <f>Bsexpto!R42/Bsexpto!Q42-1</f>
        <v>2.050993022007515</v>
      </c>
      <c r="S24" s="49">
        <f>Bsexpto!S42/Bsexpto!R42-1</f>
        <v>-1.5051020408163265</v>
      </c>
      <c r="T24" s="49">
        <f>Bsexpto!T42/Bsexpto!S42-1</f>
        <v>0.61337513061650961</v>
      </c>
      <c r="U24" s="49">
        <f>Bsexpto!U42/Bsexpto!T42-1</f>
        <v>-2.4471070811744386</v>
      </c>
      <c r="V24" s="49">
        <f>Bsexpto!V42/Bsexpto!U42-1</f>
        <v>-1.5061912576458301</v>
      </c>
      <c r="W24" s="49">
        <f>Bsexpto!W42/Bsexpto!V42-1</f>
        <v>-1.5794282346006485</v>
      </c>
      <c r="X24" s="49">
        <f>Bsexpto!X42/Bsexpto!W42-1</f>
        <v>0.95574771108850443</v>
      </c>
      <c r="Y24" s="49">
        <f>Bsexpto!Y42/Bsexpto!X42-1</f>
        <v>2.4065019505851764</v>
      </c>
      <c r="Z24" s="49">
        <f>Bsexpto!Z42/Bsexpto!Y42-1</f>
        <v>-0.78523438692930225</v>
      </c>
      <c r="AA24" s="49">
        <f>Bsexpto!AA42/Bsexpto!Z42-1</f>
        <v>-0.2531105581230001</v>
      </c>
      <c r="AB24" s="49">
        <f>Bsexpto!AB42/Bsexpto!AA42-1</f>
        <v>1.3617325083293661</v>
      </c>
      <c r="AC24" s="49">
        <f>Bsexpto!AC42/Bsexpto!AB42-1</f>
        <v>1.9669488109633217</v>
      </c>
      <c r="AD24" s="49">
        <f>Bsexpto!AD42/Bsexpto!AC42-1</f>
        <v>-0.16505909523162621</v>
      </c>
    </row>
    <row r="25" spans="1:30">
      <c r="A25" s="43" t="s">
        <v>63</v>
      </c>
      <c r="B25" s="62" t="s">
        <v>68</v>
      </c>
      <c r="C25" s="49">
        <f>Bsexpto!C43/Bsexpto!B43-1</f>
        <v>3.3888888888888893</v>
      </c>
      <c r="D25" s="49">
        <f>Bsexpto!D43/Bsexpto!C43-1</f>
        <v>1.3797468354430378</v>
      </c>
      <c r="E25" s="49">
        <f>Bsexpto!E43/Bsexpto!D43-1</f>
        <v>0.79255319148936176</v>
      </c>
      <c r="F25" s="49">
        <f>Bsexpto!F43/Bsexpto!E43-1</f>
        <v>0.47181008902077148</v>
      </c>
      <c r="G25" s="49">
        <f>Bsexpto!G43/Bsexpto!F43-1</f>
        <v>0.45564516129032251</v>
      </c>
      <c r="H25" s="49">
        <f>Bsexpto!H43/Bsexpto!G43-1</f>
        <v>0.38365650969529086</v>
      </c>
      <c r="I25" s="49">
        <f>Bsexpto!I43/Bsexpto!H43-1</f>
        <v>0.31931931931931934</v>
      </c>
      <c r="J25" s="49">
        <f>Bsexpto!J43/Bsexpto!I43-1</f>
        <v>0.19650986342943844</v>
      </c>
      <c r="K25" s="49">
        <f>Bsexpto!K43/Bsexpto!J43-1</f>
        <v>0.11921369689283456</v>
      </c>
      <c r="L25" s="49">
        <f>Bsexpto!L43/Bsexpto!K43-1</f>
        <v>0.10254957507082163</v>
      </c>
      <c r="M25" s="49">
        <f>Bsexpto!M43/Bsexpto!L43-1</f>
        <v>8.5817060637204623E-2</v>
      </c>
      <c r="N25" s="49">
        <f>Bsexpto!N43/Bsexpto!M43-1</f>
        <v>9.7964978703265482E-2</v>
      </c>
      <c r="O25" s="49">
        <f>Bsexpto!O43/Bsexpto!N43-1</f>
        <v>9.3103448275862144E-2</v>
      </c>
      <c r="P25" s="49">
        <f>Bsexpto!P43/Bsexpto!O43-1</f>
        <v>6.9400630914826511E-2</v>
      </c>
      <c r="Q25" s="49">
        <f>Bsexpto!Q43/Bsexpto!P43-1</f>
        <v>4.6091445427728583E-2</v>
      </c>
      <c r="R25" s="49">
        <f>Bsexpto!R43/Bsexpto!Q43-1</f>
        <v>5.1462812830454618E-2</v>
      </c>
      <c r="S25" s="49">
        <f>Bsexpto!S43/Bsexpto!R43-1</f>
        <v>3.4864230640295091E-2</v>
      </c>
      <c r="T25" s="49">
        <f>Bsexpto!T43/Bsexpto!S43-1</f>
        <v>3.790087463556846E-2</v>
      </c>
      <c r="U25" s="49">
        <f>Bsexpto!U43/Bsexpto!T43-1</f>
        <v>4.0574282147315843E-2</v>
      </c>
      <c r="V25" s="49">
        <f>Bsexpto!V43/Bsexpto!U43-1</f>
        <v>2.4895020995800765E-2</v>
      </c>
      <c r="W25" s="49">
        <f>Bsexpto!W43/Bsexpto!V43-1</f>
        <v>1.9315188762071944E-2</v>
      </c>
      <c r="X25" s="49">
        <f>Bsexpto!X43/Bsexpto!W43-1</f>
        <v>2.1246052253804271E-2</v>
      </c>
      <c r="Y25" s="49">
        <f>Bsexpto!Y43/Bsexpto!X43-1</f>
        <v>2.2209727298285076E-2</v>
      </c>
      <c r="Z25" s="49">
        <f>Bsexpto!Z43/Bsexpto!Y43-1</f>
        <v>1.0451045104510559E-2</v>
      </c>
      <c r="AA25" s="49">
        <f>Bsexpto!AA43/Bsexpto!Z43-1</f>
        <v>7.0767555797495163E-3</v>
      </c>
      <c r="AB25" s="49">
        <f>Bsexpto!AB43/Bsexpto!AA43-1</f>
        <v>1.2972972972973063E-2</v>
      </c>
      <c r="AC25" s="49">
        <f>Bsexpto!AC43/Bsexpto!AB43-1</f>
        <v>6.1366061899679192E-3</v>
      </c>
      <c r="AD25" s="49">
        <f>Bsexpto!AD43/Bsexpto!AC43-1</f>
        <v>1.4850172368072068E-2</v>
      </c>
    </row>
    <row r="26" spans="1:30">
      <c r="A26" s="43" t="s">
        <v>64</v>
      </c>
      <c r="B26" s="62" t="s">
        <v>68</v>
      </c>
      <c r="C26" s="62" t="s">
        <v>68</v>
      </c>
      <c r="D26" s="62" t="s">
        <v>68</v>
      </c>
      <c r="E26" s="62" t="s">
        <v>68</v>
      </c>
      <c r="F26" s="62" t="s">
        <v>68</v>
      </c>
      <c r="G26" s="62" t="s">
        <v>68</v>
      </c>
      <c r="H26" s="62" t="s">
        <v>68</v>
      </c>
      <c r="I26" s="62" t="s">
        <v>68</v>
      </c>
      <c r="J26" s="49">
        <f>Bsexpto!J44/Bsexpto!I44-1</f>
        <v>-1.8388747056636512</v>
      </c>
      <c r="K26" s="49">
        <f>Bsexpto!K44/Bsexpto!J44-1</f>
        <v>-2.6208731111486578</v>
      </c>
      <c r="L26" s="49">
        <f>Bsexpto!L44/Bsexpto!K44-1</f>
        <v>-0.68787267854212897</v>
      </c>
      <c r="M26" s="49">
        <f>Bsexpto!M44/Bsexpto!L44-1</f>
        <v>10.435353052770727</v>
      </c>
      <c r="N26" s="49">
        <f>Bsexpto!N44/Bsexpto!M44-1</f>
        <v>-0.16498201773776178</v>
      </c>
      <c r="O26" s="49">
        <f>Bsexpto!O44/Bsexpto!N44-1</f>
        <v>0.62062718167994557</v>
      </c>
      <c r="P26" s="49">
        <f>Bsexpto!P44/Bsexpto!O44-1</f>
        <v>0.27413794572088745</v>
      </c>
      <c r="Q26" s="49">
        <f>Bsexpto!Q44/Bsexpto!P44-1</f>
        <v>-0.82017042115843897</v>
      </c>
      <c r="R26" s="49">
        <f>Bsexpto!R44/Bsexpto!Q44-1</f>
        <v>1.8799678219172611</v>
      </c>
      <c r="S26" s="49">
        <f>Bsexpto!S44/Bsexpto!R44-1</f>
        <v>-1.4887268480491695</v>
      </c>
      <c r="T26" s="49">
        <f>Bsexpto!T44/Bsexpto!S44-1</f>
        <v>0.53931508141997853</v>
      </c>
      <c r="U26" s="49">
        <f>Bsexpto!U44/Bsexpto!T44-1</f>
        <v>-2.3418847984877527</v>
      </c>
      <c r="V26" s="49">
        <f>Bsexpto!V44/Bsexpto!U44-1</f>
        <v>-1.4764420696010032</v>
      </c>
      <c r="W26" s="49">
        <f>Bsexpto!W44/Bsexpto!V44-1</f>
        <v>-1.553447488687016</v>
      </c>
      <c r="X26" s="49">
        <f>Bsexpto!X44/Bsexpto!W44-1</f>
        <v>0.89664063906770863</v>
      </c>
      <c r="Y26" s="49">
        <f>Bsexpto!Y44/Bsexpto!X44-1</f>
        <v>2.3235330574024093</v>
      </c>
      <c r="Z26" s="49">
        <f>Bsexpto!Z44/Bsexpto!Y44-1</f>
        <v>-0.7893264568247097</v>
      </c>
      <c r="AA26" s="49">
        <f>Bsexpto!AA44/Bsexpto!Z44-1</f>
        <v>-0.27344929552857089</v>
      </c>
      <c r="AB26" s="49">
        <f>Bsexpto!AB44/Bsexpto!AA44-1</f>
        <v>1.2911136565015449</v>
      </c>
      <c r="AC26" s="49">
        <f>Bsexpto!AC44/Bsexpto!AB44-1</f>
        <v>1.8567216674774909</v>
      </c>
      <c r="AD26" s="49">
        <f>Bsexpto!AD44/Bsexpto!AC44-1</f>
        <v>-0.18984345180762141</v>
      </c>
    </row>
    <row r="27" spans="1:30">
      <c r="F27" s="49">
        <f>Bsexpto!F45/Bsexpto!E45-1</f>
        <v>0.77717767882755107</v>
      </c>
      <c r="G27" s="49">
        <f>Bsexpto!G45/Bsexpto!F45-1</f>
        <v>1.0607010723020021</v>
      </c>
      <c r="H27" s="49">
        <f>Bsexpto!H45/Bsexpto!G45-1</f>
        <v>0.57099385308258888</v>
      </c>
      <c r="I27" s="49">
        <f>Bsexpto!I45/Bsexpto!H45-1</f>
        <v>0.67876651299733037</v>
      </c>
      <c r="J27" s="49">
        <f>Bsexpto!J45/Bsexpto!I45-1</f>
        <v>0.25809987538652823</v>
      </c>
      <c r="K27" s="49">
        <f>Bsexpto!K45/Bsexpto!J45-1</f>
        <v>0.23171033685813058</v>
      </c>
      <c r="L27" s="49">
        <f>Bsexpto!L45/Bsexpto!K45-1</f>
        <v>0.3341201173474706</v>
      </c>
      <c r="M27" s="49">
        <f>Bsexpto!M45/Bsexpto!L45-1</f>
        <v>7.3112878470770859E-2</v>
      </c>
      <c r="N27" s="49">
        <f>Bsexpto!N45/Bsexpto!M45-1</f>
        <v>0.27329606033025744</v>
      </c>
      <c r="O27" s="49">
        <f>Bsexpto!O45/Bsexpto!N45-1</f>
        <v>0.20846897554559463</v>
      </c>
      <c r="P27" s="49">
        <f>Bsexpto!P45/Bsexpto!O45-1</f>
        <v>-5.6746242323253315E-2</v>
      </c>
      <c r="Q27" s="49">
        <f>Bsexpto!Q45/Bsexpto!P45-1</f>
        <v>0.13769564843481485</v>
      </c>
      <c r="R27" s="49">
        <f>Bsexpto!R45/Bsexpto!Q45-1</f>
        <v>0.10331056160806629</v>
      </c>
      <c r="S27" s="49">
        <f>Bsexpto!S45/Bsexpto!R45-1</f>
        <v>0.13149015129888886</v>
      </c>
      <c r="T27" s="49">
        <f>Bsexpto!T45/Bsexpto!S45-1</f>
        <v>2.0698302809812219E-2</v>
      </c>
      <c r="U27" s="49">
        <f>Bsexpto!U45/Bsexpto!T45-1</f>
        <v>0.10345927106892505</v>
      </c>
      <c r="V27" s="49">
        <f>Bsexpto!V45/Bsexpto!U45-1</f>
        <v>3.6922546206382467E-2</v>
      </c>
      <c r="W27" s="49">
        <f>Bsexpto!W45/Bsexpto!V45-1</f>
        <v>5.6167153448671847E-3</v>
      </c>
      <c r="X27" s="49">
        <f>Bsexpto!X45/Bsexpto!W45-1</f>
        <v>0.10264143809720205</v>
      </c>
      <c r="Y27" s="49">
        <f>Bsexpto!Y45/Bsexpto!X45-1</f>
        <v>3.1017916007513024E-2</v>
      </c>
      <c r="Z27" s="49">
        <f>Bsexpto!Z45/Bsexpto!Y45-1</f>
        <v>-4.2429682259238044E-2</v>
      </c>
      <c r="AA27" s="49">
        <f>Bsexpto!AA45/Bsexpto!Z45-1</f>
        <v>0.1572468529909159</v>
      </c>
      <c r="AB27" s="49">
        <f>Bsexpto!AB45/Bsexpto!AA45-1</f>
        <v>-8.60758889290556E-2</v>
      </c>
      <c r="AC27" s="49">
        <f>Bsexpto!AC45/Bsexpto!AB45-1</f>
        <v>-0.11025117639815152</v>
      </c>
      <c r="AD27" s="49">
        <f>Bsexpto!AD45/Bsexpto!AC45-1</f>
        <v>0.27967697559912019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M25" sqref="M25"/>
    </sheetView>
  </sheetViews>
  <sheetFormatPr baseColWidth="10" defaultRowHeight="12.75"/>
  <cols>
    <col min="1" max="1" width="11.42578125" style="3"/>
    <col min="2" max="14" width="8.5703125" style="3" customWidth="1"/>
    <col min="15" max="15" width="9" style="3" bestFit="1" customWidth="1"/>
    <col min="16" max="23" width="8.5703125" style="3" customWidth="1"/>
    <col min="24" max="25" width="9.5703125" style="3" bestFit="1" customWidth="1"/>
    <col min="26" max="29" width="8.5703125" style="3" customWidth="1"/>
    <col min="30" max="16384" width="11.42578125" style="3"/>
  </cols>
  <sheetData>
    <row r="1" spans="1:29">
      <c r="A1" s="14" t="s">
        <v>40</v>
      </c>
    </row>
    <row r="2" spans="1:29">
      <c r="A2" s="35" t="s">
        <v>41</v>
      </c>
    </row>
    <row r="3" spans="1:29">
      <c r="A3" s="15" t="s">
        <v>44</v>
      </c>
    </row>
    <row r="4" spans="1:29">
      <c r="A4" s="11"/>
      <c r="B4" s="41">
        <v>41000</v>
      </c>
      <c r="C4" s="41">
        <v>41030</v>
      </c>
      <c r="D4" s="41">
        <v>41061</v>
      </c>
      <c r="E4" s="41">
        <v>41091</v>
      </c>
      <c r="F4" s="41">
        <v>41122</v>
      </c>
      <c r="G4" s="41">
        <v>41153</v>
      </c>
      <c r="H4" s="41">
        <v>41183</v>
      </c>
      <c r="I4" s="41">
        <v>41214</v>
      </c>
      <c r="J4" s="41">
        <v>41244</v>
      </c>
      <c r="K4" s="41">
        <v>41275</v>
      </c>
      <c r="L4" s="41">
        <v>41306</v>
      </c>
      <c r="M4" s="41">
        <v>41334</v>
      </c>
      <c r="N4" s="41">
        <v>41365</v>
      </c>
      <c r="O4" s="41">
        <v>41395</v>
      </c>
      <c r="P4" s="41">
        <v>41426</v>
      </c>
      <c r="Q4" s="41">
        <v>41456</v>
      </c>
      <c r="R4" s="41">
        <v>41487</v>
      </c>
      <c r="S4" s="41">
        <v>41518</v>
      </c>
      <c r="T4" s="41">
        <v>41548</v>
      </c>
      <c r="U4" s="41">
        <v>41579</v>
      </c>
      <c r="V4" s="41">
        <v>41609</v>
      </c>
      <c r="W4" s="41">
        <v>41640</v>
      </c>
      <c r="X4" s="41">
        <v>41671</v>
      </c>
      <c r="Y4" s="41">
        <v>41699</v>
      </c>
      <c r="Z4" s="41">
        <v>41730</v>
      </c>
      <c r="AA4" s="41">
        <v>41760</v>
      </c>
      <c r="AB4" s="41">
        <v>41791</v>
      </c>
      <c r="AC4" s="41">
        <v>41821</v>
      </c>
    </row>
    <row r="5" spans="1:29">
      <c r="A5" s="51" t="s">
        <v>43</v>
      </c>
      <c r="B5" s="50"/>
      <c r="C5" s="50"/>
      <c r="D5" s="50"/>
      <c r="E5" s="49">
        <v>0.57987906303203451</v>
      </c>
      <c r="F5" s="49">
        <v>0.54514240698397431</v>
      </c>
      <c r="G5" s="49">
        <v>0.2884052696469428</v>
      </c>
      <c r="H5" s="49">
        <v>0.28203427541786552</v>
      </c>
      <c r="I5" s="49">
        <v>0.17304487344370734</v>
      </c>
      <c r="J5" s="49">
        <v>0.11223276484796041</v>
      </c>
      <c r="K5" s="49">
        <v>8.767417811735112E-2</v>
      </c>
      <c r="L5" s="49">
        <v>6.3527218182527045E-2</v>
      </c>
      <c r="M5" s="49">
        <v>5.7570372828553928E-2</v>
      </c>
      <c r="N5" s="49">
        <v>9.9450077322424502E-2</v>
      </c>
      <c r="O5" s="49">
        <v>5.8982825852484932E-2</v>
      </c>
      <c r="P5" s="49">
        <v>2.5316151568901546E-2</v>
      </c>
      <c r="Q5" s="49">
        <v>4.0001365216921769E-2</v>
      </c>
      <c r="R5" s="49">
        <v>3.6529986779866297E-2</v>
      </c>
      <c r="S5" s="49">
        <v>4.2566211849565327E-2</v>
      </c>
      <c r="T5" s="49">
        <v>7.4464733875160283E-2</v>
      </c>
      <c r="U5" s="49">
        <v>7.5394237397101049E-2</v>
      </c>
      <c r="V5" s="49">
        <v>4.2571344513092191E-2</v>
      </c>
      <c r="W5" s="49">
        <v>2.8818466574484392E-2</v>
      </c>
      <c r="X5" s="49">
        <v>1.6297367435546439E-2</v>
      </c>
      <c r="Y5" s="49">
        <v>1.5905756566104046E-2</v>
      </c>
      <c r="Z5" s="49">
        <v>3.2440920226188386E-2</v>
      </c>
      <c r="AA5" s="49">
        <v>2.2578864431778367E-2</v>
      </c>
      <c r="AB5" s="49">
        <v>2.8201379084511258E-2</v>
      </c>
      <c r="AC5" s="49">
        <v>1.942058674867031E-2</v>
      </c>
    </row>
    <row r="6" spans="1:29">
      <c r="A6" s="52" t="s">
        <v>42</v>
      </c>
      <c r="B6" s="50"/>
      <c r="C6" s="50"/>
      <c r="D6" s="50"/>
      <c r="E6" s="49">
        <v>0.93360022607385096</v>
      </c>
      <c r="F6" s="49">
        <v>0.88868861164022195</v>
      </c>
      <c r="G6" s="49">
        <v>0.54824048925309476</v>
      </c>
      <c r="H6" s="49">
        <v>0.38475648155244047</v>
      </c>
      <c r="I6" s="49">
        <v>0.21565853253592149</v>
      </c>
      <c r="J6" s="49">
        <v>0.20121986219891874</v>
      </c>
      <c r="K6" s="49">
        <v>0.15243173502570118</v>
      </c>
      <c r="L6" s="49">
        <v>0.11067295119529241</v>
      </c>
      <c r="M6" s="49">
        <v>0.12781461727899179</v>
      </c>
      <c r="N6" s="49">
        <v>0.12757532572708952</v>
      </c>
      <c r="O6" s="49">
        <v>6.7728270998117734E-2</v>
      </c>
      <c r="P6" s="49">
        <v>3.7786697220524745E-2</v>
      </c>
      <c r="Q6" s="49">
        <v>7.6765134454894746E-2</v>
      </c>
      <c r="R6" s="49">
        <v>3.0886641934614767E-2</v>
      </c>
      <c r="S6" s="49">
        <v>5.2942030959563624E-2</v>
      </c>
      <c r="T6" s="49">
        <v>8.1818842658416768E-2</v>
      </c>
      <c r="U6" s="49">
        <v>5.1346818984147058E-2</v>
      </c>
      <c r="V6" s="49">
        <v>5.0773311891581629E-2</v>
      </c>
      <c r="W6" s="49">
        <v>3.3202734754515406E-2</v>
      </c>
      <c r="X6" s="49">
        <v>3.2464589378585984E-2</v>
      </c>
      <c r="Y6" s="49">
        <v>2.2420691608656673E-2</v>
      </c>
      <c r="Z6" s="49">
        <v>2.4229029981284622E-2</v>
      </c>
      <c r="AA6" s="49">
        <v>3.785718070399402E-2</v>
      </c>
      <c r="AB6" s="49">
        <v>4.7314731659325648E-2</v>
      </c>
      <c r="AC6" s="49">
        <v>3.9812382729106144E-2</v>
      </c>
    </row>
    <row r="8" spans="1:29">
      <c r="A8" s="17" t="s">
        <v>46</v>
      </c>
    </row>
    <row r="9" spans="1:29">
      <c r="B9" s="41">
        <v>41000</v>
      </c>
      <c r="C9" s="41">
        <v>41030</v>
      </c>
      <c r="D9" s="41">
        <v>41061</v>
      </c>
      <c r="E9" s="41">
        <v>41091</v>
      </c>
      <c r="F9" s="41">
        <v>41122</v>
      </c>
      <c r="G9" s="41">
        <v>41153</v>
      </c>
      <c r="H9" s="41">
        <v>41183</v>
      </c>
      <c r="I9" s="41">
        <v>41214</v>
      </c>
      <c r="J9" s="41">
        <v>41244</v>
      </c>
      <c r="K9" s="41">
        <v>41275</v>
      </c>
      <c r="L9" s="41">
        <v>41306</v>
      </c>
      <c r="M9" s="41">
        <v>41334</v>
      </c>
      <c r="N9" s="41">
        <v>41365</v>
      </c>
      <c r="O9" s="41">
        <v>41395</v>
      </c>
      <c r="P9" s="41">
        <v>41426</v>
      </c>
      <c r="Q9" s="41">
        <v>41456</v>
      </c>
      <c r="R9" s="41">
        <v>41487</v>
      </c>
      <c r="S9" s="41">
        <v>41518</v>
      </c>
      <c r="T9" s="41">
        <v>41548</v>
      </c>
      <c r="U9" s="41">
        <v>41579</v>
      </c>
      <c r="V9" s="41">
        <v>41609</v>
      </c>
      <c r="W9" s="41">
        <v>41640</v>
      </c>
      <c r="X9" s="41">
        <v>41671</v>
      </c>
      <c r="Y9" s="41">
        <v>41699</v>
      </c>
      <c r="Z9" s="41">
        <v>41730</v>
      </c>
      <c r="AA9" s="41">
        <v>41760</v>
      </c>
      <c r="AB9" s="41">
        <v>41791</v>
      </c>
      <c r="AC9" s="41">
        <v>41821</v>
      </c>
    </row>
    <row r="10" spans="1:29">
      <c r="A10" s="16" t="s">
        <v>43</v>
      </c>
      <c r="B10" s="50"/>
      <c r="C10" s="50"/>
      <c r="D10" s="50"/>
      <c r="E10" s="49">
        <v>0.15621420389461638</v>
      </c>
      <c r="F10" s="49">
        <v>0.52284829721362236</v>
      </c>
      <c r="G10" s="49">
        <v>-0.12515247621371073</v>
      </c>
      <c r="H10" s="49">
        <v>0.32775608849228499</v>
      </c>
      <c r="I10" s="49">
        <v>-0.15699383926071131</v>
      </c>
      <c r="J10" s="49">
        <v>-0.12980110451355742</v>
      </c>
      <c r="K10" s="49">
        <v>3.5548981247315981E-2</v>
      </c>
      <c r="L10" s="49">
        <v>-0.15915583817159706</v>
      </c>
      <c r="M10" s="49">
        <v>0.13996054362121879</v>
      </c>
      <c r="N10" s="49">
        <v>0.42519950004807239</v>
      </c>
      <c r="O10" s="49">
        <v>-0.19027220292103753</v>
      </c>
      <c r="P10" s="49">
        <v>-0.13155044572190278</v>
      </c>
      <c r="Q10" s="49">
        <v>0.21282617037605522</v>
      </c>
      <c r="R10" s="49">
        <v>8.2175202689341642E-2</v>
      </c>
      <c r="S10" s="49">
        <v>4.5123306094405402E-2</v>
      </c>
      <c r="T10" s="49">
        <v>0.31885654340414371</v>
      </c>
      <c r="U10" s="49">
        <v>4.6850143175310333E-2</v>
      </c>
      <c r="V10" s="49">
        <v>-0.17860851505711328</v>
      </c>
      <c r="W10" s="49">
        <v>-4.9828867441645275E-2</v>
      </c>
      <c r="X10" s="49">
        <v>-7.5450267726756448E-2</v>
      </c>
      <c r="Y10" s="49">
        <v>-5.6230256230256126E-2</v>
      </c>
      <c r="Z10" s="49">
        <v>0.35119756024992554</v>
      </c>
      <c r="AA10" s="49">
        <v>-0.11981503399300863</v>
      </c>
      <c r="AB10" s="49">
        <v>7.3175308024264751E-3</v>
      </c>
      <c r="AC10" s="49">
        <v>1.2821308829007894E-2</v>
      </c>
    </row>
    <row r="11" spans="1:29">
      <c r="A11" s="12" t="s">
        <v>42</v>
      </c>
      <c r="B11" s="50"/>
      <c r="C11" s="50"/>
      <c r="D11" s="50"/>
      <c r="E11" s="49">
        <v>9.4351802044109867E-2</v>
      </c>
      <c r="F11" s="49">
        <v>0.86197404640188746</v>
      </c>
      <c r="G11" s="49">
        <v>0.20855332629355861</v>
      </c>
      <c r="H11" s="49">
        <v>0.12966360856269121</v>
      </c>
      <c r="I11" s="49">
        <v>-0.12700131487354016</v>
      </c>
      <c r="J11" s="49">
        <v>0.16811375919199079</v>
      </c>
      <c r="K11" s="49">
        <v>5.0438014335012493E-3</v>
      </c>
      <c r="L11" s="49">
        <v>-2.8450682967323115E-2</v>
      </c>
      <c r="M11" s="49">
        <v>0.26180674227124423</v>
      </c>
      <c r="N11" s="49">
        <v>0.18951029579242196</v>
      </c>
      <c r="O11" s="49">
        <v>-0.27687212130621541</v>
      </c>
      <c r="P11" s="49">
        <v>-0.1512202104057826</v>
      </c>
      <c r="Q11" s="49">
        <v>0.45037942664418229</v>
      </c>
      <c r="R11" s="49">
        <v>-0.21483591547248793</v>
      </c>
      <c r="S11" s="49">
        <v>0.24877832074633499</v>
      </c>
      <c r="T11" s="49">
        <v>0.31299656112889851</v>
      </c>
      <c r="U11" s="49">
        <v>-0.12185594942424927</v>
      </c>
      <c r="V11" s="49">
        <v>2.1983390327308339E-2</v>
      </c>
      <c r="W11" s="49">
        <v>-3.5775384925027742E-2</v>
      </c>
      <c r="X11" s="49">
        <v>2.1343213484318779E-2</v>
      </c>
      <c r="Y11" s="49">
        <v>-9.2555691804618867E-2</v>
      </c>
      <c r="Z11" s="49">
        <v>0.11348216547957546</v>
      </c>
      <c r="AA11" s="49">
        <v>3.9922127831715448E-2</v>
      </c>
      <c r="AB11" s="49">
        <v>-1.1572779655247944E-2</v>
      </c>
      <c r="AC11" s="49">
        <v>0.20853523551838649</v>
      </c>
    </row>
    <row r="13" spans="1:29">
      <c r="A13" s="17" t="s">
        <v>45</v>
      </c>
    </row>
    <row r="14" spans="1:29">
      <c r="B14" s="41">
        <v>41000</v>
      </c>
      <c r="C14" s="41">
        <v>41030</v>
      </c>
      <c r="D14" s="41">
        <v>41061</v>
      </c>
      <c r="E14" s="41">
        <v>41091</v>
      </c>
      <c r="F14" s="41">
        <v>41122</v>
      </c>
      <c r="G14" s="41">
        <v>41153</v>
      </c>
      <c r="H14" s="41">
        <v>41183</v>
      </c>
      <c r="I14" s="41">
        <v>41214</v>
      </c>
      <c r="J14" s="41">
        <v>41244</v>
      </c>
      <c r="K14" s="41">
        <v>41275</v>
      </c>
      <c r="L14" s="41">
        <v>41306</v>
      </c>
      <c r="M14" s="41">
        <v>41334</v>
      </c>
      <c r="N14" s="41">
        <v>41365</v>
      </c>
      <c r="O14" s="41">
        <v>41395</v>
      </c>
      <c r="P14" s="41">
        <v>41426</v>
      </c>
      <c r="Q14" s="41">
        <v>41456</v>
      </c>
      <c r="R14" s="41">
        <v>41487</v>
      </c>
      <c r="S14" s="41">
        <v>41518</v>
      </c>
      <c r="T14" s="41">
        <v>41548</v>
      </c>
      <c r="U14" s="41">
        <v>41579</v>
      </c>
      <c r="V14" s="41">
        <v>41609</v>
      </c>
      <c r="W14" s="41">
        <v>41640</v>
      </c>
      <c r="X14" s="41">
        <v>41671</v>
      </c>
      <c r="Y14" s="41">
        <v>41699</v>
      </c>
      <c r="Z14" s="41">
        <v>41730</v>
      </c>
      <c r="AA14" s="41">
        <v>41760</v>
      </c>
      <c r="AB14" s="41">
        <v>41791</v>
      </c>
      <c r="AC14" s="41">
        <v>41821</v>
      </c>
    </row>
    <row r="15" spans="1:29">
      <c r="A15" s="51" t="s">
        <v>43</v>
      </c>
      <c r="B15" s="50"/>
      <c r="C15" s="50"/>
      <c r="D15" s="50"/>
      <c r="E15" s="49">
        <v>0.38545454545454549</v>
      </c>
      <c r="F15" s="49">
        <v>0.31233595800524938</v>
      </c>
      <c r="G15" s="49">
        <v>0.26800000000000002</v>
      </c>
      <c r="H15" s="49">
        <v>0.24605678233438488</v>
      </c>
      <c r="I15" s="49">
        <v>0.13797468354430387</v>
      </c>
      <c r="J15" s="49">
        <v>9.2324805339265792E-2</v>
      </c>
      <c r="K15" s="49">
        <v>7.8411405295315761E-2</v>
      </c>
      <c r="L15" s="49">
        <v>7.6487252124645799E-2</v>
      </c>
      <c r="M15" s="49">
        <v>7.0175438596491224E-2</v>
      </c>
      <c r="N15" s="49">
        <v>9.0983606557377028E-2</v>
      </c>
      <c r="O15" s="49">
        <v>5.6348610067618266E-2</v>
      </c>
      <c r="P15" s="49">
        <v>3.1294452347083945E-2</v>
      </c>
      <c r="Q15" s="49">
        <v>2.8965517241379413E-2</v>
      </c>
      <c r="R15" s="49">
        <v>2.2788203753351111E-2</v>
      </c>
      <c r="S15" s="49">
        <v>2.8833551769331667E-2</v>
      </c>
      <c r="T15" s="49">
        <v>2.9936305732484181E-2</v>
      </c>
      <c r="U15" s="49">
        <v>1.298701298701288E-2</v>
      </c>
      <c r="V15" s="49">
        <v>1.831501831501825E-3</v>
      </c>
      <c r="W15" s="49">
        <v>4.8750761730651515E-3</v>
      </c>
      <c r="X15" s="49">
        <v>4.851425106124907E-3</v>
      </c>
      <c r="Y15" s="49">
        <v>3.6210018105009567E-3</v>
      </c>
      <c r="Z15" s="49">
        <v>-2.4052916416115178E-3</v>
      </c>
      <c r="AA15" s="49">
        <v>4.2194092827003704E-3</v>
      </c>
      <c r="AB15" s="49">
        <v>6.0024009603831807E-4</v>
      </c>
      <c r="AC15" s="49">
        <v>1.0797840431913563E-2</v>
      </c>
    </row>
    <row r="16" spans="1:29">
      <c r="A16" s="52" t="s">
        <v>42</v>
      </c>
      <c r="B16" s="50"/>
      <c r="C16" s="50"/>
      <c r="D16" s="50"/>
      <c r="E16" s="49">
        <v>0.47181008902077148</v>
      </c>
      <c r="F16" s="49">
        <v>0.45564516129032251</v>
      </c>
      <c r="G16" s="49">
        <v>0.38365650969529086</v>
      </c>
      <c r="H16" s="49">
        <v>0.31931931931931934</v>
      </c>
      <c r="I16" s="49">
        <v>0.19650986342943844</v>
      </c>
      <c r="J16" s="49">
        <v>0.11921369689283456</v>
      </c>
      <c r="K16" s="49">
        <v>0.10254957507082163</v>
      </c>
      <c r="L16" s="49">
        <v>8.5817060637204623E-2</v>
      </c>
      <c r="M16" s="49">
        <v>9.7964978703265482E-2</v>
      </c>
      <c r="N16" s="49">
        <v>9.3103448275862144E-2</v>
      </c>
      <c r="O16" s="49">
        <v>6.9400630914826511E-2</v>
      </c>
      <c r="P16" s="49">
        <v>4.6091445427728583E-2</v>
      </c>
      <c r="Q16" s="49">
        <v>5.1462812830454618E-2</v>
      </c>
      <c r="R16" s="49">
        <v>3.4864230640295091E-2</v>
      </c>
      <c r="S16" s="49">
        <v>3.790087463556846E-2</v>
      </c>
      <c r="T16" s="49">
        <v>4.0574282147315843E-2</v>
      </c>
      <c r="U16" s="49">
        <v>2.4895020995800765E-2</v>
      </c>
      <c r="V16" s="49">
        <v>1.9315188762071944E-2</v>
      </c>
      <c r="W16" s="49">
        <v>2.1246052253804271E-2</v>
      </c>
      <c r="X16" s="49">
        <v>2.2209727298285076E-2</v>
      </c>
      <c r="Y16" s="49">
        <v>1.0451045104510559E-2</v>
      </c>
      <c r="Z16" s="49">
        <v>7.0767555797495163E-3</v>
      </c>
      <c r="AA16" s="49">
        <v>1.2972972972973063E-2</v>
      </c>
      <c r="AB16" s="49">
        <v>6.1366061899679192E-3</v>
      </c>
      <c r="AC16" s="49">
        <v>1.4850172368072068E-2</v>
      </c>
    </row>
    <row r="18" spans="1:29">
      <c r="A18" s="3" t="s">
        <v>49</v>
      </c>
    </row>
    <row r="19" spans="1:29">
      <c r="B19" s="41">
        <v>41000</v>
      </c>
      <c r="C19" s="41">
        <v>41030</v>
      </c>
      <c r="D19" s="41">
        <v>41061</v>
      </c>
      <c r="E19" s="41">
        <v>41091</v>
      </c>
      <c r="F19" s="41">
        <v>41122</v>
      </c>
      <c r="G19" s="41">
        <v>41153</v>
      </c>
      <c r="H19" s="41">
        <v>41183</v>
      </c>
      <c r="I19" s="41">
        <v>41214</v>
      </c>
      <c r="J19" s="41">
        <v>41244</v>
      </c>
      <c r="K19" s="41">
        <v>41275</v>
      </c>
      <c r="L19" s="41">
        <v>41306</v>
      </c>
      <c r="M19" s="41">
        <v>41334</v>
      </c>
      <c r="N19" s="41">
        <v>41365</v>
      </c>
      <c r="O19" s="41">
        <v>41395</v>
      </c>
      <c r="P19" s="41">
        <v>41426</v>
      </c>
      <c r="Q19" s="41">
        <v>41456</v>
      </c>
      <c r="R19" s="41">
        <v>41487</v>
      </c>
      <c r="S19" s="41">
        <v>41518</v>
      </c>
      <c r="T19" s="41">
        <v>41548</v>
      </c>
      <c r="U19" s="41">
        <v>41579</v>
      </c>
      <c r="V19" s="41">
        <v>41609</v>
      </c>
      <c r="W19" s="41">
        <v>41640</v>
      </c>
      <c r="X19" s="41">
        <v>41671</v>
      </c>
      <c r="Y19" s="41">
        <v>41699</v>
      </c>
      <c r="Z19" s="41">
        <v>41730</v>
      </c>
      <c r="AA19" s="41">
        <v>41760</v>
      </c>
      <c r="AB19" s="41">
        <v>41791</v>
      </c>
      <c r="AC19" s="41">
        <v>41821</v>
      </c>
    </row>
    <row r="20" spans="1:29">
      <c r="A20" s="51" t="s">
        <v>43</v>
      </c>
      <c r="B20" s="50"/>
      <c r="C20" s="50"/>
      <c r="D20" s="50"/>
      <c r="E20" s="49" t="e">
        <v>#DIV/0!</v>
      </c>
      <c r="F20" s="49" t="e">
        <v>#DIV/0!</v>
      </c>
      <c r="G20" s="49" t="e">
        <v>#DIV/0!</v>
      </c>
      <c r="H20" s="49" t="e">
        <v>#DIV/0!</v>
      </c>
      <c r="I20" s="49">
        <v>-1.8524823070615366</v>
      </c>
      <c r="J20" s="49">
        <v>-2.6799257561198386</v>
      </c>
      <c r="K20" s="49">
        <v>-0.67905471796926298</v>
      </c>
      <c r="L20" s="49">
        <v>9.5767098314166983</v>
      </c>
      <c r="M20" s="49">
        <v>-4.7005691476243894E-2</v>
      </c>
      <c r="N20" s="49">
        <v>0.56488830615291441</v>
      </c>
      <c r="O20" s="49">
        <v>-0.22273255671728898</v>
      </c>
      <c r="P20" s="49">
        <v>-1.1792205675491747</v>
      </c>
      <c r="Q20" s="49">
        <v>-2.679989151621478</v>
      </c>
      <c r="R20" s="49">
        <v>-1.6457567109554549</v>
      </c>
      <c r="S20" s="49">
        <v>3.197624084775283</v>
      </c>
      <c r="T20" s="49">
        <v>-1.706961155549249</v>
      </c>
      <c r="U20" s="49">
        <v>-2.1688593280769606</v>
      </c>
      <c r="V20" s="49">
        <v>-1.029956738167634</v>
      </c>
      <c r="W20" s="49">
        <v>-2.5086696921681195</v>
      </c>
      <c r="X20" s="49">
        <v>-50.789355099400176</v>
      </c>
      <c r="Y20" s="49">
        <v>-0.42870875356691196</v>
      </c>
      <c r="Z20" s="49">
        <v>0.19605747586248889</v>
      </c>
      <c r="AA20" s="49">
        <v>0.45435575897303448</v>
      </c>
      <c r="AB20" s="49">
        <v>0.21127817436469987</v>
      </c>
      <c r="AC20" s="49">
        <v>0.79594435023631704</v>
      </c>
    </row>
    <row r="21" spans="1:29">
      <c r="A21" s="52" t="s">
        <v>42</v>
      </c>
      <c r="B21" s="50"/>
      <c r="C21" s="50"/>
      <c r="D21" s="50"/>
      <c r="E21" s="49" t="e">
        <v>#DIV/0!</v>
      </c>
      <c r="F21" s="49" t="e">
        <v>#DIV/0!</v>
      </c>
      <c r="G21" s="49" t="e">
        <v>#DIV/0!</v>
      </c>
      <c r="H21" s="49" t="e">
        <v>#DIV/0!</v>
      </c>
      <c r="I21" s="49" t="e">
        <v>#DIV/0!</v>
      </c>
      <c r="J21" s="49" t="e">
        <v>#DIV/0!</v>
      </c>
      <c r="K21" s="49" t="e">
        <v>#DIV/0!</v>
      </c>
      <c r="L21" s="49" t="e">
        <v>#DIV/0!</v>
      </c>
      <c r="M21" s="49">
        <v>-1</v>
      </c>
      <c r="N21" s="49" t="e">
        <v>#DIV/0!</v>
      </c>
      <c r="O21" s="49">
        <v>10.378761448358933</v>
      </c>
      <c r="P21" s="49">
        <v>-0.33200572503837378</v>
      </c>
      <c r="Q21" s="49">
        <v>0.20975972201209303</v>
      </c>
      <c r="R21" s="49">
        <v>-1.4121013276498982</v>
      </c>
      <c r="S21" s="49">
        <v>-1.488327001432673</v>
      </c>
      <c r="T21" s="49">
        <v>1.8274170101210898</v>
      </c>
      <c r="U21" s="49">
        <v>-0.31916118120427361</v>
      </c>
      <c r="V21" s="49">
        <v>-6.0307155759931397E-2</v>
      </c>
      <c r="W21" s="49">
        <v>1.1998379014296132</v>
      </c>
      <c r="X21" s="49">
        <v>-0.93004083915863356</v>
      </c>
      <c r="Y21" s="49">
        <v>-16.255924592480056</v>
      </c>
      <c r="Z21" s="49">
        <v>0.49591907458242512</v>
      </c>
      <c r="AA21" s="49">
        <v>0.18267972347657557</v>
      </c>
      <c r="AB21" s="49">
        <v>-0.75016037831558746</v>
      </c>
      <c r="AC21" s="49">
        <v>6.9667168641792925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R1" zoomScale="90" zoomScaleNormal="90" workbookViewId="0">
      <selection activeCell="AC9" sqref="AC9"/>
    </sheetView>
  </sheetViews>
  <sheetFormatPr baseColWidth="10" defaultRowHeight="12.75"/>
  <cols>
    <col min="1" max="1" width="13" style="3" bestFit="1" customWidth="1"/>
    <col min="2" max="2" width="13.28515625" style="3" bestFit="1" customWidth="1"/>
    <col min="3" max="3" width="13.85546875" style="3" bestFit="1" customWidth="1"/>
    <col min="4" max="4" width="11" style="3" customWidth="1"/>
    <col min="5" max="6" width="8.140625" style="3" bestFit="1" customWidth="1"/>
    <col min="7" max="7" width="8.28515625" style="3" bestFit="1" customWidth="1"/>
    <col min="8" max="8" width="8.140625" style="3" bestFit="1" customWidth="1"/>
    <col min="9" max="9" width="8.28515625" style="3" bestFit="1" customWidth="1"/>
    <col min="10" max="10" width="8.7109375" style="3" bestFit="1" customWidth="1"/>
    <col min="11" max="16" width="8.28515625" style="3" bestFit="1" customWidth="1"/>
    <col min="17" max="17" width="8.7109375" style="3" bestFit="1" customWidth="1"/>
    <col min="18" max="18" width="8.28515625" style="3" bestFit="1" customWidth="1"/>
    <col min="19" max="20" width="8.7109375" style="3" bestFit="1" customWidth="1"/>
    <col min="21" max="21" width="8.28515625" style="3" bestFit="1" customWidth="1"/>
    <col min="22" max="22" width="8.7109375" style="3" bestFit="1" customWidth="1"/>
    <col min="23" max="24" width="9.5703125" style="3" bestFit="1" customWidth="1"/>
    <col min="25" max="30" width="8.28515625" style="3" bestFit="1" customWidth="1"/>
    <col min="31" max="16384" width="11.42578125" style="3"/>
  </cols>
  <sheetData>
    <row r="1" spans="1:30">
      <c r="A1" s="42" t="s">
        <v>56</v>
      </c>
      <c r="B1" s="42"/>
    </row>
    <row r="2" spans="1:30">
      <c r="AC2" s="54"/>
    </row>
    <row r="3" spans="1:30">
      <c r="A3" s="53" t="s">
        <v>38</v>
      </c>
      <c r="B3" s="53"/>
    </row>
    <row r="4" spans="1:30">
      <c r="A4" s="11"/>
      <c r="B4" s="11"/>
    </row>
    <row r="5" spans="1:30" s="54" customFormat="1">
      <c r="AC5" s="3"/>
    </row>
    <row r="6" spans="1:30" s="11" customFormat="1">
      <c r="B6" s="41">
        <v>40969</v>
      </c>
      <c r="C6" s="41">
        <v>41000</v>
      </c>
      <c r="D6" s="41">
        <v>41030</v>
      </c>
      <c r="E6" s="41">
        <v>41061</v>
      </c>
      <c r="F6" s="41">
        <v>41091</v>
      </c>
      <c r="G6" s="41">
        <v>41122</v>
      </c>
      <c r="H6" s="41">
        <v>41153</v>
      </c>
      <c r="I6" s="41">
        <v>41183</v>
      </c>
      <c r="J6" s="41">
        <v>41214</v>
      </c>
      <c r="K6" s="41">
        <v>41244</v>
      </c>
      <c r="L6" s="41">
        <v>41275</v>
      </c>
      <c r="M6" s="41">
        <v>41306</v>
      </c>
      <c r="N6" s="41">
        <v>41334</v>
      </c>
      <c r="O6" s="41">
        <v>41365</v>
      </c>
      <c r="P6" s="41">
        <v>41395</v>
      </c>
      <c r="Q6" s="41">
        <v>41426</v>
      </c>
      <c r="R6" s="41">
        <v>41456</v>
      </c>
      <c r="S6" s="41">
        <v>41487</v>
      </c>
      <c r="T6" s="41">
        <v>41518</v>
      </c>
      <c r="U6" s="41">
        <v>41548</v>
      </c>
      <c r="V6" s="41">
        <v>41579</v>
      </c>
      <c r="W6" s="41">
        <v>41609</v>
      </c>
      <c r="X6" s="41">
        <v>41640</v>
      </c>
      <c r="Y6" s="41">
        <v>41671</v>
      </c>
      <c r="Z6" s="41">
        <v>41699</v>
      </c>
      <c r="AA6" s="41">
        <v>41730</v>
      </c>
      <c r="AB6" s="41">
        <v>41760</v>
      </c>
      <c r="AC6" s="41">
        <v>41791</v>
      </c>
      <c r="AD6" s="41">
        <v>41821</v>
      </c>
    </row>
    <row r="7" spans="1:30">
      <c r="A7" s="43" t="s">
        <v>60</v>
      </c>
      <c r="B7" s="37">
        <v>109.83339939999999</v>
      </c>
      <c r="C7" s="37">
        <v>500.34639870000001</v>
      </c>
      <c r="D7" s="38">
        <v>1245.8639413999999</v>
      </c>
      <c r="E7" s="37">
        <v>2555.0500000000002</v>
      </c>
      <c r="F7" s="37">
        <v>4036.67</v>
      </c>
      <c r="G7" s="37">
        <v>6237.23</v>
      </c>
      <c r="H7" s="37">
        <v>8036.08</v>
      </c>
      <c r="I7" s="37">
        <v>10302.530000000001</v>
      </c>
      <c r="J7" s="37">
        <v>12085.33</v>
      </c>
      <c r="K7" s="37">
        <v>13441.7</v>
      </c>
      <c r="L7" s="37">
        <v>14620.19</v>
      </c>
      <c r="M7" s="37">
        <v>15548.97</v>
      </c>
      <c r="N7" s="37">
        <v>16444.13</v>
      </c>
      <c r="O7" s="37">
        <v>18079.5</v>
      </c>
      <c r="P7" s="37">
        <v>19145.88</v>
      </c>
      <c r="Q7" s="37">
        <v>19630.580000000002</v>
      </c>
      <c r="R7" s="37">
        <v>20415.830000000002</v>
      </c>
      <c r="S7" s="37">
        <v>21161.62</v>
      </c>
      <c r="T7" s="37">
        <v>22062.39</v>
      </c>
      <c r="U7" s="37">
        <v>23705.26</v>
      </c>
      <c r="V7" s="37">
        <v>25492.5</v>
      </c>
      <c r="W7" s="38">
        <v>26577.75</v>
      </c>
      <c r="X7" s="38">
        <v>27343.68</v>
      </c>
      <c r="Y7" s="37">
        <v>27789.31</v>
      </c>
      <c r="Z7" s="37">
        <v>28231.32</v>
      </c>
      <c r="AA7" s="37">
        <v>29147.17</v>
      </c>
      <c r="AB7" s="37">
        <v>29805.279999999999</v>
      </c>
      <c r="AC7" s="37">
        <v>30645.83</v>
      </c>
      <c r="AD7" s="37">
        <v>31240.99</v>
      </c>
    </row>
    <row r="8" spans="1:30">
      <c r="A8" s="43" t="s">
        <v>61</v>
      </c>
      <c r="B8" s="37">
        <v>109.83332970000002</v>
      </c>
      <c r="C8" s="37">
        <v>398.74310560000004</v>
      </c>
      <c r="D8" s="38">
        <v>769.84953389999976</v>
      </c>
      <c r="E8" s="37">
        <v>1396.8</v>
      </c>
      <c r="F8" s="37">
        <v>1615</v>
      </c>
      <c r="G8" s="37">
        <v>2459.4</v>
      </c>
      <c r="H8" s="37">
        <v>2151.6</v>
      </c>
      <c r="I8" s="37">
        <v>2856.8</v>
      </c>
      <c r="J8" s="37">
        <v>2408.3000000000002</v>
      </c>
      <c r="K8" s="37">
        <v>2095.6999999999998</v>
      </c>
      <c r="L8" s="37">
        <v>2170.1999999999998</v>
      </c>
      <c r="M8" s="37">
        <v>1824.8</v>
      </c>
      <c r="N8" s="37">
        <v>2080.1999999999998</v>
      </c>
      <c r="O8" s="39">
        <v>2964.7</v>
      </c>
      <c r="P8" s="39">
        <v>2400.6</v>
      </c>
      <c r="Q8" s="39">
        <v>2084.8000000000002</v>
      </c>
      <c r="R8" s="39">
        <v>2528.5</v>
      </c>
      <c r="S8" s="39">
        <v>2736.28</v>
      </c>
      <c r="T8" s="39">
        <v>2859.75</v>
      </c>
      <c r="U8" s="39">
        <v>3771.6</v>
      </c>
      <c r="V8" s="39">
        <v>3948.3</v>
      </c>
      <c r="W8" s="39">
        <v>3243.1</v>
      </c>
      <c r="X8" s="39">
        <v>3081.5</v>
      </c>
      <c r="Y8" s="39">
        <v>2849</v>
      </c>
      <c r="Z8" s="39">
        <v>2688.8</v>
      </c>
      <c r="AA8" s="39">
        <v>3633.1</v>
      </c>
      <c r="AB8" s="37">
        <v>3197.8</v>
      </c>
      <c r="AC8" s="37">
        <v>3221.2</v>
      </c>
      <c r="AD8" s="37">
        <v>3262.5</v>
      </c>
    </row>
    <row r="9" spans="1:30">
      <c r="A9" s="43" t="s">
        <v>62</v>
      </c>
      <c r="B9" s="37"/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5.55</v>
      </c>
      <c r="J9" s="37">
        <v>-5.55</v>
      </c>
      <c r="K9" s="37">
        <v>10.37</v>
      </c>
      <c r="L9" s="37">
        <v>3.62</v>
      </c>
      <c r="M9" s="37">
        <v>40.72</v>
      </c>
      <c r="N9" s="37">
        <v>41.04</v>
      </c>
      <c r="O9" s="37">
        <v>70.61</v>
      </c>
      <c r="P9" s="37">
        <v>58.12</v>
      </c>
      <c r="Q9" s="37">
        <v>-10.68</v>
      </c>
      <c r="R9" s="37">
        <v>18.66</v>
      </c>
      <c r="S9" s="37">
        <v>-12.49</v>
      </c>
      <c r="T9" s="37">
        <v>-54.66</v>
      </c>
      <c r="U9" s="37">
        <v>41.52</v>
      </c>
      <c r="V9" s="37">
        <v>-52.19</v>
      </c>
      <c r="W9" s="37">
        <v>1.63</v>
      </c>
      <c r="X9" s="37">
        <v>-2.5299999999999998</v>
      </c>
      <c r="Y9" s="37">
        <v>128.02000000000001</v>
      </c>
      <c r="Z9" s="37">
        <v>74.3</v>
      </c>
      <c r="AA9" s="37">
        <v>91.75</v>
      </c>
      <c r="AB9" s="37">
        <v>136.44999999999999</v>
      </c>
      <c r="AC9" s="37">
        <v>169.94</v>
      </c>
      <c r="AD9" s="37">
        <v>311.13</v>
      </c>
    </row>
    <row r="10" spans="1:30">
      <c r="A10" s="43" t="s">
        <v>63</v>
      </c>
      <c r="B10" s="37">
        <v>18</v>
      </c>
      <c r="C10" s="37">
        <v>79</v>
      </c>
      <c r="D10" s="37">
        <v>176</v>
      </c>
      <c r="E10" s="37">
        <v>275</v>
      </c>
      <c r="F10" s="37">
        <v>381</v>
      </c>
      <c r="G10" s="37">
        <v>500</v>
      </c>
      <c r="H10" s="37">
        <v>634</v>
      </c>
      <c r="I10" s="37">
        <v>790</v>
      </c>
      <c r="J10" s="37">
        <v>899</v>
      </c>
      <c r="K10" s="37">
        <v>982</v>
      </c>
      <c r="L10" s="37">
        <v>1059</v>
      </c>
      <c r="M10" s="37">
        <v>1140</v>
      </c>
      <c r="N10" s="37">
        <v>1220</v>
      </c>
      <c r="O10" s="37">
        <v>1331</v>
      </c>
      <c r="P10" s="37">
        <v>1406</v>
      </c>
      <c r="Q10" s="37">
        <v>1450</v>
      </c>
      <c r="R10" s="37">
        <v>1492</v>
      </c>
      <c r="S10" s="37">
        <v>1526</v>
      </c>
      <c r="T10" s="37">
        <v>1570</v>
      </c>
      <c r="U10" s="37">
        <v>1617</v>
      </c>
      <c r="V10" s="37">
        <v>1638</v>
      </c>
      <c r="W10" s="37">
        <v>1641</v>
      </c>
      <c r="X10" s="37">
        <v>1649</v>
      </c>
      <c r="Y10" s="37">
        <v>1657</v>
      </c>
      <c r="Z10" s="37">
        <v>1663</v>
      </c>
      <c r="AA10" s="37">
        <v>1659</v>
      </c>
      <c r="AB10" s="37">
        <v>1666</v>
      </c>
      <c r="AC10" s="37">
        <v>1667</v>
      </c>
      <c r="AD10" s="37">
        <v>1685</v>
      </c>
    </row>
    <row r="11" spans="1:30">
      <c r="A11" s="43" t="s">
        <v>64</v>
      </c>
      <c r="B11" s="37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5.3870262935414893E-4</v>
      </c>
      <c r="J11" s="40">
        <v>-4.5923446029194073E-4</v>
      </c>
      <c r="K11" s="40">
        <v>7.7147979794222449E-4</v>
      </c>
      <c r="L11" s="40">
        <v>2.4760280133158326E-4</v>
      </c>
      <c r="M11" s="40">
        <v>2.6188229831300724E-3</v>
      </c>
      <c r="N11" s="40">
        <v>2.4957233979541636E-3</v>
      </c>
      <c r="O11" s="40">
        <v>3.9055283608506871E-3</v>
      </c>
      <c r="P11" s="40">
        <v>3.0356400437065306E-3</v>
      </c>
      <c r="Q11" s="40">
        <v>-5.4404913150808579E-4</v>
      </c>
      <c r="R11" s="40">
        <v>9.1399663888267087E-4</v>
      </c>
      <c r="S11" s="40">
        <v>-5.9021946334921437E-4</v>
      </c>
      <c r="T11" s="40">
        <v>-2.4775194346578046E-3</v>
      </c>
      <c r="U11" s="40">
        <v>1.7515100024214037E-3</v>
      </c>
      <c r="V11" s="40">
        <v>-2.0472688045503579E-3</v>
      </c>
      <c r="W11" s="40">
        <v>6.1329495536680112E-5</v>
      </c>
      <c r="X11" s="40">
        <v>-9.2525951152149229E-5</v>
      </c>
      <c r="Y11" s="40">
        <v>4.606807437824113E-3</v>
      </c>
      <c r="Z11" s="40">
        <v>2.6318287632317583E-3</v>
      </c>
      <c r="AA11" s="40">
        <v>3.1478184674532728E-3</v>
      </c>
      <c r="AB11" s="40">
        <v>4.5780479163423388E-3</v>
      </c>
      <c r="AC11" s="40">
        <v>5.5452895222612665E-3</v>
      </c>
      <c r="AD11" s="40">
        <v>9.9590313879297666E-3</v>
      </c>
    </row>
    <row r="12" spans="1:30">
      <c r="A12" s="56"/>
      <c r="B12" s="65"/>
      <c r="C12" s="64">
        <v>-8.2301062999999886</v>
      </c>
      <c r="D12" s="64">
        <v>-24.331991199999834</v>
      </c>
      <c r="E12" s="64">
        <v>-87.613941399999703</v>
      </c>
      <c r="F12" s="64">
        <v>-133.38000000000011</v>
      </c>
      <c r="G12" s="64">
        <v>-258.8400000000006</v>
      </c>
      <c r="H12" s="64">
        <v>-352.74999999999955</v>
      </c>
      <c r="I12" s="64">
        <v>-590.34999999999945</v>
      </c>
      <c r="J12" s="64">
        <v>-625.50000000000091</v>
      </c>
      <c r="K12" s="64">
        <v>-739.32999999999902</v>
      </c>
      <c r="L12" s="64">
        <v>-991.71</v>
      </c>
      <c r="M12" s="64">
        <v>-896.02000000000112</v>
      </c>
      <c r="N12" s="64">
        <v>-1185.0399999999981</v>
      </c>
      <c r="O12" s="64">
        <v>-1329.3300000000008</v>
      </c>
      <c r="P12" s="64">
        <v>-1334.2199999999989</v>
      </c>
      <c r="Q12" s="64">
        <v>-1600.0999999999995</v>
      </c>
      <c r="R12" s="64">
        <v>-1743.25</v>
      </c>
      <c r="S12" s="64">
        <v>-1990.490000000003</v>
      </c>
      <c r="T12" s="64">
        <v>-1958.9799999999996</v>
      </c>
      <c r="U12" s="64">
        <v>-2128.7300000000009</v>
      </c>
      <c r="V12" s="64">
        <v>-2161.0599999999986</v>
      </c>
      <c r="W12" s="64">
        <v>-2157.85</v>
      </c>
      <c r="X12" s="64">
        <v>-2315.5699999999997</v>
      </c>
      <c r="Y12" s="64">
        <v>-2403.369999999999</v>
      </c>
      <c r="Z12" s="64">
        <v>-2246.7900000000018</v>
      </c>
      <c r="AA12" s="64">
        <v>-2717.2500000000014</v>
      </c>
      <c r="AB12" s="64">
        <v>-2539.6899999999996</v>
      </c>
      <c r="AC12" s="64">
        <v>-2380.6499999999969</v>
      </c>
      <c r="AD12" s="64">
        <v>-2667.34</v>
      </c>
    </row>
    <row r="13" spans="1:30">
      <c r="A13" s="56"/>
      <c r="B13" s="65"/>
      <c r="C13" s="64">
        <f>C12*-1</f>
        <v>8.2301062999999886</v>
      </c>
      <c r="D13" s="64">
        <f t="shared" ref="D13:AD13" si="0">D12*-1</f>
        <v>24.331991199999834</v>
      </c>
      <c r="E13" s="64">
        <f t="shared" si="0"/>
        <v>87.613941399999703</v>
      </c>
      <c r="F13" s="64">
        <f t="shared" si="0"/>
        <v>133.38000000000011</v>
      </c>
      <c r="G13" s="64">
        <f t="shared" si="0"/>
        <v>258.8400000000006</v>
      </c>
      <c r="H13" s="64">
        <f t="shared" si="0"/>
        <v>352.74999999999955</v>
      </c>
      <c r="I13" s="64">
        <f t="shared" si="0"/>
        <v>590.34999999999945</v>
      </c>
      <c r="J13" s="64">
        <f t="shared" si="0"/>
        <v>625.50000000000091</v>
      </c>
      <c r="K13" s="64">
        <f t="shared" si="0"/>
        <v>739.32999999999902</v>
      </c>
      <c r="L13" s="64">
        <f t="shared" si="0"/>
        <v>991.71</v>
      </c>
      <c r="M13" s="64">
        <f t="shared" si="0"/>
        <v>896.02000000000112</v>
      </c>
      <c r="N13" s="64">
        <f t="shared" si="0"/>
        <v>1185.0399999999981</v>
      </c>
      <c r="O13" s="64">
        <f t="shared" si="0"/>
        <v>1329.3300000000008</v>
      </c>
      <c r="P13" s="64">
        <f t="shared" si="0"/>
        <v>1334.2199999999989</v>
      </c>
      <c r="Q13" s="64">
        <f t="shared" si="0"/>
        <v>1600.0999999999995</v>
      </c>
      <c r="R13" s="64">
        <f t="shared" si="0"/>
        <v>1743.25</v>
      </c>
      <c r="S13" s="64">
        <f t="shared" si="0"/>
        <v>1990.490000000003</v>
      </c>
      <c r="T13" s="64">
        <f t="shared" si="0"/>
        <v>1958.9799999999996</v>
      </c>
      <c r="U13" s="64">
        <f t="shared" si="0"/>
        <v>2128.7300000000009</v>
      </c>
      <c r="V13" s="64">
        <f t="shared" si="0"/>
        <v>2161.0599999999986</v>
      </c>
      <c r="W13" s="64">
        <f t="shared" si="0"/>
        <v>2157.85</v>
      </c>
      <c r="X13" s="64">
        <f t="shared" si="0"/>
        <v>2315.5699999999997</v>
      </c>
      <c r="Y13" s="64">
        <f t="shared" si="0"/>
        <v>2403.369999999999</v>
      </c>
      <c r="Z13" s="64">
        <f t="shared" si="0"/>
        <v>2246.7900000000018</v>
      </c>
      <c r="AA13" s="64">
        <f t="shared" si="0"/>
        <v>2717.2500000000014</v>
      </c>
      <c r="AB13" s="64">
        <f t="shared" si="0"/>
        <v>2539.6899999999996</v>
      </c>
      <c r="AC13" s="64">
        <f t="shared" si="0"/>
        <v>2380.6499999999969</v>
      </c>
      <c r="AD13" s="64">
        <f t="shared" si="0"/>
        <v>2667.34</v>
      </c>
    </row>
    <row r="14" spans="1:30" ht="13.5" thickBot="1">
      <c r="A14" s="22"/>
      <c r="B14" s="22"/>
      <c r="C14" s="13"/>
      <c r="D14" s="1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>
      <c r="A15" s="77" t="s">
        <v>60</v>
      </c>
      <c r="B15" s="78"/>
      <c r="C15" s="79">
        <f>C7-B7</f>
        <v>390.51299930000005</v>
      </c>
      <c r="D15" s="79">
        <f t="shared" ref="D15:AD15" si="1">D7-C7</f>
        <v>745.51754269999992</v>
      </c>
      <c r="E15" s="79">
        <f t="shared" si="1"/>
        <v>1309.1860586000003</v>
      </c>
      <c r="F15" s="79">
        <f t="shared" si="1"/>
        <v>1481.62</v>
      </c>
      <c r="G15" s="79">
        <f t="shared" si="1"/>
        <v>2200.5599999999995</v>
      </c>
      <c r="H15" s="79">
        <f t="shared" si="1"/>
        <v>1798.8500000000004</v>
      </c>
      <c r="I15" s="79">
        <f t="shared" si="1"/>
        <v>2266.4500000000007</v>
      </c>
      <c r="J15" s="79">
        <f t="shared" si="1"/>
        <v>1782.7999999999993</v>
      </c>
      <c r="K15" s="79">
        <f t="shared" si="1"/>
        <v>1356.3700000000008</v>
      </c>
      <c r="L15" s="79">
        <f t="shared" si="1"/>
        <v>1178.4899999999998</v>
      </c>
      <c r="M15" s="79">
        <f t="shared" si="1"/>
        <v>928.77999999999884</v>
      </c>
      <c r="N15" s="79">
        <f t="shared" si="1"/>
        <v>895.16000000000167</v>
      </c>
      <c r="O15" s="79">
        <f t="shared" si="1"/>
        <v>1635.369999999999</v>
      </c>
      <c r="P15" s="79">
        <f t="shared" si="1"/>
        <v>1066.380000000001</v>
      </c>
      <c r="Q15" s="79">
        <f t="shared" si="1"/>
        <v>484.70000000000073</v>
      </c>
      <c r="R15" s="79">
        <f t="shared" si="1"/>
        <v>785.25</v>
      </c>
      <c r="S15" s="79">
        <f t="shared" si="1"/>
        <v>745.78999999999724</v>
      </c>
      <c r="T15" s="79">
        <f t="shared" si="1"/>
        <v>900.77000000000044</v>
      </c>
      <c r="U15" s="79">
        <f t="shared" si="1"/>
        <v>1642.869999999999</v>
      </c>
      <c r="V15" s="79">
        <f t="shared" si="1"/>
        <v>1787.2400000000016</v>
      </c>
      <c r="W15" s="79">
        <f t="shared" si="1"/>
        <v>1085.25</v>
      </c>
      <c r="X15" s="79">
        <f t="shared" si="1"/>
        <v>765.93000000000029</v>
      </c>
      <c r="Y15" s="79">
        <f t="shared" si="1"/>
        <v>445.63000000000102</v>
      </c>
      <c r="Z15" s="79">
        <f t="shared" si="1"/>
        <v>442.0099999999984</v>
      </c>
      <c r="AA15" s="79">
        <f t="shared" si="1"/>
        <v>915.84999999999854</v>
      </c>
      <c r="AB15" s="79">
        <f t="shared" si="1"/>
        <v>658.11000000000058</v>
      </c>
      <c r="AC15" s="79">
        <f t="shared" si="1"/>
        <v>840.55000000000291</v>
      </c>
      <c r="AD15" s="80">
        <f t="shared" si="1"/>
        <v>595.15999999999985</v>
      </c>
    </row>
    <row r="16" spans="1:30">
      <c r="A16" s="81" t="s">
        <v>61</v>
      </c>
      <c r="B16" s="22"/>
      <c r="C16" s="13">
        <f t="shared" ref="C16:AD16" si="2">C8-B8</f>
        <v>288.9097759</v>
      </c>
      <c r="D16" s="13">
        <f t="shared" si="2"/>
        <v>371.10642829999972</v>
      </c>
      <c r="E16" s="13">
        <f t="shared" si="2"/>
        <v>626.9504661000002</v>
      </c>
      <c r="F16" s="13">
        <f t="shared" si="2"/>
        <v>218.20000000000005</v>
      </c>
      <c r="G16" s="13">
        <f t="shared" si="2"/>
        <v>844.40000000000009</v>
      </c>
      <c r="H16" s="13">
        <f t="shared" si="2"/>
        <v>-307.80000000000018</v>
      </c>
      <c r="I16" s="13">
        <f t="shared" si="2"/>
        <v>705.20000000000027</v>
      </c>
      <c r="J16" s="13">
        <f t="shared" si="2"/>
        <v>-448.5</v>
      </c>
      <c r="K16" s="13">
        <f t="shared" si="2"/>
        <v>-312.60000000000036</v>
      </c>
      <c r="L16" s="13">
        <f t="shared" si="2"/>
        <v>74.5</v>
      </c>
      <c r="M16" s="13">
        <f t="shared" si="2"/>
        <v>-345.39999999999986</v>
      </c>
      <c r="N16" s="13">
        <f t="shared" si="2"/>
        <v>255.39999999999986</v>
      </c>
      <c r="O16" s="13">
        <f t="shared" si="2"/>
        <v>884.5</v>
      </c>
      <c r="P16" s="13">
        <f t="shared" si="2"/>
        <v>-564.09999999999991</v>
      </c>
      <c r="Q16" s="13">
        <f t="shared" si="2"/>
        <v>-315.79999999999973</v>
      </c>
      <c r="R16" s="13">
        <f t="shared" si="2"/>
        <v>443.69999999999982</v>
      </c>
      <c r="S16" s="13">
        <f t="shared" si="2"/>
        <v>207.7800000000002</v>
      </c>
      <c r="T16" s="13">
        <f t="shared" si="2"/>
        <v>123.4699999999998</v>
      </c>
      <c r="U16" s="13">
        <f t="shared" si="2"/>
        <v>911.84999999999991</v>
      </c>
      <c r="V16" s="13">
        <f t="shared" si="2"/>
        <v>176.70000000000027</v>
      </c>
      <c r="W16" s="13">
        <f t="shared" si="2"/>
        <v>-705.20000000000027</v>
      </c>
      <c r="X16" s="13">
        <f t="shared" si="2"/>
        <v>-161.59999999999991</v>
      </c>
      <c r="Y16" s="13">
        <f t="shared" si="2"/>
        <v>-232.5</v>
      </c>
      <c r="Z16" s="13">
        <f t="shared" si="2"/>
        <v>-160.19999999999982</v>
      </c>
      <c r="AA16" s="13">
        <f t="shared" si="2"/>
        <v>944.29999999999973</v>
      </c>
      <c r="AB16" s="13">
        <f t="shared" si="2"/>
        <v>-435.29999999999973</v>
      </c>
      <c r="AC16" s="13">
        <f t="shared" si="2"/>
        <v>23.399999999999636</v>
      </c>
      <c r="AD16" s="82">
        <f t="shared" si="2"/>
        <v>41.300000000000182</v>
      </c>
    </row>
    <row r="17" spans="1:30">
      <c r="A17" s="81" t="s">
        <v>62</v>
      </c>
      <c r="B17" s="22"/>
      <c r="C17" s="13">
        <f t="shared" ref="C17:AD17" si="3">C9-B9</f>
        <v>0</v>
      </c>
      <c r="D17" s="13">
        <f t="shared" si="3"/>
        <v>0</v>
      </c>
      <c r="E17" s="13">
        <f t="shared" si="3"/>
        <v>0</v>
      </c>
      <c r="F17" s="13">
        <f t="shared" si="3"/>
        <v>0</v>
      </c>
      <c r="G17" s="13">
        <f t="shared" si="3"/>
        <v>0</v>
      </c>
      <c r="H17" s="13">
        <f t="shared" si="3"/>
        <v>0</v>
      </c>
      <c r="I17" s="13">
        <f t="shared" si="3"/>
        <v>5.55</v>
      </c>
      <c r="J17" s="13">
        <f t="shared" si="3"/>
        <v>-11.1</v>
      </c>
      <c r="K17" s="13">
        <f t="shared" si="3"/>
        <v>15.919999999999998</v>
      </c>
      <c r="L17" s="13">
        <f t="shared" si="3"/>
        <v>-6.7499999999999991</v>
      </c>
      <c r="M17" s="13">
        <f t="shared" si="3"/>
        <v>37.1</v>
      </c>
      <c r="N17" s="13">
        <f t="shared" si="3"/>
        <v>0.32000000000000028</v>
      </c>
      <c r="O17" s="13">
        <f t="shared" si="3"/>
        <v>29.57</v>
      </c>
      <c r="P17" s="13">
        <f t="shared" si="3"/>
        <v>-12.490000000000002</v>
      </c>
      <c r="Q17" s="13">
        <f t="shared" si="3"/>
        <v>-68.8</v>
      </c>
      <c r="R17" s="13">
        <f t="shared" si="3"/>
        <v>29.34</v>
      </c>
      <c r="S17" s="13">
        <f t="shared" si="3"/>
        <v>-31.15</v>
      </c>
      <c r="T17" s="13">
        <f t="shared" si="3"/>
        <v>-42.169999999999995</v>
      </c>
      <c r="U17" s="13">
        <f t="shared" si="3"/>
        <v>96.18</v>
      </c>
      <c r="V17" s="13">
        <f t="shared" si="3"/>
        <v>-93.710000000000008</v>
      </c>
      <c r="W17" s="13">
        <f t="shared" si="3"/>
        <v>53.82</v>
      </c>
      <c r="X17" s="13">
        <f t="shared" si="3"/>
        <v>-4.16</v>
      </c>
      <c r="Y17" s="13">
        <f t="shared" si="3"/>
        <v>130.55000000000001</v>
      </c>
      <c r="Z17" s="13">
        <f t="shared" si="3"/>
        <v>-53.720000000000013</v>
      </c>
      <c r="AA17" s="13">
        <f t="shared" si="3"/>
        <v>17.450000000000003</v>
      </c>
      <c r="AB17" s="13">
        <f t="shared" si="3"/>
        <v>44.699999999999989</v>
      </c>
      <c r="AC17" s="13">
        <f t="shared" si="3"/>
        <v>33.490000000000009</v>
      </c>
      <c r="AD17" s="82">
        <f t="shared" si="3"/>
        <v>141.19</v>
      </c>
    </row>
    <row r="18" spans="1:30">
      <c r="A18" s="81" t="s">
        <v>63</v>
      </c>
      <c r="B18" s="22"/>
      <c r="C18" s="13">
        <f t="shared" ref="C18:AD18" si="4">C10-B10</f>
        <v>61</v>
      </c>
      <c r="D18" s="13">
        <f t="shared" si="4"/>
        <v>97</v>
      </c>
      <c r="E18" s="13">
        <f t="shared" si="4"/>
        <v>99</v>
      </c>
      <c r="F18" s="13">
        <f t="shared" si="4"/>
        <v>106</v>
      </c>
      <c r="G18" s="13">
        <f t="shared" si="4"/>
        <v>119</v>
      </c>
      <c r="H18" s="13">
        <f t="shared" si="4"/>
        <v>134</v>
      </c>
      <c r="I18" s="13">
        <f t="shared" si="4"/>
        <v>156</v>
      </c>
      <c r="J18" s="13">
        <f t="shared" si="4"/>
        <v>109</v>
      </c>
      <c r="K18" s="13">
        <f t="shared" si="4"/>
        <v>83</v>
      </c>
      <c r="L18" s="13">
        <f t="shared" si="4"/>
        <v>77</v>
      </c>
      <c r="M18" s="13">
        <f t="shared" si="4"/>
        <v>81</v>
      </c>
      <c r="N18" s="13">
        <f t="shared" si="4"/>
        <v>80</v>
      </c>
      <c r="O18" s="13">
        <f t="shared" si="4"/>
        <v>111</v>
      </c>
      <c r="P18" s="13">
        <f t="shared" si="4"/>
        <v>75</v>
      </c>
      <c r="Q18" s="13">
        <f t="shared" si="4"/>
        <v>44</v>
      </c>
      <c r="R18" s="13">
        <f t="shared" si="4"/>
        <v>42</v>
      </c>
      <c r="S18" s="13">
        <f t="shared" si="4"/>
        <v>34</v>
      </c>
      <c r="T18" s="13">
        <f t="shared" si="4"/>
        <v>44</v>
      </c>
      <c r="U18" s="13">
        <f t="shared" si="4"/>
        <v>47</v>
      </c>
      <c r="V18" s="13">
        <f t="shared" si="4"/>
        <v>21</v>
      </c>
      <c r="W18" s="13">
        <f t="shared" si="4"/>
        <v>3</v>
      </c>
      <c r="X18" s="13">
        <f t="shared" si="4"/>
        <v>8</v>
      </c>
      <c r="Y18" s="13">
        <f t="shared" si="4"/>
        <v>8</v>
      </c>
      <c r="Z18" s="13">
        <f t="shared" si="4"/>
        <v>6</v>
      </c>
      <c r="AA18" s="13">
        <f t="shared" si="4"/>
        <v>-4</v>
      </c>
      <c r="AB18" s="13">
        <f t="shared" si="4"/>
        <v>7</v>
      </c>
      <c r="AC18" s="13">
        <f t="shared" si="4"/>
        <v>1</v>
      </c>
      <c r="AD18" s="82">
        <f t="shared" si="4"/>
        <v>18</v>
      </c>
    </row>
    <row r="19" spans="1:30" ht="13.5" thickBot="1">
      <c r="A19" s="83" t="s">
        <v>64</v>
      </c>
      <c r="B19" s="84"/>
      <c r="C19" s="85">
        <f t="shared" ref="C19:AD19" si="5">C11-B11</f>
        <v>0</v>
      </c>
      <c r="D19" s="85">
        <f t="shared" si="5"/>
        <v>0</v>
      </c>
      <c r="E19" s="85">
        <f t="shared" si="5"/>
        <v>0</v>
      </c>
      <c r="F19" s="85">
        <f t="shared" si="5"/>
        <v>0</v>
      </c>
      <c r="G19" s="85">
        <f t="shared" si="5"/>
        <v>0</v>
      </c>
      <c r="H19" s="85">
        <f t="shared" si="5"/>
        <v>0</v>
      </c>
      <c r="I19" s="85">
        <f t="shared" si="5"/>
        <v>5.3870262935414893E-4</v>
      </c>
      <c r="J19" s="85">
        <f t="shared" si="5"/>
        <v>-9.9793708964608955E-4</v>
      </c>
      <c r="K19" s="85">
        <f t="shared" si="5"/>
        <v>1.2307142582341653E-3</v>
      </c>
      <c r="L19" s="85">
        <f t="shared" si="5"/>
        <v>-5.2387699661064118E-4</v>
      </c>
      <c r="M19" s="85">
        <f t="shared" si="5"/>
        <v>2.3712201817984893E-3</v>
      </c>
      <c r="N19" s="85">
        <f t="shared" si="5"/>
        <v>-1.2309958517590881E-4</v>
      </c>
      <c r="O19" s="85">
        <f t="shared" si="5"/>
        <v>1.4098049628965235E-3</v>
      </c>
      <c r="P19" s="85">
        <f t="shared" si="5"/>
        <v>-8.6988831714415651E-4</v>
      </c>
      <c r="Q19" s="85">
        <f t="shared" si="5"/>
        <v>-3.5796891752146163E-3</v>
      </c>
      <c r="R19" s="85">
        <f t="shared" si="5"/>
        <v>1.4580457703907567E-3</v>
      </c>
      <c r="S19" s="85">
        <f t="shared" si="5"/>
        <v>-1.5042161022318853E-3</v>
      </c>
      <c r="T19" s="85">
        <f t="shared" si="5"/>
        <v>-1.8872999713085903E-3</v>
      </c>
      <c r="U19" s="85">
        <f t="shared" si="5"/>
        <v>4.2290294370792084E-3</v>
      </c>
      <c r="V19" s="85">
        <f t="shared" si="5"/>
        <v>-3.7987788069717616E-3</v>
      </c>
      <c r="W19" s="85">
        <f t="shared" si="5"/>
        <v>2.1085983000870378E-3</v>
      </c>
      <c r="X19" s="85">
        <f t="shared" si="5"/>
        <v>-1.5385544668882934E-4</v>
      </c>
      <c r="Y19" s="85">
        <f t="shared" si="5"/>
        <v>4.6993333889762626E-3</v>
      </c>
      <c r="Z19" s="85">
        <f t="shared" si="5"/>
        <v>-1.9749786745923547E-3</v>
      </c>
      <c r="AA19" s="85">
        <f t="shared" si="5"/>
        <v>5.1598970422151455E-4</v>
      </c>
      <c r="AB19" s="85">
        <f t="shared" si="5"/>
        <v>1.430229448889066E-3</v>
      </c>
      <c r="AC19" s="85">
        <f t="shared" si="5"/>
        <v>9.6724160591892764E-4</v>
      </c>
      <c r="AD19" s="86">
        <f t="shared" si="5"/>
        <v>4.4137418656685001E-3</v>
      </c>
    </row>
    <row r="20" spans="1:30">
      <c r="A20" s="22"/>
      <c r="B20" s="22"/>
      <c r="C20" s="13"/>
      <c r="D20" s="1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>
      <c r="A21" s="22"/>
      <c r="B21" s="22"/>
      <c r="C21" s="13"/>
      <c r="D21" s="1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spans="1:30">
      <c r="A22" s="44" t="s">
        <v>39</v>
      </c>
      <c r="B22" s="4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8"/>
      <c r="Z22" s="13"/>
      <c r="AA22" s="13"/>
      <c r="AB22" s="13"/>
      <c r="AC22" s="13"/>
      <c r="AD22" s="19"/>
    </row>
    <row r="23" spans="1:30" s="11" customFormat="1">
      <c r="B23" s="41">
        <v>40969</v>
      </c>
      <c r="C23" s="41">
        <v>41000</v>
      </c>
      <c r="D23" s="41">
        <v>41030</v>
      </c>
      <c r="E23" s="41">
        <v>41061</v>
      </c>
      <c r="F23" s="41">
        <v>41091</v>
      </c>
      <c r="G23" s="41">
        <v>41122</v>
      </c>
      <c r="H23" s="41">
        <v>41153</v>
      </c>
      <c r="I23" s="41">
        <v>41183</v>
      </c>
      <c r="J23" s="41">
        <v>41214</v>
      </c>
      <c r="K23" s="41">
        <v>41244</v>
      </c>
      <c r="L23" s="41">
        <v>41275</v>
      </c>
      <c r="M23" s="41">
        <v>41306</v>
      </c>
      <c r="N23" s="41">
        <v>41334</v>
      </c>
      <c r="O23" s="41">
        <v>41365</v>
      </c>
      <c r="P23" s="41">
        <v>41395</v>
      </c>
      <c r="Q23" s="41">
        <v>41426</v>
      </c>
      <c r="R23" s="41">
        <v>41456</v>
      </c>
      <c r="S23" s="41">
        <v>41487</v>
      </c>
      <c r="T23" s="41">
        <v>41518</v>
      </c>
      <c r="U23" s="41">
        <v>41548</v>
      </c>
      <c r="V23" s="41">
        <v>41579</v>
      </c>
      <c r="W23" s="41">
        <v>41609</v>
      </c>
      <c r="X23" s="41">
        <v>41640</v>
      </c>
      <c r="Y23" s="41">
        <v>41671</v>
      </c>
      <c r="Z23" s="41">
        <v>41699</v>
      </c>
      <c r="AA23" s="41">
        <v>41730</v>
      </c>
      <c r="AB23" s="41">
        <v>41760</v>
      </c>
      <c r="AC23" s="41">
        <v>41791</v>
      </c>
      <c r="AD23" s="41">
        <v>41821</v>
      </c>
    </row>
    <row r="24" spans="1:30">
      <c r="A24" s="43" t="s">
        <v>60</v>
      </c>
      <c r="B24" s="37">
        <v>0</v>
      </c>
      <c r="C24" s="37">
        <v>0</v>
      </c>
      <c r="D24" s="38">
        <v>134.21822320000001</v>
      </c>
      <c r="E24" s="37">
        <v>1061.5999999999999</v>
      </c>
      <c r="F24" s="37">
        <v>2052.71</v>
      </c>
      <c r="G24" s="37">
        <v>3876.93</v>
      </c>
      <c r="H24" s="37">
        <v>6002.42</v>
      </c>
      <c r="I24" s="37">
        <v>8311.89</v>
      </c>
      <c r="J24" s="37">
        <v>10104.42</v>
      </c>
      <c r="K24" s="37">
        <v>12137.63</v>
      </c>
      <c r="L24" s="37">
        <v>13987.79</v>
      </c>
      <c r="M24" s="37">
        <v>15535.86</v>
      </c>
      <c r="N24" s="37">
        <v>17521.57</v>
      </c>
      <c r="O24" s="37">
        <v>19756.89</v>
      </c>
      <c r="P24" s="37">
        <v>21094.99</v>
      </c>
      <c r="Q24" s="37">
        <v>21892.1</v>
      </c>
      <c r="R24" s="37">
        <v>23572.65</v>
      </c>
      <c r="S24" s="37">
        <v>24300.73</v>
      </c>
      <c r="T24" s="37">
        <v>25587.26</v>
      </c>
      <c r="U24" s="37">
        <v>27680.78</v>
      </c>
      <c r="V24" s="37">
        <v>29102.1</v>
      </c>
      <c r="W24" s="38">
        <v>30579.71</v>
      </c>
      <c r="X24" s="38">
        <v>31595.040000000001</v>
      </c>
      <c r="Y24" s="37">
        <v>32620.76</v>
      </c>
      <c r="Z24" s="37">
        <v>33352.14</v>
      </c>
      <c r="AA24" s="37">
        <v>34160.230000000003</v>
      </c>
      <c r="AB24" s="37">
        <v>35453.440000000002</v>
      </c>
      <c r="AC24" s="37">
        <v>37130.910000000003</v>
      </c>
      <c r="AD24" s="37">
        <v>38609.18</v>
      </c>
    </row>
    <row r="25" spans="1:30">
      <c r="A25" s="43" t="s">
        <v>61</v>
      </c>
      <c r="B25" s="37">
        <v>0</v>
      </c>
      <c r="C25" s="37">
        <v>0</v>
      </c>
      <c r="D25" s="38">
        <v>134.21822320000001</v>
      </c>
      <c r="E25" s="37">
        <v>929.5</v>
      </c>
      <c r="F25" s="37">
        <v>1017.2</v>
      </c>
      <c r="G25" s="37">
        <v>1894</v>
      </c>
      <c r="H25" s="37">
        <v>2289</v>
      </c>
      <c r="I25" s="37">
        <v>2585.8000000000002</v>
      </c>
      <c r="J25" s="37">
        <v>2257.4</v>
      </c>
      <c r="K25" s="37">
        <v>2636.9</v>
      </c>
      <c r="L25" s="37">
        <v>2650.2</v>
      </c>
      <c r="M25" s="37">
        <v>2574.8000000000002</v>
      </c>
      <c r="N25" s="37">
        <v>3248.9</v>
      </c>
      <c r="O25" s="39">
        <v>3864.6</v>
      </c>
      <c r="P25" s="39">
        <v>2794.6</v>
      </c>
      <c r="Q25" s="39">
        <v>2372</v>
      </c>
      <c r="R25" s="39">
        <v>3440.3</v>
      </c>
      <c r="S25" s="39">
        <v>2701.2</v>
      </c>
      <c r="T25" s="39">
        <v>3373.2</v>
      </c>
      <c r="U25" s="39">
        <v>4429</v>
      </c>
      <c r="V25" s="39">
        <v>3889.3</v>
      </c>
      <c r="W25" s="39">
        <v>3974.8</v>
      </c>
      <c r="X25" s="39">
        <v>3832.6</v>
      </c>
      <c r="Y25" s="39">
        <v>3914.4</v>
      </c>
      <c r="Z25" s="39">
        <v>3552.1</v>
      </c>
      <c r="AA25" s="39">
        <v>3955.2</v>
      </c>
      <c r="AB25" s="37">
        <v>4113.1000000000004</v>
      </c>
      <c r="AC25" s="37">
        <v>4065.5</v>
      </c>
      <c r="AD25" s="37">
        <v>4913.3</v>
      </c>
    </row>
    <row r="26" spans="1:30">
      <c r="A26" s="43" t="s">
        <v>62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4.26</v>
      </c>
      <c r="N26" s="37">
        <v>0</v>
      </c>
      <c r="O26" s="37">
        <v>3.48</v>
      </c>
      <c r="P26" s="37">
        <v>42.28</v>
      </c>
      <c r="Q26" s="37">
        <v>29.31</v>
      </c>
      <c r="R26" s="37">
        <v>38.18</v>
      </c>
      <c r="S26" s="37">
        <v>-16.22</v>
      </c>
      <c r="T26" s="37">
        <v>8.34</v>
      </c>
      <c r="U26" s="37">
        <v>25.51</v>
      </c>
      <c r="V26" s="37">
        <v>18.260000000000002</v>
      </c>
      <c r="W26" s="37">
        <v>18.03</v>
      </c>
      <c r="X26" s="37">
        <v>40.98</v>
      </c>
      <c r="Y26" s="37">
        <v>2.96</v>
      </c>
      <c r="Z26" s="37">
        <v>-46.17</v>
      </c>
      <c r="AA26" s="37">
        <v>-70.739999999999995</v>
      </c>
      <c r="AB26" s="37">
        <v>-86.83</v>
      </c>
      <c r="AC26" s="37">
        <v>-22.72</v>
      </c>
      <c r="AD26" s="37">
        <v>-188.21</v>
      </c>
    </row>
    <row r="27" spans="1:30">
      <c r="A27" s="43" t="s">
        <v>63</v>
      </c>
      <c r="B27" s="37">
        <v>0</v>
      </c>
      <c r="C27" s="37">
        <v>0</v>
      </c>
      <c r="D27" s="37">
        <v>12</v>
      </c>
      <c r="E27" s="37">
        <v>62</v>
      </c>
      <c r="F27" s="37">
        <v>115</v>
      </c>
      <c r="G27" s="37">
        <v>222</v>
      </c>
      <c r="H27" s="37">
        <v>365</v>
      </c>
      <c r="I27" s="37">
        <v>528</v>
      </c>
      <c r="J27" s="37">
        <v>678</v>
      </c>
      <c r="K27" s="37">
        <v>783</v>
      </c>
      <c r="L27" s="37">
        <v>887</v>
      </c>
      <c r="M27" s="37">
        <v>973</v>
      </c>
      <c r="N27" s="37">
        <v>1100</v>
      </c>
      <c r="O27" s="37">
        <v>1205</v>
      </c>
      <c r="P27" s="37">
        <v>1306</v>
      </c>
      <c r="Q27" s="37">
        <v>1387</v>
      </c>
      <c r="R27" s="37">
        <v>1491</v>
      </c>
      <c r="S27" s="37">
        <v>1561</v>
      </c>
      <c r="T27" s="37">
        <v>1634</v>
      </c>
      <c r="U27" s="37">
        <v>1717</v>
      </c>
      <c r="V27" s="37">
        <v>1779</v>
      </c>
      <c r="W27" s="37">
        <v>1842</v>
      </c>
      <c r="X27" s="37">
        <v>1908</v>
      </c>
      <c r="Y27" s="37">
        <v>1979</v>
      </c>
      <c r="Z27" s="37">
        <v>2011</v>
      </c>
      <c r="AA27" s="37">
        <v>2041</v>
      </c>
      <c r="AB27" s="37">
        <v>2082</v>
      </c>
      <c r="AC27" s="37">
        <v>2104</v>
      </c>
      <c r="AD27" s="37">
        <v>2142</v>
      </c>
    </row>
    <row r="28" spans="1:30">
      <c r="A28" s="43" t="s">
        <v>64</v>
      </c>
      <c r="B28" s="40">
        <v>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2.7420432470426484E-4</v>
      </c>
      <c r="N28" s="40">
        <v>0</v>
      </c>
      <c r="O28" s="40">
        <v>1.7614108293359938E-4</v>
      </c>
      <c r="P28" s="40">
        <v>2.0042673639570343E-3</v>
      </c>
      <c r="Q28" s="40">
        <v>1.3388391246157291E-3</v>
      </c>
      <c r="R28" s="40">
        <v>1.6196736472140383E-3</v>
      </c>
      <c r="S28" s="40">
        <v>-6.674696603764578E-4</v>
      </c>
      <c r="T28" s="40">
        <v>3.2594345779892028E-4</v>
      </c>
      <c r="U28" s="40">
        <v>9.2157807691835281E-4</v>
      </c>
      <c r="V28" s="40">
        <v>6.2744612931712844E-4</v>
      </c>
      <c r="W28" s="40">
        <v>5.8960663786543431E-4</v>
      </c>
      <c r="X28" s="40">
        <v>1.2970390289108668E-3</v>
      </c>
      <c r="Y28" s="40">
        <v>9.0739762041105117E-5</v>
      </c>
      <c r="Z28" s="40">
        <v>-1.3843189672386839E-3</v>
      </c>
      <c r="AA28" s="40">
        <v>-2.0708291483985905E-3</v>
      </c>
      <c r="AB28" s="40">
        <v>-2.4491276445952775E-3</v>
      </c>
      <c r="AC28" s="40">
        <v>-6.1188912418252061E-4</v>
      </c>
      <c r="AD28" s="40">
        <v>-4.8747474046327843E-3</v>
      </c>
    </row>
    <row r="29" spans="1:30">
      <c r="A29" s="56"/>
      <c r="B29" s="57"/>
      <c r="C29" s="3">
        <v>0</v>
      </c>
      <c r="D29" s="3">
        <v>0</v>
      </c>
      <c r="E29" s="3">
        <v>-2.1182232000001022</v>
      </c>
      <c r="F29" s="3">
        <v>-26.089999999999918</v>
      </c>
      <c r="G29" s="3">
        <v>-69.7800000000002</v>
      </c>
      <c r="H29" s="3">
        <v>-163.50999999999976</v>
      </c>
      <c r="I29" s="3">
        <v>-276.33000000000084</v>
      </c>
      <c r="J29" s="3">
        <v>-464.86999999999944</v>
      </c>
      <c r="K29" s="3">
        <v>-603.69000000000096</v>
      </c>
      <c r="L29" s="3">
        <v>-800.03999999999814</v>
      </c>
      <c r="M29" s="3">
        <v>-1026.7300000000005</v>
      </c>
      <c r="N29" s="3">
        <v>-1263.190000000001</v>
      </c>
      <c r="O29" s="3">
        <v>-1629.2800000000002</v>
      </c>
      <c r="P29" s="3">
        <v>-1456.4999999999977</v>
      </c>
      <c r="Q29" s="3">
        <v>-1574.8900000000031</v>
      </c>
      <c r="R29" s="3">
        <v>-1759.7499999999973</v>
      </c>
      <c r="S29" s="3">
        <v>-1973.1200000000017</v>
      </c>
      <c r="T29" s="3">
        <v>-2086.670000000001</v>
      </c>
      <c r="U29" s="3">
        <v>-2335.4799999999996</v>
      </c>
      <c r="V29" s="3">
        <v>-2467.9800000000005</v>
      </c>
      <c r="W29" s="3">
        <v>-2497.1899999999996</v>
      </c>
      <c r="X29" s="3">
        <v>-2817.2699999999982</v>
      </c>
      <c r="Y29" s="3">
        <v>-2888.6800000000026</v>
      </c>
      <c r="Z29" s="3">
        <v>-2820.7199999999989</v>
      </c>
      <c r="AA29" s="3">
        <v>-3147.109999999996</v>
      </c>
      <c r="AB29" s="3">
        <v>-2819.8900000000012</v>
      </c>
      <c r="AC29" s="3">
        <v>-2388.0299999999988</v>
      </c>
      <c r="AD29" s="3">
        <v>-3435.0300000000034</v>
      </c>
    </row>
    <row r="30" spans="1:30">
      <c r="C30" s="3">
        <f>C29*-1</f>
        <v>0</v>
      </c>
      <c r="D30" s="3">
        <f t="shared" ref="D30:AD30" si="6">D29*-1</f>
        <v>0</v>
      </c>
      <c r="E30" s="3">
        <f t="shared" si="6"/>
        <v>2.1182232000001022</v>
      </c>
      <c r="F30" s="3">
        <f t="shared" si="6"/>
        <v>26.089999999999918</v>
      </c>
      <c r="G30" s="3">
        <f t="shared" si="6"/>
        <v>69.7800000000002</v>
      </c>
      <c r="H30" s="3">
        <f t="shared" si="6"/>
        <v>163.50999999999976</v>
      </c>
      <c r="I30" s="3">
        <f t="shared" si="6"/>
        <v>276.33000000000084</v>
      </c>
      <c r="J30" s="3">
        <f t="shared" si="6"/>
        <v>464.86999999999944</v>
      </c>
      <c r="K30" s="3">
        <f t="shared" si="6"/>
        <v>603.69000000000096</v>
      </c>
      <c r="L30" s="3">
        <f t="shared" si="6"/>
        <v>800.03999999999814</v>
      </c>
      <c r="M30" s="3">
        <f t="shared" si="6"/>
        <v>1026.7300000000005</v>
      </c>
      <c r="N30" s="3">
        <f t="shared" si="6"/>
        <v>1263.190000000001</v>
      </c>
      <c r="O30" s="3">
        <f t="shared" si="6"/>
        <v>1629.2800000000002</v>
      </c>
      <c r="P30" s="3">
        <f t="shared" si="6"/>
        <v>1456.4999999999977</v>
      </c>
      <c r="Q30" s="3">
        <f t="shared" si="6"/>
        <v>1574.8900000000031</v>
      </c>
      <c r="R30" s="3">
        <f t="shared" si="6"/>
        <v>1759.7499999999973</v>
      </c>
      <c r="S30" s="3">
        <f t="shared" si="6"/>
        <v>1973.1200000000017</v>
      </c>
      <c r="T30" s="3">
        <f t="shared" si="6"/>
        <v>2086.670000000001</v>
      </c>
      <c r="U30" s="3">
        <f t="shared" si="6"/>
        <v>2335.4799999999996</v>
      </c>
      <c r="V30" s="3">
        <f t="shared" si="6"/>
        <v>2467.9800000000005</v>
      </c>
      <c r="W30" s="3">
        <f t="shared" si="6"/>
        <v>2497.1899999999996</v>
      </c>
      <c r="X30" s="3">
        <f t="shared" si="6"/>
        <v>2817.2699999999982</v>
      </c>
      <c r="Y30" s="3">
        <f t="shared" si="6"/>
        <v>2888.6800000000026</v>
      </c>
      <c r="Z30" s="3">
        <f t="shared" si="6"/>
        <v>2820.7199999999989</v>
      </c>
      <c r="AA30" s="3">
        <f t="shared" si="6"/>
        <v>3147.109999999996</v>
      </c>
      <c r="AB30" s="3">
        <f t="shared" si="6"/>
        <v>2819.8900000000012</v>
      </c>
      <c r="AC30" s="3">
        <f t="shared" si="6"/>
        <v>2388.0299999999988</v>
      </c>
      <c r="AD30" s="3">
        <f t="shared" si="6"/>
        <v>3435.0300000000034</v>
      </c>
    </row>
    <row r="31" spans="1:30" ht="13.5" thickBot="1"/>
    <row r="32" spans="1:30">
      <c r="A32" s="77" t="s">
        <v>60</v>
      </c>
      <c r="B32" s="79"/>
      <c r="C32" s="79"/>
      <c r="D32" s="87">
        <f>D24-C24</f>
        <v>134.21822320000001</v>
      </c>
      <c r="E32" s="87">
        <f t="shared" ref="E32:AD32" si="7">E24-D24</f>
        <v>927.3817767999999</v>
      </c>
      <c r="F32" s="87">
        <f t="shared" si="7"/>
        <v>991.11000000000013</v>
      </c>
      <c r="G32" s="87">
        <f t="shared" si="7"/>
        <v>1824.2199999999998</v>
      </c>
      <c r="H32" s="87">
        <f t="shared" si="7"/>
        <v>2125.4900000000002</v>
      </c>
      <c r="I32" s="87">
        <f t="shared" si="7"/>
        <v>2309.4699999999993</v>
      </c>
      <c r="J32" s="87">
        <f t="shared" si="7"/>
        <v>1792.5300000000007</v>
      </c>
      <c r="K32" s="87">
        <f t="shared" si="7"/>
        <v>2033.2099999999991</v>
      </c>
      <c r="L32" s="87">
        <f t="shared" si="7"/>
        <v>1850.1600000000017</v>
      </c>
      <c r="M32" s="87">
        <f t="shared" si="7"/>
        <v>1548.0699999999997</v>
      </c>
      <c r="N32" s="87">
        <f t="shared" si="7"/>
        <v>1985.7099999999991</v>
      </c>
      <c r="O32" s="87">
        <f t="shared" si="7"/>
        <v>2235.3199999999997</v>
      </c>
      <c r="P32" s="87">
        <f t="shared" si="7"/>
        <v>1338.1000000000022</v>
      </c>
      <c r="Q32" s="87">
        <f t="shared" si="7"/>
        <v>797.10999999999694</v>
      </c>
      <c r="R32" s="87">
        <f t="shared" si="7"/>
        <v>1680.5500000000029</v>
      </c>
      <c r="S32" s="87">
        <f t="shared" si="7"/>
        <v>728.07999999999811</v>
      </c>
      <c r="T32" s="87">
        <f t="shared" si="7"/>
        <v>1286.5299999999988</v>
      </c>
      <c r="U32" s="87">
        <f t="shared" si="7"/>
        <v>2093.5200000000004</v>
      </c>
      <c r="V32" s="87">
        <f t="shared" si="7"/>
        <v>1421.3199999999997</v>
      </c>
      <c r="W32" s="87">
        <f t="shared" si="7"/>
        <v>1477.6100000000006</v>
      </c>
      <c r="X32" s="87">
        <f t="shared" si="7"/>
        <v>1015.3300000000017</v>
      </c>
      <c r="Y32" s="87">
        <f t="shared" si="7"/>
        <v>1025.7199999999975</v>
      </c>
      <c r="Z32" s="87">
        <f t="shared" si="7"/>
        <v>731.38000000000102</v>
      </c>
      <c r="AA32" s="87">
        <f t="shared" si="7"/>
        <v>808.09000000000378</v>
      </c>
      <c r="AB32" s="87">
        <f t="shared" si="7"/>
        <v>1293.2099999999991</v>
      </c>
      <c r="AC32" s="87">
        <f t="shared" si="7"/>
        <v>1677.4700000000012</v>
      </c>
      <c r="AD32" s="88">
        <f t="shared" si="7"/>
        <v>1478.2699999999968</v>
      </c>
    </row>
    <row r="33" spans="1:30">
      <c r="A33" s="81" t="s">
        <v>61</v>
      </c>
      <c r="B33" s="13"/>
      <c r="C33" s="13"/>
      <c r="D33" s="89">
        <f t="shared" ref="D33:AD33" si="8">D25-C25</f>
        <v>134.21822320000001</v>
      </c>
      <c r="E33" s="89">
        <f t="shared" si="8"/>
        <v>795.28177679999999</v>
      </c>
      <c r="F33" s="89">
        <f t="shared" si="8"/>
        <v>87.700000000000045</v>
      </c>
      <c r="G33" s="89">
        <f t="shared" si="8"/>
        <v>876.8</v>
      </c>
      <c r="H33" s="89">
        <f t="shared" si="8"/>
        <v>395</v>
      </c>
      <c r="I33" s="89">
        <f t="shared" si="8"/>
        <v>296.80000000000018</v>
      </c>
      <c r="J33" s="89">
        <f t="shared" si="8"/>
        <v>-328.40000000000009</v>
      </c>
      <c r="K33" s="89">
        <f t="shared" si="8"/>
        <v>379.5</v>
      </c>
      <c r="L33" s="89">
        <f t="shared" si="8"/>
        <v>13.299999999999727</v>
      </c>
      <c r="M33" s="89">
        <f t="shared" si="8"/>
        <v>-75.399999999999636</v>
      </c>
      <c r="N33" s="89">
        <f t="shared" si="8"/>
        <v>674.09999999999991</v>
      </c>
      <c r="O33" s="89">
        <f t="shared" si="8"/>
        <v>615.69999999999982</v>
      </c>
      <c r="P33" s="89">
        <f t="shared" si="8"/>
        <v>-1070</v>
      </c>
      <c r="Q33" s="89">
        <f t="shared" si="8"/>
        <v>-422.59999999999991</v>
      </c>
      <c r="R33" s="89">
        <f t="shared" si="8"/>
        <v>1068.3000000000002</v>
      </c>
      <c r="S33" s="89">
        <f t="shared" si="8"/>
        <v>-739.10000000000036</v>
      </c>
      <c r="T33" s="89">
        <f t="shared" si="8"/>
        <v>672</v>
      </c>
      <c r="U33" s="89">
        <f t="shared" si="8"/>
        <v>1055.8000000000002</v>
      </c>
      <c r="V33" s="89">
        <f t="shared" si="8"/>
        <v>-539.69999999999982</v>
      </c>
      <c r="W33" s="89">
        <f t="shared" si="8"/>
        <v>85.5</v>
      </c>
      <c r="X33" s="89">
        <f t="shared" si="8"/>
        <v>-142.20000000000027</v>
      </c>
      <c r="Y33" s="89">
        <f t="shared" si="8"/>
        <v>81.800000000000182</v>
      </c>
      <c r="Z33" s="89">
        <f t="shared" si="8"/>
        <v>-362.30000000000018</v>
      </c>
      <c r="AA33" s="89">
        <f t="shared" si="8"/>
        <v>403.09999999999991</v>
      </c>
      <c r="AB33" s="89">
        <f t="shared" si="8"/>
        <v>157.90000000000055</v>
      </c>
      <c r="AC33" s="89">
        <f t="shared" si="8"/>
        <v>-47.600000000000364</v>
      </c>
      <c r="AD33" s="90">
        <f t="shared" si="8"/>
        <v>847.80000000000018</v>
      </c>
    </row>
    <row r="34" spans="1:30">
      <c r="A34" s="81" t="s">
        <v>62</v>
      </c>
      <c r="B34" s="13"/>
      <c r="C34" s="13"/>
      <c r="D34" s="89">
        <f t="shared" ref="D34:AD34" si="9">D26-C26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4.26</v>
      </c>
      <c r="N34" s="89">
        <f t="shared" si="9"/>
        <v>-4.26</v>
      </c>
      <c r="O34" s="89">
        <f t="shared" si="9"/>
        <v>3.48</v>
      </c>
      <c r="P34" s="89">
        <f t="shared" si="9"/>
        <v>38.800000000000004</v>
      </c>
      <c r="Q34" s="89">
        <f t="shared" si="9"/>
        <v>-12.970000000000002</v>
      </c>
      <c r="R34" s="89">
        <f t="shared" si="9"/>
        <v>8.870000000000001</v>
      </c>
      <c r="S34" s="89">
        <f t="shared" si="9"/>
        <v>-54.4</v>
      </c>
      <c r="T34" s="89">
        <f t="shared" si="9"/>
        <v>24.56</v>
      </c>
      <c r="U34" s="89">
        <f t="shared" si="9"/>
        <v>17.170000000000002</v>
      </c>
      <c r="V34" s="89">
        <f t="shared" si="9"/>
        <v>-7.25</v>
      </c>
      <c r="W34" s="89">
        <f t="shared" si="9"/>
        <v>-0.23000000000000043</v>
      </c>
      <c r="X34" s="89">
        <f t="shared" si="9"/>
        <v>22.949999999999996</v>
      </c>
      <c r="Y34" s="89">
        <f t="shared" si="9"/>
        <v>-38.019999999999996</v>
      </c>
      <c r="Z34" s="89">
        <f t="shared" si="9"/>
        <v>-49.13</v>
      </c>
      <c r="AA34" s="89">
        <f t="shared" si="9"/>
        <v>-24.569999999999993</v>
      </c>
      <c r="AB34" s="89">
        <f t="shared" si="9"/>
        <v>-16.090000000000003</v>
      </c>
      <c r="AC34" s="89">
        <f t="shared" si="9"/>
        <v>64.11</v>
      </c>
      <c r="AD34" s="90">
        <f t="shared" si="9"/>
        <v>-165.49</v>
      </c>
    </row>
    <row r="35" spans="1:30">
      <c r="A35" s="81" t="s">
        <v>63</v>
      </c>
      <c r="B35" s="13"/>
      <c r="C35" s="13"/>
      <c r="D35" s="89">
        <f t="shared" ref="D35:AD35" si="10">D27-C27</f>
        <v>12</v>
      </c>
      <c r="E35" s="89">
        <f t="shared" si="10"/>
        <v>50</v>
      </c>
      <c r="F35" s="89">
        <f t="shared" si="10"/>
        <v>53</v>
      </c>
      <c r="G35" s="89">
        <f t="shared" si="10"/>
        <v>107</v>
      </c>
      <c r="H35" s="89">
        <f t="shared" si="10"/>
        <v>143</v>
      </c>
      <c r="I35" s="89">
        <f t="shared" si="10"/>
        <v>163</v>
      </c>
      <c r="J35" s="89">
        <f t="shared" si="10"/>
        <v>150</v>
      </c>
      <c r="K35" s="89">
        <f t="shared" si="10"/>
        <v>105</v>
      </c>
      <c r="L35" s="89">
        <f t="shared" si="10"/>
        <v>104</v>
      </c>
      <c r="M35" s="89">
        <f t="shared" si="10"/>
        <v>86</v>
      </c>
      <c r="N35" s="89">
        <f t="shared" si="10"/>
        <v>127</v>
      </c>
      <c r="O35" s="89">
        <f t="shared" si="10"/>
        <v>105</v>
      </c>
      <c r="P35" s="89">
        <f t="shared" si="10"/>
        <v>101</v>
      </c>
      <c r="Q35" s="89">
        <f t="shared" si="10"/>
        <v>81</v>
      </c>
      <c r="R35" s="89">
        <f t="shared" si="10"/>
        <v>104</v>
      </c>
      <c r="S35" s="89">
        <f t="shared" si="10"/>
        <v>70</v>
      </c>
      <c r="T35" s="89">
        <f t="shared" si="10"/>
        <v>73</v>
      </c>
      <c r="U35" s="89">
        <f t="shared" si="10"/>
        <v>83</v>
      </c>
      <c r="V35" s="89">
        <f t="shared" si="10"/>
        <v>62</v>
      </c>
      <c r="W35" s="89">
        <f t="shared" si="10"/>
        <v>63</v>
      </c>
      <c r="X35" s="89">
        <f t="shared" si="10"/>
        <v>66</v>
      </c>
      <c r="Y35" s="89">
        <f t="shared" si="10"/>
        <v>71</v>
      </c>
      <c r="Z35" s="89">
        <f t="shared" si="10"/>
        <v>32</v>
      </c>
      <c r="AA35" s="89">
        <f t="shared" si="10"/>
        <v>30</v>
      </c>
      <c r="AB35" s="89">
        <f t="shared" si="10"/>
        <v>41</v>
      </c>
      <c r="AC35" s="89">
        <f t="shared" si="10"/>
        <v>22</v>
      </c>
      <c r="AD35" s="90">
        <f t="shared" si="10"/>
        <v>38</v>
      </c>
    </row>
    <row r="36" spans="1:30" ht="13.5" thickBot="1">
      <c r="A36" s="83" t="s">
        <v>64</v>
      </c>
      <c r="B36" s="85"/>
      <c r="C36" s="85"/>
      <c r="D36" s="91">
        <f t="shared" ref="D36:AD36" si="11">D28-C28</f>
        <v>0</v>
      </c>
      <c r="E36" s="91">
        <f t="shared" si="11"/>
        <v>0</v>
      </c>
      <c r="F36" s="91">
        <f t="shared" si="11"/>
        <v>0</v>
      </c>
      <c r="G36" s="91">
        <f t="shared" si="11"/>
        <v>0</v>
      </c>
      <c r="H36" s="91">
        <f t="shared" si="11"/>
        <v>0</v>
      </c>
      <c r="I36" s="91">
        <f t="shared" si="11"/>
        <v>0</v>
      </c>
      <c r="J36" s="91">
        <f t="shared" si="11"/>
        <v>0</v>
      </c>
      <c r="K36" s="91">
        <f t="shared" si="11"/>
        <v>0</v>
      </c>
      <c r="L36" s="91">
        <f t="shared" si="11"/>
        <v>0</v>
      </c>
      <c r="M36" s="91">
        <f t="shared" si="11"/>
        <v>2.7420432470426484E-4</v>
      </c>
      <c r="N36" s="91">
        <f t="shared" si="11"/>
        <v>-2.7420432470426484E-4</v>
      </c>
      <c r="O36" s="91">
        <f t="shared" si="11"/>
        <v>1.7614108293359938E-4</v>
      </c>
      <c r="P36" s="91">
        <f t="shared" si="11"/>
        <v>1.828126281023435E-3</v>
      </c>
      <c r="Q36" s="91">
        <f t="shared" si="11"/>
        <v>-6.6542823934130526E-4</v>
      </c>
      <c r="R36" s="91">
        <f t="shared" si="11"/>
        <v>2.8083452259830923E-4</v>
      </c>
      <c r="S36" s="91">
        <f t="shared" si="11"/>
        <v>-2.2871433075904962E-3</v>
      </c>
      <c r="T36" s="91">
        <f t="shared" si="11"/>
        <v>9.9341311817537819E-4</v>
      </c>
      <c r="U36" s="91">
        <f t="shared" si="11"/>
        <v>5.9563461911943253E-4</v>
      </c>
      <c r="V36" s="91">
        <f t="shared" si="11"/>
        <v>-2.9413194760122437E-4</v>
      </c>
      <c r="W36" s="91">
        <f t="shared" si="11"/>
        <v>-3.7839491451694134E-5</v>
      </c>
      <c r="X36" s="91">
        <f t="shared" si="11"/>
        <v>7.074323910454325E-4</v>
      </c>
      <c r="Y36" s="91">
        <f t="shared" si="11"/>
        <v>-1.2062992668697616E-3</v>
      </c>
      <c r="Z36" s="91">
        <f t="shared" si="11"/>
        <v>-1.4750587292797891E-3</v>
      </c>
      <c r="AA36" s="91">
        <f t="shared" si="11"/>
        <v>-6.8651018115990651E-4</v>
      </c>
      <c r="AB36" s="91">
        <f t="shared" si="11"/>
        <v>-3.7829849619668704E-4</v>
      </c>
      <c r="AC36" s="91">
        <f t="shared" si="11"/>
        <v>1.8372385204127569E-3</v>
      </c>
      <c r="AD36" s="92">
        <f t="shared" si="11"/>
        <v>-4.2628582804502633E-3</v>
      </c>
    </row>
    <row r="38" spans="1:30">
      <c r="A38" s="45" t="s">
        <v>50</v>
      </c>
      <c r="B38" s="45"/>
    </row>
    <row r="39" spans="1:30">
      <c r="B39" s="41">
        <v>40969</v>
      </c>
      <c r="C39" s="41">
        <v>41000</v>
      </c>
      <c r="D39" s="41">
        <v>41030</v>
      </c>
      <c r="E39" s="41">
        <v>41061</v>
      </c>
      <c r="F39" s="41">
        <v>41091</v>
      </c>
      <c r="G39" s="41">
        <v>41122</v>
      </c>
      <c r="H39" s="41">
        <v>41153</v>
      </c>
      <c r="I39" s="41">
        <v>41183</v>
      </c>
      <c r="J39" s="41">
        <v>41214</v>
      </c>
      <c r="K39" s="41">
        <v>41244</v>
      </c>
      <c r="L39" s="41">
        <v>41275</v>
      </c>
      <c r="M39" s="41">
        <v>41306</v>
      </c>
      <c r="N39" s="41">
        <v>41334</v>
      </c>
      <c r="O39" s="41">
        <v>41365</v>
      </c>
      <c r="P39" s="41">
        <v>41395</v>
      </c>
      <c r="Q39" s="41">
        <v>41426</v>
      </c>
      <c r="R39" s="41">
        <v>41456</v>
      </c>
      <c r="S39" s="41">
        <v>41487</v>
      </c>
      <c r="T39" s="41">
        <v>41518</v>
      </c>
      <c r="U39" s="41">
        <v>41548</v>
      </c>
      <c r="V39" s="41">
        <v>41579</v>
      </c>
      <c r="W39" s="41">
        <v>41609</v>
      </c>
      <c r="X39" s="41">
        <v>41640</v>
      </c>
      <c r="Y39" s="41">
        <v>41671</v>
      </c>
      <c r="Z39" s="41">
        <v>41699</v>
      </c>
      <c r="AA39" s="41">
        <v>41730</v>
      </c>
      <c r="AB39" s="41">
        <v>41760</v>
      </c>
      <c r="AC39" s="41">
        <v>41791</v>
      </c>
      <c r="AD39" s="41">
        <v>41821</v>
      </c>
    </row>
    <row r="40" spans="1:30">
      <c r="A40" s="43" t="s">
        <v>60</v>
      </c>
      <c r="B40" s="38">
        <v>109.83339939999999</v>
      </c>
      <c r="C40" s="38">
        <v>500.34639870000001</v>
      </c>
      <c r="D40" s="38">
        <v>1380.0821645999999</v>
      </c>
      <c r="E40" s="37">
        <v>3616.65</v>
      </c>
      <c r="F40" s="37">
        <v>6089.38</v>
      </c>
      <c r="G40" s="37">
        <v>10114.16</v>
      </c>
      <c r="H40" s="37">
        <v>14038.5</v>
      </c>
      <c r="I40" s="37">
        <v>18614.419999999998</v>
      </c>
      <c r="J40" s="37">
        <v>22189.75</v>
      </c>
      <c r="K40" s="37">
        <v>25579.33</v>
      </c>
      <c r="L40" s="37">
        <v>28607.980000000003</v>
      </c>
      <c r="M40" s="37">
        <v>31084.83</v>
      </c>
      <c r="N40" s="37">
        <v>33965.699999999997</v>
      </c>
      <c r="O40" s="37">
        <v>37836.39</v>
      </c>
      <c r="P40" s="37">
        <v>40240.870000000003</v>
      </c>
      <c r="Q40" s="37">
        <v>41522.68</v>
      </c>
      <c r="R40" s="37">
        <v>43988.480000000003</v>
      </c>
      <c r="S40" s="37">
        <v>45462.35</v>
      </c>
      <c r="T40" s="37">
        <v>47649.649999999994</v>
      </c>
      <c r="U40" s="37">
        <v>51386.039999999994</v>
      </c>
      <c r="V40" s="37">
        <v>54594.6</v>
      </c>
      <c r="W40" s="38">
        <v>57157.46</v>
      </c>
      <c r="X40" s="38">
        <v>58938.720000000001</v>
      </c>
      <c r="Y40" s="37">
        <v>60410.07</v>
      </c>
      <c r="Z40" s="37">
        <v>61583.46</v>
      </c>
      <c r="AA40" s="37">
        <v>63307.4</v>
      </c>
      <c r="AB40" s="37">
        <v>65258.720000000001</v>
      </c>
      <c r="AC40" s="37">
        <v>67776.740000000005</v>
      </c>
      <c r="AD40" s="37">
        <v>69850.17</v>
      </c>
    </row>
    <row r="41" spans="1:30">
      <c r="A41" s="43" t="s">
        <v>61</v>
      </c>
      <c r="B41" s="38">
        <v>109.83332970000002</v>
      </c>
      <c r="C41" s="38">
        <v>398.74310560000004</v>
      </c>
      <c r="D41" s="38">
        <v>904.06775709999977</v>
      </c>
      <c r="E41" s="37">
        <v>2326.3000000000002</v>
      </c>
      <c r="F41" s="37">
        <v>2632.2</v>
      </c>
      <c r="G41" s="37">
        <v>4353.3999999999996</v>
      </c>
      <c r="H41" s="37">
        <v>4440.6000000000004</v>
      </c>
      <c r="I41" s="37">
        <v>5442.6</v>
      </c>
      <c r="J41" s="37">
        <v>4665.7000000000007</v>
      </c>
      <c r="K41" s="37">
        <v>4732.6000000000004</v>
      </c>
      <c r="L41" s="37">
        <v>4820.3999999999996</v>
      </c>
      <c r="M41" s="37">
        <v>4399.6000000000004</v>
      </c>
      <c r="N41" s="37">
        <v>5329.1</v>
      </c>
      <c r="O41" s="39">
        <v>6829.2999999999993</v>
      </c>
      <c r="P41" s="39">
        <v>5195.2</v>
      </c>
      <c r="Q41" s="39">
        <v>4456.8</v>
      </c>
      <c r="R41" s="39">
        <v>5968.8</v>
      </c>
      <c r="S41" s="39">
        <v>5437.48</v>
      </c>
      <c r="T41" s="39">
        <v>6232.95</v>
      </c>
      <c r="U41" s="39">
        <v>8200.6</v>
      </c>
      <c r="V41" s="39">
        <v>7837.6</v>
      </c>
      <c r="W41" s="39">
        <v>7217.9</v>
      </c>
      <c r="X41" s="39">
        <v>6914.1</v>
      </c>
      <c r="Y41" s="39">
        <v>6763.4</v>
      </c>
      <c r="Z41" s="39">
        <v>6240.9</v>
      </c>
      <c r="AA41" s="39">
        <v>7588.2999999999993</v>
      </c>
      <c r="AB41" s="37">
        <v>7310.9000000000005</v>
      </c>
      <c r="AC41" s="37">
        <v>7286.7</v>
      </c>
      <c r="AD41" s="37">
        <v>8175.8</v>
      </c>
    </row>
    <row r="42" spans="1:30">
      <c r="A42" s="43" t="s">
        <v>62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5.55</v>
      </c>
      <c r="J42" s="37">
        <v>-5.55</v>
      </c>
      <c r="K42" s="37">
        <v>10.37</v>
      </c>
      <c r="L42" s="37">
        <v>3.62</v>
      </c>
      <c r="M42" s="37">
        <v>44.98</v>
      </c>
      <c r="N42" s="37">
        <v>41.04</v>
      </c>
      <c r="O42" s="37">
        <v>74.09</v>
      </c>
      <c r="P42" s="37">
        <v>100.4</v>
      </c>
      <c r="Q42" s="37">
        <v>18.63</v>
      </c>
      <c r="R42" s="37">
        <v>56.84</v>
      </c>
      <c r="S42" s="37">
        <v>-28.71</v>
      </c>
      <c r="T42" s="37">
        <v>-46.319999999999993</v>
      </c>
      <c r="U42" s="37">
        <v>67.03</v>
      </c>
      <c r="V42" s="37">
        <v>-33.929999999999993</v>
      </c>
      <c r="W42" s="37">
        <v>19.66</v>
      </c>
      <c r="X42" s="37">
        <v>38.449999999999996</v>
      </c>
      <c r="Y42" s="37">
        <v>130.98000000000002</v>
      </c>
      <c r="Z42" s="37">
        <v>28.129999999999995</v>
      </c>
      <c r="AA42" s="37">
        <v>21.010000000000005</v>
      </c>
      <c r="AB42" s="37">
        <v>49.61999999999999</v>
      </c>
      <c r="AC42" s="37">
        <v>147.22</v>
      </c>
      <c r="AD42" s="37">
        <v>122.91999999999999</v>
      </c>
    </row>
    <row r="43" spans="1:30">
      <c r="A43" s="43" t="s">
        <v>63</v>
      </c>
      <c r="B43" s="37">
        <v>18</v>
      </c>
      <c r="C43" s="37">
        <v>79</v>
      </c>
      <c r="D43" s="37">
        <v>188</v>
      </c>
      <c r="E43" s="37">
        <v>337</v>
      </c>
      <c r="F43" s="37">
        <v>496</v>
      </c>
      <c r="G43" s="37">
        <v>722</v>
      </c>
      <c r="H43" s="37">
        <v>999</v>
      </c>
      <c r="I43" s="37">
        <v>1318</v>
      </c>
      <c r="J43" s="37">
        <v>1577</v>
      </c>
      <c r="K43" s="37">
        <v>1765</v>
      </c>
      <c r="L43" s="37">
        <v>1946</v>
      </c>
      <c r="M43" s="37">
        <v>2113</v>
      </c>
      <c r="N43" s="37">
        <v>2320</v>
      </c>
      <c r="O43" s="37">
        <v>2536</v>
      </c>
      <c r="P43" s="37">
        <v>2712</v>
      </c>
      <c r="Q43" s="37">
        <v>2837</v>
      </c>
      <c r="R43" s="37">
        <v>2983</v>
      </c>
      <c r="S43" s="37">
        <v>3087</v>
      </c>
      <c r="T43" s="37">
        <v>3204</v>
      </c>
      <c r="U43" s="37">
        <v>3334</v>
      </c>
      <c r="V43" s="37">
        <v>3417</v>
      </c>
      <c r="W43" s="37">
        <v>3483</v>
      </c>
      <c r="X43" s="37">
        <v>3557</v>
      </c>
      <c r="Y43" s="37">
        <v>3636</v>
      </c>
      <c r="Z43" s="37">
        <v>3674</v>
      </c>
      <c r="AA43" s="37">
        <v>3700</v>
      </c>
      <c r="AB43" s="37">
        <v>3748</v>
      </c>
      <c r="AC43" s="37">
        <v>3771</v>
      </c>
      <c r="AD43" s="37">
        <v>3827</v>
      </c>
    </row>
    <row r="44" spans="1:30">
      <c r="A44" s="43" t="s">
        <v>64</v>
      </c>
      <c r="B44" s="40">
        <v>0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2.9815594576677651E-4</v>
      </c>
      <c r="J44" s="40">
        <v>-2.5011548124697215E-4</v>
      </c>
      <c r="K44" s="40">
        <v>4.0540545823522349E-4</v>
      </c>
      <c r="L44" s="40">
        <v>1.2653811978336114E-4</v>
      </c>
      <c r="M44" s="40">
        <v>1.4470080743565269E-3</v>
      </c>
      <c r="N44" s="40">
        <v>1.2082777625663538E-3</v>
      </c>
      <c r="O44" s="40">
        <v>1.9581677850344604E-3</v>
      </c>
      <c r="P44" s="40">
        <v>2.4949758790006279E-3</v>
      </c>
      <c r="Q44" s="40">
        <v>4.4867046154053639E-4</v>
      </c>
      <c r="R44" s="40">
        <v>1.2921564918815108E-3</v>
      </c>
      <c r="S44" s="40">
        <v>-6.3151156946352318E-4</v>
      </c>
      <c r="T44" s="40">
        <v>-9.7209528296640158E-4</v>
      </c>
      <c r="U44" s="40">
        <v>1.3044398828942648E-3</v>
      </c>
      <c r="V44" s="40">
        <v>-6.2149003747623375E-4</v>
      </c>
      <c r="W44" s="40">
        <v>3.4396210048522101E-4</v>
      </c>
      <c r="X44" s="40">
        <v>6.5237249807936098E-4</v>
      </c>
      <c r="Y44" s="40">
        <v>2.168181563106946E-3</v>
      </c>
      <c r="Z44" s="40">
        <v>4.5677849214707968E-4</v>
      </c>
      <c r="AA44" s="40">
        <v>3.3187273525685788E-4</v>
      </c>
      <c r="AB44" s="40">
        <v>7.6035815596750881E-4</v>
      </c>
      <c r="AC44" s="40">
        <v>2.1721316191956118E-3</v>
      </c>
      <c r="AD44" s="40">
        <v>1.759766654827039E-3</v>
      </c>
    </row>
    <row r="45" spans="1:30">
      <c r="C45" s="64">
        <v>-8.2301062999999886</v>
      </c>
      <c r="D45" s="64">
        <v>-24.331991199999834</v>
      </c>
      <c r="E45" s="64">
        <v>-89.732164600000033</v>
      </c>
      <c r="F45" s="64">
        <v>-159.4699999999998</v>
      </c>
      <c r="G45" s="64">
        <v>-328.61999999999989</v>
      </c>
      <c r="H45" s="64">
        <v>-516.26000000000022</v>
      </c>
      <c r="I45" s="64">
        <v>-866.68000000000211</v>
      </c>
      <c r="J45" s="64">
        <v>-1090.369999999999</v>
      </c>
      <c r="K45" s="64">
        <v>-1343.0199999999986</v>
      </c>
      <c r="L45" s="64">
        <v>-1791.7499999999982</v>
      </c>
      <c r="M45" s="64">
        <v>-1922.7500000000018</v>
      </c>
      <c r="N45" s="64">
        <v>-2448.230000000005</v>
      </c>
      <c r="O45" s="64">
        <v>-2958.6099999999969</v>
      </c>
      <c r="P45" s="64">
        <v>-2790.7199999999966</v>
      </c>
      <c r="Q45" s="64">
        <v>-3174.9900000000025</v>
      </c>
      <c r="R45" s="64">
        <v>-3502.9999999999973</v>
      </c>
      <c r="S45" s="64">
        <v>-3963.6100000000042</v>
      </c>
      <c r="T45" s="64">
        <v>-4045.6500000000042</v>
      </c>
      <c r="U45" s="64">
        <v>-4464.2100000000009</v>
      </c>
      <c r="V45" s="64">
        <v>-4629.0399999999954</v>
      </c>
      <c r="W45" s="64">
        <v>-4655.0399999999991</v>
      </c>
      <c r="X45" s="64">
        <v>-5132.8399999999983</v>
      </c>
      <c r="Y45" s="64">
        <v>-5292.0500000000011</v>
      </c>
      <c r="Z45" s="64">
        <v>-5067.51</v>
      </c>
      <c r="AA45" s="64">
        <v>-5864.3599999999969</v>
      </c>
      <c r="AB45" s="64">
        <v>-5359.5800000000008</v>
      </c>
      <c r="AC45" s="64">
        <v>-4768.6799999999957</v>
      </c>
      <c r="AD45" s="64">
        <v>-6102.3700000000072</v>
      </c>
    </row>
    <row r="46" spans="1:30">
      <c r="C46" s="64">
        <f>C45*-1</f>
        <v>8.2301062999999886</v>
      </c>
      <c r="D46" s="64">
        <f t="shared" ref="D46:AD46" si="12">D45*-1</f>
        <v>24.331991199999834</v>
      </c>
      <c r="E46" s="64">
        <f t="shared" si="12"/>
        <v>89.732164600000033</v>
      </c>
      <c r="F46" s="64">
        <f t="shared" si="12"/>
        <v>159.4699999999998</v>
      </c>
      <c r="G46" s="64">
        <f t="shared" si="12"/>
        <v>328.61999999999989</v>
      </c>
      <c r="H46" s="64">
        <f t="shared" si="12"/>
        <v>516.26000000000022</v>
      </c>
      <c r="I46" s="64">
        <f t="shared" si="12"/>
        <v>866.68000000000211</v>
      </c>
      <c r="J46" s="64">
        <f t="shared" si="12"/>
        <v>1090.369999999999</v>
      </c>
      <c r="K46" s="64">
        <f t="shared" si="12"/>
        <v>1343.0199999999986</v>
      </c>
      <c r="L46" s="64">
        <f t="shared" si="12"/>
        <v>1791.7499999999982</v>
      </c>
      <c r="M46" s="64">
        <f t="shared" si="12"/>
        <v>1922.7500000000018</v>
      </c>
      <c r="N46" s="64">
        <f t="shared" si="12"/>
        <v>2448.230000000005</v>
      </c>
      <c r="O46" s="64">
        <f t="shared" si="12"/>
        <v>2958.6099999999969</v>
      </c>
      <c r="P46" s="64">
        <f t="shared" si="12"/>
        <v>2790.7199999999966</v>
      </c>
      <c r="Q46" s="64">
        <f t="shared" si="12"/>
        <v>3174.9900000000025</v>
      </c>
      <c r="R46" s="64">
        <f t="shared" si="12"/>
        <v>3502.9999999999973</v>
      </c>
      <c r="S46" s="64">
        <f t="shared" si="12"/>
        <v>3963.6100000000042</v>
      </c>
      <c r="T46" s="64">
        <f t="shared" si="12"/>
        <v>4045.6500000000042</v>
      </c>
      <c r="U46" s="64">
        <f t="shared" si="12"/>
        <v>4464.2100000000009</v>
      </c>
      <c r="V46" s="64">
        <f t="shared" si="12"/>
        <v>4629.0399999999954</v>
      </c>
      <c r="W46" s="64">
        <f t="shared" si="12"/>
        <v>4655.0399999999991</v>
      </c>
      <c r="X46" s="64">
        <f t="shared" si="12"/>
        <v>5132.8399999999983</v>
      </c>
      <c r="Y46" s="64">
        <f t="shared" si="12"/>
        <v>5292.0500000000011</v>
      </c>
      <c r="Z46" s="64">
        <f t="shared" si="12"/>
        <v>5067.51</v>
      </c>
      <c r="AA46" s="64">
        <f t="shared" si="12"/>
        <v>5864.3599999999969</v>
      </c>
      <c r="AB46" s="64">
        <f t="shared" si="12"/>
        <v>5359.5800000000008</v>
      </c>
      <c r="AC46" s="64">
        <f t="shared" si="12"/>
        <v>4768.6799999999957</v>
      </c>
      <c r="AD46" s="64">
        <f t="shared" si="12"/>
        <v>6102.3700000000072</v>
      </c>
    </row>
    <row r="47" spans="1:30" ht="13.5" thickBot="1"/>
    <row r="48" spans="1:30">
      <c r="A48" s="77" t="s">
        <v>60</v>
      </c>
      <c r="B48" s="79"/>
      <c r="C48" s="79"/>
      <c r="D48" s="87">
        <f>D40-C40</f>
        <v>879.73576589999993</v>
      </c>
      <c r="E48" s="87">
        <f t="shared" ref="E48:AD48" si="13">E40-D40</f>
        <v>2236.5678354000001</v>
      </c>
      <c r="F48" s="87">
        <f t="shared" si="13"/>
        <v>2472.73</v>
      </c>
      <c r="G48" s="87">
        <f t="shared" si="13"/>
        <v>4024.7799999999997</v>
      </c>
      <c r="H48" s="87">
        <f t="shared" si="13"/>
        <v>3924.34</v>
      </c>
      <c r="I48" s="87">
        <f t="shared" si="13"/>
        <v>4575.9199999999983</v>
      </c>
      <c r="J48" s="87">
        <f t="shared" si="13"/>
        <v>3575.3300000000017</v>
      </c>
      <c r="K48" s="87">
        <f t="shared" si="13"/>
        <v>3389.5800000000017</v>
      </c>
      <c r="L48" s="87">
        <f t="shared" si="13"/>
        <v>3028.6500000000015</v>
      </c>
      <c r="M48" s="87">
        <f t="shared" si="13"/>
        <v>2476.8499999999985</v>
      </c>
      <c r="N48" s="87">
        <f t="shared" si="13"/>
        <v>2880.8699999999953</v>
      </c>
      <c r="O48" s="87">
        <f t="shared" si="13"/>
        <v>3870.6900000000023</v>
      </c>
      <c r="P48" s="87">
        <f t="shared" si="13"/>
        <v>2404.4800000000032</v>
      </c>
      <c r="Q48" s="87">
        <f t="shared" si="13"/>
        <v>1281.8099999999977</v>
      </c>
      <c r="R48" s="87">
        <f t="shared" si="13"/>
        <v>2465.8000000000029</v>
      </c>
      <c r="S48" s="87">
        <f t="shared" si="13"/>
        <v>1473.8699999999953</v>
      </c>
      <c r="T48" s="87">
        <f t="shared" si="13"/>
        <v>2187.2999999999956</v>
      </c>
      <c r="U48" s="87">
        <f t="shared" si="13"/>
        <v>3736.3899999999994</v>
      </c>
      <c r="V48" s="87">
        <f t="shared" si="13"/>
        <v>3208.5600000000049</v>
      </c>
      <c r="W48" s="87">
        <f t="shared" si="13"/>
        <v>2562.8600000000006</v>
      </c>
      <c r="X48" s="87">
        <f t="shared" si="13"/>
        <v>1781.260000000002</v>
      </c>
      <c r="Y48" s="87">
        <f t="shared" si="13"/>
        <v>1471.3499999999985</v>
      </c>
      <c r="Z48" s="87">
        <f t="shared" si="13"/>
        <v>1173.3899999999994</v>
      </c>
      <c r="AA48" s="87">
        <f t="shared" si="13"/>
        <v>1723.9400000000023</v>
      </c>
      <c r="AB48" s="87">
        <f t="shared" si="13"/>
        <v>1951.3199999999997</v>
      </c>
      <c r="AC48" s="87">
        <f t="shared" si="13"/>
        <v>2518.0200000000041</v>
      </c>
      <c r="AD48" s="88">
        <f t="shared" si="13"/>
        <v>2073.429999999993</v>
      </c>
    </row>
    <row r="49" spans="1:30">
      <c r="A49" s="81" t="s">
        <v>61</v>
      </c>
      <c r="B49" s="13"/>
      <c r="C49" s="13"/>
      <c r="D49" s="89">
        <f t="shared" ref="D49:AD49" si="14">D41-C41</f>
        <v>505.32465149999973</v>
      </c>
      <c r="E49" s="89">
        <f t="shared" si="14"/>
        <v>1422.2322429000005</v>
      </c>
      <c r="F49" s="89">
        <f t="shared" si="14"/>
        <v>305.89999999999964</v>
      </c>
      <c r="G49" s="89">
        <f t="shared" si="14"/>
        <v>1721.1999999999998</v>
      </c>
      <c r="H49" s="89">
        <f t="shared" si="14"/>
        <v>87.200000000000728</v>
      </c>
      <c r="I49" s="89">
        <f t="shared" si="14"/>
        <v>1002</v>
      </c>
      <c r="J49" s="89">
        <f t="shared" si="14"/>
        <v>-776.89999999999964</v>
      </c>
      <c r="K49" s="89">
        <f t="shared" si="14"/>
        <v>66.899999999999636</v>
      </c>
      <c r="L49" s="89">
        <f t="shared" si="14"/>
        <v>87.799999999999272</v>
      </c>
      <c r="M49" s="89">
        <f t="shared" si="14"/>
        <v>-420.79999999999927</v>
      </c>
      <c r="N49" s="89">
        <f t="shared" si="14"/>
        <v>929.5</v>
      </c>
      <c r="O49" s="89">
        <f t="shared" si="14"/>
        <v>1500.1999999999989</v>
      </c>
      <c r="P49" s="89">
        <f t="shared" si="14"/>
        <v>-1634.0999999999995</v>
      </c>
      <c r="Q49" s="89">
        <f t="shared" si="14"/>
        <v>-738.39999999999964</v>
      </c>
      <c r="R49" s="89">
        <f t="shared" si="14"/>
        <v>1512</v>
      </c>
      <c r="S49" s="89">
        <f t="shared" si="14"/>
        <v>-531.32000000000062</v>
      </c>
      <c r="T49" s="89">
        <f t="shared" si="14"/>
        <v>795.47000000000025</v>
      </c>
      <c r="U49" s="89">
        <f t="shared" si="14"/>
        <v>1967.6500000000005</v>
      </c>
      <c r="V49" s="89">
        <f t="shared" si="14"/>
        <v>-363</v>
      </c>
      <c r="W49" s="89">
        <f t="shared" si="14"/>
        <v>-619.70000000000073</v>
      </c>
      <c r="X49" s="89">
        <f t="shared" si="14"/>
        <v>-303.79999999999927</v>
      </c>
      <c r="Y49" s="89">
        <f t="shared" si="14"/>
        <v>-150.70000000000073</v>
      </c>
      <c r="Z49" s="89">
        <f t="shared" si="14"/>
        <v>-522.5</v>
      </c>
      <c r="AA49" s="89">
        <f t="shared" si="14"/>
        <v>1347.3999999999996</v>
      </c>
      <c r="AB49" s="89">
        <f t="shared" si="14"/>
        <v>-277.39999999999873</v>
      </c>
      <c r="AC49" s="89">
        <f t="shared" si="14"/>
        <v>-24.200000000000728</v>
      </c>
      <c r="AD49" s="90">
        <f t="shared" si="14"/>
        <v>889.10000000000036</v>
      </c>
    </row>
    <row r="50" spans="1:30">
      <c r="A50" s="81" t="s">
        <v>62</v>
      </c>
      <c r="B50" s="13"/>
      <c r="C50" s="13"/>
      <c r="D50" s="89">
        <f t="shared" ref="D50:AD50" si="15">D42-C42</f>
        <v>0</v>
      </c>
      <c r="E50" s="89">
        <f t="shared" si="15"/>
        <v>0</v>
      </c>
      <c r="F50" s="89">
        <f t="shared" si="15"/>
        <v>0</v>
      </c>
      <c r="G50" s="89">
        <f t="shared" si="15"/>
        <v>0</v>
      </c>
      <c r="H50" s="89">
        <f t="shared" si="15"/>
        <v>0</v>
      </c>
      <c r="I50" s="89">
        <f t="shared" si="15"/>
        <v>5.55</v>
      </c>
      <c r="J50" s="89">
        <f t="shared" si="15"/>
        <v>-11.1</v>
      </c>
      <c r="K50" s="89">
        <f t="shared" si="15"/>
        <v>15.919999999999998</v>
      </c>
      <c r="L50" s="89">
        <f t="shared" si="15"/>
        <v>-6.7499999999999991</v>
      </c>
      <c r="M50" s="89">
        <f t="shared" si="15"/>
        <v>41.36</v>
      </c>
      <c r="N50" s="89">
        <f t="shared" si="15"/>
        <v>-3.9399999999999977</v>
      </c>
      <c r="O50" s="89">
        <f t="shared" si="15"/>
        <v>33.050000000000004</v>
      </c>
      <c r="P50" s="89">
        <f t="shared" si="15"/>
        <v>26.310000000000002</v>
      </c>
      <c r="Q50" s="89">
        <f t="shared" si="15"/>
        <v>-81.77000000000001</v>
      </c>
      <c r="R50" s="89">
        <f t="shared" si="15"/>
        <v>38.210000000000008</v>
      </c>
      <c r="S50" s="89">
        <f t="shared" si="15"/>
        <v>-85.550000000000011</v>
      </c>
      <c r="T50" s="89">
        <f t="shared" si="15"/>
        <v>-17.609999999999992</v>
      </c>
      <c r="U50" s="89">
        <f t="shared" si="15"/>
        <v>113.35</v>
      </c>
      <c r="V50" s="89">
        <f t="shared" si="15"/>
        <v>-100.96</v>
      </c>
      <c r="W50" s="89">
        <f t="shared" si="15"/>
        <v>53.589999999999989</v>
      </c>
      <c r="X50" s="89">
        <f t="shared" si="15"/>
        <v>18.789999999999996</v>
      </c>
      <c r="Y50" s="89">
        <f t="shared" si="15"/>
        <v>92.53000000000003</v>
      </c>
      <c r="Z50" s="89">
        <f t="shared" si="15"/>
        <v>-102.85000000000002</v>
      </c>
      <c r="AA50" s="89">
        <f t="shared" si="15"/>
        <v>-7.1199999999999903</v>
      </c>
      <c r="AB50" s="89">
        <f t="shared" si="15"/>
        <v>28.609999999999985</v>
      </c>
      <c r="AC50" s="89">
        <f t="shared" si="15"/>
        <v>97.600000000000009</v>
      </c>
      <c r="AD50" s="90">
        <f t="shared" si="15"/>
        <v>-24.300000000000011</v>
      </c>
    </row>
    <row r="51" spans="1:30">
      <c r="A51" s="81" t="s">
        <v>63</v>
      </c>
      <c r="B51" s="13"/>
      <c r="C51" s="13"/>
      <c r="D51" s="89">
        <f t="shared" ref="D51:AD51" si="16">D43-C43</f>
        <v>109</v>
      </c>
      <c r="E51" s="89">
        <f t="shared" si="16"/>
        <v>149</v>
      </c>
      <c r="F51" s="89">
        <f t="shared" si="16"/>
        <v>159</v>
      </c>
      <c r="G51" s="89">
        <f t="shared" si="16"/>
        <v>226</v>
      </c>
      <c r="H51" s="89">
        <f t="shared" si="16"/>
        <v>277</v>
      </c>
      <c r="I51" s="89">
        <f t="shared" si="16"/>
        <v>319</v>
      </c>
      <c r="J51" s="89">
        <f t="shared" si="16"/>
        <v>259</v>
      </c>
      <c r="K51" s="89">
        <f t="shared" si="16"/>
        <v>188</v>
      </c>
      <c r="L51" s="89">
        <f t="shared" si="16"/>
        <v>181</v>
      </c>
      <c r="M51" s="89">
        <f t="shared" si="16"/>
        <v>167</v>
      </c>
      <c r="N51" s="89">
        <f t="shared" si="16"/>
        <v>207</v>
      </c>
      <c r="O51" s="89">
        <f t="shared" si="16"/>
        <v>216</v>
      </c>
      <c r="P51" s="89">
        <f t="shared" si="16"/>
        <v>176</v>
      </c>
      <c r="Q51" s="89">
        <f t="shared" si="16"/>
        <v>125</v>
      </c>
      <c r="R51" s="89">
        <f t="shared" si="16"/>
        <v>146</v>
      </c>
      <c r="S51" s="89">
        <f t="shared" si="16"/>
        <v>104</v>
      </c>
      <c r="T51" s="89">
        <f t="shared" si="16"/>
        <v>117</v>
      </c>
      <c r="U51" s="89">
        <f t="shared" si="16"/>
        <v>130</v>
      </c>
      <c r="V51" s="89">
        <f t="shared" si="16"/>
        <v>83</v>
      </c>
      <c r="W51" s="89">
        <f t="shared" si="16"/>
        <v>66</v>
      </c>
      <c r="X51" s="89">
        <f t="shared" si="16"/>
        <v>74</v>
      </c>
      <c r="Y51" s="89">
        <f t="shared" si="16"/>
        <v>79</v>
      </c>
      <c r="Z51" s="89">
        <f t="shared" si="16"/>
        <v>38</v>
      </c>
      <c r="AA51" s="89">
        <f t="shared" si="16"/>
        <v>26</v>
      </c>
      <c r="AB51" s="89">
        <f t="shared" si="16"/>
        <v>48</v>
      </c>
      <c r="AC51" s="89">
        <f t="shared" si="16"/>
        <v>23</v>
      </c>
      <c r="AD51" s="90">
        <f t="shared" si="16"/>
        <v>56</v>
      </c>
    </row>
    <row r="52" spans="1:30" ht="13.5" thickBot="1">
      <c r="A52" s="83" t="s">
        <v>64</v>
      </c>
      <c r="B52" s="85"/>
      <c r="C52" s="85"/>
      <c r="D52" s="91">
        <f t="shared" ref="D52:AD52" si="17">D44-C44</f>
        <v>0</v>
      </c>
      <c r="E52" s="91">
        <f t="shared" si="17"/>
        <v>0</v>
      </c>
      <c r="F52" s="91">
        <f t="shared" si="17"/>
        <v>0</v>
      </c>
      <c r="G52" s="91">
        <f t="shared" si="17"/>
        <v>0</v>
      </c>
      <c r="H52" s="91">
        <f t="shared" si="17"/>
        <v>0</v>
      </c>
      <c r="I52" s="91">
        <f t="shared" si="17"/>
        <v>2.9815594576677651E-4</v>
      </c>
      <c r="J52" s="91">
        <f t="shared" si="17"/>
        <v>-5.4827142701374871E-4</v>
      </c>
      <c r="K52" s="91">
        <f t="shared" si="17"/>
        <v>6.5552093948219564E-4</v>
      </c>
      <c r="L52" s="91">
        <f t="shared" si="17"/>
        <v>-2.7886733845186237E-4</v>
      </c>
      <c r="M52" s="91">
        <f t="shared" si="17"/>
        <v>1.3204699545731656E-3</v>
      </c>
      <c r="N52" s="91">
        <f t="shared" si="17"/>
        <v>-2.3873031179017304E-4</v>
      </c>
      <c r="O52" s="91">
        <f t="shared" si="17"/>
        <v>7.498900224681066E-4</v>
      </c>
      <c r="P52" s="91">
        <f t="shared" si="17"/>
        <v>5.3680809396616748E-4</v>
      </c>
      <c r="Q52" s="91">
        <f t="shared" si="17"/>
        <v>-2.0463054174600917E-3</v>
      </c>
      <c r="R52" s="91">
        <f t="shared" si="17"/>
        <v>8.4348603034097437E-4</v>
      </c>
      <c r="S52" s="91">
        <f t="shared" si="17"/>
        <v>-1.923668061345034E-3</v>
      </c>
      <c r="T52" s="91">
        <f t="shared" si="17"/>
        <v>-3.405837135028784E-4</v>
      </c>
      <c r="U52" s="91">
        <f t="shared" si="17"/>
        <v>2.2765351658606665E-3</v>
      </c>
      <c r="V52" s="91">
        <f t="shared" si="17"/>
        <v>-1.9259299203704984E-3</v>
      </c>
      <c r="W52" s="91">
        <f t="shared" si="17"/>
        <v>9.6545213796145476E-4</v>
      </c>
      <c r="X52" s="91">
        <f t="shared" si="17"/>
        <v>3.0841039759413997E-4</v>
      </c>
      <c r="Y52" s="91">
        <f t="shared" si="17"/>
        <v>1.515809065027585E-3</v>
      </c>
      <c r="Z52" s="91">
        <f t="shared" si="17"/>
        <v>-1.7114030709598663E-3</v>
      </c>
      <c r="AA52" s="91">
        <f t="shared" si="17"/>
        <v>-1.249057568902218E-4</v>
      </c>
      <c r="AB52" s="91">
        <f t="shared" si="17"/>
        <v>4.2848542071065093E-4</v>
      </c>
      <c r="AC52" s="91">
        <f t="shared" si="17"/>
        <v>1.4117734632281029E-3</v>
      </c>
      <c r="AD52" s="92">
        <f t="shared" si="17"/>
        <v>-4.1236496436857276E-4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4" sqref="E4"/>
    </sheetView>
  </sheetViews>
  <sheetFormatPr baseColWidth="10" defaultRowHeight="15"/>
  <sheetData>
    <row r="1" spans="1:6">
      <c r="A1" s="60" t="s">
        <v>67</v>
      </c>
    </row>
    <row r="2" spans="1:6">
      <c r="A2" s="44" t="s">
        <v>51</v>
      </c>
    </row>
    <row r="3" spans="1:6">
      <c r="A3" s="11"/>
      <c r="B3" s="59" t="s">
        <v>60</v>
      </c>
      <c r="C3" s="59" t="s">
        <v>61</v>
      </c>
      <c r="D3" s="59" t="s">
        <v>62</v>
      </c>
      <c r="E3" s="59" t="s">
        <v>63</v>
      </c>
      <c r="F3" s="59" t="s">
        <v>64</v>
      </c>
    </row>
    <row r="4" spans="1:6">
      <c r="A4" s="41">
        <v>40969</v>
      </c>
      <c r="B4" s="38">
        <f>Base.gral!B5</f>
        <v>109.83339939999999</v>
      </c>
      <c r="C4" s="38">
        <f>Base.gral!E5</f>
        <v>109.83332970000002</v>
      </c>
      <c r="D4" s="37">
        <f>Base.gral!H5</f>
        <v>0</v>
      </c>
      <c r="E4" s="37">
        <f>Base.gral!K5</f>
        <v>18</v>
      </c>
      <c r="F4" s="40">
        <f>Base.gral!N5</f>
        <v>0</v>
      </c>
    </row>
    <row r="5" spans="1:6">
      <c r="A5" s="41">
        <v>41000</v>
      </c>
      <c r="B5" s="38">
        <f>Base.gral!B6</f>
        <v>500.34639870000001</v>
      </c>
      <c r="C5" s="38">
        <f>Base.gral!E6</f>
        <v>398.74310560000004</v>
      </c>
      <c r="D5" s="37">
        <f>Base.gral!H6</f>
        <v>0</v>
      </c>
      <c r="E5" s="37">
        <f>Base.gral!K6</f>
        <v>79</v>
      </c>
      <c r="F5" s="40">
        <f>Base.gral!N6</f>
        <v>0</v>
      </c>
    </row>
    <row r="6" spans="1:6">
      <c r="A6" s="41">
        <v>41030</v>
      </c>
      <c r="B6" s="38">
        <f>Base.gral!B7</f>
        <v>1245.8639413999999</v>
      </c>
      <c r="C6" s="38">
        <f>Base.gral!E7</f>
        <v>769.84953389999976</v>
      </c>
      <c r="D6" s="37">
        <f>Base.gral!H7</f>
        <v>0</v>
      </c>
      <c r="E6" s="37">
        <f>Base.gral!K7</f>
        <v>176</v>
      </c>
      <c r="F6" s="40">
        <f>Base.gral!N7</f>
        <v>0</v>
      </c>
    </row>
    <row r="7" spans="1:6">
      <c r="A7" s="41">
        <v>41061</v>
      </c>
      <c r="B7" s="38">
        <f>Base.gral!B8</f>
        <v>2555.0500000000002</v>
      </c>
      <c r="C7" s="38">
        <f>Base.gral!E8</f>
        <v>1396.8</v>
      </c>
      <c r="D7" s="37">
        <f>Base.gral!H8</f>
        <v>0</v>
      </c>
      <c r="E7" s="37">
        <f>Base.gral!K8</f>
        <v>275</v>
      </c>
      <c r="F7" s="40">
        <f>Base.gral!N8</f>
        <v>0</v>
      </c>
    </row>
    <row r="8" spans="1:6">
      <c r="A8" s="41">
        <v>41091</v>
      </c>
      <c r="B8" s="38">
        <f>Base.gral!B9</f>
        <v>4036.67</v>
      </c>
      <c r="C8" s="38">
        <f>Base.gral!E9</f>
        <v>1615</v>
      </c>
      <c r="D8" s="37">
        <f>Base.gral!H9</f>
        <v>0</v>
      </c>
      <c r="E8" s="37">
        <f>Base.gral!K9</f>
        <v>381</v>
      </c>
      <c r="F8" s="40">
        <f>Base.gral!N9</f>
        <v>0</v>
      </c>
    </row>
    <row r="9" spans="1:6">
      <c r="A9" s="41">
        <v>41122</v>
      </c>
      <c r="B9" s="38">
        <f>Base.gral!B10</f>
        <v>6237.23</v>
      </c>
      <c r="C9" s="38">
        <f>Base.gral!E10</f>
        <v>2459.4</v>
      </c>
      <c r="D9" s="37">
        <f>Base.gral!H10</f>
        <v>0</v>
      </c>
      <c r="E9" s="37">
        <f>Base.gral!K10</f>
        <v>500</v>
      </c>
      <c r="F9" s="40">
        <f>Base.gral!N10</f>
        <v>0</v>
      </c>
    </row>
    <row r="10" spans="1:6">
      <c r="A10" s="41">
        <v>41153</v>
      </c>
      <c r="B10" s="38">
        <f>Base.gral!B11</f>
        <v>8036.08</v>
      </c>
      <c r="C10" s="38">
        <f>Base.gral!E11</f>
        <v>2151.6</v>
      </c>
      <c r="D10" s="37">
        <f>Base.gral!H11</f>
        <v>0</v>
      </c>
      <c r="E10" s="37">
        <f>Base.gral!K11</f>
        <v>634</v>
      </c>
      <c r="F10" s="40">
        <f>Base.gral!N11</f>
        <v>0</v>
      </c>
    </row>
    <row r="11" spans="1:6">
      <c r="A11" s="41">
        <v>41183</v>
      </c>
      <c r="B11" s="38">
        <f>Base.gral!B12</f>
        <v>10302.530000000001</v>
      </c>
      <c r="C11" s="38">
        <f>Base.gral!E12</f>
        <v>2856.8</v>
      </c>
      <c r="D11" s="37">
        <f>Base.gral!H12</f>
        <v>5.55</v>
      </c>
      <c r="E11" s="37">
        <f>Base.gral!K12</f>
        <v>790</v>
      </c>
      <c r="F11" s="40">
        <f>Base.gral!N12</f>
        <v>5.3870262935414893E-4</v>
      </c>
    </row>
    <row r="12" spans="1:6">
      <c r="A12" s="41">
        <v>41214</v>
      </c>
      <c r="B12" s="38">
        <f>Base.gral!B13</f>
        <v>12085.33</v>
      </c>
      <c r="C12" s="38">
        <f>Base.gral!E13</f>
        <v>2408.3000000000002</v>
      </c>
      <c r="D12" s="37">
        <f>Base.gral!H13</f>
        <v>-5.55</v>
      </c>
      <c r="E12" s="37">
        <f>Base.gral!K13</f>
        <v>899</v>
      </c>
      <c r="F12" s="40">
        <f>Base.gral!N13</f>
        <v>-4.5923446029194073E-4</v>
      </c>
    </row>
    <row r="13" spans="1:6">
      <c r="A13" s="41">
        <v>41244</v>
      </c>
      <c r="B13" s="38">
        <f>Base.gral!B14</f>
        <v>13441.7</v>
      </c>
      <c r="C13" s="38">
        <f>Base.gral!E14</f>
        <v>2095.6999999999998</v>
      </c>
      <c r="D13" s="37">
        <f>Base.gral!H14</f>
        <v>10.37</v>
      </c>
      <c r="E13" s="37">
        <f>Base.gral!K14</f>
        <v>982</v>
      </c>
      <c r="F13" s="40">
        <f>Base.gral!N14</f>
        <v>7.7147979794222449E-4</v>
      </c>
    </row>
    <row r="14" spans="1:6">
      <c r="A14" s="41">
        <v>41275</v>
      </c>
      <c r="B14" s="38">
        <f>Base.gral!B15</f>
        <v>14620.19</v>
      </c>
      <c r="C14" s="38">
        <f>Base.gral!E15</f>
        <v>2170.1999999999998</v>
      </c>
      <c r="D14" s="37">
        <f>Base.gral!H15</f>
        <v>3.62</v>
      </c>
      <c r="E14" s="37">
        <f>Base.gral!K15</f>
        <v>1059</v>
      </c>
      <c r="F14" s="40">
        <f>Base.gral!N15</f>
        <v>2.4760280133158326E-4</v>
      </c>
    </row>
    <row r="15" spans="1:6">
      <c r="A15" s="41">
        <v>41306</v>
      </c>
      <c r="B15" s="38">
        <f>Base.gral!B16</f>
        <v>15548.97</v>
      </c>
      <c r="C15" s="38">
        <f>Base.gral!E16</f>
        <v>1824.8</v>
      </c>
      <c r="D15" s="37">
        <f>Base.gral!H16</f>
        <v>40.72</v>
      </c>
      <c r="E15" s="37">
        <f>Base.gral!K16</f>
        <v>1140</v>
      </c>
      <c r="F15" s="40">
        <f>Base.gral!N16</f>
        <v>2.6188229831300724E-3</v>
      </c>
    </row>
    <row r="16" spans="1:6">
      <c r="A16" s="41">
        <v>41334</v>
      </c>
      <c r="B16" s="38">
        <f>Base.gral!B17</f>
        <v>16444.13</v>
      </c>
      <c r="C16" s="38">
        <f>Base.gral!E17</f>
        <v>2080.1999999999998</v>
      </c>
      <c r="D16" s="37">
        <f>Base.gral!H17</f>
        <v>41.04</v>
      </c>
      <c r="E16" s="37">
        <f>Base.gral!K17</f>
        <v>1220</v>
      </c>
      <c r="F16" s="40">
        <f>Base.gral!N17</f>
        <v>2.4957233979541636E-3</v>
      </c>
    </row>
    <row r="17" spans="1:6">
      <c r="A17" s="41">
        <v>41365</v>
      </c>
      <c r="B17" s="38">
        <f>Base.gral!B18</f>
        <v>18079.5</v>
      </c>
      <c r="C17" s="38">
        <f>Base.gral!E18</f>
        <v>2964.7</v>
      </c>
      <c r="D17" s="37">
        <f>Base.gral!H18</f>
        <v>70.61</v>
      </c>
      <c r="E17" s="37">
        <f>Base.gral!K18</f>
        <v>1331</v>
      </c>
      <c r="F17" s="40">
        <f>Base.gral!N18</f>
        <v>3.9055283608506871E-3</v>
      </c>
    </row>
    <row r="18" spans="1:6">
      <c r="A18" s="41">
        <v>41395</v>
      </c>
      <c r="B18" s="38">
        <f>Base.gral!B19</f>
        <v>19145.88</v>
      </c>
      <c r="C18" s="38">
        <f>Base.gral!E19</f>
        <v>2400.6</v>
      </c>
      <c r="D18" s="37">
        <f>Base.gral!H19</f>
        <v>58.12</v>
      </c>
      <c r="E18" s="37">
        <f>Base.gral!K19</f>
        <v>1406</v>
      </c>
      <c r="F18" s="40">
        <f>Base.gral!N19</f>
        <v>3.0356400437065306E-3</v>
      </c>
    </row>
    <row r="19" spans="1:6">
      <c r="A19" s="41">
        <v>41426</v>
      </c>
      <c r="B19" s="38">
        <f>Base.gral!B20</f>
        <v>19630.580000000002</v>
      </c>
      <c r="C19" s="38">
        <f>Base.gral!E20</f>
        <v>2084.8000000000002</v>
      </c>
      <c r="D19" s="37">
        <f>Base.gral!H20</f>
        <v>-10.68</v>
      </c>
      <c r="E19" s="37">
        <f>Base.gral!K20</f>
        <v>1450</v>
      </c>
      <c r="F19" s="40">
        <f>Base.gral!N20</f>
        <v>-5.4404913150808579E-4</v>
      </c>
    </row>
    <row r="20" spans="1:6">
      <c r="A20" s="41">
        <v>41456</v>
      </c>
      <c r="B20" s="38">
        <f>Base.gral!B21</f>
        <v>20415.830000000002</v>
      </c>
      <c r="C20" s="38">
        <f>Base.gral!E21</f>
        <v>2528.5</v>
      </c>
      <c r="D20" s="37">
        <f>Base.gral!H21</f>
        <v>18.66</v>
      </c>
      <c r="E20" s="37">
        <f>Base.gral!K21</f>
        <v>1492</v>
      </c>
      <c r="F20" s="40">
        <f>Base.gral!N21</f>
        <v>9.1399663888267087E-4</v>
      </c>
    </row>
    <row r="21" spans="1:6">
      <c r="A21" s="41">
        <v>41487</v>
      </c>
      <c r="B21" s="38">
        <f>Base.gral!B22</f>
        <v>21161.62</v>
      </c>
      <c r="C21" s="38">
        <f>Base.gral!E22</f>
        <v>2736.28</v>
      </c>
      <c r="D21" s="37">
        <f>Base.gral!H22</f>
        <v>-12.49</v>
      </c>
      <c r="E21" s="37">
        <f>Base.gral!K22</f>
        <v>1526</v>
      </c>
      <c r="F21" s="40">
        <f>Base.gral!N22</f>
        <v>-5.9021946334921437E-4</v>
      </c>
    </row>
    <row r="22" spans="1:6">
      <c r="A22" s="41">
        <v>41518</v>
      </c>
      <c r="B22" s="38">
        <f>Base.gral!B23</f>
        <v>22062.39</v>
      </c>
      <c r="C22" s="38">
        <f>Base.gral!E23</f>
        <v>2859.75</v>
      </c>
      <c r="D22" s="37">
        <f>Base.gral!H23</f>
        <v>-54.66</v>
      </c>
      <c r="E22" s="37">
        <f>Base.gral!K23</f>
        <v>1570</v>
      </c>
      <c r="F22" s="40">
        <f>Base.gral!N23</f>
        <v>-2.4775194346578046E-3</v>
      </c>
    </row>
    <row r="23" spans="1:6">
      <c r="A23" s="41">
        <v>41548</v>
      </c>
      <c r="B23" s="38">
        <f>Base.gral!B24</f>
        <v>23705.26</v>
      </c>
      <c r="C23" s="38">
        <f>Base.gral!E24</f>
        <v>3771.6</v>
      </c>
      <c r="D23" s="37">
        <f>Base.gral!H24</f>
        <v>41.52</v>
      </c>
      <c r="E23" s="37">
        <f>Base.gral!K24</f>
        <v>1617</v>
      </c>
      <c r="F23" s="40">
        <f>Base.gral!N24</f>
        <v>1.7515100024214037E-3</v>
      </c>
    </row>
    <row r="24" spans="1:6">
      <c r="A24" s="41">
        <v>41579</v>
      </c>
      <c r="B24" s="38">
        <f>Base.gral!B25</f>
        <v>25492.5</v>
      </c>
      <c r="C24" s="38">
        <f>Base.gral!E25</f>
        <v>3948.3</v>
      </c>
      <c r="D24" s="37">
        <f>Base.gral!H25</f>
        <v>-52.19</v>
      </c>
      <c r="E24" s="37">
        <f>Base.gral!K25</f>
        <v>1638</v>
      </c>
      <c r="F24" s="40">
        <f>Base.gral!N25</f>
        <v>-2.0472688045503579E-3</v>
      </c>
    </row>
    <row r="25" spans="1:6">
      <c r="A25" s="41">
        <v>41609</v>
      </c>
      <c r="B25" s="38">
        <f>Base.gral!B26</f>
        <v>26577.75</v>
      </c>
      <c r="C25" s="38">
        <f>Base.gral!E26</f>
        <v>3243.1</v>
      </c>
      <c r="D25" s="37">
        <f>Base.gral!H26</f>
        <v>1.63</v>
      </c>
      <c r="E25" s="37">
        <f>Base.gral!K26</f>
        <v>1641</v>
      </c>
      <c r="F25" s="40">
        <f>Base.gral!N26</f>
        <v>6.1329495536680112E-5</v>
      </c>
    </row>
    <row r="26" spans="1:6">
      <c r="A26" s="41">
        <v>41640</v>
      </c>
      <c r="B26" s="38">
        <f>Base.gral!B27</f>
        <v>27343.68</v>
      </c>
      <c r="C26" s="38">
        <f>Base.gral!E27</f>
        <v>3081.5</v>
      </c>
      <c r="D26" s="37">
        <f>Base.gral!H27</f>
        <v>-2.5299999999999998</v>
      </c>
      <c r="E26" s="37">
        <f>Base.gral!K27</f>
        <v>1649</v>
      </c>
      <c r="F26" s="40">
        <f>Base.gral!N27</f>
        <v>-9.2525951152149229E-5</v>
      </c>
    </row>
    <row r="27" spans="1:6">
      <c r="A27" s="41">
        <v>41671</v>
      </c>
      <c r="B27" s="38">
        <f>Base.gral!B28</f>
        <v>27789.31</v>
      </c>
      <c r="C27" s="38">
        <f>Base.gral!E28</f>
        <v>2849</v>
      </c>
      <c r="D27" s="37">
        <f>Base.gral!H28</f>
        <v>128.02000000000001</v>
      </c>
      <c r="E27" s="37">
        <f>Base.gral!K28</f>
        <v>1657</v>
      </c>
      <c r="F27" s="40">
        <f>Base.gral!N28</f>
        <v>4.606807437824113E-3</v>
      </c>
    </row>
    <row r="28" spans="1:6">
      <c r="A28" s="41">
        <v>41699</v>
      </c>
      <c r="B28" s="38">
        <f>Base.gral!B29</f>
        <v>28231.32</v>
      </c>
      <c r="C28" s="38">
        <f>Base.gral!E29</f>
        <v>2688.8</v>
      </c>
      <c r="D28" s="37">
        <f>Base.gral!H29</f>
        <v>74.3</v>
      </c>
      <c r="E28" s="37">
        <f>Base.gral!K29</f>
        <v>1663</v>
      </c>
      <c r="F28" s="40">
        <f>Base.gral!N29</f>
        <v>2.6318287632317583E-3</v>
      </c>
    </row>
    <row r="29" spans="1:6">
      <c r="A29" s="41">
        <v>41730</v>
      </c>
      <c r="B29" s="38">
        <f>Base.gral!B30</f>
        <v>29147.17</v>
      </c>
      <c r="C29" s="38">
        <f>Base.gral!E30</f>
        <v>3633.1</v>
      </c>
      <c r="D29" s="37">
        <f>Base.gral!H30</f>
        <v>91.75</v>
      </c>
      <c r="E29" s="37">
        <f>Base.gral!K30</f>
        <v>1659</v>
      </c>
      <c r="F29" s="40">
        <f>Base.gral!N30</f>
        <v>3.1478184674532728E-3</v>
      </c>
    </row>
    <row r="30" spans="1:6">
      <c r="A30" s="41">
        <v>41760</v>
      </c>
      <c r="B30" s="38">
        <f>Base.gral!B31</f>
        <v>29805.279999999999</v>
      </c>
      <c r="C30" s="38">
        <f>Base.gral!E31</f>
        <v>3197.8</v>
      </c>
      <c r="D30" s="37">
        <f>Base.gral!H31</f>
        <v>136.44999999999999</v>
      </c>
      <c r="E30" s="37">
        <f>Base.gral!K31</f>
        <v>1666</v>
      </c>
      <c r="F30" s="40">
        <f>Base.gral!N31</f>
        <v>4.5780479163423388E-3</v>
      </c>
    </row>
    <row r="31" spans="1:6">
      <c r="A31" s="41">
        <v>41791</v>
      </c>
      <c r="B31" s="38">
        <f>Base.gral!B32</f>
        <v>30645.83</v>
      </c>
      <c r="C31" s="38">
        <f>Base.gral!E32</f>
        <v>3221.2</v>
      </c>
      <c r="D31" s="37">
        <f>Base.gral!H32</f>
        <v>169.94</v>
      </c>
      <c r="E31" s="37">
        <f>Base.gral!K32</f>
        <v>1667</v>
      </c>
      <c r="F31" s="40">
        <f>Base.gral!N32</f>
        <v>5.5452895222612665E-3</v>
      </c>
    </row>
    <row r="32" spans="1:6">
      <c r="A32" s="41">
        <v>41821</v>
      </c>
      <c r="B32" s="38">
        <f>Base.gral!B33</f>
        <v>31240.99</v>
      </c>
      <c r="C32" s="38">
        <f>Base.gral!E33</f>
        <v>3262.5</v>
      </c>
      <c r="D32" s="37">
        <f>Base.gral!H33</f>
        <v>311.13</v>
      </c>
      <c r="E32" s="37">
        <f>Base.gral!K33</f>
        <v>1685</v>
      </c>
      <c r="F32" s="40">
        <f>Base.gral!N33</f>
        <v>9.9590313879297666E-3</v>
      </c>
    </row>
    <row r="33" spans="1:6">
      <c r="A33" s="41">
        <v>41852</v>
      </c>
      <c r="B33" s="38">
        <f>Base.gral!B34</f>
        <v>0</v>
      </c>
      <c r="C33" s="38">
        <f>Base.gral!E34</f>
        <v>0</v>
      </c>
      <c r="D33" s="37">
        <f>Base.gral!H34</f>
        <v>0</v>
      </c>
      <c r="E33" s="37">
        <f>Base.gral!K34</f>
        <v>0</v>
      </c>
      <c r="F33" s="40">
        <f>Base.gral!N34</f>
        <v>0</v>
      </c>
    </row>
    <row r="34" spans="1:6">
      <c r="A34" s="41">
        <v>41883</v>
      </c>
      <c r="B34" s="38">
        <f>Base.gral!B35</f>
        <v>15.758019999999998</v>
      </c>
      <c r="C34" s="38">
        <f>Base.gral!E35</f>
        <v>0</v>
      </c>
      <c r="D34" s="37">
        <f>Base.gral!H35</f>
        <v>0</v>
      </c>
      <c r="E34" s="37">
        <f>Base.gral!K35</f>
        <v>0</v>
      </c>
      <c r="F34" s="40">
        <f>Base.gral!N35</f>
        <v>0</v>
      </c>
    </row>
    <row r="35" spans="1:6">
      <c r="A35" s="41">
        <v>41913</v>
      </c>
      <c r="B35" s="38">
        <f>Base.gral!B36</f>
        <v>71.785710000000009</v>
      </c>
      <c r="C35" s="38">
        <f>Base.gral!E36</f>
        <v>0</v>
      </c>
      <c r="D35" s="37">
        <f>Base.gral!H36</f>
        <v>0</v>
      </c>
      <c r="E35" s="37">
        <f>Base.gral!K36</f>
        <v>0</v>
      </c>
      <c r="F35" s="40">
        <f>Base.gral!N36</f>
        <v>0</v>
      </c>
    </row>
    <row r="36" spans="1:6">
      <c r="A36" s="41">
        <v>41944</v>
      </c>
      <c r="B36" s="38">
        <f>Base.gral!B37</f>
        <v>178.74662000000001</v>
      </c>
      <c r="C36" s="38">
        <f>Base.gral!E37</f>
        <v>0</v>
      </c>
      <c r="D36" s="37">
        <f>Base.gral!H37</f>
        <v>0</v>
      </c>
      <c r="E36" s="37">
        <f>Base.gral!K37</f>
        <v>0</v>
      </c>
      <c r="F36" s="40">
        <f>Base.gral!N37</f>
        <v>0</v>
      </c>
    </row>
    <row r="37" spans="1:6">
      <c r="A37" s="41">
        <v>41974</v>
      </c>
      <c r="B37" s="38">
        <f>Base.gral!B38</f>
        <v>366.5781922525108</v>
      </c>
      <c r="C37" s="38">
        <f>Base.gral!E38</f>
        <v>0</v>
      </c>
      <c r="D37" s="37">
        <f>Base.gral!H38</f>
        <v>0</v>
      </c>
      <c r="E37" s="37">
        <f>Base.gral!K38</f>
        <v>0</v>
      </c>
      <c r="F37" s="40">
        <f>Base.gral!N38</f>
        <v>0</v>
      </c>
    </row>
    <row r="38" spans="1:6">
      <c r="A38" s="41">
        <v>42005</v>
      </c>
      <c r="B38" s="38">
        <f>Base.gral!B39</f>
        <v>579.14921090387372</v>
      </c>
      <c r="C38" s="38">
        <f>Base.gral!E39</f>
        <v>0</v>
      </c>
      <c r="D38" s="37">
        <f>Base.gral!H39</f>
        <v>0</v>
      </c>
      <c r="E38" s="37">
        <f>Base.gral!K39</f>
        <v>0</v>
      </c>
      <c r="F38" s="40">
        <f>Base.gral!N39</f>
        <v>0</v>
      </c>
    </row>
    <row r="39" spans="1:6">
      <c r="A39" s="41">
        <v>42036</v>
      </c>
      <c r="B39" s="38">
        <f>Base.gral!B40</f>
        <v>894.86800573888092</v>
      </c>
      <c r="C39" s="38">
        <f>Base.gral!E40</f>
        <v>0</v>
      </c>
      <c r="D39" s="37">
        <f>Base.gral!H40</f>
        <v>0</v>
      </c>
      <c r="E39" s="37">
        <f>Base.gral!K40</f>
        <v>0</v>
      </c>
      <c r="F39" s="40">
        <f>Base.gral!N40</f>
        <v>0</v>
      </c>
    </row>
    <row r="40" spans="1:6">
      <c r="A40" s="41">
        <v>42064</v>
      </c>
      <c r="B40" s="38">
        <f>Base.gral!B41</f>
        <v>1152.9526542324247</v>
      </c>
      <c r="C40" s="38">
        <f>Base.gral!E41</f>
        <v>0</v>
      </c>
      <c r="D40" s="37">
        <f>Base.gral!H41</f>
        <v>0</v>
      </c>
      <c r="E40" s="37">
        <f>Base.gral!K41</f>
        <v>0</v>
      </c>
      <c r="F40" s="40">
        <f>Base.gral!N41</f>
        <v>0</v>
      </c>
    </row>
    <row r="41" spans="1:6">
      <c r="A41" s="41">
        <v>42095</v>
      </c>
      <c r="B41" s="38">
        <f>Base.gral!B42</f>
        <v>1478.1248206599714</v>
      </c>
      <c r="C41" s="38">
        <f>Base.gral!E42</f>
        <v>0</v>
      </c>
      <c r="D41" s="37">
        <f>Base.gral!H42</f>
        <v>0</v>
      </c>
      <c r="E41" s="37">
        <f>Base.gral!K42</f>
        <v>0</v>
      </c>
      <c r="F41" s="40">
        <f>Base.gral!N42</f>
        <v>0</v>
      </c>
    </row>
    <row r="42" spans="1:6">
      <c r="A42" s="41">
        <v>42125</v>
      </c>
      <c r="B42" s="38">
        <f>Base.gral!B43</f>
        <v>1733.906743185079</v>
      </c>
      <c r="C42" s="38">
        <f>Base.gral!E43</f>
        <v>0</v>
      </c>
      <c r="D42" s="37">
        <f>Base.gral!H43</f>
        <v>0</v>
      </c>
      <c r="E42" s="37">
        <f>Base.gral!K43</f>
        <v>0</v>
      </c>
      <c r="F42" s="40">
        <f>Base.gral!N43</f>
        <v>0</v>
      </c>
    </row>
    <row r="43" spans="1:6">
      <c r="A43" s="41">
        <v>42156</v>
      </c>
      <c r="B43" s="38">
        <f>Base.gral!B44</f>
        <v>1928.5078909612628</v>
      </c>
      <c r="C43" s="38">
        <f>Base.gral!E44</f>
        <v>0</v>
      </c>
      <c r="D43" s="37">
        <f>Base.gral!H44</f>
        <v>0</v>
      </c>
      <c r="E43" s="37">
        <f>Base.gral!K44</f>
        <v>0</v>
      </c>
      <c r="F43" s="40">
        <f>Base.gral!N44</f>
        <v>0</v>
      </c>
    </row>
    <row r="44" spans="1:6">
      <c r="A44" s="41">
        <v>42186</v>
      </c>
      <c r="B44" s="38">
        <f>Base.gral!B45</f>
        <v>2097.588235294118</v>
      </c>
      <c r="C44" s="38">
        <f>Base.gral!E45</f>
        <v>0</v>
      </c>
      <c r="D44" s="37">
        <f>Base.gral!H45</f>
        <v>0</v>
      </c>
      <c r="E44" s="37">
        <f>Base.gral!K45</f>
        <v>0</v>
      </c>
      <c r="F44" s="40">
        <f>Base.gral!N45</f>
        <v>0</v>
      </c>
    </row>
    <row r="45" spans="1:6">
      <c r="A45" s="41">
        <v>42217</v>
      </c>
      <c r="B45" s="38">
        <f>Base.gral!B46</f>
        <v>2230.8421807747491</v>
      </c>
      <c r="C45" s="38">
        <f>Base.gral!E46</f>
        <v>0</v>
      </c>
      <c r="D45" s="37">
        <f>Base.gral!H46</f>
        <v>0</v>
      </c>
      <c r="E45" s="37">
        <f>Base.gral!K46</f>
        <v>0</v>
      </c>
      <c r="F45" s="40">
        <f>Base.gral!N46</f>
        <v>0</v>
      </c>
    </row>
    <row r="46" spans="1:6">
      <c r="A46" s="41">
        <v>42248</v>
      </c>
      <c r="B46" s="38">
        <f>Base.gral!B47</f>
        <v>2359.2725968436157</v>
      </c>
      <c r="C46" s="38">
        <f>Base.gral!E47</f>
        <v>0</v>
      </c>
      <c r="D46" s="37">
        <f>Base.gral!H47</f>
        <v>0</v>
      </c>
      <c r="E46" s="37">
        <f>Base.gral!K47</f>
        <v>0</v>
      </c>
      <c r="F46" s="40">
        <f>Base.gral!N47</f>
        <v>0</v>
      </c>
    </row>
    <row r="47" spans="1:6">
      <c r="A47" s="41">
        <v>42278</v>
      </c>
      <c r="B47" s="38">
        <f>Base.gral!B48</f>
        <v>2593.9024390243903</v>
      </c>
      <c r="C47" s="38">
        <f>Base.gral!E48</f>
        <v>0</v>
      </c>
      <c r="D47" s="37">
        <f>Base.gral!H48</f>
        <v>0</v>
      </c>
      <c r="E47" s="37">
        <f>Base.gral!K48</f>
        <v>0</v>
      </c>
      <c r="F47" s="40">
        <f>Base.gral!N48</f>
        <v>0</v>
      </c>
    </row>
    <row r="48" spans="1:6">
      <c r="A48" s="41">
        <v>42309</v>
      </c>
      <c r="B48" s="38">
        <f>Base.gral!B49</f>
        <v>2746.8981348637017</v>
      </c>
      <c r="C48" s="38">
        <f>Base.gral!E49</f>
        <v>0</v>
      </c>
      <c r="D48" s="37">
        <f>Base.gral!H49</f>
        <v>0</v>
      </c>
      <c r="E48" s="37">
        <f>Base.gral!K49</f>
        <v>0</v>
      </c>
      <c r="F48" s="40">
        <f>Base.gral!N49</f>
        <v>0</v>
      </c>
    </row>
    <row r="49" spans="1:6">
      <c r="A49" s="41">
        <v>42339</v>
      </c>
      <c r="B49" s="38">
        <f>Base.gral!B50</f>
        <v>2816.4390243902444</v>
      </c>
      <c r="C49" s="38">
        <f>Base.gral!E50</f>
        <v>0</v>
      </c>
      <c r="D49" s="37">
        <f>Base.gral!H50</f>
        <v>0</v>
      </c>
      <c r="E49" s="37">
        <f>Base.gral!K50</f>
        <v>0</v>
      </c>
      <c r="F49" s="40">
        <f>Base.gral!N50</f>
        <v>0</v>
      </c>
    </row>
    <row r="50" spans="1:6">
      <c r="A50" s="41">
        <v>42370</v>
      </c>
      <c r="B50" s="38">
        <f>Base.gral!B51</f>
        <v>2929.1004304160692</v>
      </c>
      <c r="C50" s="38">
        <f>Base.gral!E51</f>
        <v>0</v>
      </c>
      <c r="D50" s="37">
        <f>Base.gral!H51</f>
        <v>0</v>
      </c>
      <c r="E50" s="37">
        <f>Base.gral!K51</f>
        <v>0</v>
      </c>
      <c r="F50" s="40">
        <f>Base.gral!N51</f>
        <v>0</v>
      </c>
    </row>
    <row r="51" spans="1:6">
      <c r="A51" s="41">
        <v>42401</v>
      </c>
      <c r="B51" s="38">
        <f>Base.gral!B52</f>
        <v>3036.1004304160688</v>
      </c>
      <c r="C51" s="38">
        <f>Base.gral!E52</f>
        <v>0</v>
      </c>
      <c r="D51" s="37">
        <f>Base.gral!H52</f>
        <v>0</v>
      </c>
      <c r="E51" s="37">
        <f>Base.gral!K52</f>
        <v>0</v>
      </c>
      <c r="F51" s="40">
        <f>Base.gral!N52</f>
        <v>0</v>
      </c>
    </row>
    <row r="52" spans="1:6">
      <c r="A52" s="41">
        <v>42430</v>
      </c>
      <c r="B52" s="38">
        <f>Base.gral!B53</f>
        <v>3165.3357245337161</v>
      </c>
      <c r="C52" s="38">
        <f>Base.gral!E53</f>
        <v>0</v>
      </c>
      <c r="D52" s="37">
        <f>Base.gral!H53</f>
        <v>0</v>
      </c>
      <c r="E52" s="37">
        <f>Base.gral!K53</f>
        <v>0</v>
      </c>
      <c r="F52" s="40">
        <f>Base.gral!N53</f>
        <v>0</v>
      </c>
    </row>
    <row r="53" spans="1:6">
      <c r="A53" s="41">
        <v>42461</v>
      </c>
      <c r="B53" s="38">
        <f>Base.gral!B54</f>
        <v>3401.0416068866571</v>
      </c>
      <c r="C53" s="38">
        <f>Base.gral!E54</f>
        <v>0</v>
      </c>
      <c r="D53" s="37">
        <f>Base.gral!H54</f>
        <v>0</v>
      </c>
      <c r="E53" s="37">
        <f>Base.gral!K54</f>
        <v>0</v>
      </c>
      <c r="F53" s="40">
        <f>Base.gral!N54</f>
        <v>0</v>
      </c>
    </row>
    <row r="54" spans="1:6">
      <c r="A54" s="41">
        <v>42491</v>
      </c>
      <c r="B54" s="38">
        <f>Base.gral!B55</f>
        <v>3657.4605451936873</v>
      </c>
      <c r="C54" s="38">
        <f>Base.gral!E55</f>
        <v>0</v>
      </c>
      <c r="D54" s="37">
        <f>Base.gral!H55</f>
        <v>0</v>
      </c>
      <c r="E54" s="37">
        <f>Base.gral!K55</f>
        <v>0</v>
      </c>
      <c r="F54" s="40">
        <f>Base.gral!N55</f>
        <v>0</v>
      </c>
    </row>
    <row r="55" spans="1:6">
      <c r="A55" s="41">
        <v>42522</v>
      </c>
      <c r="B55" s="38">
        <f>Base.gral!B56</f>
        <v>3813.1635581061696</v>
      </c>
      <c r="C55" s="38">
        <f>Base.gral!E56</f>
        <v>0</v>
      </c>
      <c r="D55" s="37">
        <f>Base.gral!H56</f>
        <v>0</v>
      </c>
      <c r="E55" s="37">
        <f>Base.gral!K56</f>
        <v>0</v>
      </c>
      <c r="F55" s="40">
        <f>Base.gral!N56</f>
        <v>0</v>
      </c>
    </row>
    <row r="56" spans="1:6">
      <c r="A56" s="41">
        <v>42552</v>
      </c>
      <c r="B56" s="38">
        <f>Base.gral!B57</f>
        <v>3923.053084648494</v>
      </c>
      <c r="C56" s="38">
        <f>Base.gral!E57</f>
        <v>0</v>
      </c>
      <c r="D56" s="37">
        <f>Base.gral!H57</f>
        <v>0</v>
      </c>
      <c r="E56" s="37">
        <f>Base.gral!K57</f>
        <v>0</v>
      </c>
      <c r="F56" s="40">
        <f>Base.gral!N57</f>
        <v>0</v>
      </c>
    </row>
    <row r="57" spans="1:6">
      <c r="A57" s="41">
        <v>42583</v>
      </c>
      <c r="B57" s="38">
        <f>Base.gral!B58</f>
        <v>3986.988522238164</v>
      </c>
      <c r="C57" s="38">
        <f>Base.gral!E58</f>
        <v>0</v>
      </c>
      <c r="D57" s="37">
        <f>Base.gral!H58</f>
        <v>0</v>
      </c>
      <c r="E57" s="37">
        <f>Base.gral!K58</f>
        <v>0</v>
      </c>
      <c r="F57" s="40">
        <f>Base.gral!N58</f>
        <v>0</v>
      </c>
    </row>
    <row r="58" spans="1:6">
      <c r="A58" s="41">
        <v>42614</v>
      </c>
      <c r="B58" s="38">
        <f>Base.gral!B59</f>
        <v>4050.4045911047347</v>
      </c>
      <c r="C58" s="38">
        <f>Base.gral!E59</f>
        <v>0</v>
      </c>
      <c r="D58" s="37">
        <f>Base.gral!H59</f>
        <v>0</v>
      </c>
      <c r="E58" s="37">
        <f>Base.gral!K59</f>
        <v>0</v>
      </c>
      <c r="F58" s="40">
        <f>Base.gral!N59</f>
        <v>0</v>
      </c>
    </row>
    <row r="59" spans="1:6">
      <c r="A59" s="41">
        <v>42644</v>
      </c>
      <c r="B59" s="38">
        <f>Base.gral!B60</f>
        <v>4181.8034433285511</v>
      </c>
      <c r="C59" s="38">
        <f>Base.gral!E60</f>
        <v>0</v>
      </c>
      <c r="D59" s="37">
        <f>Base.gral!H60</f>
        <v>0</v>
      </c>
      <c r="E59" s="37">
        <f>Base.gral!K60</f>
        <v>0</v>
      </c>
      <c r="F59" s="40">
        <f>Base.gral!N60</f>
        <v>0</v>
      </c>
    </row>
    <row r="60" spans="1:6">
      <c r="A60" s="41">
        <v>42675</v>
      </c>
      <c r="B60" s="38">
        <f>Base.gral!B61</f>
        <v>4276.2238163558104</v>
      </c>
      <c r="C60" s="38">
        <f>Base.gral!E61</f>
        <v>0</v>
      </c>
      <c r="D60" s="37">
        <f>Base.gral!H61</f>
        <v>0</v>
      </c>
      <c r="E60" s="37">
        <f>Base.gral!K61</f>
        <v>0</v>
      </c>
      <c r="F60" s="40">
        <f>Base.gral!N61</f>
        <v>0</v>
      </c>
    </row>
    <row r="61" spans="1:6">
      <c r="A61" s="41">
        <v>42705</v>
      </c>
      <c r="B61" s="38">
        <f>Base.gral!B62</f>
        <v>4396.8192252510762</v>
      </c>
      <c r="C61" s="38">
        <f>Base.gral!E62</f>
        <v>0</v>
      </c>
      <c r="D61" s="37">
        <f>Base.gral!H62</f>
        <v>0</v>
      </c>
      <c r="E61" s="37">
        <f>Base.gral!K62</f>
        <v>0</v>
      </c>
      <c r="F61" s="40">
        <f>Base.gral!N62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4" sqref="E4"/>
    </sheetView>
  </sheetViews>
  <sheetFormatPr baseColWidth="10" defaultRowHeight="15"/>
  <sheetData>
    <row r="1" spans="1:6">
      <c r="A1" s="60" t="s">
        <v>66</v>
      </c>
    </row>
    <row r="2" spans="1:6">
      <c r="A2" s="44" t="s">
        <v>39</v>
      </c>
    </row>
    <row r="3" spans="1:6">
      <c r="A3" s="11"/>
      <c r="B3" s="59" t="s">
        <v>60</v>
      </c>
      <c r="C3" s="59" t="s">
        <v>61</v>
      </c>
      <c r="D3" s="59" t="s">
        <v>62</v>
      </c>
      <c r="E3" s="59" t="s">
        <v>63</v>
      </c>
      <c r="F3" s="59" t="s">
        <v>64</v>
      </c>
    </row>
    <row r="4" spans="1:6">
      <c r="A4" s="41">
        <v>40969</v>
      </c>
      <c r="B4" s="38">
        <f>Base.gral!C5</f>
        <v>0</v>
      </c>
      <c r="C4" s="38">
        <f>Base.gral!F5</f>
        <v>0</v>
      </c>
      <c r="D4" s="38">
        <f>Base.gral!I5</f>
        <v>0</v>
      </c>
      <c r="E4" s="37">
        <f>Base.gral!L5</f>
        <v>0</v>
      </c>
      <c r="F4" s="40">
        <f>Base.gral!O5</f>
        <v>0</v>
      </c>
    </row>
    <row r="5" spans="1:6">
      <c r="A5" s="41">
        <v>41000</v>
      </c>
      <c r="B5" s="38">
        <f>Base.gral!C6</f>
        <v>0</v>
      </c>
      <c r="C5" s="38">
        <f>Base.gral!F6</f>
        <v>0</v>
      </c>
      <c r="D5" s="38">
        <f>Base.gral!I6</f>
        <v>0</v>
      </c>
      <c r="E5" s="37">
        <f>Base.gral!L6</f>
        <v>0</v>
      </c>
      <c r="F5" s="40">
        <f>Base.gral!O6</f>
        <v>0</v>
      </c>
    </row>
    <row r="6" spans="1:6">
      <c r="A6" s="41">
        <v>41030</v>
      </c>
      <c r="B6" s="38">
        <f>Base.gral!C7</f>
        <v>134.21822320000001</v>
      </c>
      <c r="C6" s="38">
        <f>Base.gral!F7</f>
        <v>134.21822320000001</v>
      </c>
      <c r="D6" s="38">
        <f>Base.gral!I7</f>
        <v>0</v>
      </c>
      <c r="E6" s="37">
        <f>Base.gral!L7</f>
        <v>12</v>
      </c>
      <c r="F6" s="40">
        <f>Base.gral!O7</f>
        <v>0</v>
      </c>
    </row>
    <row r="7" spans="1:6">
      <c r="A7" s="41">
        <v>41061</v>
      </c>
      <c r="B7" s="38">
        <f>Base.gral!C8</f>
        <v>1061.5999999999999</v>
      </c>
      <c r="C7" s="38">
        <f>Base.gral!F8</f>
        <v>929.5</v>
      </c>
      <c r="D7" s="38">
        <f>Base.gral!I8</f>
        <v>0</v>
      </c>
      <c r="E7" s="37">
        <f>Base.gral!L8</f>
        <v>62</v>
      </c>
      <c r="F7" s="40">
        <f>Base.gral!O8</f>
        <v>0</v>
      </c>
    </row>
    <row r="8" spans="1:6">
      <c r="A8" s="41">
        <v>41091</v>
      </c>
      <c r="B8" s="38">
        <f>Base.gral!C9</f>
        <v>2052.71</v>
      </c>
      <c r="C8" s="38">
        <f>Base.gral!F9</f>
        <v>1017.2</v>
      </c>
      <c r="D8" s="38">
        <f>Base.gral!I9</f>
        <v>0</v>
      </c>
      <c r="E8" s="37">
        <f>Base.gral!L9</f>
        <v>115</v>
      </c>
      <c r="F8" s="40">
        <f>Base.gral!O9</f>
        <v>0</v>
      </c>
    </row>
    <row r="9" spans="1:6">
      <c r="A9" s="41">
        <v>41122</v>
      </c>
      <c r="B9" s="38">
        <f>Base.gral!C10</f>
        <v>3876.93</v>
      </c>
      <c r="C9" s="38">
        <f>Base.gral!F10</f>
        <v>1894</v>
      </c>
      <c r="D9" s="38">
        <f>Base.gral!I10</f>
        <v>0</v>
      </c>
      <c r="E9" s="37">
        <f>Base.gral!L10</f>
        <v>222</v>
      </c>
      <c r="F9" s="40">
        <f>Base.gral!O10</f>
        <v>0</v>
      </c>
    </row>
    <row r="10" spans="1:6">
      <c r="A10" s="41">
        <v>41153</v>
      </c>
      <c r="B10" s="38">
        <f>Base.gral!C11</f>
        <v>6002.42</v>
      </c>
      <c r="C10" s="38">
        <f>Base.gral!F11</f>
        <v>2289</v>
      </c>
      <c r="D10" s="38">
        <f>Base.gral!I11</f>
        <v>0</v>
      </c>
      <c r="E10" s="37">
        <f>Base.gral!L11</f>
        <v>365</v>
      </c>
      <c r="F10" s="40">
        <f>Base.gral!O11</f>
        <v>0</v>
      </c>
    </row>
    <row r="11" spans="1:6">
      <c r="A11" s="41">
        <v>41183</v>
      </c>
      <c r="B11" s="38">
        <f>Base.gral!C12</f>
        <v>8311.89</v>
      </c>
      <c r="C11" s="38">
        <f>Base.gral!F12</f>
        <v>2585.8000000000002</v>
      </c>
      <c r="D11" s="38">
        <f>Base.gral!I12</f>
        <v>0</v>
      </c>
      <c r="E11" s="37">
        <f>Base.gral!L12</f>
        <v>528</v>
      </c>
      <c r="F11" s="40">
        <f>Base.gral!O12</f>
        <v>0</v>
      </c>
    </row>
    <row r="12" spans="1:6">
      <c r="A12" s="41">
        <v>41214</v>
      </c>
      <c r="B12" s="38">
        <f>Base.gral!C13</f>
        <v>10104.42</v>
      </c>
      <c r="C12" s="38">
        <f>Base.gral!F13</f>
        <v>2257.4</v>
      </c>
      <c r="D12" s="38">
        <f>Base.gral!I13</f>
        <v>0</v>
      </c>
      <c r="E12" s="37">
        <f>Base.gral!L13</f>
        <v>678</v>
      </c>
      <c r="F12" s="40">
        <f>Base.gral!O13</f>
        <v>0</v>
      </c>
    </row>
    <row r="13" spans="1:6">
      <c r="A13" s="41">
        <v>41244</v>
      </c>
      <c r="B13" s="38">
        <f>Base.gral!C14</f>
        <v>12137.63</v>
      </c>
      <c r="C13" s="38">
        <f>Base.gral!F14</f>
        <v>2636.9</v>
      </c>
      <c r="D13" s="38">
        <f>Base.gral!I14</f>
        <v>0</v>
      </c>
      <c r="E13" s="37">
        <f>Base.gral!L14</f>
        <v>783</v>
      </c>
      <c r="F13" s="40">
        <f>Base.gral!O14</f>
        <v>0</v>
      </c>
    </row>
    <row r="14" spans="1:6">
      <c r="A14" s="41">
        <v>41275</v>
      </c>
      <c r="B14" s="38">
        <f>Base.gral!C15</f>
        <v>13987.79</v>
      </c>
      <c r="C14" s="38">
        <f>Base.gral!F15</f>
        <v>2650.2</v>
      </c>
      <c r="D14" s="38">
        <f>Base.gral!I15</f>
        <v>0</v>
      </c>
      <c r="E14" s="37">
        <f>Base.gral!L15</f>
        <v>887</v>
      </c>
      <c r="F14" s="40">
        <f>Base.gral!O15</f>
        <v>0</v>
      </c>
    </row>
    <row r="15" spans="1:6">
      <c r="A15" s="41">
        <v>41306</v>
      </c>
      <c r="B15" s="38">
        <f>Base.gral!C16</f>
        <v>15535.86</v>
      </c>
      <c r="C15" s="38">
        <f>Base.gral!F16</f>
        <v>2574.8000000000002</v>
      </c>
      <c r="D15" s="38">
        <f>Base.gral!I16</f>
        <v>4.26</v>
      </c>
      <c r="E15" s="37">
        <f>Base.gral!L16</f>
        <v>973</v>
      </c>
      <c r="F15" s="40">
        <f>Base.gral!O16</f>
        <v>2.7420432470426484E-4</v>
      </c>
    </row>
    <row r="16" spans="1:6">
      <c r="A16" s="41">
        <v>41334</v>
      </c>
      <c r="B16" s="38">
        <f>Base.gral!C17</f>
        <v>17521.57</v>
      </c>
      <c r="C16" s="38">
        <f>Base.gral!F17</f>
        <v>3248.9</v>
      </c>
      <c r="D16" s="38">
        <f>Base.gral!I17</f>
        <v>0</v>
      </c>
      <c r="E16" s="37">
        <f>Base.gral!L17</f>
        <v>1100</v>
      </c>
      <c r="F16" s="40">
        <f>Base.gral!O17</f>
        <v>0</v>
      </c>
    </row>
    <row r="17" spans="1:6">
      <c r="A17" s="41">
        <v>41365</v>
      </c>
      <c r="B17" s="38">
        <f>Base.gral!C18</f>
        <v>19756.89</v>
      </c>
      <c r="C17" s="38">
        <f>Base.gral!F18</f>
        <v>3864.6</v>
      </c>
      <c r="D17" s="38">
        <f>Base.gral!I18</f>
        <v>3.48</v>
      </c>
      <c r="E17" s="37">
        <f>Base.gral!L18</f>
        <v>1205</v>
      </c>
      <c r="F17" s="40">
        <f>Base.gral!O18</f>
        <v>1.7614108293359938E-4</v>
      </c>
    </row>
    <row r="18" spans="1:6">
      <c r="A18" s="41">
        <v>41395</v>
      </c>
      <c r="B18" s="38">
        <f>Base.gral!C19</f>
        <v>21094.99</v>
      </c>
      <c r="C18" s="38">
        <f>Base.gral!F19</f>
        <v>2794.6</v>
      </c>
      <c r="D18" s="38">
        <f>Base.gral!I19</f>
        <v>42.28</v>
      </c>
      <c r="E18" s="37">
        <f>Base.gral!L19</f>
        <v>1306</v>
      </c>
      <c r="F18" s="40">
        <f>Base.gral!O19</f>
        <v>2.0042673639570343E-3</v>
      </c>
    </row>
    <row r="19" spans="1:6">
      <c r="A19" s="41">
        <v>41426</v>
      </c>
      <c r="B19" s="38">
        <f>Base.gral!C20</f>
        <v>21892.1</v>
      </c>
      <c r="C19" s="38">
        <f>Base.gral!F20</f>
        <v>2372</v>
      </c>
      <c r="D19" s="38">
        <f>Base.gral!I20</f>
        <v>29.31</v>
      </c>
      <c r="E19" s="37">
        <f>Base.gral!L20</f>
        <v>1387</v>
      </c>
      <c r="F19" s="40">
        <f>Base.gral!O20</f>
        <v>1.3388391246157291E-3</v>
      </c>
    </row>
    <row r="20" spans="1:6">
      <c r="A20" s="41">
        <v>41456</v>
      </c>
      <c r="B20" s="38">
        <f>Base.gral!C21</f>
        <v>23572.65</v>
      </c>
      <c r="C20" s="38">
        <f>Base.gral!F21</f>
        <v>3440.3</v>
      </c>
      <c r="D20" s="38">
        <f>Base.gral!I21</f>
        <v>38.18</v>
      </c>
      <c r="E20" s="37">
        <f>Base.gral!L21</f>
        <v>1491</v>
      </c>
      <c r="F20" s="40">
        <f>Base.gral!O21</f>
        <v>1.6196736472140383E-3</v>
      </c>
    </row>
    <row r="21" spans="1:6">
      <c r="A21" s="41">
        <v>41487</v>
      </c>
      <c r="B21" s="38">
        <f>Base.gral!C22</f>
        <v>24300.73</v>
      </c>
      <c r="C21" s="38">
        <f>Base.gral!F22</f>
        <v>2701.2</v>
      </c>
      <c r="D21" s="38">
        <f>Base.gral!I22</f>
        <v>-16.22</v>
      </c>
      <c r="E21" s="37">
        <f>Base.gral!L22</f>
        <v>1561</v>
      </c>
      <c r="F21" s="40">
        <f>Base.gral!O22</f>
        <v>-6.674696603764578E-4</v>
      </c>
    </row>
    <row r="22" spans="1:6">
      <c r="A22" s="41">
        <v>41518</v>
      </c>
      <c r="B22" s="38">
        <f>Base.gral!C23</f>
        <v>25587.26</v>
      </c>
      <c r="C22" s="38">
        <f>Base.gral!F23</f>
        <v>3373.2</v>
      </c>
      <c r="D22" s="38">
        <f>Base.gral!I23</f>
        <v>8.34</v>
      </c>
      <c r="E22" s="37">
        <f>Base.gral!L23</f>
        <v>1634</v>
      </c>
      <c r="F22" s="40">
        <f>Base.gral!O23</f>
        <v>3.2594345779892028E-4</v>
      </c>
    </row>
    <row r="23" spans="1:6">
      <c r="A23" s="41">
        <v>41548</v>
      </c>
      <c r="B23" s="38">
        <f>Base.gral!C24</f>
        <v>27680.78</v>
      </c>
      <c r="C23" s="38">
        <f>Base.gral!F24</f>
        <v>4429</v>
      </c>
      <c r="D23" s="38">
        <f>Base.gral!I24</f>
        <v>25.51</v>
      </c>
      <c r="E23" s="37">
        <f>Base.gral!L24</f>
        <v>1717</v>
      </c>
      <c r="F23" s="40">
        <f>Base.gral!O24</f>
        <v>9.2157807691835281E-4</v>
      </c>
    </row>
    <row r="24" spans="1:6">
      <c r="A24" s="41">
        <v>41579</v>
      </c>
      <c r="B24" s="38">
        <f>Base.gral!C25</f>
        <v>29102.1</v>
      </c>
      <c r="C24" s="38">
        <f>Base.gral!F25</f>
        <v>3889.3</v>
      </c>
      <c r="D24" s="38">
        <f>Base.gral!I25</f>
        <v>18.260000000000002</v>
      </c>
      <c r="E24" s="37">
        <f>Base.gral!L25</f>
        <v>1779</v>
      </c>
      <c r="F24" s="40">
        <f>Base.gral!O25</f>
        <v>6.2744612931712844E-4</v>
      </c>
    </row>
    <row r="25" spans="1:6">
      <c r="A25" s="41">
        <v>41609</v>
      </c>
      <c r="B25" s="38">
        <f>Base.gral!C26</f>
        <v>30579.71</v>
      </c>
      <c r="C25" s="38">
        <f>Base.gral!F26</f>
        <v>3974.8</v>
      </c>
      <c r="D25" s="38">
        <f>Base.gral!I26</f>
        <v>18.03</v>
      </c>
      <c r="E25" s="37">
        <f>Base.gral!L26</f>
        <v>1842</v>
      </c>
      <c r="F25" s="40">
        <f>Base.gral!O26</f>
        <v>5.8960663786543431E-4</v>
      </c>
    </row>
    <row r="26" spans="1:6">
      <c r="A26" s="41">
        <v>41640</v>
      </c>
      <c r="B26" s="38">
        <f>Base.gral!C27</f>
        <v>31595.040000000001</v>
      </c>
      <c r="C26" s="38">
        <f>Base.gral!F27</f>
        <v>3832.6</v>
      </c>
      <c r="D26" s="38">
        <f>Base.gral!I27</f>
        <v>40.98</v>
      </c>
      <c r="E26" s="37">
        <f>Base.gral!L27</f>
        <v>1908</v>
      </c>
      <c r="F26" s="40">
        <f>Base.gral!O27</f>
        <v>1.2970390289108668E-3</v>
      </c>
    </row>
    <row r="27" spans="1:6">
      <c r="A27" s="41">
        <v>41671</v>
      </c>
      <c r="B27" s="38">
        <f>Base.gral!C28</f>
        <v>32620.76</v>
      </c>
      <c r="C27" s="38">
        <f>Base.gral!F28</f>
        <v>3914.4</v>
      </c>
      <c r="D27" s="38">
        <f>Base.gral!I28</f>
        <v>2.96</v>
      </c>
      <c r="E27" s="37">
        <f>Base.gral!L28</f>
        <v>1979</v>
      </c>
      <c r="F27" s="40">
        <f>Base.gral!O28</f>
        <v>9.0739762041105117E-5</v>
      </c>
    </row>
    <row r="28" spans="1:6">
      <c r="A28" s="41">
        <v>41699</v>
      </c>
      <c r="B28" s="38">
        <f>Base.gral!C29</f>
        <v>33352.14</v>
      </c>
      <c r="C28" s="38">
        <f>Base.gral!F29</f>
        <v>3552.1</v>
      </c>
      <c r="D28" s="38">
        <f>Base.gral!I29</f>
        <v>-46.17</v>
      </c>
      <c r="E28" s="37">
        <f>Base.gral!L29</f>
        <v>2011</v>
      </c>
      <c r="F28" s="40">
        <f>Base.gral!O29</f>
        <v>-1.3843189672386839E-3</v>
      </c>
    </row>
    <row r="29" spans="1:6">
      <c r="A29" s="41">
        <v>41730</v>
      </c>
      <c r="B29" s="38">
        <f>Base.gral!C30</f>
        <v>34160.230000000003</v>
      </c>
      <c r="C29" s="38">
        <f>Base.gral!F30</f>
        <v>3955.2</v>
      </c>
      <c r="D29" s="38">
        <f>Base.gral!I30</f>
        <v>-70.739999999999995</v>
      </c>
      <c r="E29" s="37">
        <f>Base.gral!L30</f>
        <v>2041</v>
      </c>
      <c r="F29" s="40">
        <f>Base.gral!O30</f>
        <v>-2.0708291483985905E-3</v>
      </c>
    </row>
    <row r="30" spans="1:6">
      <c r="A30" s="41">
        <v>41760</v>
      </c>
      <c r="B30" s="38">
        <f>Base.gral!C31</f>
        <v>35453.440000000002</v>
      </c>
      <c r="C30" s="38">
        <f>Base.gral!F31</f>
        <v>4113.1000000000004</v>
      </c>
      <c r="D30" s="38">
        <f>Base.gral!I31</f>
        <v>-86.83</v>
      </c>
      <c r="E30" s="37">
        <f>Base.gral!L31</f>
        <v>2082</v>
      </c>
      <c r="F30" s="40">
        <f>Base.gral!O31</f>
        <v>-2.4491276445952775E-3</v>
      </c>
    </row>
    <row r="31" spans="1:6">
      <c r="A31" s="41">
        <v>41791</v>
      </c>
      <c r="B31" s="38">
        <f>Base.gral!C32</f>
        <v>37130.910000000003</v>
      </c>
      <c r="C31" s="38">
        <f>Base.gral!F32</f>
        <v>4065.5</v>
      </c>
      <c r="D31" s="38">
        <f>Base.gral!I32</f>
        <v>-22.72</v>
      </c>
      <c r="E31" s="37">
        <f>Base.gral!L32</f>
        <v>2104</v>
      </c>
      <c r="F31" s="40">
        <f>Base.gral!O32</f>
        <v>-6.1188912418252061E-4</v>
      </c>
    </row>
    <row r="32" spans="1:6">
      <c r="A32" s="41">
        <v>41821</v>
      </c>
      <c r="B32" s="38">
        <f>Base.gral!C33</f>
        <v>38609.18</v>
      </c>
      <c r="C32" s="38">
        <f>Base.gral!F33</f>
        <v>4913.3</v>
      </c>
      <c r="D32" s="38">
        <f>Base.gral!I33</f>
        <v>-188.21</v>
      </c>
      <c r="E32" s="37">
        <f>Base.gral!L33</f>
        <v>2142</v>
      </c>
      <c r="F32" s="40">
        <f>Base.gral!O33</f>
        <v>-4.8747474046327843E-3</v>
      </c>
    </row>
    <row r="33" spans="1:6">
      <c r="A33" s="41">
        <v>41852</v>
      </c>
      <c r="B33" s="38">
        <f>Base.gral!C34</f>
        <v>0</v>
      </c>
      <c r="C33" s="38">
        <f>Base.gral!F34</f>
        <v>0</v>
      </c>
      <c r="D33" s="38">
        <f>Base.gral!I34</f>
        <v>0</v>
      </c>
      <c r="E33" s="37">
        <f>Base.gral!L34</f>
        <v>0</v>
      </c>
      <c r="F33" s="40">
        <f>Base.gral!O34</f>
        <v>0</v>
      </c>
    </row>
    <row r="34" spans="1:6">
      <c r="A34" s="41">
        <v>41883</v>
      </c>
      <c r="B34" s="38">
        <f>Base.gral!C35</f>
        <v>0</v>
      </c>
      <c r="C34" s="38">
        <f>Base.gral!F35</f>
        <v>0</v>
      </c>
      <c r="D34" s="38">
        <f>Base.gral!I35</f>
        <v>0</v>
      </c>
      <c r="E34" s="37">
        <f>Base.gral!L35</f>
        <v>0</v>
      </c>
      <c r="F34" s="40">
        <f>Base.gral!O35</f>
        <v>0</v>
      </c>
    </row>
    <row r="35" spans="1:6">
      <c r="A35" s="41">
        <v>41913</v>
      </c>
      <c r="B35" s="38">
        <f>Base.gral!C36</f>
        <v>0</v>
      </c>
      <c r="C35" s="38">
        <f>Base.gral!F36</f>
        <v>0</v>
      </c>
      <c r="D35" s="38">
        <f>Base.gral!I36</f>
        <v>0</v>
      </c>
      <c r="E35" s="37">
        <f>Base.gral!L36</f>
        <v>0</v>
      </c>
      <c r="F35" s="40">
        <f>Base.gral!O36</f>
        <v>0</v>
      </c>
    </row>
    <row r="36" spans="1:6">
      <c r="A36" s="41">
        <v>41944</v>
      </c>
      <c r="B36" s="38">
        <f>Base.gral!C37</f>
        <v>0</v>
      </c>
      <c r="C36" s="38">
        <f>Base.gral!F37</f>
        <v>0</v>
      </c>
      <c r="D36" s="38">
        <f>Base.gral!I37</f>
        <v>0</v>
      </c>
      <c r="E36" s="37">
        <f>Base.gral!L37</f>
        <v>0</v>
      </c>
      <c r="F36" s="40">
        <f>Base.gral!O37</f>
        <v>0</v>
      </c>
    </row>
    <row r="37" spans="1:6">
      <c r="A37" s="41">
        <v>41974</v>
      </c>
      <c r="B37" s="38">
        <f>Base.gral!C38</f>
        <v>0</v>
      </c>
      <c r="C37" s="38">
        <f>Base.gral!F38</f>
        <v>0</v>
      </c>
      <c r="D37" s="38">
        <f>Base.gral!I38</f>
        <v>0</v>
      </c>
      <c r="E37" s="37">
        <f>Base.gral!L38</f>
        <v>0</v>
      </c>
      <c r="F37" s="40">
        <f>Base.gral!O38</f>
        <v>0</v>
      </c>
    </row>
    <row r="38" spans="1:6">
      <c r="A38" s="41">
        <v>42005</v>
      </c>
      <c r="B38" s="38">
        <f>Base.gral!C39</f>
        <v>0</v>
      </c>
      <c r="C38" s="38">
        <f>Base.gral!F39</f>
        <v>0</v>
      </c>
      <c r="D38" s="38">
        <f>Base.gral!I39</f>
        <v>0</v>
      </c>
      <c r="E38" s="37">
        <f>Base.gral!L39</f>
        <v>0</v>
      </c>
      <c r="F38" s="40">
        <f>Base.gral!O39</f>
        <v>0</v>
      </c>
    </row>
    <row r="39" spans="1:6">
      <c r="A39" s="41">
        <v>42036</v>
      </c>
      <c r="B39" s="38">
        <f>Base.gral!C40</f>
        <v>0</v>
      </c>
      <c r="C39" s="38">
        <f>Base.gral!F40</f>
        <v>0</v>
      </c>
      <c r="D39" s="38">
        <f>Base.gral!I40</f>
        <v>0</v>
      </c>
      <c r="E39" s="37">
        <f>Base.gral!L40</f>
        <v>0</v>
      </c>
      <c r="F39" s="40">
        <f>Base.gral!O40</f>
        <v>0</v>
      </c>
    </row>
    <row r="40" spans="1:6">
      <c r="A40" s="41">
        <v>42064</v>
      </c>
      <c r="B40" s="38">
        <f>Base.gral!C41</f>
        <v>0</v>
      </c>
      <c r="C40" s="38">
        <f>Base.gral!F41</f>
        <v>0</v>
      </c>
      <c r="D40" s="38">
        <f>Base.gral!I41</f>
        <v>0</v>
      </c>
      <c r="E40" s="37">
        <f>Base.gral!L41</f>
        <v>0</v>
      </c>
      <c r="F40" s="40">
        <f>Base.gral!O41</f>
        <v>0</v>
      </c>
    </row>
    <row r="41" spans="1:6">
      <c r="A41" s="41">
        <v>42095</v>
      </c>
      <c r="B41" s="38">
        <f>Base.gral!C42</f>
        <v>0</v>
      </c>
      <c r="C41" s="38">
        <f>Base.gral!F42</f>
        <v>0</v>
      </c>
      <c r="D41" s="38">
        <f>Base.gral!I42</f>
        <v>0</v>
      </c>
      <c r="E41" s="37">
        <f>Base.gral!L42</f>
        <v>0</v>
      </c>
      <c r="F41" s="40">
        <f>Base.gral!O42</f>
        <v>0</v>
      </c>
    </row>
    <row r="42" spans="1:6">
      <c r="A42" s="41">
        <v>42125</v>
      </c>
      <c r="B42" s="38">
        <f>Base.gral!C43</f>
        <v>0</v>
      </c>
      <c r="C42" s="38">
        <f>Base.gral!F43</f>
        <v>0</v>
      </c>
      <c r="D42" s="38">
        <f>Base.gral!I43</f>
        <v>0</v>
      </c>
      <c r="E42" s="37">
        <f>Base.gral!L43</f>
        <v>0</v>
      </c>
      <c r="F42" s="40">
        <f>Base.gral!O43</f>
        <v>0</v>
      </c>
    </row>
    <row r="43" spans="1:6">
      <c r="A43" s="41">
        <v>42156</v>
      </c>
      <c r="B43" s="38">
        <f>Base.gral!C44</f>
        <v>0</v>
      </c>
      <c r="C43" s="38">
        <f>Base.gral!F44</f>
        <v>0</v>
      </c>
      <c r="D43" s="38">
        <f>Base.gral!I44</f>
        <v>0</v>
      </c>
      <c r="E43" s="37">
        <f>Base.gral!L44</f>
        <v>0</v>
      </c>
      <c r="F43" s="40">
        <f>Base.gral!O44</f>
        <v>0</v>
      </c>
    </row>
    <row r="44" spans="1:6">
      <c r="A44" s="41">
        <v>42186</v>
      </c>
      <c r="B44" s="38">
        <f>Base.gral!C45</f>
        <v>0</v>
      </c>
      <c r="C44" s="38">
        <f>Base.gral!F45</f>
        <v>0</v>
      </c>
      <c r="D44" s="38">
        <f>Base.gral!I45</f>
        <v>0</v>
      </c>
      <c r="E44" s="37">
        <f>Base.gral!L45</f>
        <v>0</v>
      </c>
      <c r="F44" s="40">
        <f>Base.gral!O45</f>
        <v>0</v>
      </c>
    </row>
    <row r="45" spans="1:6">
      <c r="A45" s="41">
        <v>42217</v>
      </c>
      <c r="B45" s="38">
        <f>Base.gral!C46</f>
        <v>0</v>
      </c>
      <c r="C45" s="38">
        <f>Base.gral!F46</f>
        <v>0</v>
      </c>
      <c r="D45" s="38">
        <f>Base.gral!I46</f>
        <v>0</v>
      </c>
      <c r="E45" s="37">
        <f>Base.gral!L46</f>
        <v>0</v>
      </c>
      <c r="F45" s="40">
        <f>Base.gral!O46</f>
        <v>0</v>
      </c>
    </row>
    <row r="46" spans="1:6">
      <c r="A46" s="41">
        <v>42248</v>
      </c>
      <c r="B46" s="38">
        <f>Base.gral!C47</f>
        <v>0</v>
      </c>
      <c r="C46" s="38">
        <f>Base.gral!F47</f>
        <v>0</v>
      </c>
      <c r="D46" s="38">
        <f>Base.gral!I47</f>
        <v>0</v>
      </c>
      <c r="E46" s="37">
        <f>Base.gral!L47</f>
        <v>0</v>
      </c>
      <c r="F46" s="40">
        <f>Base.gral!O47</f>
        <v>0</v>
      </c>
    </row>
    <row r="47" spans="1:6">
      <c r="A47" s="41">
        <v>42278</v>
      </c>
      <c r="B47" s="38">
        <f>Base.gral!C48</f>
        <v>0</v>
      </c>
      <c r="C47" s="38">
        <f>Base.gral!F48</f>
        <v>0</v>
      </c>
      <c r="D47" s="38">
        <f>Base.gral!I48</f>
        <v>0</v>
      </c>
      <c r="E47" s="37">
        <f>Base.gral!L48</f>
        <v>0</v>
      </c>
      <c r="F47" s="40">
        <f>Base.gral!O48</f>
        <v>0</v>
      </c>
    </row>
    <row r="48" spans="1:6">
      <c r="A48" s="41">
        <v>42309</v>
      </c>
      <c r="B48" s="38">
        <f>Base.gral!C49</f>
        <v>0</v>
      </c>
      <c r="C48" s="38">
        <f>Base.gral!F49</f>
        <v>0</v>
      </c>
      <c r="D48" s="38">
        <f>Base.gral!I49</f>
        <v>0</v>
      </c>
      <c r="E48" s="37">
        <f>Base.gral!L49</f>
        <v>0</v>
      </c>
      <c r="F48" s="40">
        <f>Base.gral!O49</f>
        <v>0</v>
      </c>
    </row>
    <row r="49" spans="1:6">
      <c r="A49" s="41">
        <v>42339</v>
      </c>
      <c r="B49" s="38">
        <f>Base.gral!C50</f>
        <v>0</v>
      </c>
      <c r="C49" s="38">
        <f>Base.gral!F50</f>
        <v>0</v>
      </c>
      <c r="D49" s="38">
        <f>Base.gral!I50</f>
        <v>0</v>
      </c>
      <c r="E49" s="37">
        <f>Base.gral!L50</f>
        <v>0</v>
      </c>
      <c r="F49" s="40">
        <f>Base.gral!O50</f>
        <v>0</v>
      </c>
    </row>
    <row r="50" spans="1:6">
      <c r="A50" s="41">
        <v>42370</v>
      </c>
      <c r="B50" s="38">
        <f>Base.gral!C51</f>
        <v>0</v>
      </c>
      <c r="C50" s="38">
        <f>Base.gral!F51</f>
        <v>0</v>
      </c>
      <c r="D50" s="38">
        <f>Base.gral!I51</f>
        <v>0</v>
      </c>
      <c r="E50" s="37">
        <f>Base.gral!L51</f>
        <v>0</v>
      </c>
      <c r="F50" s="40">
        <f>Base.gral!O51</f>
        <v>0</v>
      </c>
    </row>
    <row r="51" spans="1:6">
      <c r="A51" s="41">
        <v>42401</v>
      </c>
      <c r="B51" s="38">
        <f>Base.gral!C52</f>
        <v>0</v>
      </c>
      <c r="C51" s="38">
        <f>Base.gral!F52</f>
        <v>0</v>
      </c>
      <c r="D51" s="38">
        <f>Base.gral!I52</f>
        <v>0</v>
      </c>
      <c r="E51" s="37">
        <f>Base.gral!L52</f>
        <v>0</v>
      </c>
      <c r="F51" s="40">
        <f>Base.gral!O52</f>
        <v>0</v>
      </c>
    </row>
    <row r="52" spans="1:6">
      <c r="A52" s="41">
        <v>42430</v>
      </c>
      <c r="B52" s="38">
        <f>Base.gral!C53</f>
        <v>0</v>
      </c>
      <c r="C52" s="38">
        <f>Base.gral!F53</f>
        <v>0</v>
      </c>
      <c r="D52" s="38">
        <f>Base.gral!I53</f>
        <v>0</v>
      </c>
      <c r="E52" s="37">
        <f>Base.gral!L53</f>
        <v>0</v>
      </c>
      <c r="F52" s="40">
        <f>Base.gral!O53</f>
        <v>0</v>
      </c>
    </row>
    <row r="53" spans="1:6">
      <c r="A53" s="41">
        <v>42461</v>
      </c>
      <c r="B53" s="38">
        <f>Base.gral!C54</f>
        <v>0</v>
      </c>
      <c r="C53" s="38">
        <f>Base.gral!F54</f>
        <v>0</v>
      </c>
      <c r="D53" s="38">
        <f>Base.gral!I54</f>
        <v>0</v>
      </c>
      <c r="E53" s="37">
        <f>Base.gral!L54</f>
        <v>0</v>
      </c>
      <c r="F53" s="40">
        <f>Base.gral!O54</f>
        <v>0</v>
      </c>
    </row>
    <row r="54" spans="1:6">
      <c r="A54" s="41">
        <v>42491</v>
      </c>
      <c r="B54" s="38">
        <f>Base.gral!C55</f>
        <v>0</v>
      </c>
      <c r="C54" s="38">
        <f>Base.gral!F55</f>
        <v>0</v>
      </c>
      <c r="D54" s="38">
        <f>Base.gral!I55</f>
        <v>0</v>
      </c>
      <c r="E54" s="37">
        <f>Base.gral!L55</f>
        <v>0</v>
      </c>
      <c r="F54" s="40">
        <f>Base.gral!O55</f>
        <v>0</v>
      </c>
    </row>
    <row r="55" spans="1:6">
      <c r="A55" s="41">
        <v>42522</v>
      </c>
      <c r="B55" s="38">
        <f>Base.gral!C56</f>
        <v>0</v>
      </c>
      <c r="C55" s="38">
        <f>Base.gral!F56</f>
        <v>0</v>
      </c>
      <c r="D55" s="38">
        <f>Base.gral!I56</f>
        <v>0</v>
      </c>
      <c r="E55" s="37">
        <f>Base.gral!L56</f>
        <v>0</v>
      </c>
      <c r="F55" s="40">
        <f>Base.gral!O56</f>
        <v>0</v>
      </c>
    </row>
    <row r="56" spans="1:6">
      <c r="A56" s="41">
        <v>42552</v>
      </c>
      <c r="B56" s="38">
        <f>Base.gral!C57</f>
        <v>0</v>
      </c>
      <c r="C56" s="38">
        <f>Base.gral!F57</f>
        <v>0</v>
      </c>
      <c r="D56" s="38">
        <f>Base.gral!I57</f>
        <v>0</v>
      </c>
      <c r="E56" s="37">
        <f>Base.gral!L57</f>
        <v>0</v>
      </c>
      <c r="F56" s="40">
        <f>Base.gral!O57</f>
        <v>0</v>
      </c>
    </row>
    <row r="57" spans="1:6">
      <c r="A57" s="41">
        <v>42583</v>
      </c>
      <c r="B57" s="38">
        <f>Base.gral!C58</f>
        <v>0</v>
      </c>
      <c r="C57" s="38">
        <f>Base.gral!F58</f>
        <v>0</v>
      </c>
      <c r="D57" s="38">
        <f>Base.gral!I58</f>
        <v>0</v>
      </c>
      <c r="E57" s="37">
        <f>Base.gral!L58</f>
        <v>0</v>
      </c>
      <c r="F57" s="40">
        <f>Base.gral!O58</f>
        <v>0</v>
      </c>
    </row>
    <row r="58" spans="1:6">
      <c r="A58" s="41">
        <v>42614</v>
      </c>
      <c r="B58" s="38">
        <f>Base.gral!C59</f>
        <v>0</v>
      </c>
      <c r="C58" s="38">
        <f>Base.gral!F59</f>
        <v>0</v>
      </c>
      <c r="D58" s="38">
        <f>Base.gral!I59</f>
        <v>0</v>
      </c>
      <c r="E58" s="37">
        <f>Base.gral!L59</f>
        <v>0</v>
      </c>
      <c r="F58" s="40">
        <f>Base.gral!O59</f>
        <v>0</v>
      </c>
    </row>
    <row r="59" spans="1:6">
      <c r="A59" s="41">
        <v>42644</v>
      </c>
      <c r="B59" s="38">
        <f>Base.gral!C60</f>
        <v>0</v>
      </c>
      <c r="C59" s="38">
        <f>Base.gral!F60</f>
        <v>0</v>
      </c>
      <c r="D59" s="38">
        <f>Base.gral!I60</f>
        <v>0</v>
      </c>
      <c r="E59" s="37">
        <f>Base.gral!L60</f>
        <v>0</v>
      </c>
      <c r="F59" s="40">
        <f>Base.gral!O60</f>
        <v>0</v>
      </c>
    </row>
    <row r="60" spans="1:6">
      <c r="A60" s="41">
        <v>42675</v>
      </c>
      <c r="B60" s="38">
        <f>Base.gral!C61</f>
        <v>0</v>
      </c>
      <c r="C60" s="38">
        <f>Base.gral!F61</f>
        <v>0</v>
      </c>
      <c r="D60" s="38">
        <f>Base.gral!I61</f>
        <v>0</v>
      </c>
      <c r="E60" s="37">
        <f>Base.gral!L61</f>
        <v>0</v>
      </c>
      <c r="F60" s="40">
        <f>Base.gral!O61</f>
        <v>0</v>
      </c>
    </row>
    <row r="61" spans="1:6">
      <c r="A61" s="41">
        <v>42705</v>
      </c>
      <c r="B61" s="38">
        <f>Base.gral!C62</f>
        <v>0</v>
      </c>
      <c r="C61" s="38">
        <f>Base.gral!F62</f>
        <v>0</v>
      </c>
      <c r="D61" s="38">
        <f>Base.gral!I62</f>
        <v>0</v>
      </c>
      <c r="E61" s="37">
        <f>Base.gral!L62</f>
        <v>0</v>
      </c>
      <c r="F61" s="40">
        <f>Base.gral!O62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E4" sqref="E4"/>
    </sheetView>
  </sheetViews>
  <sheetFormatPr baseColWidth="10" defaultRowHeight="15"/>
  <sheetData>
    <row r="1" spans="1:11">
      <c r="A1" s="60" t="s">
        <v>66</v>
      </c>
    </row>
    <row r="2" spans="1:11">
      <c r="A2" s="45" t="s">
        <v>50</v>
      </c>
    </row>
    <row r="3" spans="1:11" s="2" customFormat="1">
      <c r="A3" s="17"/>
      <c r="B3" s="59" t="s">
        <v>60</v>
      </c>
      <c r="C3" s="59" t="s">
        <v>61</v>
      </c>
      <c r="D3" s="59" t="s">
        <v>62</v>
      </c>
      <c r="E3" s="59" t="s">
        <v>63</v>
      </c>
      <c r="F3" s="59" t="s">
        <v>64</v>
      </c>
      <c r="G3" s="17"/>
      <c r="H3" s="17"/>
      <c r="I3" s="17"/>
      <c r="J3" s="17"/>
      <c r="K3" s="17"/>
    </row>
    <row r="4" spans="1:11">
      <c r="A4" s="41">
        <v>40969</v>
      </c>
      <c r="B4" s="38">
        <f>Base.gral!D5</f>
        <v>109.83339939999999</v>
      </c>
      <c r="C4" s="38">
        <f>Base.gral!G5</f>
        <v>109.83332970000002</v>
      </c>
      <c r="D4" s="37">
        <f>Base.gral!J5</f>
        <v>0</v>
      </c>
      <c r="E4" s="37">
        <f>Base.gral!M5</f>
        <v>18</v>
      </c>
      <c r="F4" s="40">
        <f>Base.gral!P5</f>
        <v>0</v>
      </c>
      <c r="H4" s="3"/>
      <c r="I4" s="3"/>
      <c r="J4" s="3"/>
      <c r="K4" s="3"/>
    </row>
    <row r="5" spans="1:11">
      <c r="A5" s="41">
        <v>41000</v>
      </c>
      <c r="B5" s="38">
        <f>Base.gral!D6</f>
        <v>500.34639870000001</v>
      </c>
      <c r="C5" s="38">
        <f>Base.gral!G6</f>
        <v>398.74310560000004</v>
      </c>
      <c r="D5" s="37">
        <f>Base.gral!J6</f>
        <v>0</v>
      </c>
      <c r="E5" s="37">
        <f>Base.gral!M6</f>
        <v>79</v>
      </c>
      <c r="F5" s="40">
        <f>Base.gral!P6</f>
        <v>0</v>
      </c>
      <c r="H5" s="3"/>
      <c r="I5" s="3"/>
      <c r="J5" s="3"/>
      <c r="K5" s="3"/>
    </row>
    <row r="6" spans="1:11">
      <c r="A6" s="41">
        <v>41030</v>
      </c>
      <c r="B6" s="38">
        <f>Base.gral!D7</f>
        <v>1380.0821645999999</v>
      </c>
      <c r="C6" s="38">
        <f>Base.gral!G7</f>
        <v>904.06775709999977</v>
      </c>
      <c r="D6" s="37">
        <f>Base.gral!J7</f>
        <v>0</v>
      </c>
      <c r="E6" s="37">
        <f>Base.gral!M7</f>
        <v>188</v>
      </c>
      <c r="F6" s="40">
        <f>Base.gral!P7</f>
        <v>0</v>
      </c>
      <c r="H6" s="3"/>
      <c r="I6" s="3"/>
      <c r="J6" s="3"/>
      <c r="K6" s="3"/>
    </row>
    <row r="7" spans="1:11">
      <c r="A7" s="41">
        <v>41061</v>
      </c>
      <c r="B7" s="38">
        <f>Base.gral!D8</f>
        <v>3616.65</v>
      </c>
      <c r="C7" s="38">
        <f>Base.gral!G8</f>
        <v>2326.3000000000002</v>
      </c>
      <c r="D7" s="37">
        <f>Base.gral!J8</f>
        <v>0</v>
      </c>
      <c r="E7" s="37">
        <f>Base.gral!M8</f>
        <v>337</v>
      </c>
      <c r="F7" s="40">
        <f>Base.gral!P8</f>
        <v>0</v>
      </c>
      <c r="H7" s="3"/>
      <c r="I7" s="3"/>
      <c r="J7" s="3"/>
      <c r="K7" s="3"/>
    </row>
    <row r="8" spans="1:11">
      <c r="A8" s="41">
        <v>41091</v>
      </c>
      <c r="B8" s="38">
        <f>Base.gral!D9</f>
        <v>6089.38</v>
      </c>
      <c r="C8" s="38">
        <f>Base.gral!G9</f>
        <v>2632.2</v>
      </c>
      <c r="D8" s="37">
        <f>Base.gral!J9</f>
        <v>0</v>
      </c>
      <c r="E8" s="37">
        <f>Base.gral!M9</f>
        <v>496</v>
      </c>
      <c r="F8" s="40">
        <f>Base.gral!P9</f>
        <v>0</v>
      </c>
      <c r="G8" s="4"/>
      <c r="H8" s="3"/>
      <c r="I8" s="3"/>
      <c r="J8" s="3"/>
      <c r="K8" s="3"/>
    </row>
    <row r="9" spans="1:11">
      <c r="A9" s="41">
        <v>41122</v>
      </c>
      <c r="B9" s="38">
        <f>Base.gral!D10</f>
        <v>10114.16</v>
      </c>
      <c r="C9" s="38">
        <f>Base.gral!G10</f>
        <v>4353.3999999999996</v>
      </c>
      <c r="D9" s="37">
        <f>Base.gral!J10</f>
        <v>0</v>
      </c>
      <c r="E9" s="37">
        <f>Base.gral!M10</f>
        <v>722</v>
      </c>
      <c r="F9" s="40">
        <f>Base.gral!P10</f>
        <v>0</v>
      </c>
      <c r="H9" s="3"/>
      <c r="I9" s="3"/>
      <c r="J9" s="3"/>
      <c r="K9" s="3"/>
    </row>
    <row r="10" spans="1:11">
      <c r="A10" s="41">
        <v>41153</v>
      </c>
      <c r="B10" s="38">
        <f>Base.gral!D11</f>
        <v>14038.5</v>
      </c>
      <c r="C10" s="38">
        <f>Base.gral!G11</f>
        <v>4440.6000000000004</v>
      </c>
      <c r="D10" s="37">
        <f>Base.gral!J11</f>
        <v>0</v>
      </c>
      <c r="E10" s="37">
        <f>Base.gral!M11</f>
        <v>999</v>
      </c>
      <c r="F10" s="40">
        <f>Base.gral!P11</f>
        <v>0</v>
      </c>
      <c r="H10" s="3"/>
      <c r="I10" s="3"/>
      <c r="J10" s="3"/>
      <c r="K10" s="3"/>
    </row>
    <row r="11" spans="1:11">
      <c r="A11" s="41">
        <v>41183</v>
      </c>
      <c r="B11" s="38">
        <f>Base.gral!D12</f>
        <v>18614.419999999998</v>
      </c>
      <c r="C11" s="38">
        <f>Base.gral!G12</f>
        <v>5442.6</v>
      </c>
      <c r="D11" s="37">
        <f>Base.gral!J12</f>
        <v>5.55</v>
      </c>
      <c r="E11" s="37">
        <f>Base.gral!M12</f>
        <v>1318</v>
      </c>
      <c r="F11" s="40">
        <f>Base.gral!P12</f>
        <v>2.9815594576677651E-4</v>
      </c>
      <c r="H11" s="3"/>
      <c r="I11" s="3"/>
      <c r="J11" s="3"/>
      <c r="K11" s="3"/>
    </row>
    <row r="12" spans="1:11">
      <c r="A12" s="41">
        <v>41214</v>
      </c>
      <c r="B12" s="38">
        <f>Base.gral!D13</f>
        <v>22189.75</v>
      </c>
      <c r="C12" s="38">
        <f>Base.gral!G13</f>
        <v>4665.7000000000007</v>
      </c>
      <c r="D12" s="37">
        <f>Base.gral!J13</f>
        <v>-5.55</v>
      </c>
      <c r="E12" s="37">
        <f>Base.gral!M13</f>
        <v>1577</v>
      </c>
      <c r="F12" s="40">
        <f>Base.gral!P13</f>
        <v>-2.5011548124697215E-4</v>
      </c>
      <c r="H12" s="3"/>
      <c r="I12" s="3"/>
      <c r="J12" s="3"/>
      <c r="K12" s="3"/>
    </row>
    <row r="13" spans="1:11">
      <c r="A13" s="41">
        <v>41244</v>
      </c>
      <c r="B13" s="38">
        <f>Base.gral!D14</f>
        <v>25579.33</v>
      </c>
      <c r="C13" s="38">
        <f>Base.gral!G14</f>
        <v>4732.6000000000004</v>
      </c>
      <c r="D13" s="37">
        <f>Base.gral!J14</f>
        <v>10.37</v>
      </c>
      <c r="E13" s="37">
        <f>Base.gral!M14</f>
        <v>1765</v>
      </c>
      <c r="F13" s="40">
        <f>Base.gral!P14</f>
        <v>4.0540545823522349E-4</v>
      </c>
      <c r="H13" s="3"/>
      <c r="I13" s="3"/>
      <c r="J13" s="3"/>
      <c r="K13" s="3"/>
    </row>
    <row r="14" spans="1:11">
      <c r="A14" s="41">
        <v>41275</v>
      </c>
      <c r="B14" s="38">
        <f>Base.gral!D15</f>
        <v>28607.980000000003</v>
      </c>
      <c r="C14" s="38">
        <f>Base.gral!G15</f>
        <v>4820.3999999999996</v>
      </c>
      <c r="D14" s="37">
        <f>Base.gral!J15</f>
        <v>3.62</v>
      </c>
      <c r="E14" s="37">
        <f>Base.gral!M15</f>
        <v>1946</v>
      </c>
      <c r="F14" s="40">
        <f>Base.gral!P15</f>
        <v>1.2653811978336114E-4</v>
      </c>
      <c r="H14" s="3"/>
      <c r="I14" s="3"/>
      <c r="J14" s="3"/>
      <c r="K14" s="3"/>
    </row>
    <row r="15" spans="1:11">
      <c r="A15" s="41">
        <v>41306</v>
      </c>
      <c r="B15" s="38">
        <f>Base.gral!D16</f>
        <v>31084.83</v>
      </c>
      <c r="C15" s="38">
        <f>Base.gral!G16</f>
        <v>4399.6000000000004</v>
      </c>
      <c r="D15" s="37">
        <f>Base.gral!J16</f>
        <v>44.98</v>
      </c>
      <c r="E15" s="37">
        <f>Base.gral!M16</f>
        <v>2113</v>
      </c>
      <c r="F15" s="40">
        <f>Base.gral!P16</f>
        <v>1.4470080743565269E-3</v>
      </c>
      <c r="H15" s="3"/>
      <c r="I15" s="3"/>
      <c r="J15" s="3"/>
      <c r="K15" s="3"/>
    </row>
    <row r="16" spans="1:11">
      <c r="A16" s="41">
        <v>41334</v>
      </c>
      <c r="B16" s="38">
        <f>Base.gral!D17</f>
        <v>33965.699999999997</v>
      </c>
      <c r="C16" s="38">
        <f>Base.gral!G17</f>
        <v>5329.1</v>
      </c>
      <c r="D16" s="37">
        <f>Base.gral!J17</f>
        <v>41.04</v>
      </c>
      <c r="E16" s="37">
        <f>Base.gral!M17</f>
        <v>2320</v>
      </c>
      <c r="F16" s="40">
        <f>Base.gral!P17</f>
        <v>1.2082777625663538E-3</v>
      </c>
      <c r="H16" s="3"/>
      <c r="I16" s="3"/>
      <c r="J16" s="3"/>
      <c r="K16" s="3"/>
    </row>
    <row r="17" spans="1:11">
      <c r="A17" s="41">
        <v>41365</v>
      </c>
      <c r="B17" s="38">
        <f>Base.gral!D18</f>
        <v>37836.39</v>
      </c>
      <c r="C17" s="38">
        <f>Base.gral!G18</f>
        <v>6829.2999999999993</v>
      </c>
      <c r="D17" s="37">
        <f>Base.gral!J18</f>
        <v>74.09</v>
      </c>
      <c r="E17" s="37">
        <f>Base.gral!M18</f>
        <v>2536</v>
      </c>
      <c r="F17" s="40">
        <f>Base.gral!P18</f>
        <v>1.9581677850344604E-3</v>
      </c>
      <c r="H17" s="3"/>
      <c r="I17" s="3"/>
      <c r="J17" s="3"/>
      <c r="K17" s="3"/>
    </row>
    <row r="18" spans="1:11">
      <c r="A18" s="41">
        <v>41395</v>
      </c>
      <c r="B18" s="38">
        <f>Base.gral!D19</f>
        <v>40240.870000000003</v>
      </c>
      <c r="C18" s="38">
        <f>Base.gral!G19</f>
        <v>5195.2</v>
      </c>
      <c r="D18" s="37">
        <f>Base.gral!J19</f>
        <v>100.4</v>
      </c>
      <c r="E18" s="37">
        <f>Base.gral!M19</f>
        <v>2712</v>
      </c>
      <c r="F18" s="40">
        <f>Base.gral!P19</f>
        <v>2.4949758790006279E-3</v>
      </c>
      <c r="H18" s="3"/>
      <c r="I18" s="3"/>
      <c r="J18" s="3"/>
      <c r="K18" s="3"/>
    </row>
    <row r="19" spans="1:11">
      <c r="A19" s="41">
        <v>41426</v>
      </c>
      <c r="B19" s="38">
        <f>Base.gral!D20</f>
        <v>41522.68</v>
      </c>
      <c r="C19" s="38">
        <f>Base.gral!G20</f>
        <v>4456.8</v>
      </c>
      <c r="D19" s="37">
        <f>Base.gral!J20</f>
        <v>18.63</v>
      </c>
      <c r="E19" s="37">
        <f>Base.gral!M20</f>
        <v>2837</v>
      </c>
      <c r="F19" s="40">
        <f>Base.gral!P20</f>
        <v>4.4867046154053639E-4</v>
      </c>
      <c r="H19" s="3"/>
      <c r="I19" s="3"/>
      <c r="J19" s="3"/>
      <c r="K19" s="3"/>
    </row>
    <row r="20" spans="1:11">
      <c r="A20" s="41">
        <v>41456</v>
      </c>
      <c r="B20" s="38">
        <f>Base.gral!D21</f>
        <v>43988.480000000003</v>
      </c>
      <c r="C20" s="38">
        <f>Base.gral!G21</f>
        <v>5968.8</v>
      </c>
      <c r="D20" s="37">
        <f>Base.gral!J21</f>
        <v>56.84</v>
      </c>
      <c r="E20" s="37">
        <f>Base.gral!M21</f>
        <v>2983</v>
      </c>
      <c r="F20" s="40">
        <f>Base.gral!P21</f>
        <v>1.2921564918815108E-3</v>
      </c>
      <c r="H20" s="3"/>
      <c r="I20" s="3"/>
      <c r="J20" s="3"/>
      <c r="K20" s="3"/>
    </row>
    <row r="21" spans="1:11">
      <c r="A21" s="41">
        <v>41487</v>
      </c>
      <c r="B21" s="38">
        <f>Base.gral!D22</f>
        <v>45462.35</v>
      </c>
      <c r="C21" s="38">
        <f>Base.gral!G22</f>
        <v>5437.48</v>
      </c>
      <c r="D21" s="37">
        <f>Base.gral!J22</f>
        <v>-28.71</v>
      </c>
      <c r="E21" s="37">
        <f>Base.gral!M22</f>
        <v>3087</v>
      </c>
      <c r="F21" s="40">
        <f>Base.gral!P22</f>
        <v>-6.3151156946352318E-4</v>
      </c>
      <c r="H21" s="3"/>
      <c r="I21" s="3"/>
      <c r="J21" s="3"/>
      <c r="K21" s="3"/>
    </row>
    <row r="22" spans="1:11">
      <c r="A22" s="41">
        <v>41518</v>
      </c>
      <c r="B22" s="38">
        <f>Base.gral!D23</f>
        <v>47649.649999999994</v>
      </c>
      <c r="C22" s="38">
        <f>Base.gral!G23</f>
        <v>6232.95</v>
      </c>
      <c r="D22" s="37">
        <f>Base.gral!J23</f>
        <v>-46.319999999999993</v>
      </c>
      <c r="E22" s="37">
        <f>Base.gral!M23</f>
        <v>3204</v>
      </c>
      <c r="F22" s="40">
        <f>Base.gral!P23</f>
        <v>-9.7209528296640158E-4</v>
      </c>
      <c r="H22" s="3"/>
      <c r="I22" s="3"/>
      <c r="J22" s="3"/>
      <c r="K22" s="3"/>
    </row>
    <row r="23" spans="1:11">
      <c r="A23" s="41">
        <v>41548</v>
      </c>
      <c r="B23" s="38">
        <f>Base.gral!D24</f>
        <v>51386.039999999994</v>
      </c>
      <c r="C23" s="38">
        <f>Base.gral!G24</f>
        <v>8200.6</v>
      </c>
      <c r="D23" s="37">
        <f>Base.gral!J24</f>
        <v>67.03</v>
      </c>
      <c r="E23" s="37">
        <f>Base.gral!M24</f>
        <v>3334</v>
      </c>
      <c r="F23" s="40">
        <f>Base.gral!P24</f>
        <v>1.3044398828942648E-3</v>
      </c>
      <c r="H23" s="3"/>
      <c r="I23" s="3"/>
      <c r="J23" s="3"/>
      <c r="K23" s="3"/>
    </row>
    <row r="24" spans="1:11">
      <c r="A24" s="41">
        <v>41579</v>
      </c>
      <c r="B24" s="38">
        <f>Base.gral!D25</f>
        <v>54594.6</v>
      </c>
      <c r="C24" s="38">
        <f>Base.gral!G25</f>
        <v>7837.6</v>
      </c>
      <c r="D24" s="37">
        <f>Base.gral!J25</f>
        <v>-33.929999999999993</v>
      </c>
      <c r="E24" s="37">
        <f>Base.gral!M25</f>
        <v>3417</v>
      </c>
      <c r="F24" s="40">
        <f>Base.gral!P25</f>
        <v>-6.2149003747623375E-4</v>
      </c>
      <c r="H24" s="3"/>
      <c r="I24" s="3"/>
      <c r="J24" s="3"/>
      <c r="K24" s="3"/>
    </row>
    <row r="25" spans="1:11">
      <c r="A25" s="41">
        <v>41609</v>
      </c>
      <c r="B25" s="38">
        <f>Base.gral!D26</f>
        <v>57157.46</v>
      </c>
      <c r="C25" s="38">
        <f>Base.gral!G26</f>
        <v>7217.9</v>
      </c>
      <c r="D25" s="37">
        <f>Base.gral!J26</f>
        <v>19.66</v>
      </c>
      <c r="E25" s="37">
        <f>Base.gral!M26</f>
        <v>3483</v>
      </c>
      <c r="F25" s="40">
        <f>Base.gral!P26</f>
        <v>3.4396210048522101E-4</v>
      </c>
      <c r="H25" s="3"/>
      <c r="I25" s="3"/>
      <c r="J25" s="3"/>
      <c r="K25" s="3"/>
    </row>
    <row r="26" spans="1:11">
      <c r="A26" s="41">
        <v>41640</v>
      </c>
      <c r="B26" s="38">
        <f>Base.gral!D27</f>
        <v>58938.720000000001</v>
      </c>
      <c r="C26" s="38">
        <f>Base.gral!G27</f>
        <v>6914.1</v>
      </c>
      <c r="D26" s="37">
        <f>Base.gral!J27</f>
        <v>38.449999999999996</v>
      </c>
      <c r="E26" s="37">
        <f>Base.gral!M27</f>
        <v>3557</v>
      </c>
      <c r="F26" s="40">
        <f>Base.gral!P27</f>
        <v>6.5237249807936098E-4</v>
      </c>
      <c r="H26" s="3"/>
      <c r="I26" s="3"/>
      <c r="J26" s="3"/>
      <c r="K26" s="3"/>
    </row>
    <row r="27" spans="1:11">
      <c r="A27" s="41">
        <v>41671</v>
      </c>
      <c r="B27" s="38">
        <f>Base.gral!D28</f>
        <v>60410.07</v>
      </c>
      <c r="C27" s="38">
        <f>Base.gral!G28</f>
        <v>6763.4</v>
      </c>
      <c r="D27" s="37">
        <f>Base.gral!J28</f>
        <v>130.98000000000002</v>
      </c>
      <c r="E27" s="37">
        <f>Base.gral!M28</f>
        <v>3636</v>
      </c>
      <c r="F27" s="40">
        <f>Base.gral!P28</f>
        <v>2.168181563106946E-3</v>
      </c>
      <c r="H27" s="3"/>
      <c r="I27" s="3"/>
      <c r="J27" s="3"/>
      <c r="K27" s="3"/>
    </row>
    <row r="28" spans="1:11">
      <c r="A28" s="41">
        <v>41699</v>
      </c>
      <c r="B28" s="38">
        <f>Base.gral!D29</f>
        <v>61583.46</v>
      </c>
      <c r="C28" s="38">
        <f>Base.gral!G29</f>
        <v>6240.9</v>
      </c>
      <c r="D28" s="37">
        <f>Base.gral!J29</f>
        <v>28.129999999999995</v>
      </c>
      <c r="E28" s="37">
        <f>Base.gral!M29</f>
        <v>3674</v>
      </c>
      <c r="F28" s="40">
        <f>Base.gral!P29</f>
        <v>4.5677849214707968E-4</v>
      </c>
      <c r="H28" s="3"/>
      <c r="I28" s="3"/>
      <c r="J28" s="3"/>
      <c r="K28" s="3"/>
    </row>
    <row r="29" spans="1:11">
      <c r="A29" s="41">
        <v>41730</v>
      </c>
      <c r="B29" s="38">
        <f>Base.gral!D30</f>
        <v>63307.4</v>
      </c>
      <c r="C29" s="38">
        <f>Base.gral!G30</f>
        <v>7588.2999999999993</v>
      </c>
      <c r="D29" s="37">
        <f>Base.gral!J30</f>
        <v>21.010000000000005</v>
      </c>
      <c r="E29" s="37">
        <f>Base.gral!M30</f>
        <v>3700</v>
      </c>
      <c r="F29" s="40">
        <f>Base.gral!P30</f>
        <v>3.3187273525685788E-4</v>
      </c>
      <c r="H29" s="3"/>
      <c r="I29" s="3"/>
      <c r="J29" s="3"/>
      <c r="K29" s="3"/>
    </row>
    <row r="30" spans="1:11">
      <c r="A30" s="41">
        <v>41760</v>
      </c>
      <c r="B30" s="38">
        <f>Base.gral!D31</f>
        <v>65258.720000000001</v>
      </c>
      <c r="C30" s="38">
        <f>Base.gral!G31</f>
        <v>7310.9000000000005</v>
      </c>
      <c r="D30" s="37">
        <f>Base.gral!J31</f>
        <v>49.61999999999999</v>
      </c>
      <c r="E30" s="37">
        <f>Base.gral!M31</f>
        <v>3748</v>
      </c>
      <c r="F30" s="40">
        <f>Base.gral!P31</f>
        <v>7.6035815596750881E-4</v>
      </c>
      <c r="H30" s="3"/>
      <c r="I30" s="3"/>
      <c r="J30" s="3"/>
      <c r="K30" s="3"/>
    </row>
    <row r="31" spans="1:11">
      <c r="A31" s="41">
        <v>41791</v>
      </c>
      <c r="B31" s="38">
        <f>Base.gral!D32</f>
        <v>67776.740000000005</v>
      </c>
      <c r="C31" s="38">
        <f>Base.gral!G32</f>
        <v>7286.7</v>
      </c>
      <c r="D31" s="37">
        <f>Base.gral!J32</f>
        <v>147.22</v>
      </c>
      <c r="E31" s="37">
        <f>Base.gral!M32</f>
        <v>3771</v>
      </c>
      <c r="F31" s="40">
        <f>Base.gral!P32</f>
        <v>2.1721316191956118E-3</v>
      </c>
      <c r="H31" s="3"/>
      <c r="I31" s="3"/>
      <c r="J31" s="3"/>
      <c r="K31" s="3"/>
    </row>
    <row r="32" spans="1:11">
      <c r="A32" s="41">
        <v>41821</v>
      </c>
      <c r="B32" s="38">
        <f>Base.gral!D33</f>
        <v>69850.17</v>
      </c>
      <c r="C32" s="38">
        <f>Base.gral!G33</f>
        <v>8175.8</v>
      </c>
      <c r="D32" s="37">
        <f>Base.gral!J33</f>
        <v>122.91999999999999</v>
      </c>
      <c r="E32" s="37">
        <f>Base.gral!M33</f>
        <v>3827</v>
      </c>
      <c r="F32" s="40">
        <f>Base.gral!P33</f>
        <v>1.759766654827039E-3</v>
      </c>
      <c r="H32" s="3"/>
      <c r="I32" s="3"/>
      <c r="J32" s="3"/>
      <c r="K32" s="3"/>
    </row>
    <row r="33" spans="1:11">
      <c r="A33" s="41">
        <v>41852</v>
      </c>
      <c r="B33" s="38">
        <f>Base.gral!D34</f>
        <v>0</v>
      </c>
      <c r="C33" s="38">
        <f>Base.gral!G34</f>
        <v>0</v>
      </c>
      <c r="D33" s="37">
        <f>Base.gral!J34</f>
        <v>0</v>
      </c>
      <c r="E33" s="37">
        <f>Base.gral!M34</f>
        <v>0</v>
      </c>
      <c r="F33" s="40">
        <f>Base.gral!P34</f>
        <v>0</v>
      </c>
      <c r="G33" s="3"/>
      <c r="H33" s="3"/>
      <c r="I33" s="3"/>
      <c r="J33" s="3"/>
      <c r="K33" s="3"/>
    </row>
    <row r="34" spans="1:11">
      <c r="A34" s="41">
        <v>41883</v>
      </c>
      <c r="B34" s="38">
        <f>Base.gral!D35</f>
        <v>0</v>
      </c>
      <c r="C34" s="38">
        <f>Base.gral!G35</f>
        <v>0</v>
      </c>
      <c r="D34" s="37">
        <f>Base.gral!J35</f>
        <v>0</v>
      </c>
      <c r="E34" s="37">
        <f>Base.gral!M35</f>
        <v>0</v>
      </c>
      <c r="F34" s="40">
        <f>Base.gral!P35</f>
        <v>0</v>
      </c>
      <c r="G34" s="3"/>
      <c r="H34" s="3"/>
      <c r="I34" s="3"/>
      <c r="J34" s="3"/>
      <c r="K34" s="3"/>
    </row>
    <row r="35" spans="1:11">
      <c r="A35" s="41">
        <v>41913</v>
      </c>
      <c r="B35" s="38">
        <f>Base.gral!D36</f>
        <v>0</v>
      </c>
      <c r="C35" s="38">
        <f>Base.gral!G36</f>
        <v>0</v>
      </c>
      <c r="D35" s="37">
        <f>Base.gral!J36</f>
        <v>0</v>
      </c>
      <c r="E35" s="37">
        <f>Base.gral!M36</f>
        <v>0</v>
      </c>
      <c r="F35" s="40">
        <f>Base.gral!P36</f>
        <v>0</v>
      </c>
      <c r="G35" s="3"/>
      <c r="H35" s="3"/>
      <c r="I35" s="3"/>
      <c r="J35" s="3"/>
      <c r="K35" s="3"/>
    </row>
    <row r="36" spans="1:11">
      <c r="A36" s="41">
        <v>41944</v>
      </c>
      <c r="B36" s="38">
        <f>Base.gral!D37</f>
        <v>0</v>
      </c>
      <c r="C36" s="38">
        <f>Base.gral!G37</f>
        <v>0</v>
      </c>
      <c r="D36" s="37">
        <f>Base.gral!J37</f>
        <v>0</v>
      </c>
      <c r="E36" s="37">
        <f>Base.gral!M37</f>
        <v>0</v>
      </c>
      <c r="F36" s="40">
        <f>Base.gral!P37</f>
        <v>0</v>
      </c>
      <c r="G36" s="3"/>
      <c r="H36" s="3"/>
      <c r="I36" s="3"/>
      <c r="J36" s="3"/>
      <c r="K36" s="3"/>
    </row>
    <row r="37" spans="1:11">
      <c r="A37" s="41">
        <v>41974</v>
      </c>
      <c r="B37" s="38">
        <f>Base.gral!D38</f>
        <v>0</v>
      </c>
      <c r="C37" s="38">
        <f>Base.gral!G38</f>
        <v>0</v>
      </c>
      <c r="D37" s="37">
        <f>Base.gral!J38</f>
        <v>0</v>
      </c>
      <c r="E37" s="37">
        <f>Base.gral!M38</f>
        <v>0</v>
      </c>
      <c r="F37" s="40">
        <f>Base.gral!P38</f>
        <v>0</v>
      </c>
      <c r="G37" s="3"/>
      <c r="H37" s="3"/>
      <c r="I37" s="3"/>
      <c r="J37" s="3"/>
      <c r="K37" s="3"/>
    </row>
    <row r="38" spans="1:11">
      <c r="A38" s="41">
        <v>42005</v>
      </c>
      <c r="B38" s="38">
        <f>Base.gral!D39</f>
        <v>0</v>
      </c>
      <c r="C38" s="38">
        <f>Base.gral!G39</f>
        <v>0</v>
      </c>
      <c r="D38" s="37">
        <f>Base.gral!J39</f>
        <v>0</v>
      </c>
      <c r="E38" s="37">
        <f>Base.gral!M39</f>
        <v>0</v>
      </c>
      <c r="F38" s="40">
        <f>Base.gral!P39</f>
        <v>0</v>
      </c>
      <c r="G38" s="3"/>
      <c r="H38" s="3"/>
      <c r="I38" s="3"/>
      <c r="J38" s="3"/>
      <c r="K38" s="3"/>
    </row>
    <row r="39" spans="1:11">
      <c r="A39" s="41">
        <v>42036</v>
      </c>
      <c r="B39" s="38">
        <f>Base.gral!D40</f>
        <v>0</v>
      </c>
      <c r="C39" s="38">
        <f>Base.gral!G40</f>
        <v>0</v>
      </c>
      <c r="D39" s="37">
        <f>Base.gral!J40</f>
        <v>0</v>
      </c>
      <c r="E39" s="37">
        <f>Base.gral!M40</f>
        <v>0</v>
      </c>
      <c r="F39" s="40">
        <f>Base.gral!P40</f>
        <v>0</v>
      </c>
      <c r="G39" s="3"/>
      <c r="H39" s="3"/>
      <c r="I39" s="3"/>
      <c r="J39" s="3"/>
      <c r="K39" s="3"/>
    </row>
    <row r="40" spans="1:11">
      <c r="A40" s="41">
        <v>42064</v>
      </c>
      <c r="B40" s="38">
        <f>Base.gral!D41</f>
        <v>0</v>
      </c>
      <c r="C40" s="38">
        <f>Base.gral!G41</f>
        <v>0</v>
      </c>
      <c r="D40" s="37">
        <f>Base.gral!J41</f>
        <v>0</v>
      </c>
      <c r="E40" s="37">
        <f>Base.gral!M41</f>
        <v>0</v>
      </c>
      <c r="F40" s="40">
        <f>Base.gral!P41</f>
        <v>0</v>
      </c>
      <c r="G40" s="3"/>
      <c r="H40" s="3"/>
      <c r="I40" s="3"/>
      <c r="J40" s="3"/>
      <c r="K40" s="3"/>
    </row>
    <row r="41" spans="1:11">
      <c r="A41" s="41">
        <v>42095</v>
      </c>
      <c r="B41" s="38">
        <f>Base.gral!D42</f>
        <v>0</v>
      </c>
      <c r="C41" s="38">
        <f>Base.gral!G42</f>
        <v>0</v>
      </c>
      <c r="D41" s="37">
        <f>Base.gral!J42</f>
        <v>0</v>
      </c>
      <c r="E41" s="37">
        <f>Base.gral!M42</f>
        <v>0</v>
      </c>
      <c r="F41" s="40">
        <f>Base.gral!P42</f>
        <v>0</v>
      </c>
      <c r="G41" s="3"/>
      <c r="H41" s="3"/>
      <c r="I41" s="3"/>
      <c r="J41" s="3"/>
      <c r="K41" s="3"/>
    </row>
    <row r="42" spans="1:11">
      <c r="A42" s="41">
        <v>42125</v>
      </c>
      <c r="B42" s="38">
        <f>Base.gral!D43</f>
        <v>0</v>
      </c>
      <c r="C42" s="38">
        <f>Base.gral!G43</f>
        <v>0</v>
      </c>
      <c r="D42" s="37">
        <f>Base.gral!J43</f>
        <v>0</v>
      </c>
      <c r="E42" s="37">
        <f>Base.gral!M43</f>
        <v>0</v>
      </c>
      <c r="F42" s="40">
        <f>Base.gral!P43</f>
        <v>0</v>
      </c>
      <c r="G42" s="3"/>
      <c r="H42" s="3"/>
      <c r="I42" s="3"/>
      <c r="J42" s="3"/>
      <c r="K42" s="3"/>
    </row>
    <row r="43" spans="1:11">
      <c r="A43" s="41">
        <v>42156</v>
      </c>
      <c r="B43" s="38">
        <f>Base.gral!D44</f>
        <v>0</v>
      </c>
      <c r="C43" s="38">
        <f>Base.gral!G44</f>
        <v>0</v>
      </c>
      <c r="D43" s="37">
        <f>Base.gral!J44</f>
        <v>0</v>
      </c>
      <c r="E43" s="37">
        <f>Base.gral!M44</f>
        <v>0</v>
      </c>
      <c r="F43" s="40">
        <f>Base.gral!P44</f>
        <v>0</v>
      </c>
      <c r="G43" s="3"/>
      <c r="H43" s="3"/>
      <c r="I43" s="3"/>
      <c r="J43" s="3"/>
      <c r="K43" s="3"/>
    </row>
    <row r="44" spans="1:11">
      <c r="A44" s="41">
        <v>42186</v>
      </c>
      <c r="B44" s="38">
        <f>Base.gral!D45</f>
        <v>0</v>
      </c>
      <c r="C44" s="38">
        <f>Base.gral!G45</f>
        <v>0</v>
      </c>
      <c r="D44" s="37">
        <f>Base.gral!J45</f>
        <v>0</v>
      </c>
      <c r="E44" s="37">
        <f>Base.gral!M45</f>
        <v>0</v>
      </c>
      <c r="F44" s="40">
        <f>Base.gral!P45</f>
        <v>0</v>
      </c>
      <c r="G44" s="3"/>
      <c r="H44" s="3"/>
      <c r="I44" s="3"/>
      <c r="J44" s="3"/>
      <c r="K44" s="3"/>
    </row>
    <row r="45" spans="1:11">
      <c r="A45" s="41">
        <v>42217</v>
      </c>
      <c r="B45" s="38">
        <f>Base.gral!D46</f>
        <v>0</v>
      </c>
      <c r="C45" s="38">
        <f>Base.gral!G46</f>
        <v>0</v>
      </c>
      <c r="D45" s="37">
        <f>Base.gral!J46</f>
        <v>0</v>
      </c>
      <c r="E45" s="37">
        <f>Base.gral!M46</f>
        <v>0</v>
      </c>
      <c r="F45" s="40">
        <f>Base.gral!P46</f>
        <v>0</v>
      </c>
      <c r="G45" s="3"/>
      <c r="H45" s="3"/>
      <c r="I45" s="3"/>
      <c r="J45" s="3"/>
      <c r="K45" s="3"/>
    </row>
    <row r="46" spans="1:11">
      <c r="A46" s="41">
        <v>42248</v>
      </c>
      <c r="B46" s="38">
        <f>Base.gral!D47</f>
        <v>0</v>
      </c>
      <c r="C46" s="38">
        <f>Base.gral!G47</f>
        <v>0</v>
      </c>
      <c r="D46" s="37">
        <f>Base.gral!J47</f>
        <v>0</v>
      </c>
      <c r="E46" s="37">
        <f>Base.gral!M47</f>
        <v>0</v>
      </c>
      <c r="F46" s="40">
        <f>Base.gral!P47</f>
        <v>0</v>
      </c>
      <c r="G46" s="3"/>
      <c r="H46" s="3"/>
      <c r="I46" s="3"/>
      <c r="J46" s="3"/>
      <c r="K46" s="3"/>
    </row>
    <row r="47" spans="1:11">
      <c r="A47" s="41">
        <v>42278</v>
      </c>
      <c r="B47" s="38">
        <f>Base.gral!D48</f>
        <v>0</v>
      </c>
      <c r="C47" s="38">
        <f>Base.gral!G48</f>
        <v>0</v>
      </c>
      <c r="D47" s="37">
        <f>Base.gral!J48</f>
        <v>0</v>
      </c>
      <c r="E47" s="37">
        <f>Base.gral!M48</f>
        <v>0</v>
      </c>
      <c r="F47" s="40">
        <f>Base.gral!P48</f>
        <v>0</v>
      </c>
      <c r="G47" s="3"/>
      <c r="H47" s="3"/>
      <c r="I47" s="3"/>
      <c r="J47" s="3"/>
      <c r="K47" s="3"/>
    </row>
    <row r="48" spans="1:11">
      <c r="A48" s="41">
        <v>42309</v>
      </c>
      <c r="B48" s="38">
        <f>Base.gral!D49</f>
        <v>0</v>
      </c>
      <c r="C48" s="38">
        <f>Base.gral!G49</f>
        <v>0</v>
      </c>
      <c r="D48" s="37">
        <f>Base.gral!J49</f>
        <v>0</v>
      </c>
      <c r="E48" s="37">
        <f>Base.gral!M49</f>
        <v>0</v>
      </c>
      <c r="F48" s="40">
        <f>Base.gral!P49</f>
        <v>0</v>
      </c>
      <c r="G48" s="3"/>
      <c r="H48" s="3"/>
      <c r="I48" s="3"/>
      <c r="J48" s="3"/>
      <c r="K48" s="3"/>
    </row>
    <row r="49" spans="1:11">
      <c r="A49" s="41">
        <v>42339</v>
      </c>
      <c r="B49" s="38">
        <f>Base.gral!D50</f>
        <v>0</v>
      </c>
      <c r="C49" s="38">
        <f>Base.gral!G50</f>
        <v>0</v>
      </c>
      <c r="D49" s="37">
        <f>Base.gral!J50</f>
        <v>0</v>
      </c>
      <c r="E49" s="37">
        <f>Base.gral!M50</f>
        <v>0</v>
      </c>
      <c r="F49" s="40">
        <f>Base.gral!P50</f>
        <v>0</v>
      </c>
      <c r="G49" s="3"/>
      <c r="H49" s="3"/>
      <c r="I49" s="3"/>
      <c r="J49" s="3"/>
      <c r="K49" s="3"/>
    </row>
    <row r="50" spans="1:11">
      <c r="A50" s="41">
        <v>42370</v>
      </c>
      <c r="B50" s="38">
        <f>Base.gral!D51</f>
        <v>0</v>
      </c>
      <c r="C50" s="38">
        <f>Base.gral!G51</f>
        <v>0</v>
      </c>
      <c r="D50" s="37">
        <f>Base.gral!J51</f>
        <v>0</v>
      </c>
      <c r="E50" s="37">
        <f>Base.gral!M51</f>
        <v>0</v>
      </c>
      <c r="F50" s="40">
        <f>Base.gral!P51</f>
        <v>0</v>
      </c>
      <c r="G50" s="3"/>
      <c r="H50" s="3"/>
      <c r="I50" s="3"/>
      <c r="J50" s="3"/>
      <c r="K50" s="3"/>
    </row>
    <row r="51" spans="1:11">
      <c r="A51" s="41">
        <v>42401</v>
      </c>
      <c r="B51" s="38">
        <f>Base.gral!D52</f>
        <v>0</v>
      </c>
      <c r="C51" s="38">
        <f>Base.gral!G52</f>
        <v>0</v>
      </c>
      <c r="D51" s="37">
        <f>Base.gral!J52</f>
        <v>0</v>
      </c>
      <c r="E51" s="37">
        <f>Base.gral!M52</f>
        <v>0</v>
      </c>
      <c r="F51" s="40">
        <f>Base.gral!P52</f>
        <v>0</v>
      </c>
      <c r="G51" s="3"/>
      <c r="H51" s="3"/>
      <c r="I51" s="3"/>
      <c r="J51" s="3"/>
      <c r="K51" s="3"/>
    </row>
    <row r="52" spans="1:11">
      <c r="A52" s="41">
        <v>42430</v>
      </c>
      <c r="B52" s="38">
        <f>Base.gral!D53</f>
        <v>0</v>
      </c>
      <c r="C52" s="38">
        <f>Base.gral!G53</f>
        <v>0</v>
      </c>
      <c r="D52" s="37">
        <f>Base.gral!J53</f>
        <v>0</v>
      </c>
      <c r="E52" s="37">
        <f>Base.gral!M53</f>
        <v>0</v>
      </c>
      <c r="F52" s="40">
        <f>Base.gral!P53</f>
        <v>0</v>
      </c>
      <c r="G52" s="3"/>
      <c r="H52" s="3"/>
      <c r="I52" s="3"/>
      <c r="J52" s="3"/>
      <c r="K52" s="3"/>
    </row>
    <row r="53" spans="1:11">
      <c r="A53" s="41">
        <v>42461</v>
      </c>
      <c r="B53" s="38">
        <f>Base.gral!D54</f>
        <v>0</v>
      </c>
      <c r="C53" s="38">
        <f>Base.gral!G54</f>
        <v>0</v>
      </c>
      <c r="D53" s="37">
        <f>Base.gral!J54</f>
        <v>0</v>
      </c>
      <c r="E53" s="37">
        <f>Base.gral!M54</f>
        <v>0</v>
      </c>
      <c r="F53" s="40">
        <f>Base.gral!P54</f>
        <v>0</v>
      </c>
      <c r="G53" s="3"/>
      <c r="H53" s="3"/>
      <c r="I53" s="3"/>
      <c r="J53" s="3"/>
      <c r="K53" s="3"/>
    </row>
    <row r="54" spans="1:11">
      <c r="A54" s="41">
        <v>42491</v>
      </c>
      <c r="B54" s="38">
        <f>Base.gral!D55</f>
        <v>0</v>
      </c>
      <c r="C54" s="38">
        <f>Base.gral!G55</f>
        <v>0</v>
      </c>
      <c r="D54" s="37">
        <f>Base.gral!J55</f>
        <v>0</v>
      </c>
      <c r="E54" s="37">
        <f>Base.gral!M55</f>
        <v>0</v>
      </c>
      <c r="F54" s="40">
        <f>Base.gral!P55</f>
        <v>0</v>
      </c>
      <c r="G54" s="3"/>
      <c r="H54" s="3"/>
      <c r="I54" s="3"/>
      <c r="J54" s="3"/>
      <c r="K54" s="3"/>
    </row>
    <row r="55" spans="1:11">
      <c r="A55" s="41">
        <v>42522</v>
      </c>
      <c r="B55" s="38">
        <f>Base.gral!D56</f>
        <v>0</v>
      </c>
      <c r="C55" s="38">
        <f>Base.gral!G56</f>
        <v>0</v>
      </c>
      <c r="D55" s="37">
        <f>Base.gral!J56</f>
        <v>0</v>
      </c>
      <c r="E55" s="37">
        <f>Base.gral!M56</f>
        <v>0</v>
      </c>
      <c r="F55" s="40">
        <f>Base.gral!P56</f>
        <v>0</v>
      </c>
      <c r="G55" s="3"/>
      <c r="H55" s="3"/>
      <c r="I55" s="3"/>
      <c r="J55" s="3"/>
      <c r="K55" s="3"/>
    </row>
    <row r="56" spans="1:11">
      <c r="A56" s="41">
        <v>42552</v>
      </c>
      <c r="B56" s="38">
        <f>Base.gral!D57</f>
        <v>0</v>
      </c>
      <c r="C56" s="38">
        <f>Base.gral!G57</f>
        <v>0</v>
      </c>
      <c r="D56" s="37">
        <f>Base.gral!J57</f>
        <v>0</v>
      </c>
      <c r="E56" s="37">
        <f>Base.gral!M57</f>
        <v>0</v>
      </c>
      <c r="F56" s="40">
        <f>Base.gral!P57</f>
        <v>0</v>
      </c>
      <c r="G56" s="3"/>
      <c r="H56" s="3"/>
      <c r="I56" s="3"/>
      <c r="J56" s="3"/>
      <c r="K56" s="3"/>
    </row>
    <row r="57" spans="1:11">
      <c r="A57" s="41">
        <v>42583</v>
      </c>
      <c r="B57" s="38">
        <f>Base.gral!D58</f>
        <v>0</v>
      </c>
      <c r="C57" s="38">
        <f>Base.gral!G58</f>
        <v>0</v>
      </c>
      <c r="D57" s="37">
        <f>Base.gral!J58</f>
        <v>0</v>
      </c>
      <c r="E57" s="37">
        <f>Base.gral!M58</f>
        <v>0</v>
      </c>
      <c r="F57" s="40">
        <f>Base.gral!P58</f>
        <v>0</v>
      </c>
      <c r="G57" s="3"/>
      <c r="H57" s="3"/>
      <c r="I57" s="3"/>
      <c r="J57" s="3"/>
      <c r="K57" s="3"/>
    </row>
    <row r="58" spans="1:11">
      <c r="A58" s="41">
        <v>42614</v>
      </c>
      <c r="B58" s="38">
        <f>Base.gral!D59</f>
        <v>0</v>
      </c>
      <c r="C58" s="38">
        <f>Base.gral!G59</f>
        <v>0</v>
      </c>
      <c r="D58" s="37">
        <f>Base.gral!J59</f>
        <v>0</v>
      </c>
      <c r="E58" s="37">
        <f>Base.gral!M59</f>
        <v>0</v>
      </c>
      <c r="F58" s="40">
        <f>Base.gral!P59</f>
        <v>0</v>
      </c>
      <c r="G58" s="3"/>
      <c r="H58" s="3"/>
      <c r="I58" s="3"/>
      <c r="J58" s="3"/>
      <c r="K58" s="3"/>
    </row>
    <row r="59" spans="1:11">
      <c r="A59" s="41">
        <v>42644</v>
      </c>
      <c r="B59" s="38">
        <f>Base.gral!D60</f>
        <v>0</v>
      </c>
      <c r="C59" s="38">
        <f>Base.gral!G60</f>
        <v>0</v>
      </c>
      <c r="D59" s="37">
        <f>Base.gral!J60</f>
        <v>0</v>
      </c>
      <c r="E59" s="37">
        <f>Base.gral!M60</f>
        <v>0</v>
      </c>
      <c r="F59" s="40">
        <f>Base.gral!P60</f>
        <v>0</v>
      </c>
      <c r="G59" s="3"/>
      <c r="H59" s="3"/>
      <c r="I59" s="3"/>
      <c r="J59" s="3"/>
      <c r="K59" s="3"/>
    </row>
    <row r="60" spans="1:11">
      <c r="A60" s="41">
        <v>42675</v>
      </c>
      <c r="B60" s="38">
        <f>Base.gral!D61</f>
        <v>0</v>
      </c>
      <c r="C60" s="38">
        <f>Base.gral!G61</f>
        <v>0</v>
      </c>
      <c r="D60" s="37">
        <f>Base.gral!J61</f>
        <v>0</v>
      </c>
      <c r="E60" s="37">
        <f>Base.gral!M61</f>
        <v>0</v>
      </c>
      <c r="F60" s="40">
        <f>Base.gral!P61</f>
        <v>0</v>
      </c>
      <c r="G60" s="3"/>
      <c r="H60" s="3"/>
      <c r="I60" s="3"/>
      <c r="J60" s="3"/>
      <c r="K60" s="3"/>
    </row>
    <row r="61" spans="1:11">
      <c r="A61" s="41">
        <v>42705</v>
      </c>
      <c r="B61" s="38">
        <f>Base.gral!D62</f>
        <v>0</v>
      </c>
      <c r="C61" s="38">
        <f>Base.gral!G62</f>
        <v>0</v>
      </c>
      <c r="D61" s="37">
        <f>Base.gral!J62</f>
        <v>0</v>
      </c>
      <c r="E61" s="37">
        <f>Base.gral!M62</f>
        <v>0</v>
      </c>
      <c r="F61" s="40">
        <f>Base.gral!P62</f>
        <v>0</v>
      </c>
      <c r="G61" s="3"/>
      <c r="H61" s="3"/>
      <c r="I61" s="3"/>
      <c r="J61" s="3"/>
      <c r="K6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C4" sqref="C4:C33"/>
    </sheetView>
  </sheetViews>
  <sheetFormatPr baseColWidth="10" defaultRowHeight="15"/>
  <cols>
    <col min="7" max="7" width="47.28515625" bestFit="1" customWidth="1"/>
    <col min="8" max="8" width="13.28515625" bestFit="1" customWidth="1"/>
    <col min="13" max="13" width="18" customWidth="1"/>
  </cols>
  <sheetData>
    <row r="1" spans="1:18">
      <c r="A1" s="60" t="s">
        <v>51</v>
      </c>
    </row>
    <row r="2" spans="1:18">
      <c r="A2" s="75">
        <v>41791</v>
      </c>
      <c r="B2">
        <f>30645.83*1000</f>
        <v>30645830</v>
      </c>
      <c r="D2" s="69">
        <f>840.550000000003*1000</f>
        <v>840550.00000000303</v>
      </c>
      <c r="G2">
        <f>169.94*1000</f>
        <v>169940</v>
      </c>
      <c r="I2" t="s">
        <v>82</v>
      </c>
      <c r="J2" t="s">
        <v>82</v>
      </c>
    </row>
    <row r="3" spans="1:18" s="73" customFormat="1" ht="45">
      <c r="B3" s="74" t="s">
        <v>79</v>
      </c>
      <c r="C3" s="74"/>
      <c r="D3" s="74" t="s">
        <v>71</v>
      </c>
      <c r="E3" s="74" t="s">
        <v>72</v>
      </c>
      <c r="F3" s="74" t="s">
        <v>73</v>
      </c>
      <c r="G3" s="74" t="s">
        <v>74</v>
      </c>
      <c r="H3" s="74" t="s">
        <v>64</v>
      </c>
      <c r="I3" s="74" t="s">
        <v>80</v>
      </c>
      <c r="J3" s="74" t="s">
        <v>81</v>
      </c>
      <c r="K3" s="74" t="s">
        <v>84</v>
      </c>
      <c r="L3" s="76"/>
    </row>
    <row r="4" spans="1:18" s="73" customFormat="1">
      <c r="A4" s="68">
        <v>41821</v>
      </c>
      <c r="B4">
        <f>31240.99*1000</f>
        <v>31240990</v>
      </c>
      <c r="C4" s="1">
        <f>(B4/1000)/6.97</f>
        <v>4482.2080344332862</v>
      </c>
      <c r="D4" s="1">
        <f>$O$9</f>
        <v>601600</v>
      </c>
      <c r="E4" s="1">
        <f>B2*I4</f>
        <v>1225875.0382056977</v>
      </c>
      <c r="F4" s="1">
        <f>D4+E4</f>
        <v>1827475.0382056977</v>
      </c>
      <c r="G4" s="96">
        <f>G2*J4</f>
        <v>155.3245888117211</v>
      </c>
      <c r="H4" s="95">
        <f>G4/B4</f>
        <v>4.9718203172089328E-6</v>
      </c>
      <c r="I4" s="4">
        <v>4.0001365216921769E-2</v>
      </c>
      <c r="J4" s="4">
        <v>9.1399663888267087E-4</v>
      </c>
      <c r="K4" s="94" t="s">
        <v>68</v>
      </c>
      <c r="L4" s="4"/>
      <c r="M4" s="93" t="s">
        <v>75</v>
      </c>
    </row>
    <row r="5" spans="1:18">
      <c r="A5" s="68">
        <v>41852</v>
      </c>
      <c r="B5">
        <f>D4+B4</f>
        <v>31842590</v>
      </c>
      <c r="C5" s="1">
        <f t="shared" ref="C5:C32" si="0">(B5/1000)/6.97</f>
        <v>4568.520803443329</v>
      </c>
      <c r="D5" s="1">
        <f>B4*K5</f>
        <v>1688702.1621621589</v>
      </c>
      <c r="E5" s="1">
        <f>B4*I5</f>
        <v>1141232.9516899353</v>
      </c>
      <c r="F5" s="1">
        <f>D5+E5</f>
        <v>2829935.1138520939</v>
      </c>
      <c r="G5" s="97">
        <f>G4*J5</f>
        <v>-9.1675595453391406E-2</v>
      </c>
      <c r="H5" s="95">
        <f>G5/B5</f>
        <v>-2.8790244591721782E-9</v>
      </c>
      <c r="I5" s="4">
        <v>3.6529986779866297E-2</v>
      </c>
      <c r="J5" s="4">
        <v>-5.9021946334921437E-4</v>
      </c>
      <c r="K5" s="4">
        <v>5.4054054054053946E-2</v>
      </c>
      <c r="L5" s="4"/>
      <c r="N5" t="s">
        <v>83</v>
      </c>
      <c r="O5" s="4">
        <f t="shared" ref="O5:R7" si="1">O9/N9-1</f>
        <v>4.4444444444444509E-2</v>
      </c>
      <c r="P5" s="4">
        <f t="shared" si="1"/>
        <v>4.2553191489361764E-2</v>
      </c>
      <c r="Q5" s="4">
        <f t="shared" si="1"/>
        <v>4.081632653061229E-2</v>
      </c>
      <c r="R5" s="4">
        <f t="shared" si="1"/>
        <v>3.9215686274509887E-2</v>
      </c>
    </row>
    <row r="6" spans="1:18">
      <c r="A6" s="68">
        <v>41883</v>
      </c>
      <c r="B6">
        <f>D5+B5</f>
        <v>33531292.162162159</v>
      </c>
      <c r="C6" s="1">
        <f t="shared" si="0"/>
        <v>4810.8023188181005</v>
      </c>
      <c r="D6" s="1">
        <f t="shared" ref="D6:D33" si="2">B5*K6</f>
        <v>1632953.3333333347</v>
      </c>
      <c r="E6" s="1">
        <f t="shared" ref="E6:E33" si="3">B5*I6</f>
        <v>1355418.4317788505</v>
      </c>
      <c r="F6" s="1">
        <f t="shared" ref="F6:F33" si="4">D6+E6</f>
        <v>2988371.7651121849</v>
      </c>
      <c r="G6" s="97">
        <f t="shared" ref="G6:G33" si="5">G5*J6</f>
        <v>2.2712806941960388E-4</v>
      </c>
      <c r="H6" s="95">
        <f t="shared" ref="H6:H33" si="6">G6/B6</f>
        <v>6.7736151747800184E-12</v>
      </c>
      <c r="I6" s="4">
        <v>4.2566211849565327E-2</v>
      </c>
      <c r="J6" s="4">
        <v>-2.4775194346578046E-3</v>
      </c>
      <c r="K6" s="4">
        <v>5.1282051282051322E-2</v>
      </c>
      <c r="L6" s="4"/>
      <c r="O6" s="4">
        <f t="shared" si="1"/>
        <v>5.7142857142857162E-2</v>
      </c>
      <c r="P6" s="4">
        <f t="shared" si="1"/>
        <v>5.4054054054053946E-2</v>
      </c>
      <c r="Q6" s="4">
        <f t="shared" si="1"/>
        <v>5.1282051282051322E-2</v>
      </c>
      <c r="R6" s="4">
        <f t="shared" si="1"/>
        <v>4.8780487804878092E-2</v>
      </c>
    </row>
    <row r="7" spans="1:18">
      <c r="A7" s="68">
        <v>41913</v>
      </c>
      <c r="B7">
        <f t="shared" ref="B7:B33" si="7">D6+B6</f>
        <v>35164245.495495491</v>
      </c>
      <c r="C7" s="1">
        <f t="shared" si="0"/>
        <v>5045.0854369433991</v>
      </c>
      <c r="D7" s="1">
        <f t="shared" si="2"/>
        <v>1635672.7883981555</v>
      </c>
      <c r="E7" s="1">
        <f t="shared" si="3"/>
        <v>2496898.7473456529</v>
      </c>
      <c r="F7" s="1">
        <f t="shared" si="4"/>
        <v>4132571.5357438084</v>
      </c>
      <c r="G7" s="97">
        <f t="shared" si="5"/>
        <v>3.9781708541909916E-7</v>
      </c>
      <c r="H7" s="95">
        <f t="shared" si="6"/>
        <v>1.1313113073051977E-14</v>
      </c>
      <c r="I7" s="4">
        <v>7.4464733875160283E-2</v>
      </c>
      <c r="J7" s="4">
        <v>1.7515100024214037E-3</v>
      </c>
      <c r="K7" s="4">
        <v>4.8780487804878092E-2</v>
      </c>
      <c r="L7" s="4"/>
      <c r="O7" s="4">
        <f t="shared" si="1"/>
        <v>8.0000000000000071E-2</v>
      </c>
      <c r="P7" s="4">
        <f t="shared" si="1"/>
        <v>7.4074074074074181E-2</v>
      </c>
      <c r="Q7" s="4">
        <f t="shared" si="1"/>
        <v>6.8965517241379226E-2</v>
      </c>
      <c r="R7" s="4">
        <f t="shared" si="1"/>
        <v>6.4516129032258007E-2</v>
      </c>
    </row>
    <row r="8" spans="1:18">
      <c r="A8" s="68">
        <v>41944</v>
      </c>
      <c r="B8">
        <f t="shared" si="7"/>
        <v>36799918.283893645</v>
      </c>
      <c r="C8" s="1">
        <f t="shared" si="0"/>
        <v>5279.7587207881852</v>
      </c>
      <c r="D8" s="1">
        <f t="shared" si="2"/>
        <v>2009385.4568854573</v>
      </c>
      <c r="E8" s="1">
        <f t="shared" si="3"/>
        <v>2651181.4727773285</v>
      </c>
      <c r="F8" s="1">
        <f t="shared" si="4"/>
        <v>4660566.9296627855</v>
      </c>
      <c r="G8" s="97">
        <f t="shared" si="5"/>
        <v>-8.1443850889566675E-10</v>
      </c>
      <c r="H8" s="95">
        <f t="shared" si="6"/>
        <v>-2.2131530364080321E-17</v>
      </c>
      <c r="I8" s="4">
        <v>7.5394237397101049E-2</v>
      </c>
      <c r="J8" s="4">
        <v>-2.0472688045503579E-3</v>
      </c>
      <c r="K8" s="4">
        <v>5.7142857142857162E-2</v>
      </c>
      <c r="L8" s="4"/>
      <c r="O8" s="4"/>
      <c r="P8" s="4"/>
      <c r="Q8" s="4"/>
      <c r="R8" s="4"/>
    </row>
    <row r="9" spans="1:18">
      <c r="A9" s="68">
        <v>41974</v>
      </c>
      <c r="B9">
        <f t="shared" si="7"/>
        <v>38809303.740779102</v>
      </c>
      <c r="C9" s="1">
        <f t="shared" si="0"/>
        <v>5568.0493171849512</v>
      </c>
      <c r="D9" s="1">
        <f t="shared" si="2"/>
        <v>1989184.7721023553</v>
      </c>
      <c r="E9" s="1">
        <f t="shared" si="3"/>
        <v>1566621.9993172768</v>
      </c>
      <c r="F9" s="1">
        <f t="shared" si="4"/>
        <v>3555806.7714196322</v>
      </c>
      <c r="G9" s="97">
        <f t="shared" si="5"/>
        <v>-4.9949102896217202E-14</v>
      </c>
      <c r="H9" s="95">
        <f t="shared" si="6"/>
        <v>-1.2870393973013458E-21</v>
      </c>
      <c r="I9" s="4">
        <v>4.2571344513092191E-2</v>
      </c>
      <c r="J9" s="4">
        <v>6.1329495536680112E-5</v>
      </c>
      <c r="K9" s="4">
        <v>5.4054054054053946E-2</v>
      </c>
      <c r="L9" s="4"/>
      <c r="M9" s="72" t="s">
        <v>76</v>
      </c>
      <c r="N9">
        <v>576000</v>
      </c>
      <c r="O9">
        <v>601600</v>
      </c>
      <c r="P9">
        <v>627200</v>
      </c>
      <c r="Q9">
        <v>652800</v>
      </c>
      <c r="R9">
        <v>678400</v>
      </c>
    </row>
    <row r="10" spans="1:18">
      <c r="A10" s="68">
        <v>42005</v>
      </c>
      <c r="B10">
        <f t="shared" si="7"/>
        <v>40798488.512881458</v>
      </c>
      <c r="C10" s="1">
        <f t="shared" si="0"/>
        <v>5853.4416804707971</v>
      </c>
      <c r="D10" s="1">
        <f t="shared" si="2"/>
        <v>1990220.7046553402</v>
      </c>
      <c r="E10" s="1">
        <f t="shared" si="3"/>
        <v>1118424.6226326546</v>
      </c>
      <c r="F10" s="1">
        <f t="shared" si="4"/>
        <v>3108645.3272879948</v>
      </c>
      <c r="G10" s="97">
        <f t="shared" si="5"/>
        <v>4.6215882546690683E-18</v>
      </c>
      <c r="H10" s="95">
        <f t="shared" si="6"/>
        <v>1.1327841846910278E-25</v>
      </c>
      <c r="I10" s="4">
        <v>2.8818466574484392E-2</v>
      </c>
      <c r="J10" s="4">
        <v>-9.2525951152149229E-5</v>
      </c>
      <c r="K10" s="4">
        <v>5.1282051282051322E-2</v>
      </c>
      <c r="L10" s="4"/>
      <c r="M10" s="72" t="s">
        <v>77</v>
      </c>
      <c r="N10">
        <v>448000</v>
      </c>
      <c r="O10">
        <v>473600</v>
      </c>
      <c r="P10">
        <v>499200</v>
      </c>
      <c r="Q10">
        <v>524800</v>
      </c>
      <c r="R10">
        <v>550400</v>
      </c>
    </row>
    <row r="11" spans="1:18">
      <c r="A11" s="68">
        <v>42036</v>
      </c>
      <c r="B11">
        <f t="shared" si="7"/>
        <v>42788709.2175368</v>
      </c>
      <c r="C11" s="1">
        <f t="shared" si="0"/>
        <v>6138.9826710956677</v>
      </c>
      <c r="D11" s="1">
        <f t="shared" si="2"/>
        <v>1990170.1713600729</v>
      </c>
      <c r="E11" s="1">
        <f t="shared" si="3"/>
        <v>664907.95810934971</v>
      </c>
      <c r="F11" s="1">
        <f t="shared" si="4"/>
        <v>2655078.1294694226</v>
      </c>
      <c r="G11" s="97">
        <f t="shared" si="5"/>
        <v>2.1290767146170025E-20</v>
      </c>
      <c r="H11" s="95">
        <f t="shared" si="6"/>
        <v>4.9757909353909838E-28</v>
      </c>
      <c r="I11" s="4">
        <v>1.6297367435546439E-2</v>
      </c>
      <c r="J11" s="4">
        <v>4.606807437824113E-3</v>
      </c>
      <c r="K11" s="4">
        <v>4.8780487804878092E-2</v>
      </c>
      <c r="L11" s="4"/>
      <c r="M11" s="72" t="s">
        <v>78</v>
      </c>
      <c r="N11">
        <v>320000</v>
      </c>
      <c r="O11">
        <v>345600</v>
      </c>
      <c r="P11">
        <v>371200</v>
      </c>
      <c r="Q11">
        <v>396800</v>
      </c>
      <c r="R11">
        <v>422400</v>
      </c>
    </row>
    <row r="12" spans="1:18">
      <c r="A12" s="68">
        <v>42064</v>
      </c>
      <c r="B12">
        <f t="shared" si="7"/>
        <v>44778879.388896875</v>
      </c>
      <c r="C12" s="1">
        <f t="shared" si="0"/>
        <v>6424.5164116064379</v>
      </c>
      <c r="D12" s="1">
        <f t="shared" si="2"/>
        <v>2445069.0981449606</v>
      </c>
      <c r="E12" s="1">
        <f t="shared" si="3"/>
        <v>680586.7925919526</v>
      </c>
      <c r="F12" s="1">
        <f t="shared" si="4"/>
        <v>3125655.8907369133</v>
      </c>
      <c r="G12" s="97">
        <f t="shared" si="5"/>
        <v>5.603365336656001E-23</v>
      </c>
      <c r="H12" s="95">
        <f t="shared" si="6"/>
        <v>1.251341126246536E-30</v>
      </c>
      <c r="I12" s="4">
        <v>1.5905756566104046E-2</v>
      </c>
      <c r="J12" s="4">
        <v>2.6318287632317583E-3</v>
      </c>
      <c r="K12" s="4">
        <v>5.7142857142857162E-2</v>
      </c>
      <c r="L12" s="4"/>
    </row>
    <row r="13" spans="1:18">
      <c r="A13" s="68">
        <v>42095</v>
      </c>
      <c r="B13">
        <f t="shared" si="7"/>
        <v>47223948.487041838</v>
      </c>
      <c r="C13" s="1">
        <f t="shared" si="0"/>
        <v>6775.3154213833341</v>
      </c>
      <c r="D13" s="1">
        <f t="shared" si="2"/>
        <v>2420479.9669673936</v>
      </c>
      <c r="E13" s="1">
        <f t="shared" si="3"/>
        <v>1452668.0540733149</v>
      </c>
      <c r="F13" s="1">
        <f t="shared" si="4"/>
        <v>3873148.0210407088</v>
      </c>
      <c r="G13" s="97">
        <f t="shared" si="5"/>
        <v>1.7638376886613285E-25</v>
      </c>
      <c r="H13" s="95">
        <f t="shared" si="6"/>
        <v>3.7350491544461221E-33</v>
      </c>
      <c r="I13" s="4">
        <v>3.2440920226188386E-2</v>
      </c>
      <c r="J13" s="4">
        <v>3.1478184674532728E-3</v>
      </c>
      <c r="K13" s="4">
        <v>5.4054054054053946E-2</v>
      </c>
      <c r="L13" s="4"/>
    </row>
    <row r="14" spans="1:18">
      <c r="A14" s="68">
        <v>42125</v>
      </c>
      <c r="B14">
        <f t="shared" si="7"/>
        <v>49644428.454009235</v>
      </c>
      <c r="C14" s="1">
        <f t="shared" si="0"/>
        <v>7122.5865787674657</v>
      </c>
      <c r="D14" s="1">
        <f t="shared" si="2"/>
        <v>2421740.9480534294</v>
      </c>
      <c r="E14" s="1">
        <f t="shared" si="3"/>
        <v>1066263.1308222029</v>
      </c>
      <c r="F14" s="1">
        <f t="shared" si="4"/>
        <v>3488004.078875632</v>
      </c>
      <c r="G14" s="97">
        <f t="shared" si="5"/>
        <v>8.0749334553420825E-28</v>
      </c>
      <c r="H14" s="95">
        <f t="shared" si="6"/>
        <v>1.6265538161694677E-35</v>
      </c>
      <c r="I14" s="4">
        <v>2.2578864431778367E-2</v>
      </c>
      <c r="J14" s="4">
        <v>4.5780479163423388E-3</v>
      </c>
      <c r="K14" s="4">
        <v>5.1282051282051322E-2</v>
      </c>
      <c r="L14" s="4"/>
    </row>
    <row r="15" spans="1:18">
      <c r="A15" s="68">
        <v>42156</v>
      </c>
      <c r="B15">
        <f t="shared" si="7"/>
        <v>52066169.402062662</v>
      </c>
      <c r="C15" s="1">
        <f t="shared" si="0"/>
        <v>7470.0386516589188</v>
      </c>
      <c r="D15" s="1">
        <f t="shared" si="2"/>
        <v>2421679.4367809403</v>
      </c>
      <c r="E15" s="1">
        <f t="shared" si="3"/>
        <v>1400041.3462654117</v>
      </c>
      <c r="F15" s="1">
        <f t="shared" si="4"/>
        <v>3821720.7830463517</v>
      </c>
      <c r="G15" s="97">
        <f t="shared" si="5"/>
        <v>4.4777843882865413E-30</v>
      </c>
      <c r="H15" s="95">
        <f t="shared" si="6"/>
        <v>8.6001801932237953E-38</v>
      </c>
      <c r="I15" s="4">
        <v>2.8201379084511258E-2</v>
      </c>
      <c r="J15" s="4">
        <v>5.5452895222612665E-3</v>
      </c>
      <c r="K15" s="4">
        <v>4.8780487804878092E-2</v>
      </c>
      <c r="L15" s="4"/>
    </row>
    <row r="16" spans="1:18">
      <c r="A16" s="68">
        <v>42186</v>
      </c>
      <c r="B16">
        <f t="shared" si="7"/>
        <v>54487848.838843599</v>
      </c>
      <c r="C16" s="1">
        <f t="shared" si="0"/>
        <v>7817.4818994036732</v>
      </c>
      <c r="D16" s="1">
        <f t="shared" si="2"/>
        <v>2975209.6801178674</v>
      </c>
      <c r="E16" s="1">
        <f t="shared" si="3"/>
        <v>1011155.5595437217</v>
      </c>
      <c r="F16" s="1">
        <f t="shared" si="4"/>
        <v>3986365.2396615893</v>
      </c>
      <c r="G16" s="97">
        <f t="shared" si="5"/>
        <v>4.4594395271327555E-32</v>
      </c>
      <c r="H16" s="95">
        <f t="shared" si="6"/>
        <v>8.1842825917430702E-40</v>
      </c>
      <c r="I16" s="4">
        <v>1.942058674867031E-2</v>
      </c>
      <c r="J16" s="4">
        <v>9.9590313879297666E-3</v>
      </c>
      <c r="K16" s="4">
        <v>5.7142857142857162E-2</v>
      </c>
      <c r="L16" s="4"/>
    </row>
    <row r="17" spans="1:12">
      <c r="A17" s="68">
        <v>42217</v>
      </c>
      <c r="B17">
        <f t="shared" si="7"/>
        <v>57463058.518961467</v>
      </c>
      <c r="C17" s="1">
        <f t="shared" si="0"/>
        <v>8244.3412509270402</v>
      </c>
      <c r="D17" s="1">
        <f t="shared" si="2"/>
        <v>2945289.1264239727</v>
      </c>
      <c r="E17" s="1">
        <f t="shared" si="3"/>
        <v>1990440.3977463099</v>
      </c>
      <c r="F17" s="1">
        <f t="shared" si="4"/>
        <v>4935729.5241702823</v>
      </c>
      <c r="G17" s="97">
        <f t="shared" si="5"/>
        <v>-2.6320480045425693E-35</v>
      </c>
      <c r="H17" s="95">
        <f t="shared" si="6"/>
        <v>-4.5804175280263839E-43</v>
      </c>
      <c r="I17" s="4">
        <v>3.6529986779866297E-2</v>
      </c>
      <c r="J17" s="4">
        <v>-5.9021946334921437E-4</v>
      </c>
      <c r="K17" s="4">
        <v>5.4054054054053946E-2</v>
      </c>
      <c r="L17" s="4"/>
    </row>
    <row r="18" spans="1:12">
      <c r="A18" s="68">
        <v>42248</v>
      </c>
      <c r="B18">
        <f t="shared" si="7"/>
        <v>60408347.645385437</v>
      </c>
      <c r="C18" s="1">
        <f t="shared" si="0"/>
        <v>8666.9078400839935</v>
      </c>
      <c r="D18" s="1">
        <f t="shared" si="2"/>
        <v>2946823.513792898</v>
      </c>
      <c r="E18" s="1">
        <f t="shared" si="3"/>
        <v>2445984.7224420835</v>
      </c>
      <c r="F18" s="1">
        <f t="shared" si="4"/>
        <v>5392808.2362349816</v>
      </c>
      <c r="G18" s="97">
        <f t="shared" si="5"/>
        <v>6.5209500842065085E-38</v>
      </c>
      <c r="H18" s="95">
        <f t="shared" si="6"/>
        <v>1.0794783069529366E-45</v>
      </c>
      <c r="I18" s="4">
        <v>4.2566211849565327E-2</v>
      </c>
      <c r="J18" s="4">
        <v>-2.4775194346578046E-3</v>
      </c>
      <c r="K18" s="4">
        <v>5.1282051282051322E-2</v>
      </c>
      <c r="L18" s="4"/>
    </row>
    <row r="19" spans="1:12">
      <c r="A19" s="68">
        <v>42278</v>
      </c>
      <c r="B19">
        <f t="shared" si="7"/>
        <v>63355171.159178331</v>
      </c>
      <c r="C19" s="1">
        <f t="shared" si="0"/>
        <v>9089.694570900765</v>
      </c>
      <c r="D19" s="1">
        <f t="shared" si="2"/>
        <v>2946748.6656285604</v>
      </c>
      <c r="E19" s="1">
        <f t="shared" si="3"/>
        <v>4498291.5312517919</v>
      </c>
      <c r="F19" s="1">
        <f t="shared" si="4"/>
        <v>7445040.1968803518</v>
      </c>
      <c r="G19" s="97">
        <f t="shared" si="5"/>
        <v>1.1421509297778394E-40</v>
      </c>
      <c r="H19" s="95">
        <f t="shared" si="6"/>
        <v>1.8027745942130168E-48</v>
      </c>
      <c r="I19" s="4">
        <v>7.4464733875160283E-2</v>
      </c>
      <c r="J19" s="4">
        <v>1.7515100024214037E-3</v>
      </c>
      <c r="K19" s="4">
        <v>4.8780487804878092E-2</v>
      </c>
      <c r="L19" s="4"/>
    </row>
    <row r="20" spans="1:12">
      <c r="A20" s="68">
        <v>42309</v>
      </c>
      <c r="B20">
        <f t="shared" si="7"/>
        <v>66301919.824806891</v>
      </c>
      <c r="C20" s="1">
        <f t="shared" si="0"/>
        <v>9512.4705630999833</v>
      </c>
      <c r="D20" s="1">
        <f t="shared" si="2"/>
        <v>3620295.4948101914</v>
      </c>
      <c r="E20" s="1">
        <f t="shared" si="3"/>
        <v>4776614.8147090608</v>
      </c>
      <c r="F20" s="1">
        <f t="shared" si="4"/>
        <v>8396910.3095192518</v>
      </c>
      <c r="G20" s="97">
        <f t="shared" si="5"/>
        <v>-2.3382899686223571E-43</v>
      </c>
      <c r="H20" s="95">
        <f t="shared" si="6"/>
        <v>-3.5267304096185237E-51</v>
      </c>
      <c r="I20" s="4">
        <v>7.5394237397101049E-2</v>
      </c>
      <c r="J20" s="4">
        <v>-2.0472688045503579E-3</v>
      </c>
      <c r="K20" s="4">
        <v>5.7142857142857162E-2</v>
      </c>
      <c r="L20" s="4"/>
    </row>
    <row r="21" spans="1:12">
      <c r="A21" s="68">
        <v>42339</v>
      </c>
      <c r="B21">
        <f t="shared" si="7"/>
        <v>69922215.319617078</v>
      </c>
      <c r="C21" s="1">
        <f t="shared" si="0"/>
        <v>10031.881681437171</v>
      </c>
      <c r="D21" s="1">
        <f t="shared" si="2"/>
        <v>3583887.5580976629</v>
      </c>
      <c r="E21" s="1">
        <f t="shared" si="3"/>
        <v>2822561.8707412714</v>
      </c>
      <c r="F21" s="1">
        <f t="shared" si="4"/>
        <v>6406449.4288389347</v>
      </c>
      <c r="G21" s="97">
        <f t="shared" si="5"/>
        <v>-1.4340614419408872E-47</v>
      </c>
      <c r="H21" s="95">
        <f t="shared" si="6"/>
        <v>-2.0509382252632278E-55</v>
      </c>
      <c r="I21" s="4">
        <v>4.2571344513092191E-2</v>
      </c>
      <c r="J21" s="4">
        <v>6.1329495536680112E-5</v>
      </c>
      <c r="K21" s="4">
        <v>5.4054054054053946E-2</v>
      </c>
      <c r="L21" s="4"/>
    </row>
    <row r="22" spans="1:12">
      <c r="A22" s="68">
        <v>42370</v>
      </c>
      <c r="B22">
        <f t="shared" si="7"/>
        <v>73506102.877714738</v>
      </c>
      <c r="C22" s="1">
        <f t="shared" si="0"/>
        <v>10546.069279442574</v>
      </c>
      <c r="D22" s="1">
        <f t="shared" si="2"/>
        <v>3585754.6317752376</v>
      </c>
      <c r="E22" s="1">
        <f t="shared" si="3"/>
        <v>2015051.0250022851</v>
      </c>
      <c r="F22" s="1">
        <f t="shared" si="4"/>
        <v>5600805.6567775225</v>
      </c>
      <c r="G22" s="97">
        <f t="shared" si="5"/>
        <v>1.3268789892620321E-51</v>
      </c>
      <c r="H22" s="95">
        <f t="shared" si="6"/>
        <v>1.8051276524201497E-59</v>
      </c>
      <c r="I22" s="4">
        <v>2.8818466574484392E-2</v>
      </c>
      <c r="J22" s="4">
        <v>-9.2525951152149229E-5</v>
      </c>
      <c r="K22" s="4">
        <v>5.1282051282051322E-2</v>
      </c>
      <c r="L22" s="4"/>
    </row>
    <row r="23" spans="1:12">
      <c r="A23" s="68">
        <v>42401</v>
      </c>
      <c r="B23">
        <f t="shared" si="7"/>
        <v>77091857.509489983</v>
      </c>
      <c r="C23" s="1">
        <f t="shared" si="0"/>
        <v>11060.524750285507</v>
      </c>
      <c r="D23" s="1">
        <f t="shared" si="2"/>
        <v>3585663.555010478</v>
      </c>
      <c r="E23" s="1">
        <f t="shared" si="3"/>
        <v>1197955.9673531945</v>
      </c>
      <c r="F23" s="1">
        <f t="shared" si="4"/>
        <v>4783619.522363672</v>
      </c>
      <c r="G23" s="97">
        <f t="shared" si="5"/>
        <v>6.1126759968248714E-54</v>
      </c>
      <c r="H23" s="95">
        <f t="shared" si="6"/>
        <v>7.9290812211554281E-62</v>
      </c>
      <c r="I23" s="4">
        <v>1.6297367435546439E-2</v>
      </c>
      <c r="J23" s="4">
        <v>4.606807437824113E-3</v>
      </c>
      <c r="K23" s="4">
        <v>4.8780487804878092E-2</v>
      </c>
      <c r="L23" s="4"/>
    </row>
    <row r="24" spans="1:12">
      <c r="A24" s="68">
        <v>42430</v>
      </c>
      <c r="B24">
        <f t="shared" si="7"/>
        <v>80677521.064500466</v>
      </c>
      <c r="C24" s="1">
        <f t="shared" si="0"/>
        <v>11574.967154160757</v>
      </c>
      <c r="D24" s="1">
        <f t="shared" si="2"/>
        <v>4405249.0005422859</v>
      </c>
      <c r="E24" s="1">
        <f t="shared" si="3"/>
        <v>1226204.3187747279</v>
      </c>
      <c r="F24" s="1">
        <f t="shared" si="4"/>
        <v>5631453.319317014</v>
      </c>
      <c r="G24" s="97">
        <f t="shared" si="5"/>
        <v>1.6087516508760057E-56</v>
      </c>
      <c r="H24" s="95">
        <f t="shared" si="6"/>
        <v>1.9940519114237943E-64</v>
      </c>
      <c r="I24" s="4">
        <v>1.5905756566104046E-2</v>
      </c>
      <c r="J24" s="4">
        <v>2.6318287632317583E-3</v>
      </c>
      <c r="K24" s="4">
        <v>5.7142857142857162E-2</v>
      </c>
      <c r="L24" s="4"/>
    </row>
    <row r="25" spans="1:12">
      <c r="A25" s="68">
        <v>42461</v>
      </c>
      <c r="B25">
        <f t="shared" si="7"/>
        <v>85082770.065042749</v>
      </c>
      <c r="C25" s="1">
        <f t="shared" si="0"/>
        <v>12206.997139891355</v>
      </c>
      <c r="D25" s="1">
        <f t="shared" si="2"/>
        <v>4360947.0845675841</v>
      </c>
      <c r="E25" s="1">
        <f t="shared" si="3"/>
        <v>2617253.0249000927</v>
      </c>
      <c r="F25" s="1">
        <f t="shared" si="4"/>
        <v>6978200.1094676768</v>
      </c>
      <c r="G25" s="97">
        <f t="shared" si="5"/>
        <v>5.0640581561734313E-59</v>
      </c>
      <c r="H25" s="95">
        <f t="shared" si="6"/>
        <v>5.951919703956675E-67</v>
      </c>
      <c r="I25" s="4">
        <v>3.2440920226188386E-2</v>
      </c>
      <c r="J25" s="4">
        <v>3.1478184674532728E-3</v>
      </c>
      <c r="K25" s="4">
        <v>5.4054054054053946E-2</v>
      </c>
      <c r="L25" s="4"/>
    </row>
    <row r="26" spans="1:12">
      <c r="A26" s="68">
        <v>42491</v>
      </c>
      <c r="B26">
        <f t="shared" si="7"/>
        <v>89443717.149610341</v>
      </c>
      <c r="C26" s="1">
        <f t="shared" si="0"/>
        <v>12832.671040116262</v>
      </c>
      <c r="D26" s="1">
        <f t="shared" si="2"/>
        <v>4363218.977694503</v>
      </c>
      <c r="E26" s="1">
        <f t="shared" si="3"/>
        <v>1921072.3307787708</v>
      </c>
      <c r="F26" s="1">
        <f t="shared" si="4"/>
        <v>6284291.3084732741</v>
      </c>
      <c r="G26" s="97">
        <f t="shared" si="5"/>
        <v>2.3183500890106202E-61</v>
      </c>
      <c r="H26" s="95">
        <f t="shared" si="6"/>
        <v>2.5919652748026698E-69</v>
      </c>
      <c r="I26" s="4">
        <v>2.2578864431778367E-2</v>
      </c>
      <c r="J26" s="4">
        <v>4.5780479163423388E-3</v>
      </c>
      <c r="K26" s="4">
        <v>5.1282051282051322E-2</v>
      </c>
      <c r="L26" s="4"/>
    </row>
    <row r="27" spans="1:12">
      <c r="A27" s="68">
        <v>42522</v>
      </c>
      <c r="B27">
        <f t="shared" si="7"/>
        <v>93806936.127304837</v>
      </c>
      <c r="C27" s="1">
        <f t="shared" si="0"/>
        <v>13458.670893444023</v>
      </c>
      <c r="D27" s="1">
        <f t="shared" si="2"/>
        <v>4363108.1536395326</v>
      </c>
      <c r="E27" s="1">
        <f t="shared" si="3"/>
        <v>2522436.174063962</v>
      </c>
      <c r="F27" s="1">
        <f t="shared" si="4"/>
        <v>6885544.3277034946</v>
      </c>
      <c r="G27" s="97">
        <f t="shared" si="5"/>
        <v>1.2855922457524067E-63</v>
      </c>
      <c r="H27" s="95">
        <f t="shared" si="6"/>
        <v>1.3704660857996012E-71</v>
      </c>
      <c r="I27" s="4">
        <v>2.8201379084511258E-2</v>
      </c>
      <c r="J27" s="4">
        <v>5.5452895222612665E-3</v>
      </c>
      <c r="K27" s="4">
        <v>4.8780487804878092E-2</v>
      </c>
      <c r="L27" s="4"/>
    </row>
    <row r="28" spans="1:12">
      <c r="A28" s="68">
        <v>42552</v>
      </c>
      <c r="B28">
        <f t="shared" si="7"/>
        <v>98170044.280944377</v>
      </c>
      <c r="C28" s="1">
        <f t="shared" si="0"/>
        <v>14084.654846620428</v>
      </c>
      <c r="D28" s="1">
        <f t="shared" si="2"/>
        <v>5360396.3501317063</v>
      </c>
      <c r="E28" s="1">
        <f t="shared" si="3"/>
        <v>1821785.7406872986</v>
      </c>
      <c r="F28" s="1">
        <f t="shared" si="4"/>
        <v>7182182.0908190049</v>
      </c>
      <c r="G28" s="97">
        <f t="shared" si="5"/>
        <v>1.2803253527527336E-65</v>
      </c>
      <c r="H28" s="95">
        <f t="shared" si="6"/>
        <v>1.3041914793159113E-73</v>
      </c>
      <c r="I28" s="4">
        <v>1.942058674867031E-2</v>
      </c>
      <c r="J28" s="4">
        <v>9.9590313879297666E-3</v>
      </c>
      <c r="K28" s="4">
        <v>5.7142857142857162E-2</v>
      </c>
      <c r="L28" s="4"/>
    </row>
    <row r="29" spans="1:12">
      <c r="A29" s="68">
        <v>42583</v>
      </c>
      <c r="B29">
        <f t="shared" si="7"/>
        <v>103530440.63107608</v>
      </c>
      <c r="C29" s="1">
        <f t="shared" si="0"/>
        <v>14853.721754817228</v>
      </c>
      <c r="D29" s="1">
        <f t="shared" si="2"/>
        <v>5306488.8800510364</v>
      </c>
      <c r="E29" s="1">
        <f t="shared" si="3"/>
        <v>3586150.4197617872</v>
      </c>
      <c r="F29" s="1">
        <f t="shared" si="4"/>
        <v>8892639.2998128235</v>
      </c>
      <c r="G29" s="97">
        <f t="shared" si="5"/>
        <v>-7.5567294261411205E-69</v>
      </c>
      <c r="H29" s="95">
        <f t="shared" si="6"/>
        <v>-7.2990411130085205E-77</v>
      </c>
      <c r="I29" s="4">
        <v>3.6529986779866297E-2</v>
      </c>
      <c r="J29" s="4">
        <v>-5.9021946334921437E-4</v>
      </c>
      <c r="K29" s="4">
        <v>5.4054054054053946E-2</v>
      </c>
      <c r="L29" s="4"/>
    </row>
    <row r="30" spans="1:12">
      <c r="A30" s="68">
        <v>42614</v>
      </c>
      <c r="B30">
        <f t="shared" si="7"/>
        <v>108836929.51112711</v>
      </c>
      <c r="C30" s="1">
        <f t="shared" si="0"/>
        <v>15615.054449229143</v>
      </c>
      <c r="D30" s="1">
        <f t="shared" si="2"/>
        <v>5309253.3656962132</v>
      </c>
      <c r="E30" s="1">
        <f t="shared" si="3"/>
        <v>4406898.6687812302</v>
      </c>
      <c r="F30" s="1">
        <f t="shared" si="4"/>
        <v>9716152.0344774425</v>
      </c>
      <c r="G30" s="97">
        <f t="shared" si="5"/>
        <v>1.8721944015715146E-71</v>
      </c>
      <c r="H30" s="95">
        <f t="shared" si="6"/>
        <v>1.7201830389565593E-79</v>
      </c>
      <c r="I30" s="4">
        <v>4.2566211849565327E-2</v>
      </c>
      <c r="J30" s="4">
        <v>-2.4775194346578046E-3</v>
      </c>
      <c r="K30" s="4">
        <v>5.1282051282051322E-2</v>
      </c>
      <c r="L30" s="4"/>
    </row>
    <row r="31" spans="1:12">
      <c r="A31" s="68">
        <v>42644</v>
      </c>
      <c r="B31">
        <f t="shared" si="7"/>
        <v>114146182.87682332</v>
      </c>
      <c r="C31" s="1">
        <f t="shared" si="0"/>
        <v>16376.783769989001</v>
      </c>
      <c r="D31" s="1">
        <f t="shared" si="2"/>
        <v>5309118.5127379131</v>
      </c>
      <c r="E31" s="1">
        <f t="shared" si="3"/>
        <v>8104512.9918356594</v>
      </c>
      <c r="F31" s="1">
        <f t="shared" si="4"/>
        <v>13413631.504573572</v>
      </c>
      <c r="G31" s="97">
        <f t="shared" si="5"/>
        <v>3.2791672208298622E-74</v>
      </c>
      <c r="H31" s="95">
        <f t="shared" si="6"/>
        <v>2.8727786932379995E-82</v>
      </c>
      <c r="I31" s="4">
        <v>7.4464733875160283E-2</v>
      </c>
      <c r="J31" s="4">
        <v>1.7515100024214037E-3</v>
      </c>
      <c r="K31" s="4">
        <v>4.8780487804878092E-2</v>
      </c>
      <c r="L31" s="4"/>
    </row>
    <row r="32" spans="1:12">
      <c r="A32" s="68">
        <v>42675</v>
      </c>
      <c r="B32">
        <f t="shared" si="7"/>
        <v>119455301.38956124</v>
      </c>
      <c r="C32" s="1">
        <f t="shared" si="0"/>
        <v>17138.49374312213</v>
      </c>
      <c r="D32" s="1">
        <f t="shared" si="2"/>
        <v>6522639.0215327637</v>
      </c>
      <c r="E32" s="1">
        <f t="shared" si="3"/>
        <v>8605964.409788128</v>
      </c>
      <c r="F32" s="1">
        <f t="shared" si="4"/>
        <v>15128603.431320891</v>
      </c>
      <c r="G32" s="97">
        <f t="shared" si="5"/>
        <v>-6.7133367561090708E-77</v>
      </c>
      <c r="H32" s="95">
        <f t="shared" si="6"/>
        <v>-5.6199571538611725E-85</v>
      </c>
      <c r="I32" s="4">
        <v>7.5394237397101049E-2</v>
      </c>
      <c r="J32" s="4">
        <v>-2.0472688045503579E-3</v>
      </c>
      <c r="K32" s="4">
        <v>5.7142857142857162E-2</v>
      </c>
      <c r="L32" s="4"/>
    </row>
    <row r="33" spans="1:12">
      <c r="A33" s="68">
        <v>42705</v>
      </c>
      <c r="B33">
        <f t="shared" si="7"/>
        <v>125977940.41109399</v>
      </c>
      <c r="C33" s="1">
        <f>(B33/1000)/6.97</f>
        <v>18074.309958550071</v>
      </c>
      <c r="D33" s="1">
        <f t="shared" si="2"/>
        <v>6457043.3183546485</v>
      </c>
      <c r="E33" s="1">
        <f t="shared" si="3"/>
        <v>5085372.7893702714</v>
      </c>
      <c r="F33" s="1">
        <f t="shared" si="4"/>
        <v>11542416.10772492</v>
      </c>
      <c r="G33" s="97">
        <f t="shared" si="5"/>
        <v>-4.117255566200218E-81</v>
      </c>
      <c r="H33" s="95">
        <f t="shared" si="6"/>
        <v>-3.2682353376826918E-89</v>
      </c>
      <c r="I33" s="4">
        <v>4.2571344513092191E-2</v>
      </c>
      <c r="J33" s="4">
        <v>6.1329495536680112E-5</v>
      </c>
      <c r="K33" s="4">
        <v>5.4054054054053946E-2</v>
      </c>
      <c r="L33" s="4"/>
    </row>
    <row r="34" spans="1:12">
      <c r="I34" s="4"/>
      <c r="J34" s="4"/>
      <c r="K34" s="4"/>
      <c r="L34" s="4"/>
    </row>
    <row r="35" spans="1:12">
      <c r="I35" s="4"/>
      <c r="J35" s="4"/>
      <c r="K35" s="4"/>
      <c r="L35" s="4"/>
    </row>
    <row r="36" spans="1:12">
      <c r="I36" s="4"/>
      <c r="J36" s="4"/>
      <c r="K36" s="4"/>
      <c r="L36" s="4"/>
    </row>
    <row r="37" spans="1:12">
      <c r="I37" s="4"/>
      <c r="J37" s="4"/>
      <c r="K37" s="4"/>
      <c r="L37" s="4"/>
    </row>
    <row r="38" spans="1:12">
      <c r="I38" s="4"/>
      <c r="J38" s="4"/>
      <c r="K38" s="4"/>
      <c r="L38" s="4"/>
    </row>
    <row r="39" spans="1:12">
      <c r="I39" s="4"/>
      <c r="J39" s="4"/>
      <c r="K39" s="4"/>
      <c r="L39" s="4"/>
    </row>
    <row r="40" spans="1:12">
      <c r="I40" s="4"/>
      <c r="J40" s="4"/>
      <c r="K40" s="4"/>
      <c r="L4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D5" sqref="D5"/>
    </sheetView>
  </sheetViews>
  <sheetFormatPr baseColWidth="10" defaultRowHeight="15"/>
  <cols>
    <col min="2" max="2" width="7.42578125" bestFit="1" customWidth="1"/>
    <col min="3" max="3" width="19.7109375" bestFit="1" customWidth="1"/>
  </cols>
  <sheetData>
    <row r="1" spans="1:3">
      <c r="A1" t="s">
        <v>87</v>
      </c>
    </row>
    <row r="2" spans="1:3">
      <c r="A2" s="98" t="s">
        <v>85</v>
      </c>
      <c r="C2" s="36" t="s">
        <v>88</v>
      </c>
    </row>
    <row r="3" spans="1:3">
      <c r="B3" s="58">
        <v>40969</v>
      </c>
      <c r="C3" s="70">
        <v>15.758019999999998</v>
      </c>
    </row>
    <row r="4" spans="1:3">
      <c r="B4" s="58">
        <v>41000</v>
      </c>
      <c r="C4" s="70">
        <v>71.785710000000009</v>
      </c>
    </row>
    <row r="5" spans="1:3">
      <c r="B5" s="58">
        <v>41030</v>
      </c>
      <c r="C5" s="70">
        <v>178.74662000000001</v>
      </c>
    </row>
    <row r="6" spans="1:3">
      <c r="B6" s="58">
        <v>41061</v>
      </c>
      <c r="C6" s="70">
        <v>366.5781922525108</v>
      </c>
    </row>
    <row r="7" spans="1:3">
      <c r="B7" s="58">
        <v>41091</v>
      </c>
      <c r="C7" s="70">
        <v>579.14921090387372</v>
      </c>
    </row>
    <row r="8" spans="1:3">
      <c r="B8" s="58">
        <v>41122</v>
      </c>
      <c r="C8" s="70">
        <v>894.86800573888092</v>
      </c>
    </row>
    <row r="9" spans="1:3">
      <c r="B9" s="58">
        <v>41153</v>
      </c>
      <c r="C9" s="70">
        <v>1152.9526542324247</v>
      </c>
    </row>
    <row r="10" spans="1:3">
      <c r="B10" s="58">
        <v>41183</v>
      </c>
      <c r="C10" s="70">
        <v>1478.1248206599714</v>
      </c>
    </row>
    <row r="11" spans="1:3">
      <c r="B11" s="58">
        <v>41214</v>
      </c>
      <c r="C11" s="70">
        <v>1733.906743185079</v>
      </c>
    </row>
    <row r="12" spans="1:3">
      <c r="B12" s="58">
        <v>41244</v>
      </c>
      <c r="C12" s="70">
        <v>1928.5078909612628</v>
      </c>
    </row>
    <row r="13" spans="1:3">
      <c r="B13" s="58">
        <v>41275</v>
      </c>
      <c r="C13" s="70">
        <v>2097.588235294118</v>
      </c>
    </row>
    <row r="14" spans="1:3">
      <c r="B14" s="58">
        <v>41306</v>
      </c>
      <c r="C14" s="70">
        <v>2230.8421807747491</v>
      </c>
    </row>
    <row r="15" spans="1:3">
      <c r="B15" s="58">
        <v>41334</v>
      </c>
      <c r="C15" s="70">
        <v>2359.2725968436157</v>
      </c>
    </row>
    <row r="16" spans="1:3">
      <c r="B16" s="58">
        <v>41365</v>
      </c>
      <c r="C16" s="70">
        <v>2593.9024390243903</v>
      </c>
    </row>
    <row r="17" spans="1:3">
      <c r="B17" s="58">
        <v>41395</v>
      </c>
      <c r="C17" s="70">
        <v>2746.8981348637017</v>
      </c>
    </row>
    <row r="18" spans="1:3">
      <c r="B18" s="58">
        <v>41426</v>
      </c>
      <c r="C18" s="70">
        <v>2816.4390243902444</v>
      </c>
    </row>
    <row r="19" spans="1:3">
      <c r="B19" s="58">
        <v>41456</v>
      </c>
      <c r="C19" s="70">
        <v>2929.1004304160692</v>
      </c>
    </row>
    <row r="20" spans="1:3">
      <c r="B20" s="58">
        <v>41487</v>
      </c>
      <c r="C20" s="70">
        <v>3036.1004304160688</v>
      </c>
    </row>
    <row r="21" spans="1:3">
      <c r="B21" s="58">
        <v>41518</v>
      </c>
      <c r="C21" s="70">
        <v>3165.3357245337161</v>
      </c>
    </row>
    <row r="22" spans="1:3">
      <c r="B22" s="58">
        <v>41548</v>
      </c>
      <c r="C22" s="70">
        <v>3401.0416068866571</v>
      </c>
    </row>
    <row r="23" spans="1:3">
      <c r="B23" s="58">
        <v>41579</v>
      </c>
      <c r="C23" s="70">
        <v>3657.4605451936873</v>
      </c>
    </row>
    <row r="24" spans="1:3">
      <c r="B24" s="58">
        <v>41609</v>
      </c>
      <c r="C24" s="70">
        <v>3813.1635581061696</v>
      </c>
    </row>
    <row r="25" spans="1:3">
      <c r="B25" s="58">
        <v>41640</v>
      </c>
      <c r="C25" s="70">
        <v>3923.053084648494</v>
      </c>
    </row>
    <row r="26" spans="1:3">
      <c r="B26" s="58">
        <v>41671</v>
      </c>
      <c r="C26" s="70">
        <v>3986.988522238164</v>
      </c>
    </row>
    <row r="27" spans="1:3">
      <c r="B27" s="58">
        <v>41699</v>
      </c>
      <c r="C27" s="70">
        <v>4050.4045911047347</v>
      </c>
    </row>
    <row r="28" spans="1:3">
      <c r="B28" s="58">
        <v>41730</v>
      </c>
      <c r="C28" s="70">
        <v>4181.8034433285511</v>
      </c>
    </row>
    <row r="29" spans="1:3">
      <c r="B29" s="58">
        <v>41760</v>
      </c>
      <c r="C29" s="70">
        <v>4276.2238163558104</v>
      </c>
    </row>
    <row r="30" spans="1:3">
      <c r="B30" s="58">
        <v>41791</v>
      </c>
      <c r="C30" s="70">
        <v>4396.8192252510762</v>
      </c>
    </row>
    <row r="31" spans="1:3">
      <c r="B31" s="58">
        <v>41821</v>
      </c>
      <c r="C31" s="70">
        <v>4482.2080344332862</v>
      </c>
    </row>
    <row r="32" spans="1:3">
      <c r="A32" s="61" t="s">
        <v>86</v>
      </c>
      <c r="B32" s="99">
        <v>41852</v>
      </c>
      <c r="C32" s="100">
        <v>4568.520803443329</v>
      </c>
    </row>
    <row r="33" spans="2:3">
      <c r="B33" s="99">
        <v>41883</v>
      </c>
      <c r="C33" s="100">
        <v>4810.8023188181005</v>
      </c>
    </row>
    <row r="34" spans="2:3">
      <c r="B34" s="99">
        <v>41913</v>
      </c>
      <c r="C34" s="100">
        <v>5045.0854369433991</v>
      </c>
    </row>
    <row r="35" spans="2:3">
      <c r="B35" s="99">
        <v>41944</v>
      </c>
      <c r="C35" s="100">
        <v>5279.7587207881852</v>
      </c>
    </row>
    <row r="36" spans="2:3">
      <c r="B36" s="99">
        <v>41974</v>
      </c>
      <c r="C36" s="100">
        <v>5568.0493171849512</v>
      </c>
    </row>
    <row r="37" spans="2:3">
      <c r="B37" s="99">
        <v>42005</v>
      </c>
      <c r="C37" s="100">
        <v>5853.4416804707971</v>
      </c>
    </row>
    <row r="38" spans="2:3">
      <c r="B38" s="99">
        <v>42036</v>
      </c>
      <c r="C38" s="100">
        <v>6138.9826710956677</v>
      </c>
    </row>
    <row r="39" spans="2:3">
      <c r="B39" s="99">
        <v>42064</v>
      </c>
      <c r="C39" s="100">
        <v>6424.5164116064379</v>
      </c>
    </row>
    <row r="40" spans="2:3">
      <c r="B40" s="99">
        <v>42095</v>
      </c>
      <c r="C40" s="100">
        <v>6775.3154213833341</v>
      </c>
    </row>
    <row r="41" spans="2:3">
      <c r="B41" s="99">
        <v>42125</v>
      </c>
      <c r="C41" s="100">
        <v>7122.5865787674657</v>
      </c>
    </row>
    <row r="42" spans="2:3">
      <c r="B42" s="99">
        <v>42156</v>
      </c>
      <c r="C42" s="100">
        <v>7470.0386516589188</v>
      </c>
    </row>
    <row r="43" spans="2:3">
      <c r="B43" s="99">
        <v>42186</v>
      </c>
      <c r="C43" s="100">
        <v>7817.4818994036732</v>
      </c>
    </row>
    <row r="44" spans="2:3">
      <c r="B44" s="99">
        <v>42217</v>
      </c>
      <c r="C44" s="100">
        <v>8244.3412509270402</v>
      </c>
    </row>
    <row r="45" spans="2:3">
      <c r="B45" s="99">
        <v>42248</v>
      </c>
      <c r="C45" s="100">
        <v>8666.9078400839935</v>
      </c>
    </row>
    <row r="46" spans="2:3">
      <c r="B46" s="99">
        <v>42278</v>
      </c>
      <c r="C46" s="100">
        <v>9089.694570900765</v>
      </c>
    </row>
    <row r="47" spans="2:3">
      <c r="B47" s="99">
        <v>42309</v>
      </c>
      <c r="C47" s="100">
        <v>9512.4705630999833</v>
      </c>
    </row>
    <row r="48" spans="2:3">
      <c r="B48" s="99">
        <v>42339</v>
      </c>
      <c r="C48" s="100">
        <v>10031.881681437171</v>
      </c>
    </row>
    <row r="49" spans="2:3">
      <c r="B49" s="99">
        <v>42370</v>
      </c>
      <c r="C49" s="100">
        <v>10546.069279442574</v>
      </c>
    </row>
    <row r="50" spans="2:3">
      <c r="B50" s="99">
        <v>42401</v>
      </c>
      <c r="C50" s="100">
        <v>11060.524750285507</v>
      </c>
    </row>
    <row r="51" spans="2:3">
      <c r="B51" s="99">
        <v>42430</v>
      </c>
      <c r="C51" s="100">
        <v>11574.967154160757</v>
      </c>
    </row>
    <row r="52" spans="2:3">
      <c r="B52" s="99">
        <v>42461</v>
      </c>
      <c r="C52" s="100">
        <v>12206.997139891355</v>
      </c>
    </row>
    <row r="53" spans="2:3">
      <c r="B53" s="99">
        <v>42491</v>
      </c>
      <c r="C53" s="100">
        <v>12832.671040116262</v>
      </c>
    </row>
    <row r="54" spans="2:3">
      <c r="B54" s="99">
        <v>42522</v>
      </c>
      <c r="C54" s="100">
        <v>13458.670893444023</v>
      </c>
    </row>
    <row r="55" spans="2:3">
      <c r="B55" s="99">
        <v>42552</v>
      </c>
      <c r="C55" s="100">
        <v>14084.654846620428</v>
      </c>
    </row>
    <row r="56" spans="2:3">
      <c r="B56" s="99">
        <v>42583</v>
      </c>
      <c r="C56" s="100">
        <v>14853.721754817228</v>
      </c>
    </row>
    <row r="57" spans="2:3">
      <c r="B57" s="99">
        <v>42614</v>
      </c>
      <c r="C57" s="100">
        <v>15615.054449229143</v>
      </c>
    </row>
    <row r="58" spans="2:3">
      <c r="B58" s="99">
        <v>42644</v>
      </c>
      <c r="C58" s="100">
        <v>16376.783769989001</v>
      </c>
    </row>
    <row r="59" spans="2:3">
      <c r="B59" s="99">
        <v>42675</v>
      </c>
      <c r="C59" s="100">
        <v>17138.49374312213</v>
      </c>
    </row>
    <row r="60" spans="2:3">
      <c r="B60" s="99">
        <v>42705</v>
      </c>
      <c r="C60" s="100">
        <v>18074.309958550071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85" zoomScaleNormal="85" workbookViewId="0">
      <selection activeCell="J21" sqref="J21"/>
    </sheetView>
  </sheetViews>
  <sheetFormatPr baseColWidth="10" defaultRowHeight="15"/>
  <cols>
    <col min="1" max="1" width="15.140625" customWidth="1"/>
    <col min="2" max="29" width="8.42578125" customWidth="1"/>
  </cols>
  <sheetData>
    <row r="1" spans="1:29">
      <c r="A1" s="14" t="s">
        <v>55</v>
      </c>
    </row>
    <row r="2" spans="1:29">
      <c r="A2" s="45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41">
        <v>41000</v>
      </c>
      <c r="C3" s="41">
        <v>41030</v>
      </c>
      <c r="D3" s="41">
        <v>41061</v>
      </c>
      <c r="E3" s="41">
        <v>41091</v>
      </c>
      <c r="F3" s="41">
        <v>41122</v>
      </c>
      <c r="G3" s="41">
        <v>41153</v>
      </c>
      <c r="H3" s="41">
        <v>41183</v>
      </c>
      <c r="I3" s="41">
        <v>41214</v>
      </c>
      <c r="J3" s="41">
        <v>41244</v>
      </c>
      <c r="K3" s="41">
        <v>41275</v>
      </c>
      <c r="L3" s="41">
        <v>41306</v>
      </c>
      <c r="M3" s="41">
        <v>41334</v>
      </c>
      <c r="N3" s="41">
        <v>41365</v>
      </c>
      <c r="O3" s="41">
        <v>41395</v>
      </c>
      <c r="P3" s="41">
        <v>41426</v>
      </c>
      <c r="Q3" s="41">
        <v>41456</v>
      </c>
      <c r="R3" s="41">
        <v>41487</v>
      </c>
      <c r="S3" s="41">
        <v>41518</v>
      </c>
      <c r="T3" s="41">
        <v>41548</v>
      </c>
      <c r="U3" s="41">
        <v>41579</v>
      </c>
      <c r="V3" s="41">
        <v>41609</v>
      </c>
      <c r="W3" s="41">
        <v>41640</v>
      </c>
      <c r="X3" s="41">
        <v>41671</v>
      </c>
      <c r="Y3" s="41">
        <v>41699</v>
      </c>
      <c r="Z3" s="41">
        <v>41730</v>
      </c>
      <c r="AA3" s="41">
        <v>41760</v>
      </c>
      <c r="AB3" s="41">
        <v>41791</v>
      </c>
      <c r="AC3" s="41">
        <v>41821</v>
      </c>
    </row>
    <row r="4" spans="1:29">
      <c r="A4" s="43" t="s">
        <v>60</v>
      </c>
      <c r="B4" s="46">
        <f>Bsexpto!C40/Bsexpto!C40</f>
        <v>1</v>
      </c>
      <c r="C4" s="46">
        <f>Bsexpto!D40/Bsexpto!D40</f>
        <v>1</v>
      </c>
      <c r="D4" s="46">
        <f>Bsexpto!E40/Bsexpto!E40</f>
        <v>1</v>
      </c>
      <c r="E4" s="46">
        <f>Bsexpto!F40/Bsexpto!F40</f>
        <v>1</v>
      </c>
      <c r="F4" s="46">
        <f>Bsexpto!G40/Bsexpto!G40</f>
        <v>1</v>
      </c>
      <c r="G4" s="46">
        <f>Bsexpto!H40/Bsexpto!H40</f>
        <v>1</v>
      </c>
      <c r="H4" s="46">
        <f>Bsexpto!I40/Bsexpto!I40</f>
        <v>1</v>
      </c>
      <c r="I4" s="46">
        <f>Bsexpto!J40/Bsexpto!J40</f>
        <v>1</v>
      </c>
      <c r="J4" s="46">
        <f>Bsexpto!K40/Bsexpto!K40</f>
        <v>1</v>
      </c>
      <c r="K4" s="46">
        <f>Bsexpto!L40/Bsexpto!L40</f>
        <v>1</v>
      </c>
      <c r="L4" s="46">
        <f>Bsexpto!M40/Bsexpto!M40</f>
        <v>1</v>
      </c>
      <c r="M4" s="46">
        <f>Bsexpto!N40/Bsexpto!N40</f>
        <v>1</v>
      </c>
      <c r="N4" s="46">
        <f>Bsexpto!O40/Bsexpto!O40</f>
        <v>1</v>
      </c>
      <c r="O4" s="46">
        <f>Bsexpto!P40/Bsexpto!P40</f>
        <v>1</v>
      </c>
      <c r="P4" s="46">
        <f>Bsexpto!Q40/Bsexpto!Q40</f>
        <v>1</v>
      </c>
      <c r="Q4" s="46">
        <f>Bsexpto!R40/Bsexpto!R40</f>
        <v>1</v>
      </c>
      <c r="R4" s="46">
        <f>Bsexpto!S40/Bsexpto!S40</f>
        <v>1</v>
      </c>
      <c r="S4" s="46">
        <f>Bsexpto!T40/Bsexpto!T40</f>
        <v>1</v>
      </c>
      <c r="T4" s="46">
        <f>Bsexpto!U40/Bsexpto!U40</f>
        <v>1</v>
      </c>
      <c r="U4" s="46">
        <f>Bsexpto!V40/Bsexpto!V40</f>
        <v>1</v>
      </c>
      <c r="V4" s="46">
        <f>Bsexpto!W40/Bsexpto!W40</f>
        <v>1</v>
      </c>
      <c r="W4" s="46">
        <f>Bsexpto!X40/Bsexpto!X40</f>
        <v>1</v>
      </c>
      <c r="X4" s="46">
        <f>Bsexpto!Y40/Bsexpto!Y40</f>
        <v>1</v>
      </c>
      <c r="Y4" s="46">
        <f>Bsexpto!Z40/Bsexpto!Z40</f>
        <v>1</v>
      </c>
      <c r="Z4" s="46">
        <f>Bsexpto!AA40/Bsexpto!AA40</f>
        <v>1</v>
      </c>
      <c r="AA4" s="46">
        <f>Bsexpto!AB40/Bsexpto!AB40</f>
        <v>1</v>
      </c>
      <c r="AB4" s="46">
        <f>Bsexpto!AC40/Bsexpto!AC40</f>
        <v>1</v>
      </c>
      <c r="AC4" s="46">
        <f>Bsexpto!AD40/Bsexpto!AD40</f>
        <v>1</v>
      </c>
    </row>
    <row r="5" spans="1:29">
      <c r="A5" s="43" t="s">
        <v>61</v>
      </c>
      <c r="B5" s="46">
        <f>Bsexpto!C41/Bsexpto!C41</f>
        <v>1</v>
      </c>
      <c r="C5" s="46">
        <f>Bsexpto!D41/Bsexpto!D41</f>
        <v>1</v>
      </c>
      <c r="D5" s="46">
        <f>Bsexpto!E41/Bsexpto!E41</f>
        <v>1</v>
      </c>
      <c r="E5" s="46">
        <f>Bsexpto!F41/Bsexpto!F41</f>
        <v>1</v>
      </c>
      <c r="F5" s="46">
        <f>Bsexpto!G41/Bsexpto!G41</f>
        <v>1</v>
      </c>
      <c r="G5" s="46">
        <f>Bsexpto!H41/Bsexpto!H41</f>
        <v>1</v>
      </c>
      <c r="H5" s="46">
        <f>Bsexpto!I41/Bsexpto!I41</f>
        <v>1</v>
      </c>
      <c r="I5" s="46">
        <f>Bsexpto!J41/Bsexpto!J41</f>
        <v>1</v>
      </c>
      <c r="J5" s="46">
        <f>Bsexpto!K41/Bsexpto!K41</f>
        <v>1</v>
      </c>
      <c r="K5" s="46">
        <f>Bsexpto!L41/Bsexpto!L41</f>
        <v>1</v>
      </c>
      <c r="L5" s="46">
        <f>Bsexpto!M41/Bsexpto!M41</f>
        <v>1</v>
      </c>
      <c r="M5" s="46">
        <f>Bsexpto!N41/Bsexpto!N41</f>
        <v>1</v>
      </c>
      <c r="N5" s="46">
        <f>Bsexpto!O41/Bsexpto!O41</f>
        <v>1</v>
      </c>
      <c r="O5" s="46">
        <f>Bsexpto!P41/Bsexpto!P41</f>
        <v>1</v>
      </c>
      <c r="P5" s="46">
        <f>Bsexpto!Q41/Bsexpto!Q41</f>
        <v>1</v>
      </c>
      <c r="Q5" s="46">
        <f>Bsexpto!R41/Bsexpto!R41</f>
        <v>1</v>
      </c>
      <c r="R5" s="46">
        <f>Bsexpto!S41/Bsexpto!S41</f>
        <v>1</v>
      </c>
      <c r="S5" s="46">
        <f>Bsexpto!T41/Bsexpto!T41</f>
        <v>1</v>
      </c>
      <c r="T5" s="46">
        <f>Bsexpto!U41/Bsexpto!U41</f>
        <v>1</v>
      </c>
      <c r="U5" s="46">
        <f>Bsexpto!V41/Bsexpto!V41</f>
        <v>1</v>
      </c>
      <c r="V5" s="46">
        <f>Bsexpto!W41/Bsexpto!W41</f>
        <v>1</v>
      </c>
      <c r="W5" s="46">
        <f>Bsexpto!X41/Bsexpto!X41</f>
        <v>1</v>
      </c>
      <c r="X5" s="46">
        <f>Bsexpto!Y41/Bsexpto!Y41</f>
        <v>1</v>
      </c>
      <c r="Y5" s="46">
        <f>Bsexpto!Z41/Bsexpto!Z41</f>
        <v>1</v>
      </c>
      <c r="Z5" s="46">
        <f>Bsexpto!AA41/Bsexpto!AA41</f>
        <v>1</v>
      </c>
      <c r="AA5" s="46">
        <f>Bsexpto!AB41/Bsexpto!AB41</f>
        <v>1</v>
      </c>
      <c r="AB5" s="46">
        <f>Bsexpto!AC41/Bsexpto!AC41</f>
        <v>1</v>
      </c>
      <c r="AC5" s="46">
        <f>Bsexpto!AD41/Bsexpto!AD41</f>
        <v>1</v>
      </c>
    </row>
    <row r="6" spans="1:29">
      <c r="A6" s="43" t="s">
        <v>62</v>
      </c>
      <c r="B6" s="46" t="e">
        <f>Bsexpto!C42/Bsexpto!C42</f>
        <v>#DIV/0!</v>
      </c>
      <c r="C6" s="46" t="e">
        <f>Bsexpto!D42/Bsexpto!D42</f>
        <v>#DIV/0!</v>
      </c>
      <c r="D6" s="46" t="e">
        <f>Bsexpto!E42/Bsexpto!E42</f>
        <v>#DIV/0!</v>
      </c>
      <c r="E6" s="46" t="e">
        <f>Bsexpto!F42/Bsexpto!F42</f>
        <v>#DIV/0!</v>
      </c>
      <c r="F6" s="46" t="e">
        <f>Bsexpto!G42/Bsexpto!G42</f>
        <v>#DIV/0!</v>
      </c>
      <c r="G6" s="46" t="e">
        <f>Bsexpto!H42/Bsexpto!H42</f>
        <v>#DIV/0!</v>
      </c>
      <c r="H6" s="46">
        <f>Bsexpto!I42/Bsexpto!I42</f>
        <v>1</v>
      </c>
      <c r="I6" s="46">
        <f>Bsexpto!J42/Bsexpto!J42</f>
        <v>1</v>
      </c>
      <c r="J6" s="46">
        <f>Bsexpto!K42/Bsexpto!K42</f>
        <v>1</v>
      </c>
      <c r="K6" s="46">
        <f>Bsexpto!L42/Bsexpto!L42</f>
        <v>1</v>
      </c>
      <c r="L6" s="46">
        <f>Bsexpto!M42/Bsexpto!M42</f>
        <v>1</v>
      </c>
      <c r="M6" s="46">
        <f>Bsexpto!N42/Bsexpto!N42</f>
        <v>1</v>
      </c>
      <c r="N6" s="46">
        <f>Bsexpto!O42/Bsexpto!O42</f>
        <v>1</v>
      </c>
      <c r="O6" s="46">
        <f>Bsexpto!P42/Bsexpto!P42</f>
        <v>1</v>
      </c>
      <c r="P6" s="46">
        <f>Bsexpto!Q42/Bsexpto!Q42</f>
        <v>1</v>
      </c>
      <c r="Q6" s="46">
        <f>Bsexpto!R42/Bsexpto!R42</f>
        <v>1</v>
      </c>
      <c r="R6" s="46">
        <f>Bsexpto!S42/Bsexpto!S42</f>
        <v>1</v>
      </c>
      <c r="S6" s="46">
        <f>Bsexpto!T42/Bsexpto!T42</f>
        <v>1</v>
      </c>
      <c r="T6" s="46">
        <f>Bsexpto!U42/Bsexpto!U42</f>
        <v>1</v>
      </c>
      <c r="U6" s="46">
        <f>Bsexpto!V42/Bsexpto!V42</f>
        <v>1</v>
      </c>
      <c r="V6" s="46">
        <f>Bsexpto!W42/Bsexpto!W42</f>
        <v>1</v>
      </c>
      <c r="W6" s="46">
        <f>Bsexpto!X42/Bsexpto!X42</f>
        <v>1</v>
      </c>
      <c r="X6" s="46">
        <f>Bsexpto!Y42/Bsexpto!Y42</f>
        <v>1</v>
      </c>
      <c r="Y6" s="46">
        <f>Bsexpto!Z42/Bsexpto!Z42</f>
        <v>1</v>
      </c>
      <c r="Z6" s="46">
        <f>Bsexpto!AA42/Bsexpto!AA42</f>
        <v>1</v>
      </c>
      <c r="AA6" s="46">
        <f>Bsexpto!AB42/Bsexpto!AB42</f>
        <v>1</v>
      </c>
      <c r="AB6" s="46">
        <f>Bsexpto!AC42/Bsexpto!AC42</f>
        <v>1</v>
      </c>
      <c r="AC6" s="46">
        <f>Bsexpto!AD42/Bsexpto!AD42</f>
        <v>1</v>
      </c>
    </row>
    <row r="7" spans="1:29">
      <c r="A7" s="43" t="s">
        <v>63</v>
      </c>
      <c r="B7" s="46">
        <f>Bsexpto!C43/Bsexpto!C43</f>
        <v>1</v>
      </c>
      <c r="C7" s="46">
        <f>Bsexpto!D43/Bsexpto!D43</f>
        <v>1</v>
      </c>
      <c r="D7" s="46">
        <f>Bsexpto!E43/Bsexpto!E43</f>
        <v>1</v>
      </c>
      <c r="E7" s="46">
        <f>Bsexpto!F43/Bsexpto!F43</f>
        <v>1</v>
      </c>
      <c r="F7" s="46">
        <f>Bsexpto!G43/Bsexpto!G43</f>
        <v>1</v>
      </c>
      <c r="G7" s="46">
        <f>Bsexpto!H43/Bsexpto!H43</f>
        <v>1</v>
      </c>
      <c r="H7" s="46">
        <f>Bsexpto!I43/Bsexpto!I43</f>
        <v>1</v>
      </c>
      <c r="I7" s="46">
        <f>Bsexpto!J43/Bsexpto!J43</f>
        <v>1</v>
      </c>
      <c r="J7" s="46">
        <f>Bsexpto!K43/Bsexpto!K43</f>
        <v>1</v>
      </c>
      <c r="K7" s="46">
        <f>Bsexpto!L43/Bsexpto!L43</f>
        <v>1</v>
      </c>
      <c r="L7" s="46">
        <f>Bsexpto!M43/Bsexpto!M43</f>
        <v>1</v>
      </c>
      <c r="M7" s="46">
        <f>Bsexpto!N43/Bsexpto!N43</f>
        <v>1</v>
      </c>
      <c r="N7" s="46">
        <f>Bsexpto!O43/Bsexpto!O43</f>
        <v>1</v>
      </c>
      <c r="O7" s="46">
        <f>Bsexpto!P43/Bsexpto!P43</f>
        <v>1</v>
      </c>
      <c r="P7" s="46">
        <f>Bsexpto!Q43/Bsexpto!Q43</f>
        <v>1</v>
      </c>
      <c r="Q7" s="46">
        <f>Bsexpto!R43/Bsexpto!R43</f>
        <v>1</v>
      </c>
      <c r="R7" s="46">
        <f>Bsexpto!S43/Bsexpto!S43</f>
        <v>1</v>
      </c>
      <c r="S7" s="46">
        <f>Bsexpto!T43/Bsexpto!T43</f>
        <v>1</v>
      </c>
      <c r="T7" s="46">
        <f>Bsexpto!U43/Bsexpto!U43</f>
        <v>1</v>
      </c>
      <c r="U7" s="46">
        <f>Bsexpto!V43/Bsexpto!V43</f>
        <v>1</v>
      </c>
      <c r="V7" s="46">
        <f>Bsexpto!W43/Bsexpto!W43</f>
        <v>1</v>
      </c>
      <c r="W7" s="46">
        <f>Bsexpto!X43/Bsexpto!X43</f>
        <v>1</v>
      </c>
      <c r="X7" s="46">
        <f>Bsexpto!Y43/Bsexpto!Y43</f>
        <v>1</v>
      </c>
      <c r="Y7" s="46">
        <f>Bsexpto!Z43/Bsexpto!Z43</f>
        <v>1</v>
      </c>
      <c r="Z7" s="46">
        <f>Bsexpto!AA43/Bsexpto!AA43</f>
        <v>1</v>
      </c>
      <c r="AA7" s="46">
        <f>Bsexpto!AB43/Bsexpto!AB43</f>
        <v>1</v>
      </c>
      <c r="AB7" s="46">
        <f>Bsexpto!AC43/Bsexpto!AC43</f>
        <v>1</v>
      </c>
      <c r="AC7" s="46">
        <f>Bsexpto!AD43/Bsexpto!AD43</f>
        <v>1</v>
      </c>
    </row>
    <row r="8" spans="1:29">
      <c r="A8" s="43" t="s">
        <v>64</v>
      </c>
      <c r="B8" s="46" t="e">
        <f>Bsexpto!C44/Bsexpto!C44</f>
        <v>#DIV/0!</v>
      </c>
      <c r="C8" s="46" t="e">
        <f>Bsexpto!D44/Bsexpto!D44</f>
        <v>#DIV/0!</v>
      </c>
      <c r="D8" s="46" t="e">
        <f>Bsexpto!E44/Bsexpto!E44</f>
        <v>#DIV/0!</v>
      </c>
      <c r="E8" s="46" t="e">
        <f>Bsexpto!F44/Bsexpto!F44</f>
        <v>#DIV/0!</v>
      </c>
      <c r="F8" s="46" t="e">
        <f>Bsexpto!G44/Bsexpto!G44</f>
        <v>#DIV/0!</v>
      </c>
      <c r="G8" s="46" t="e">
        <f>Bsexpto!H44/Bsexpto!H44</f>
        <v>#DIV/0!</v>
      </c>
      <c r="H8" s="46">
        <f>Bsexpto!I44/Bsexpto!I44</f>
        <v>1</v>
      </c>
      <c r="I8" s="46">
        <f>Bsexpto!J44/Bsexpto!J44</f>
        <v>1</v>
      </c>
      <c r="J8" s="46">
        <f>Bsexpto!K44/Bsexpto!K44</f>
        <v>1</v>
      </c>
      <c r="K8" s="46">
        <f>Bsexpto!L44/Bsexpto!L44</f>
        <v>1</v>
      </c>
      <c r="L8" s="46">
        <f>Bsexpto!M44/Bsexpto!M44</f>
        <v>1</v>
      </c>
      <c r="M8" s="46">
        <f>Bsexpto!N44/Bsexpto!N44</f>
        <v>1</v>
      </c>
      <c r="N8" s="46">
        <f>Bsexpto!O44/Bsexpto!O44</f>
        <v>1</v>
      </c>
      <c r="O8" s="46">
        <f>Bsexpto!P44/Bsexpto!P44</f>
        <v>1</v>
      </c>
      <c r="P8" s="46">
        <f>Bsexpto!Q44/Bsexpto!Q44</f>
        <v>1</v>
      </c>
      <c r="Q8" s="46">
        <f>Bsexpto!R44/Bsexpto!R44</f>
        <v>1</v>
      </c>
      <c r="R8" s="46">
        <f>Bsexpto!S44/Bsexpto!S44</f>
        <v>1</v>
      </c>
      <c r="S8" s="46">
        <f>Bsexpto!T44/Bsexpto!T44</f>
        <v>1</v>
      </c>
      <c r="T8" s="46">
        <f>Bsexpto!U44/Bsexpto!U44</f>
        <v>1</v>
      </c>
      <c r="U8" s="46">
        <f>Bsexpto!V44/Bsexpto!V44</f>
        <v>1</v>
      </c>
      <c r="V8" s="46">
        <f>Bsexpto!W44/Bsexpto!W44</f>
        <v>1</v>
      </c>
      <c r="W8" s="46">
        <f>Bsexpto!X44/Bsexpto!X44</f>
        <v>1</v>
      </c>
      <c r="X8" s="46">
        <f>Bsexpto!Y44/Bsexpto!Y44</f>
        <v>1</v>
      </c>
      <c r="Y8" s="46">
        <f>Bsexpto!Z44/Bsexpto!Z44</f>
        <v>1</v>
      </c>
      <c r="Z8" s="46">
        <f>Bsexpto!AA44/Bsexpto!AA44</f>
        <v>1</v>
      </c>
      <c r="AA8" s="46">
        <f>Bsexpto!AB44/Bsexpto!AB44</f>
        <v>1</v>
      </c>
      <c r="AB8" s="46">
        <f>Bsexpto!AC44/Bsexpto!AC44</f>
        <v>1</v>
      </c>
      <c r="AC8" s="46">
        <f>Bsexpto!AD44/Bsexpto!AD44</f>
        <v>1</v>
      </c>
    </row>
    <row r="9" spans="1:29">
      <c r="A9" s="2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>
      <c r="A10" s="45" t="s">
        <v>51</v>
      </c>
    </row>
    <row r="11" spans="1:29">
      <c r="A11" s="3"/>
      <c r="B11" s="41">
        <v>41000</v>
      </c>
      <c r="C11" s="41">
        <v>41030</v>
      </c>
      <c r="D11" s="41">
        <v>41061</v>
      </c>
      <c r="E11" s="41">
        <v>41091</v>
      </c>
      <c r="F11" s="41">
        <v>41122</v>
      </c>
      <c r="G11" s="41">
        <v>41153</v>
      </c>
      <c r="H11" s="41">
        <v>41183</v>
      </c>
      <c r="I11" s="41">
        <v>41214</v>
      </c>
      <c r="J11" s="41">
        <v>41244</v>
      </c>
      <c r="K11" s="41">
        <v>41275</v>
      </c>
      <c r="L11" s="41">
        <v>41306</v>
      </c>
      <c r="M11" s="41">
        <v>41334</v>
      </c>
      <c r="N11" s="41">
        <v>41365</v>
      </c>
      <c r="O11" s="41">
        <v>41395</v>
      </c>
      <c r="P11" s="41">
        <v>41426</v>
      </c>
      <c r="Q11" s="41">
        <v>41456</v>
      </c>
      <c r="R11" s="41">
        <v>41487</v>
      </c>
      <c r="S11" s="41">
        <v>41518</v>
      </c>
      <c r="T11" s="41">
        <v>41548</v>
      </c>
      <c r="U11" s="41">
        <v>41579</v>
      </c>
      <c r="V11" s="41">
        <v>41609</v>
      </c>
      <c r="W11" s="41">
        <v>41640</v>
      </c>
      <c r="X11" s="41">
        <v>41671</v>
      </c>
      <c r="Y11" s="41">
        <v>41699</v>
      </c>
      <c r="Z11" s="41">
        <v>41730</v>
      </c>
      <c r="AA11" s="41">
        <v>41760</v>
      </c>
      <c r="AB11" s="41">
        <v>41791</v>
      </c>
      <c r="AC11" s="41">
        <v>41821</v>
      </c>
    </row>
    <row r="12" spans="1:29">
      <c r="A12" s="43" t="s">
        <v>60</v>
      </c>
      <c r="B12" s="47">
        <f>Bsexpto!C7/Bsexpto!C40</f>
        <v>1</v>
      </c>
      <c r="C12" s="47">
        <f>Bsexpto!D7/Bsexpto!D40</f>
        <v>0.90274620841948094</v>
      </c>
      <c r="D12" s="47">
        <f>Bsexpto!E7/Bsexpto!E40</f>
        <v>0.70646869340411711</v>
      </c>
      <c r="E12" s="47">
        <f>Bsexpto!F7/Bsexpto!F40</f>
        <v>0.662903284078182</v>
      </c>
      <c r="F12" s="47">
        <f>Bsexpto!G7/Bsexpto!G40</f>
        <v>0.61668294747166341</v>
      </c>
      <c r="G12" s="47">
        <f>Bsexpto!H7/Bsexpto!H40</f>
        <v>0.57243152758485594</v>
      </c>
      <c r="H12" s="47">
        <f>Bsexpto!I7/Bsexpto!I40</f>
        <v>0.55347037404334931</v>
      </c>
      <c r="I12" s="47">
        <f>Bsexpto!J7/Bsexpto!J40</f>
        <v>0.5446356989150396</v>
      </c>
      <c r="J12" s="47">
        <f>Bsexpto!K7/Bsexpto!K40</f>
        <v>0.52549069893542955</v>
      </c>
      <c r="K12" s="47">
        <f>Bsexpto!L7/Bsexpto!L40</f>
        <v>0.51105286007610462</v>
      </c>
      <c r="L12" s="47">
        <f>Bsexpto!M7/Bsexpto!M40</f>
        <v>0.50021087456486002</v>
      </c>
      <c r="M12" s="47">
        <f>Bsexpto!N7/Bsexpto!N40</f>
        <v>0.48413929346370022</v>
      </c>
      <c r="N12" s="47">
        <f>Bsexpto!O7/Bsexpto!O40</f>
        <v>0.47783364110582432</v>
      </c>
      <c r="O12" s="47">
        <f>Bsexpto!P7/Bsexpto!P40</f>
        <v>0.47578195998247552</v>
      </c>
      <c r="P12" s="47">
        <f>Bsexpto!Q7/Bsexpto!Q40</f>
        <v>0.47276765372562662</v>
      </c>
      <c r="Q12" s="47">
        <f>Bsexpto!R7/Bsexpto!R40</f>
        <v>0.46411765080311934</v>
      </c>
      <c r="R12" s="47">
        <f>Bsexpto!S7/Bsexpto!S40</f>
        <v>0.4654757178192504</v>
      </c>
      <c r="S12" s="47">
        <f>Bsexpto!T7/Bsexpto!T40</f>
        <v>0.46301263493016215</v>
      </c>
      <c r="T12" s="47">
        <f>Bsexpto!U7/Bsexpto!U40</f>
        <v>0.46131712036965683</v>
      </c>
      <c r="U12" s="47">
        <f>Bsexpto!V7/Bsexpto!V40</f>
        <v>0.46694178545130838</v>
      </c>
      <c r="V12" s="47">
        <f>Bsexpto!W7/Bsexpto!W40</f>
        <v>0.46499179634644366</v>
      </c>
      <c r="W12" s="47">
        <f>Bsexpto!X7/Bsexpto!X40</f>
        <v>0.46393406575507579</v>
      </c>
      <c r="X12" s="47">
        <f>Bsexpto!Y7/Bsexpto!Y40</f>
        <v>0.46001121998368816</v>
      </c>
      <c r="Y12" s="47">
        <f>Bsexpto!Z7/Bsexpto!Z40</f>
        <v>0.45842373910137557</v>
      </c>
      <c r="Z12" s="47">
        <f>Bsexpto!AA7/Bsexpto!AA40</f>
        <v>0.46040699823401365</v>
      </c>
      <c r="AA12" s="47">
        <f>Bsexpto!AB7/Bsexpto!AB40</f>
        <v>0.45672486374234733</v>
      </c>
      <c r="AB12" s="47">
        <f>Bsexpto!AC7/Bsexpto!AC40</f>
        <v>0.45215851337789337</v>
      </c>
      <c r="AC12" s="47">
        <f>Bsexpto!AD7/Bsexpto!AD40</f>
        <v>0.44725717918796765</v>
      </c>
    </row>
    <row r="13" spans="1:29">
      <c r="A13" s="43" t="s">
        <v>61</v>
      </c>
      <c r="B13" s="47">
        <f>Bsexpto!C8/Bsexpto!C41</f>
        <v>1</v>
      </c>
      <c r="C13" s="47">
        <f>Bsexpto!D8/Bsexpto!D41</f>
        <v>0.85153964164087093</v>
      </c>
      <c r="D13" s="47">
        <f>Bsexpto!E8/Bsexpto!E41</f>
        <v>0.60043846451446492</v>
      </c>
      <c r="E13" s="47">
        <f>Bsexpto!F8/Bsexpto!F41</f>
        <v>0.61355520097257055</v>
      </c>
      <c r="F13" s="47">
        <f>Bsexpto!G8/Bsexpto!G41</f>
        <v>0.56493774980475042</v>
      </c>
      <c r="G13" s="47">
        <f>Bsexpto!H8/Bsexpto!H41</f>
        <v>0.48452911768679902</v>
      </c>
      <c r="H13" s="47">
        <f>Bsexpto!I8/Bsexpto!I41</f>
        <v>0.52489618932128024</v>
      </c>
      <c r="I13" s="47">
        <f>Bsexpto!J8/Bsexpto!J41</f>
        <v>0.51617120689285634</v>
      </c>
      <c r="J13" s="47">
        <f>Bsexpto!K8/Bsexpto!K41</f>
        <v>0.44282212737184629</v>
      </c>
      <c r="K13" s="47">
        <f>Bsexpto!L8/Bsexpto!L41</f>
        <v>0.45021160069703758</v>
      </c>
      <c r="L13" s="47">
        <f>Bsexpto!M8/Bsexpto!M41</f>
        <v>0.41476497863442124</v>
      </c>
      <c r="M13" s="47">
        <f>Bsexpto!N8/Bsexpto!N41</f>
        <v>0.39034733819969597</v>
      </c>
      <c r="N13" s="47">
        <f>Bsexpto!O8/Bsexpto!O41</f>
        <v>0.43411477018142419</v>
      </c>
      <c r="O13" s="47">
        <f>Bsexpto!P8/Bsexpto!P41</f>
        <v>0.46208038189097628</v>
      </c>
      <c r="P13" s="47">
        <f>Bsexpto!Q8/Bsexpto!Q41</f>
        <v>0.46777957278765037</v>
      </c>
      <c r="Q13" s="47">
        <f>Bsexpto!R8/Bsexpto!R41</f>
        <v>0.42361948800428895</v>
      </c>
      <c r="R13" s="47">
        <f>Bsexpto!S8/Bsexpto!S41</f>
        <v>0.50322575899129751</v>
      </c>
      <c r="S13" s="47">
        <f>Bsexpto!T8/Bsexpto!T41</f>
        <v>0.4588116381488701</v>
      </c>
      <c r="T13" s="47">
        <f>Bsexpto!U8/Bsexpto!U41</f>
        <v>0.45991756700729214</v>
      </c>
      <c r="U13" s="47">
        <f>Bsexpto!V8/Bsexpto!V41</f>
        <v>0.50376390731856691</v>
      </c>
      <c r="V13" s="47">
        <f>Bsexpto!W8/Bsexpto!W41</f>
        <v>0.44931351224040234</v>
      </c>
      <c r="W13" s="47">
        <f>Bsexpto!X8/Bsexpto!X41</f>
        <v>0.4456834584399994</v>
      </c>
      <c r="X13" s="47">
        <f>Bsexpto!Y8/Bsexpto!Y41</f>
        <v>0.42123783895673778</v>
      </c>
      <c r="Y13" s="47">
        <f>Bsexpto!Z8/Bsexpto!Z41</f>
        <v>0.43083529619125455</v>
      </c>
      <c r="Z13" s="47">
        <f>Bsexpto!AA8/Bsexpto!AA41</f>
        <v>0.47877653756440841</v>
      </c>
      <c r="AA13" s="47">
        <f>Bsexpto!AB8/Bsexpto!AB41</f>
        <v>0.43740168789068379</v>
      </c>
      <c r="AB13" s="47">
        <f>Bsexpto!AC8/Bsexpto!AC41</f>
        <v>0.44206568130978358</v>
      </c>
      <c r="AC13" s="47">
        <f>Bsexpto!AD8/Bsexpto!AD41</f>
        <v>0.39904351867707133</v>
      </c>
    </row>
    <row r="14" spans="1:29">
      <c r="A14" s="43" t="s">
        <v>62</v>
      </c>
      <c r="B14" s="47" t="e">
        <f>Bsexpto!C9/Bsexpto!C42</f>
        <v>#DIV/0!</v>
      </c>
      <c r="C14" s="47" t="e">
        <f>Bsexpto!D9/Bsexpto!D42</f>
        <v>#DIV/0!</v>
      </c>
      <c r="D14" s="47" t="e">
        <f>Bsexpto!E9/Bsexpto!E42</f>
        <v>#DIV/0!</v>
      </c>
      <c r="E14" s="47" t="e">
        <f>Bsexpto!F9/Bsexpto!F42</f>
        <v>#DIV/0!</v>
      </c>
      <c r="F14" s="47" t="e">
        <f>Bsexpto!G9/Bsexpto!G42</f>
        <v>#DIV/0!</v>
      </c>
      <c r="G14" s="47" t="e">
        <f>Bsexpto!H9/Bsexpto!H42</f>
        <v>#DIV/0!</v>
      </c>
      <c r="H14" s="47">
        <f>Bsexpto!I9/Bsexpto!I42</f>
        <v>1</v>
      </c>
      <c r="I14" s="47">
        <f>Bsexpto!J9/Bsexpto!J42</f>
        <v>1</v>
      </c>
      <c r="J14" s="47">
        <f>Bsexpto!K9/Bsexpto!K42</f>
        <v>1</v>
      </c>
      <c r="K14" s="47">
        <f>Bsexpto!L9/Bsexpto!L42</f>
        <v>1</v>
      </c>
      <c r="L14" s="47">
        <f>Bsexpto!M9/Bsexpto!M42</f>
        <v>0.90529124055135624</v>
      </c>
      <c r="M14" s="47">
        <f>Bsexpto!N9/Bsexpto!N42</f>
        <v>1</v>
      </c>
      <c r="N14" s="47">
        <f>Bsexpto!O9/Bsexpto!O42</f>
        <v>0.95303009852881626</v>
      </c>
      <c r="O14" s="47">
        <f>Bsexpto!P9/Bsexpto!P42</f>
        <v>0.57888446215139433</v>
      </c>
      <c r="P14" s="47">
        <f>Bsexpto!Q9/Bsexpto!Q42</f>
        <v>-0.57326892109500804</v>
      </c>
      <c r="Q14" s="47">
        <f>Bsexpto!R9/Bsexpto!R42</f>
        <v>0.32828993666432088</v>
      </c>
      <c r="R14" s="47">
        <f>Bsexpto!S9/Bsexpto!S42</f>
        <v>0.43504005572971088</v>
      </c>
      <c r="S14" s="47">
        <f>Bsexpto!T9/Bsexpto!T42</f>
        <v>1.1800518134715028</v>
      </c>
      <c r="T14" s="47">
        <f>Bsexpto!U9/Bsexpto!U42</f>
        <v>0.61942413844547217</v>
      </c>
      <c r="U14" s="47">
        <f>Bsexpto!V9/Bsexpto!V42</f>
        <v>1.5381668140288833</v>
      </c>
      <c r="V14" s="47">
        <f>Bsexpto!W9/Bsexpto!W42</f>
        <v>8.2909460834181076E-2</v>
      </c>
      <c r="W14" s="47">
        <f>Bsexpto!X9/Bsexpto!X42</f>
        <v>-6.5799739921976588E-2</v>
      </c>
      <c r="X14" s="47">
        <f>Bsexpto!Y9/Bsexpto!Y42</f>
        <v>0.97740112994350281</v>
      </c>
      <c r="Y14" s="47">
        <f>Bsexpto!Z9/Bsexpto!Z42</f>
        <v>2.641308211873445</v>
      </c>
      <c r="Z14" s="47">
        <f>Bsexpto!AA9/Bsexpto!AA42</f>
        <v>4.3669681104236071</v>
      </c>
      <c r="AA14" s="47">
        <f>Bsexpto!AB9/Bsexpto!AB42</f>
        <v>2.7498992341797663</v>
      </c>
      <c r="AB14" s="47">
        <f>Bsexpto!AC9/Bsexpto!AC42</f>
        <v>1.1543268577638908</v>
      </c>
      <c r="AC14" s="47">
        <f>Bsexpto!AD9/Bsexpto!AD42</f>
        <v>2.5311584770582494</v>
      </c>
    </row>
    <row r="15" spans="1:29">
      <c r="A15" s="43" t="s">
        <v>63</v>
      </c>
      <c r="B15" s="47">
        <f>Bsexpto!C10/Bsexpto!C43</f>
        <v>1</v>
      </c>
      <c r="C15" s="47">
        <f>Bsexpto!D10/Bsexpto!D43</f>
        <v>0.93617021276595747</v>
      </c>
      <c r="D15" s="47">
        <f>Bsexpto!E10/Bsexpto!E43</f>
        <v>0.81602373887240354</v>
      </c>
      <c r="E15" s="47">
        <f>Bsexpto!F10/Bsexpto!F43</f>
        <v>0.76814516129032262</v>
      </c>
      <c r="F15" s="47">
        <f>Bsexpto!G10/Bsexpto!G43</f>
        <v>0.69252077562326875</v>
      </c>
      <c r="G15" s="47">
        <f>Bsexpto!H10/Bsexpto!H43</f>
        <v>0.63463463463463465</v>
      </c>
      <c r="H15" s="47">
        <f>Bsexpto!I10/Bsexpto!I43</f>
        <v>0.59939301972685888</v>
      </c>
      <c r="I15" s="47">
        <f>Bsexpto!J10/Bsexpto!J43</f>
        <v>0.57006975269499049</v>
      </c>
      <c r="J15" s="47">
        <f>Bsexpto!K10/Bsexpto!K43</f>
        <v>0.55637393767705379</v>
      </c>
      <c r="K15" s="47">
        <f>Bsexpto!L10/Bsexpto!L43</f>
        <v>0.54419321685508737</v>
      </c>
      <c r="L15" s="47">
        <f>Bsexpto!M10/Bsexpto!M43</f>
        <v>0.53951727401798388</v>
      </c>
      <c r="M15" s="47">
        <f>Bsexpto!N10/Bsexpto!N43</f>
        <v>0.52586206896551724</v>
      </c>
      <c r="N15" s="47">
        <f>Bsexpto!O10/Bsexpto!O43</f>
        <v>0.52484227129337535</v>
      </c>
      <c r="O15" s="47">
        <f>Bsexpto!P10/Bsexpto!P43</f>
        <v>0.51843657817109146</v>
      </c>
      <c r="P15" s="47">
        <f>Bsexpto!Q10/Bsexpto!Q43</f>
        <v>0.51110327811068035</v>
      </c>
      <c r="Q15" s="47">
        <f>Bsexpto!R10/Bsexpto!R43</f>
        <v>0.50016761649346297</v>
      </c>
      <c r="R15" s="47">
        <f>Bsexpto!S10/Bsexpto!S43</f>
        <v>0.4943310657596372</v>
      </c>
      <c r="S15" s="47">
        <f>Bsexpto!T10/Bsexpto!T43</f>
        <v>0.49001248439450684</v>
      </c>
      <c r="T15" s="47">
        <f>Bsexpto!U10/Bsexpto!U43</f>
        <v>0.48500299940011998</v>
      </c>
      <c r="U15" s="47">
        <f>Bsexpto!V10/Bsexpto!V43</f>
        <v>0.47936786654960489</v>
      </c>
      <c r="V15" s="47">
        <f>Bsexpto!W10/Bsexpto!W43</f>
        <v>0.47114556416881997</v>
      </c>
      <c r="W15" s="47">
        <f>Bsexpto!X10/Bsexpto!X43</f>
        <v>0.46359291537812763</v>
      </c>
      <c r="X15" s="47">
        <f>Bsexpto!Y10/Bsexpto!Y43</f>
        <v>0.45572057205720573</v>
      </c>
      <c r="Y15" s="47">
        <f>Bsexpto!Z10/Bsexpto!Z43</f>
        <v>0.45264017419706043</v>
      </c>
      <c r="Z15" s="47">
        <f>Bsexpto!AA10/Bsexpto!AA43</f>
        <v>0.44837837837837841</v>
      </c>
      <c r="AA15" s="47">
        <f>Bsexpto!AB10/Bsexpto!AB43</f>
        <v>0.44450373532550691</v>
      </c>
      <c r="AB15" s="47">
        <f>Bsexpto!AC10/Bsexpto!AC43</f>
        <v>0.44205780959957569</v>
      </c>
      <c r="AC15" s="47">
        <f>Bsexpto!AD10/Bsexpto!AD43</f>
        <v>0.44029265743402141</v>
      </c>
    </row>
    <row r="16" spans="1:29">
      <c r="A16" s="43" t="s">
        <v>64</v>
      </c>
      <c r="B16" s="46" t="e">
        <f>Bsexpto!C11/Bsexpto!C44</f>
        <v>#DIV/0!</v>
      </c>
      <c r="C16" s="46" t="e">
        <f>Bsexpto!D11/Bsexpto!D44</f>
        <v>#DIV/0!</v>
      </c>
      <c r="D16" s="46" t="e">
        <f>Bsexpto!E11/Bsexpto!E44</f>
        <v>#DIV/0!</v>
      </c>
      <c r="E16" s="46" t="e">
        <f>Bsexpto!F11/Bsexpto!F44</f>
        <v>#DIV/0!</v>
      </c>
      <c r="F16" s="46" t="e">
        <f>Bsexpto!G11/Bsexpto!G44</f>
        <v>#DIV/0!</v>
      </c>
      <c r="G16" s="46" t="e">
        <f>Bsexpto!H11/Bsexpto!H44</f>
        <v>#DIV/0!</v>
      </c>
      <c r="H16" s="46">
        <f>Bsexpto!I11/Bsexpto!I44</f>
        <v>1.8067814410635057</v>
      </c>
      <c r="I16" s="46">
        <f>Bsexpto!J11/Bsexpto!J44</f>
        <v>1.8360897054528091</v>
      </c>
      <c r="J16" s="46">
        <f>Bsexpto!K11/Bsexpto!K44</f>
        <v>1.9029832536063147</v>
      </c>
      <c r="K16" s="46">
        <f>Bsexpto!L11/Bsexpto!L44</f>
        <v>1.9567447481872673</v>
      </c>
      <c r="L16" s="46">
        <f>Bsexpto!M11/Bsexpto!M44</f>
        <v>1.8098191914337745</v>
      </c>
      <c r="M16" s="46">
        <f>Bsexpto!N11/Bsexpto!N44</f>
        <v>2.0655212528726055</v>
      </c>
      <c r="N16" s="46">
        <f>Bsexpto!O11/Bsexpto!O44</f>
        <v>1.9944809585262155</v>
      </c>
      <c r="O16" s="46">
        <f>Bsexpto!P11/Bsexpto!P44</f>
        <v>1.2167011590198089</v>
      </c>
      <c r="P16" s="46">
        <f>Bsexpto!Q11/Bsexpto!Q44</f>
        <v>-1.2125806758930844</v>
      </c>
      <c r="Q16" s="46">
        <f>Bsexpto!R11/Bsexpto!R44</f>
        <v>0.70734206315196324</v>
      </c>
      <c r="R16" s="46">
        <f>Bsexpto!S11/Bsexpto!S44</f>
        <v>0.93461385648185835</v>
      </c>
      <c r="S16" s="46">
        <f>Bsexpto!T11/Bsexpto!T44</f>
        <v>2.5486384699836413</v>
      </c>
      <c r="T16" s="46">
        <f>Bsexpto!U11/Bsexpto!U44</f>
        <v>1.3427295695185193</v>
      </c>
      <c r="U16" s="46">
        <f>Bsexpto!V11/Bsexpto!V44</f>
        <v>3.2941297222783672</v>
      </c>
      <c r="V16" s="46">
        <f>Bsexpto!W11/Bsexpto!W44</f>
        <v>0.17830306144241972</v>
      </c>
      <c r="W16" s="46">
        <f>Bsexpto!X11/Bsexpto!X44</f>
        <v>-0.14182993830143567</v>
      </c>
      <c r="X16" s="46">
        <f>Bsexpto!Y11/Bsexpto!Y44</f>
        <v>2.1247332401547965</v>
      </c>
      <c r="Y16" s="46">
        <f>Bsexpto!Z11/Bsexpto!Z44</f>
        <v>5.7617177876762344</v>
      </c>
      <c r="Z16" s="46">
        <f>Bsexpto!AA11/Bsexpto!AA44</f>
        <v>9.4850167942147205</v>
      </c>
      <c r="AA16" s="46">
        <f>Bsexpto!AB11/Bsexpto!AB44</f>
        <v>6.0209098572988351</v>
      </c>
      <c r="AB16" s="46">
        <f>Bsexpto!AC11/Bsexpto!AC44</f>
        <v>2.552925187984147</v>
      </c>
      <c r="AC16" s="46">
        <f>Bsexpto!AD11/Bsexpto!AD44</f>
        <v>5.6592908841704377</v>
      </c>
    </row>
    <row r="18" spans="1:29">
      <c r="A18" s="45" t="s">
        <v>39</v>
      </c>
    </row>
    <row r="19" spans="1:29">
      <c r="A19" s="3"/>
      <c r="B19" s="41">
        <v>41000</v>
      </c>
      <c r="C19" s="41">
        <v>41030</v>
      </c>
      <c r="D19" s="41">
        <v>41061</v>
      </c>
      <c r="E19" s="41">
        <v>41091</v>
      </c>
      <c r="F19" s="41">
        <v>41122</v>
      </c>
      <c r="G19" s="41">
        <v>41153</v>
      </c>
      <c r="H19" s="41">
        <v>41183</v>
      </c>
      <c r="I19" s="41">
        <v>41214</v>
      </c>
      <c r="J19" s="41">
        <v>41244</v>
      </c>
      <c r="K19" s="41">
        <v>41275</v>
      </c>
      <c r="L19" s="41">
        <v>41306</v>
      </c>
      <c r="M19" s="41">
        <v>41334</v>
      </c>
      <c r="N19" s="41">
        <v>41365</v>
      </c>
      <c r="O19" s="41">
        <v>41395</v>
      </c>
      <c r="P19" s="41">
        <v>41426</v>
      </c>
      <c r="Q19" s="41">
        <v>41456</v>
      </c>
      <c r="R19" s="41">
        <v>41487</v>
      </c>
      <c r="S19" s="41">
        <v>41518</v>
      </c>
      <c r="T19" s="41">
        <v>41548</v>
      </c>
      <c r="U19" s="41">
        <v>41579</v>
      </c>
      <c r="V19" s="41">
        <v>41609</v>
      </c>
      <c r="W19" s="41">
        <v>41640</v>
      </c>
      <c r="X19" s="41">
        <v>41671</v>
      </c>
      <c r="Y19" s="41">
        <v>41699</v>
      </c>
      <c r="Z19" s="41">
        <v>41730</v>
      </c>
      <c r="AA19" s="41">
        <v>41760</v>
      </c>
      <c r="AB19" s="41">
        <v>41791</v>
      </c>
      <c r="AC19" s="41">
        <v>41821</v>
      </c>
    </row>
    <row r="20" spans="1:29">
      <c r="A20" s="43" t="s">
        <v>60</v>
      </c>
      <c r="B20" s="47">
        <f>Bsexpto!C24/Bsexpto!C40</f>
        <v>0</v>
      </c>
      <c r="C20" s="47">
        <f>Bsexpto!D24/Bsexpto!D40</f>
        <v>9.7253791580519069E-2</v>
      </c>
      <c r="D20" s="47">
        <f>Bsexpto!E24/Bsexpto!E40</f>
        <v>0.29353130659588289</v>
      </c>
      <c r="E20" s="47">
        <f>Bsexpto!F24/Bsexpto!F40</f>
        <v>0.337096715921818</v>
      </c>
      <c r="F20" s="47">
        <f>Bsexpto!G24/Bsexpto!G40</f>
        <v>0.38331705252833648</v>
      </c>
      <c r="G20" s="47">
        <f>Bsexpto!H24/Bsexpto!H40</f>
        <v>0.42756847241514406</v>
      </c>
      <c r="H20" s="47">
        <f>Bsexpto!I24/Bsexpto!I40</f>
        <v>0.4465296259566508</v>
      </c>
      <c r="I20" s="47">
        <f>Bsexpto!J24/Bsexpto!J40</f>
        <v>0.4553643010849604</v>
      </c>
      <c r="J20" s="47">
        <f>Bsexpto!K24/Bsexpto!K40</f>
        <v>0.47450930106457045</v>
      </c>
      <c r="K20" s="47">
        <f>Bsexpto!L24/Bsexpto!L40</f>
        <v>0.48894713992389532</v>
      </c>
      <c r="L20" s="47">
        <f>Bsexpto!M24/Bsexpto!M40</f>
        <v>0.49978912543513987</v>
      </c>
      <c r="M20" s="47">
        <f>Bsexpto!N24/Bsexpto!N40</f>
        <v>0.5158607065362999</v>
      </c>
      <c r="N20" s="47">
        <f>Bsexpto!O24/Bsexpto!O40</f>
        <v>0.52216635889417573</v>
      </c>
      <c r="O20" s="47">
        <f>Bsexpto!P24/Bsexpto!P40</f>
        <v>0.52421804001752448</v>
      </c>
      <c r="P20" s="47">
        <f>Bsexpto!Q24/Bsexpto!Q40</f>
        <v>0.52723234627437343</v>
      </c>
      <c r="Q20" s="47">
        <f>Bsexpto!R24/Bsexpto!R40</f>
        <v>0.5358823491968806</v>
      </c>
      <c r="R20" s="47">
        <f>Bsexpto!S24/Bsexpto!S40</f>
        <v>0.53452428218074954</v>
      </c>
      <c r="S20" s="47">
        <f>Bsexpto!T24/Bsexpto!T40</f>
        <v>0.53698736506983791</v>
      </c>
      <c r="T20" s="47">
        <f>Bsexpto!U24/Bsexpto!U40</f>
        <v>0.53868287963034323</v>
      </c>
      <c r="U20" s="47">
        <f>Bsexpto!V24/Bsexpto!V40</f>
        <v>0.53305821454869162</v>
      </c>
      <c r="V20" s="47">
        <f>Bsexpto!W24/Bsexpto!W40</f>
        <v>0.53500820365355628</v>
      </c>
      <c r="W20" s="47">
        <f>Bsexpto!X24/Bsexpto!X40</f>
        <v>0.53606593424492421</v>
      </c>
      <c r="X20" s="47">
        <f>Bsexpto!Y24/Bsexpto!Y40</f>
        <v>0.53998878001631179</v>
      </c>
      <c r="Y20" s="47">
        <f>Bsexpto!Z24/Bsexpto!Z40</f>
        <v>0.54157626089862443</v>
      </c>
      <c r="Z20" s="47">
        <f>Bsexpto!AA24/Bsexpto!AA40</f>
        <v>0.53959300176598635</v>
      </c>
      <c r="AA20" s="47">
        <f>Bsexpto!AB24/Bsexpto!AB40</f>
        <v>0.54327513625765267</v>
      </c>
      <c r="AB20" s="47">
        <f>Bsexpto!AC24/Bsexpto!AC40</f>
        <v>0.54784148662210663</v>
      </c>
      <c r="AC20" s="46">
        <f>Bsexpto!AD24/Bsexpto!AD40</f>
        <v>0.55274282081203241</v>
      </c>
    </row>
    <row r="21" spans="1:29">
      <c r="A21" s="43" t="s">
        <v>61</v>
      </c>
      <c r="B21" s="47">
        <f>Bsexpto!C25/Bsexpto!C41</f>
        <v>0</v>
      </c>
      <c r="C21" s="47">
        <f>Bsexpto!D25/Bsexpto!D41</f>
        <v>0.14846035835912905</v>
      </c>
      <c r="D21" s="47">
        <f>Bsexpto!E25/Bsexpto!E41</f>
        <v>0.39956153548553491</v>
      </c>
      <c r="E21" s="47">
        <f>Bsexpto!F25/Bsexpto!F41</f>
        <v>0.38644479902742956</v>
      </c>
      <c r="F21" s="47">
        <f>Bsexpto!G25/Bsexpto!G41</f>
        <v>0.43506225019524974</v>
      </c>
      <c r="G21" s="47">
        <f>Bsexpto!H25/Bsexpto!H41</f>
        <v>0.51547088231320093</v>
      </c>
      <c r="H21" s="47">
        <f>Bsexpto!I25/Bsexpto!I41</f>
        <v>0.47510381067871971</v>
      </c>
      <c r="I21" s="47">
        <f>Bsexpto!J25/Bsexpto!J41</f>
        <v>0.48382879310714355</v>
      </c>
      <c r="J21" s="47">
        <f>Bsexpto!K25/Bsexpto!K41</f>
        <v>0.55717787262815366</v>
      </c>
      <c r="K21" s="47">
        <f>Bsexpto!L25/Bsexpto!L41</f>
        <v>0.54978839930296242</v>
      </c>
      <c r="L21" s="47">
        <f>Bsexpto!M25/Bsexpto!M41</f>
        <v>0.5852350213655787</v>
      </c>
      <c r="M21" s="47">
        <f>Bsexpto!N25/Bsexpto!N41</f>
        <v>0.60965266180030397</v>
      </c>
      <c r="N21" s="47">
        <f>Bsexpto!O25/Bsexpto!O41</f>
        <v>0.56588522981857592</v>
      </c>
      <c r="O21" s="47">
        <f>Bsexpto!P25/Bsexpto!P41</f>
        <v>0.53791961810902367</v>
      </c>
      <c r="P21" s="47">
        <f>Bsexpto!Q25/Bsexpto!Q41</f>
        <v>0.53222042721234963</v>
      </c>
      <c r="Q21" s="47">
        <f>Bsexpto!R25/Bsexpto!R41</f>
        <v>0.57638051199571105</v>
      </c>
      <c r="R21" s="47">
        <f>Bsexpto!S25/Bsexpto!S41</f>
        <v>0.49677424100870254</v>
      </c>
      <c r="S21" s="47">
        <f>Bsexpto!T25/Bsexpto!T41</f>
        <v>0.54118836185112984</v>
      </c>
      <c r="T21" s="47">
        <f>Bsexpto!U25/Bsexpto!U41</f>
        <v>0.54008243299270786</v>
      </c>
      <c r="U21" s="47">
        <f>Bsexpto!V25/Bsexpto!V41</f>
        <v>0.49623609268143309</v>
      </c>
      <c r="V21" s="47">
        <f>Bsexpto!W25/Bsexpto!W41</f>
        <v>0.55068648775959772</v>
      </c>
      <c r="W21" s="47">
        <f>Bsexpto!X25/Bsexpto!X41</f>
        <v>0.55431654156000054</v>
      </c>
      <c r="X21" s="47">
        <f>Bsexpto!Y25/Bsexpto!Y41</f>
        <v>0.57876216104326228</v>
      </c>
      <c r="Y21" s="47">
        <f>Bsexpto!Z25/Bsexpto!Z41</f>
        <v>0.56916470380874551</v>
      </c>
      <c r="Z21" s="47">
        <f>Bsexpto!AA25/Bsexpto!AA41</f>
        <v>0.5212234624355917</v>
      </c>
      <c r="AA21" s="47">
        <f>Bsexpto!AB25/Bsexpto!AB41</f>
        <v>0.56259831210931621</v>
      </c>
      <c r="AB21" s="47">
        <f>Bsexpto!AC25/Bsexpto!AC41</f>
        <v>0.55793431869021648</v>
      </c>
      <c r="AC21" s="46">
        <f>Bsexpto!AD25/Bsexpto!AD41</f>
        <v>0.60095648132292867</v>
      </c>
    </row>
    <row r="22" spans="1:29">
      <c r="A22" s="43" t="s">
        <v>62</v>
      </c>
      <c r="B22" s="47" t="e">
        <f>Bsexpto!C26/Bsexpto!C42</f>
        <v>#DIV/0!</v>
      </c>
      <c r="C22" s="47" t="e">
        <f>Bsexpto!D26/Bsexpto!D42</f>
        <v>#DIV/0!</v>
      </c>
      <c r="D22" s="47" t="e">
        <f>Bsexpto!E26/Bsexpto!E42</f>
        <v>#DIV/0!</v>
      </c>
      <c r="E22" s="47" t="e">
        <f>Bsexpto!F26/Bsexpto!F42</f>
        <v>#DIV/0!</v>
      </c>
      <c r="F22" s="47" t="e">
        <f>Bsexpto!G26/Bsexpto!G42</f>
        <v>#DIV/0!</v>
      </c>
      <c r="G22" s="47" t="e">
        <f>Bsexpto!H26/Bsexpto!H42</f>
        <v>#DIV/0!</v>
      </c>
      <c r="H22" s="47">
        <f>Bsexpto!I26/Bsexpto!I42</f>
        <v>0</v>
      </c>
      <c r="I22" s="47">
        <f>Bsexpto!J26/Bsexpto!J42</f>
        <v>0</v>
      </c>
      <c r="J22" s="47">
        <f>Bsexpto!K26/Bsexpto!K42</f>
        <v>0</v>
      </c>
      <c r="K22" s="47">
        <f>Bsexpto!L26/Bsexpto!L42</f>
        <v>0</v>
      </c>
      <c r="L22" s="47">
        <f>Bsexpto!M26/Bsexpto!M42</f>
        <v>9.4708759448643848E-2</v>
      </c>
      <c r="M22" s="47">
        <f>Bsexpto!N26/Bsexpto!N42</f>
        <v>0</v>
      </c>
      <c r="N22" s="47">
        <f>Bsexpto!O26/Bsexpto!O42</f>
        <v>4.6969901471183691E-2</v>
      </c>
      <c r="O22" s="47">
        <f>Bsexpto!P26/Bsexpto!P42</f>
        <v>0.42111553784860556</v>
      </c>
      <c r="P22" s="47">
        <f>Bsexpto!Q26/Bsexpto!Q42</f>
        <v>1.5732689210950082</v>
      </c>
      <c r="Q22" s="47">
        <f>Bsexpto!R26/Bsexpto!R42</f>
        <v>0.67171006333567906</v>
      </c>
      <c r="R22" s="47">
        <f>Bsexpto!S26/Bsexpto!S42</f>
        <v>0.56495994427028906</v>
      </c>
      <c r="S22" s="47">
        <f>Bsexpto!T26/Bsexpto!T42</f>
        <v>-0.18005181347150262</v>
      </c>
      <c r="T22" s="47">
        <f>Bsexpto!U26/Bsexpto!U42</f>
        <v>0.38057586155452783</v>
      </c>
      <c r="U22" s="47">
        <f>Bsexpto!V26/Bsexpto!V42</f>
        <v>-0.53816681402888311</v>
      </c>
      <c r="V22" s="47">
        <f>Bsexpto!W26/Bsexpto!W42</f>
        <v>0.91709053916581895</v>
      </c>
      <c r="W22" s="47">
        <f>Bsexpto!X26/Bsexpto!X42</f>
        <v>1.0657997399219765</v>
      </c>
      <c r="X22" s="47">
        <f>Bsexpto!Y26/Bsexpto!Y42</f>
        <v>2.2598870056497172E-2</v>
      </c>
      <c r="Y22" s="47">
        <f>Bsexpto!Z26/Bsexpto!Z42</f>
        <v>-1.641308211873445</v>
      </c>
      <c r="Z22" s="47">
        <f>Bsexpto!AA26/Bsexpto!AA42</f>
        <v>-3.3669681104236067</v>
      </c>
      <c r="AA22" s="47">
        <f>Bsexpto!AB26/Bsexpto!AB42</f>
        <v>-1.7498992341797666</v>
      </c>
      <c r="AB22" s="47">
        <f>Bsexpto!AC26/Bsexpto!AC42</f>
        <v>-0.15432685776389077</v>
      </c>
      <c r="AC22" s="46">
        <f>Bsexpto!AD26/Bsexpto!AD42</f>
        <v>-1.5311584770582496</v>
      </c>
    </row>
    <row r="23" spans="1:29">
      <c r="A23" s="43" t="s">
        <v>63</v>
      </c>
      <c r="B23" s="47">
        <f>Bsexpto!C27/Bsexpto!C43</f>
        <v>0</v>
      </c>
      <c r="C23" s="47">
        <f>Bsexpto!D27/Bsexpto!D43</f>
        <v>6.3829787234042548E-2</v>
      </c>
      <c r="D23" s="47">
        <f>Bsexpto!E27/Bsexpto!E43</f>
        <v>0.18397626112759644</v>
      </c>
      <c r="E23" s="47">
        <f>Bsexpto!F27/Bsexpto!F43</f>
        <v>0.23185483870967741</v>
      </c>
      <c r="F23" s="47">
        <f>Bsexpto!G27/Bsexpto!G43</f>
        <v>0.30747922437673131</v>
      </c>
      <c r="G23" s="47">
        <f>Bsexpto!H27/Bsexpto!H43</f>
        <v>0.36536536536536535</v>
      </c>
      <c r="H23" s="47">
        <f>Bsexpto!I27/Bsexpto!I43</f>
        <v>0.40060698027314112</v>
      </c>
      <c r="I23" s="47">
        <f>Bsexpto!J27/Bsexpto!J43</f>
        <v>0.42993024730500951</v>
      </c>
      <c r="J23" s="47">
        <f>Bsexpto!K27/Bsexpto!K43</f>
        <v>0.44362606232294616</v>
      </c>
      <c r="K23" s="47">
        <f>Bsexpto!L27/Bsexpto!L43</f>
        <v>0.45580678314491263</v>
      </c>
      <c r="L23" s="47">
        <f>Bsexpto!M27/Bsexpto!M43</f>
        <v>0.46048272598201612</v>
      </c>
      <c r="M23" s="47">
        <f>Bsexpto!N27/Bsexpto!N43</f>
        <v>0.47413793103448276</v>
      </c>
      <c r="N23" s="47">
        <f>Bsexpto!O27/Bsexpto!O43</f>
        <v>0.47515772870662459</v>
      </c>
      <c r="O23" s="47">
        <f>Bsexpto!P27/Bsexpto!P43</f>
        <v>0.48156342182890854</v>
      </c>
      <c r="P23" s="47">
        <f>Bsexpto!Q27/Bsexpto!Q43</f>
        <v>0.48889672188931971</v>
      </c>
      <c r="Q23" s="47">
        <f>Bsexpto!R27/Bsexpto!R43</f>
        <v>0.49983238350653703</v>
      </c>
      <c r="R23" s="47">
        <f>Bsexpto!S27/Bsexpto!S43</f>
        <v>0.50566893424036286</v>
      </c>
      <c r="S23" s="47">
        <f>Bsexpto!T27/Bsexpto!T43</f>
        <v>0.50998751560549316</v>
      </c>
      <c r="T23" s="47">
        <f>Bsexpto!U27/Bsexpto!U43</f>
        <v>0.51499700059988007</v>
      </c>
      <c r="U23" s="47">
        <f>Bsexpto!V27/Bsexpto!V43</f>
        <v>0.52063213345039505</v>
      </c>
      <c r="V23" s="47">
        <f>Bsexpto!W27/Bsexpto!W43</f>
        <v>0.52885443583117997</v>
      </c>
      <c r="W23" s="47">
        <f>Bsexpto!X27/Bsexpto!X43</f>
        <v>0.53640708462187237</v>
      </c>
      <c r="X23" s="47">
        <f>Bsexpto!Y27/Bsexpto!Y43</f>
        <v>0.54427942794279427</v>
      </c>
      <c r="Y23" s="47">
        <f>Bsexpto!Z27/Bsexpto!Z43</f>
        <v>0.54735982580293963</v>
      </c>
      <c r="Z23" s="47">
        <f>Bsexpto!AA27/Bsexpto!AA43</f>
        <v>0.55162162162162165</v>
      </c>
      <c r="AA23" s="47">
        <f>Bsexpto!AB27/Bsexpto!AB43</f>
        <v>0.55549626467449309</v>
      </c>
      <c r="AB23" s="47">
        <f>Bsexpto!AC27/Bsexpto!AC43</f>
        <v>0.55794219040042425</v>
      </c>
      <c r="AC23" s="46">
        <f>Bsexpto!AD27/Bsexpto!AD43</f>
        <v>0.55970734256597854</v>
      </c>
    </row>
    <row r="24" spans="1:29">
      <c r="A24" s="43" t="s">
        <v>64</v>
      </c>
      <c r="B24" s="46" t="e">
        <f>Bsexpto!C28/Bsexpto!C44</f>
        <v>#DIV/0!</v>
      </c>
      <c r="C24" s="46" t="e">
        <f>Bsexpto!D28/Bsexpto!D44</f>
        <v>#DIV/0!</v>
      </c>
      <c r="D24" s="46" t="e">
        <f>Bsexpto!E28/Bsexpto!E44</f>
        <v>#DIV/0!</v>
      </c>
      <c r="E24" s="46" t="e">
        <f>Bsexpto!F28/Bsexpto!F44</f>
        <v>#DIV/0!</v>
      </c>
      <c r="F24" s="46" t="e">
        <f>Bsexpto!G28/Bsexpto!G44</f>
        <v>#DIV/0!</v>
      </c>
      <c r="G24" s="46" t="e">
        <f>Bsexpto!H28/Bsexpto!H44</f>
        <v>#DIV/0!</v>
      </c>
      <c r="H24" s="46">
        <f>Bsexpto!I28/Bsexpto!I44</f>
        <v>0</v>
      </c>
      <c r="I24" s="46">
        <f>Bsexpto!J28/Bsexpto!J44</f>
        <v>0</v>
      </c>
      <c r="J24" s="46">
        <f>Bsexpto!K28/Bsexpto!K44</f>
        <v>0</v>
      </c>
      <c r="K24" s="46">
        <f>Bsexpto!L28/Bsexpto!L44</f>
        <v>0</v>
      </c>
      <c r="L24" s="46">
        <f>Bsexpto!M28/Bsexpto!M44</f>
        <v>0.18949743927738713</v>
      </c>
      <c r="M24" s="46">
        <f>Bsexpto!N28/Bsexpto!N44</f>
        <v>0</v>
      </c>
      <c r="N24" s="46">
        <f>Bsexpto!O28/Bsexpto!O44</f>
        <v>8.9951986892941149E-2</v>
      </c>
      <c r="O24" s="46">
        <f>Bsexpto!P28/Bsexpto!P44</f>
        <v>0.80332133902627201</v>
      </c>
      <c r="P24" s="46">
        <f>Bsexpto!Q28/Bsexpto!Q44</f>
        <v>2.9840144145410115</v>
      </c>
      <c r="Q24" s="46">
        <f>Bsexpto!R28/Bsexpto!R44</f>
        <v>1.2534655495602003</v>
      </c>
      <c r="R24" s="46">
        <f>Bsexpto!S28/Bsexpto!S44</f>
        <v>1.0569397183704512</v>
      </c>
      <c r="S24" s="46">
        <f>Bsexpto!T28/Bsexpto!T44</f>
        <v>-0.33529990682012789</v>
      </c>
      <c r="T24" s="46">
        <f>Bsexpto!U28/Bsexpto!U44</f>
        <v>0.70649333020512528</v>
      </c>
      <c r="U24" s="46">
        <f>Bsexpto!V28/Bsexpto!V44</f>
        <v>-1.0095835676869116</v>
      </c>
      <c r="V24" s="46">
        <f>Bsexpto!W28/Bsexpto!W44</f>
        <v>1.714161638836625</v>
      </c>
      <c r="W24" s="46">
        <f>Bsexpto!X28/Bsexpto!X44</f>
        <v>1.9881877803393886</v>
      </c>
      <c r="X24" s="46">
        <f>Bsexpto!Y28/Bsexpto!Y44</f>
        <v>4.1850628925687146E-2</v>
      </c>
      <c r="Y24" s="46">
        <f>Bsexpto!Z28/Bsexpto!Z44</f>
        <v>-3.0306132863912127</v>
      </c>
      <c r="Z24" s="46">
        <f>Bsexpto!AA28/Bsexpto!AA44</f>
        <v>-6.2398290923050403</v>
      </c>
      <c r="AA24" s="46">
        <f>Bsexpto!AB28/Bsexpto!AB44</f>
        <v>-3.2210184442342356</v>
      </c>
      <c r="AB24" s="46">
        <f>Bsexpto!AC28/Bsexpto!AC44</f>
        <v>-0.28169983751220223</v>
      </c>
      <c r="AC24" s="46">
        <f>Bsexpto!AD28/Bsexpto!AD44</f>
        <v>-2.7701101116226714</v>
      </c>
    </row>
    <row r="25" spans="1:29">
      <c r="AC25" s="21"/>
    </row>
    <row r="26" spans="1:29">
      <c r="AC26" s="21"/>
    </row>
    <row r="27" spans="1:29">
      <c r="AC27" s="21"/>
    </row>
    <row r="28" spans="1:29">
      <c r="AC28" s="21"/>
    </row>
    <row r="29" spans="1:29">
      <c r="AC29" s="21"/>
    </row>
    <row r="30" spans="1:29">
      <c r="AC30" s="21"/>
    </row>
    <row r="31" spans="1:29">
      <c r="AC31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4" sqref="A4:A8"/>
    </sheetView>
  </sheetViews>
  <sheetFormatPr baseColWidth="10" defaultRowHeight="15"/>
  <cols>
    <col min="1" max="1" width="15.42578125" customWidth="1"/>
  </cols>
  <sheetData>
    <row r="1" spans="1:7" s="3" customFormat="1" ht="12.75">
      <c r="A1" s="14" t="s">
        <v>57</v>
      </c>
    </row>
    <row r="2" spans="1:7" s="3" customFormat="1" ht="12.75">
      <c r="A2" s="48" t="s">
        <v>51</v>
      </c>
      <c r="B2" s="26" t="s">
        <v>52</v>
      </c>
      <c r="E2" s="26" t="s">
        <v>53</v>
      </c>
    </row>
    <row r="3" spans="1:7" s="3" customFormat="1" ht="12.75">
      <c r="B3" s="10">
        <v>2012</v>
      </c>
      <c r="C3" s="11">
        <v>2013</v>
      </c>
      <c r="D3" s="11" t="s">
        <v>54</v>
      </c>
      <c r="E3" s="10">
        <v>2012</v>
      </c>
      <c r="F3" s="10">
        <v>2013</v>
      </c>
      <c r="G3" s="11" t="s">
        <v>54</v>
      </c>
    </row>
    <row r="4" spans="1:7" s="3" customFormat="1" ht="12.75">
      <c r="A4" s="43" t="s">
        <v>60</v>
      </c>
      <c r="B4" s="20">
        <f>(Bsexpto!C7+Bsexpto!D7+Bsexpto!E7+Bsexpto!F7+Bsexpto!G7+Bsexpto!H7+Bsexpto!I7+Bsexpto!J7+Bsexpto!K7)/9</f>
        <v>6493.4222600111116</v>
      </c>
      <c r="C4" s="20">
        <f>(Bsexpto!L7+Bsexpto!M7+Bsexpto!N7+Bsexpto!O7+Bsexpto!P7+Bsexpto!Q7+Bsexpto!R7+Bsexpto!S7+Bsexpto!T7+Bsexpto!U7+Bsexpto!V7+Bsexpto!W7)/12</f>
        <v>20240.383333333335</v>
      </c>
      <c r="D4" s="20">
        <f>(Bsexpto!X7+Bsexpto!Y7+Bsexpto!Z7+Bsexpto!AA7+Bsexpto!AB7+Bsexpto!AC7+Bsexpto!AD7)/7</f>
        <v>29171.940000000002</v>
      </c>
      <c r="E4" s="20">
        <f>(A.tendencial!F4+A.tendencial!G4+A.tendencial!H4+A.tendencial!I4+A.tendencial!J4+A.tendencial!K4)/9</f>
        <v>0.22008207259694276</v>
      </c>
      <c r="F4" s="20">
        <f>(A.tendencial!L4+A.tendencial!M4+A.tendencial!N4+A.tendencial!O4+A.tendencial!P4+A.tendencial!Q4+A.tendencial!R4+A.tendencial!S4+A.tendencial!T4+A.tendencial!U4+A.tendencial!V4+A.tendencial!W4)/12</f>
        <v>5.867072529199583E-2</v>
      </c>
      <c r="G4" s="20">
        <f>(A.tendencial!X4+A.tendencial!Y4+A.tendencial!Z4+A.tendencial!AA4+A.tendencial!AB4+A.tendencial!AC4+A.tendencial!AD4)/7</f>
        <v>2.338047729532617E-2</v>
      </c>
    </row>
    <row r="5" spans="1:7" s="3" customFormat="1" ht="12.75">
      <c r="A5" s="43" t="s">
        <v>61</v>
      </c>
      <c r="B5" s="20">
        <f>(Bsexpto!C8+Bsexpto!D8+Bsexpto!E8+Bsexpto!F8+Bsexpto!G8+Bsexpto!H8+Bsexpto!I8+Bsexpto!J8+Bsexpto!K8)/9</f>
        <v>1794.6880710555556</v>
      </c>
      <c r="C5" s="20">
        <f>(Bsexpto!L8+Bsexpto!M8+Bsexpto!N8+Bsexpto!O8+Bsexpto!P8+Bsexpto!Q8+Bsexpto!R8+Bsexpto!S8+Bsexpto!T8+Bsexpto!U8+Bsexpto!V8+Bsexpto!W8)/12</f>
        <v>2717.7358333333327</v>
      </c>
      <c r="D5" s="20">
        <f>(Bsexpto!X8+Bsexpto!Y8+Bsexpto!Z8+Bsexpto!AA8+Bsexpto!AB8+Bsexpto!AC8+Bsexpto!AD8)/7</f>
        <v>3133.4142857142861</v>
      </c>
      <c r="E5" s="20">
        <f>(A.tendencial!F5+A.tendencial!G5+A.tendencial!H5+A.tendencial!I5+A.tendencial!J5+A.tendencial!K5)/9</f>
        <v>6.6096796623616033E-2</v>
      </c>
      <c r="F5" s="20">
        <f>(A.tendencial!L5+A.tendencial!M5+A.tendencial!N5+A.tendencial!O5+A.tendencial!P5+A.tendencial!Q5+A.tendencial!R5+A.tendencial!S5+A.tendencial!T5+A.tendencial!U5+A.tendencial!V5+A.tendencial!W5)/12</f>
        <v>5.3912782398684404E-2</v>
      </c>
      <c r="G5" s="20">
        <f>(A.tendencial!X5+A.tendencial!Y5+A.tendencial!Z5+A.tendencial!AA5+A.tendencial!AB5+A.tendencial!AC5+A.tendencial!AD5)/7</f>
        <v>1.0001710641384776E-2</v>
      </c>
    </row>
    <row r="6" spans="1:7" s="3" customFormat="1" ht="12.75">
      <c r="A6" s="43" t="s">
        <v>62</v>
      </c>
      <c r="B6" s="20">
        <f>(Bsexpto!C9+Bsexpto!D9+Bsexpto!E9+Bsexpto!F9+Bsexpto!G9+Bsexpto!H9+Bsexpto!I9+Bsexpto!J9+Bsexpto!K9)/9</f>
        <v>1.152222222222222</v>
      </c>
      <c r="C6" s="20">
        <f>(Bsexpto!L9+Bsexpto!M9+Bsexpto!N9+Bsexpto!O9+Bsexpto!P9+Bsexpto!Q9+Bsexpto!R9+Bsexpto!S9+Bsexpto!T9+Bsexpto!U9+Bsexpto!V9+Bsexpto!W9)/12</f>
        <v>12.158333333333333</v>
      </c>
      <c r="D6" s="20">
        <f>(Bsexpto!X9+Bsexpto!Y9+Bsexpto!Z9+Bsexpto!AA9+Bsexpto!AB9+Bsexpto!AC9+Bsexpto!AD9)/7</f>
        <v>129.86571428571429</v>
      </c>
      <c r="E6" s="20">
        <f>(A.tendencial!J6+A.tendencial!K6)/9</f>
        <v>-0.54094094094094092</v>
      </c>
      <c r="F6" s="20">
        <f>(A.tendencial!L6+A.tendencial!M6+A.tendencial!N6+A.tendencial!O6+A.tendencial!P6+A.tendencial!Q6+A.tendencial!R6+A.tendencial!S6+A.tendencial!T6+A.tendencial!U6+A.tendencial!V6+A.tendencial!W6)/12</f>
        <v>0.2397812757351642</v>
      </c>
      <c r="G6" s="20">
        <f>(A.tendencial!X6+A.tendencial!Y6+A.tendencial!Z6+A.tendencial!AA6+A.tendencial!AB6+A.tendencial!AC6+A.tendencial!AD6)/7</f>
        <v>-7.5391781447192354</v>
      </c>
    </row>
    <row r="7" spans="1:7" s="3" customFormat="1" ht="12.75">
      <c r="A7" s="43" t="s">
        <v>63</v>
      </c>
      <c r="B7" s="20">
        <f>(Bsexpto!C10+Bsexpto!D10+Bsexpto!E10+Bsexpto!F10+Bsexpto!G10+Bsexpto!H10+Bsexpto!I10+Bsexpto!J10+Bsexpto!K10)/9</f>
        <v>524</v>
      </c>
      <c r="C7" s="20">
        <f>(Bsexpto!L10+Bsexpto!M10+Bsexpto!N10+Bsexpto!O10+Bsexpto!P10+Bsexpto!Q10+Bsexpto!R10+Bsexpto!S10+Bsexpto!T10+Bsexpto!U10+Bsexpto!V10+Bsexpto!W10)/12</f>
        <v>1424.1666666666667</v>
      </c>
      <c r="D7" s="20">
        <f>(Bsexpto!X10+Bsexpto!Y10+Bsexpto!Z10+Bsexpto!AA10+Bsexpto!AB10+Bsexpto!AC10+Bsexpto!AD10)/7</f>
        <v>1663.7142857142858</v>
      </c>
      <c r="E7" s="20">
        <f>(A.tendencial!F7+A.tendencial!G7+A.tendencial!H7+A.tendencial!I7+A.tendencial!J7+A.tendencial!K7)/9</f>
        <v>0.16023853051974993</v>
      </c>
      <c r="F7" s="20">
        <f>(A.tendencial!L7+A.tendencial!M7+A.tendencial!N7+A.tendencial!O7+A.tendencial!P7+A.tendencial!Q7+A.tendencial!R7+A.tendencial!S7+A.tendencial!T7+A.tendencial!U7+A.tendencial!V7+A.tendencial!W7)/12</f>
        <v>4.4086904858632758E-2</v>
      </c>
      <c r="G7" s="20">
        <f>(A.tendencial!X7+A.tendencial!Y7+A.tendencial!Z7+A.tendencial!AA7+A.tendencial!AB7+A.tendencial!AC7+A.tendencial!AD7)/7</f>
        <v>3.7942430369616786E-3</v>
      </c>
    </row>
    <row r="8" spans="1:7" s="3" customFormat="1" ht="12.75">
      <c r="A8" s="43" t="s">
        <v>64</v>
      </c>
      <c r="B8" s="25">
        <f>(Bsexpto!C11+Bsexpto!D11+Bsexpto!E11+Bsexpto!F11+Bsexpto!G11+Bsexpto!H11+Bsexpto!I11+Bsexpto!J11+Bsexpto!K11)/9</f>
        <v>9.4549774111603627E-5</v>
      </c>
      <c r="C8" s="25">
        <f>(Bsexpto!L11+Bsexpto!M11+Bsexpto!N11+Bsexpto!O11+Bsexpto!P11+Bsexpto!Q11+Bsexpto!R11+Bsexpto!S11+Bsexpto!T11+Bsexpto!U11+Bsexpto!V11+Bsexpto!W11)/12</f>
        <v>7.8092474081236079E-4</v>
      </c>
      <c r="D8" s="25">
        <f>(Bsexpto!X11+Bsexpto!Y11+Bsexpto!Z11+Bsexpto!AA11+Bsexpto!AB11+Bsexpto!AC11+Bsexpto!AD11)/7</f>
        <v>4.3394710776986237E-3</v>
      </c>
      <c r="E8" s="20">
        <f>(A.tendencial!J8+A.tendencial!K8)/9</f>
        <v>-0.50360089590904167</v>
      </c>
      <c r="F8" s="20">
        <f>(A.tendencial!L8+A.tendencial!M8+A.tendencial!N8+A.tendencial!O8+A.tendencial!P8+A.tendencial!Q8+A.tendencial!R8+A.tendencial!S8+A.tendencial!T8+A.tendencial!U8+A.tendencial!V8+A.tendencial!W8)/12</f>
        <v>0.16497380035517897</v>
      </c>
      <c r="G8" s="20">
        <f>(A.tendencial!X8+A.tendencial!Y8+A.tendencial!Z8+A.tendencial!AA8+A.tendencial!AB8+A.tendencial!AC8+A.tendencial!AD8)/7</f>
        <v>-7.4384425408140942</v>
      </c>
    </row>
    <row r="9" spans="1:7" s="3" customFormat="1" ht="12.75"/>
    <row r="10" spans="1:7" s="3" customFormat="1" ht="12.75">
      <c r="A10" s="48" t="s">
        <v>39</v>
      </c>
      <c r="B10" s="26" t="s">
        <v>52</v>
      </c>
      <c r="E10" s="26" t="s">
        <v>53</v>
      </c>
    </row>
    <row r="11" spans="1:7" s="3" customFormat="1" ht="12.75">
      <c r="B11" s="10">
        <v>2012</v>
      </c>
      <c r="C11" s="10">
        <v>2013</v>
      </c>
      <c r="D11" s="11" t="s">
        <v>54</v>
      </c>
      <c r="E11" s="10">
        <v>2012</v>
      </c>
      <c r="F11" s="10">
        <v>2013</v>
      </c>
      <c r="G11" s="11" t="s">
        <v>54</v>
      </c>
    </row>
    <row r="12" spans="1:7" s="3" customFormat="1" ht="12.75">
      <c r="A12" s="43" t="s">
        <v>60</v>
      </c>
      <c r="B12" s="20">
        <f>(Bsexpto!C24+Bsexpto!D24+Bsexpto!E24+Bsexpto!F24+Bsexpto!G24+Bsexpto!H24+Bsexpto!I24+Bsexpto!J24+Bsexpto!K24)/9</f>
        <v>4853.5353581333329</v>
      </c>
      <c r="C12" s="20">
        <f>(Bsexpto!L24+Bsexpto!M24+Bsexpto!N24+Bsexpto!O24+Bsexpto!P24+Bsexpto!Q24+Bsexpto!R24+Bsexpto!S24+Bsexpto!T24+Bsexpto!U24+Bsexpto!V24+Bsexpto!W24)/12</f>
        <v>22551.035833333339</v>
      </c>
      <c r="D12" s="20">
        <f>(Bsexpto!X24+Bsexpto!Y24+Bsexpto!Z24+Bsexpto!AA24+Bsexpto!AB24+Bsexpto!AC24+Bsexpto!AD24)/7</f>
        <v>34703.1</v>
      </c>
      <c r="E12" s="20">
        <f>(A.tendencial!F13+A.tendencial!G13+A.tendencial!H13+A.tendencial!I13+A.tendencial!J13+A.tendencial!K13)/9</f>
        <v>0.35246268925049429</v>
      </c>
      <c r="F12" s="20">
        <f>(A.tendencial!L13+A.tendencial!M13+A.tendencial!N13+A.tendencial!O13+A.tendencial!P13+A.tendencial!Q13+A.tendencial!R13+A.tendencial!S13+A.tendencial!T13+A.tendencial!U13+A.tendencial!V13+A.tendencial!W13)/12</f>
        <v>8.0711864860744664E-2</v>
      </c>
      <c r="G12" s="20">
        <f>(A.tendencial!X13+A.tendencial!Y13+A.tendencial!Z13+A.tendencial!AA13+A.tendencial!AB13+A.tendencial!AC13+A.tendencial!AD13)/7</f>
        <v>3.3900191545066925E-2</v>
      </c>
    </row>
    <row r="13" spans="1:7" s="3" customFormat="1" ht="12.75">
      <c r="A13" s="43" t="s">
        <v>61</v>
      </c>
      <c r="B13" s="20">
        <f>(Bsexpto!C25+Bsexpto!D25+Bsexpto!E25+Bsexpto!F25+Bsexpto!G25+Bsexpto!H25+Bsexpto!I25+Bsexpto!J25+Bsexpto!K25)/9</f>
        <v>1527.1131359111112</v>
      </c>
      <c r="C13" s="20">
        <f>(Bsexpto!L25+Bsexpto!M25+Bsexpto!N25+Bsexpto!O25+Bsexpto!P25+Bsexpto!Q25+Bsexpto!R25+Bsexpto!S25+Bsexpto!T25+Bsexpto!U25+Bsexpto!V25+Bsexpto!W25)/12</f>
        <v>3276.0750000000003</v>
      </c>
      <c r="D13" s="20">
        <f>(Bsexpto!X25+Bsexpto!Y25+Bsexpto!Z25+Bsexpto!AA25+Bsexpto!AB25+Bsexpto!AC25+Bsexpto!AD25)/7</f>
        <v>4049.457142857143</v>
      </c>
      <c r="E13" s="20">
        <f>(A.tendencial!F14+A.tendencial!G14+A.tendencial!H14+A.tendencial!I14+A.tendencial!J14+A.tendencial!K14)/9</f>
        <v>0.14840613640229974</v>
      </c>
      <c r="F13" s="20">
        <f>(A.tendencial!L14+A.tendencial!M14+A.tendencial!N14+A.tendencial!O14+A.tendencial!P14+A.tendencial!Q14+A.tendencial!R14+A.tendencial!S14+A.tendencial!T14+A.tendencial!U14+A.tendencial!V14+A.tendencial!W14)/12</f>
        <v>5.8105304897319437E-2</v>
      </c>
      <c r="G13" s="20">
        <f>(A.tendencial!X14+A.tendencial!Y14+A.tendencial!Z14+A.tendencial!AA14+A.tendencial!AB14+A.tendencial!AC14+A.tendencial!AD14)/7</f>
        <v>3.4768412275585948E-2</v>
      </c>
    </row>
    <row r="14" spans="1:7" s="3" customFormat="1" ht="12.75">
      <c r="A14" s="43" t="s">
        <v>62</v>
      </c>
      <c r="B14" s="20">
        <f>(Bsexpto!C26+Bsexpto!D26+Bsexpto!E26+Bsexpto!F26+Bsexpto!G26+Bsexpto!H26+Bsexpto!I26+Bsexpto!J26+Bsexpto!K26)/9</f>
        <v>0</v>
      </c>
      <c r="C14" s="20">
        <f>(Bsexpto!L26+Bsexpto!M26+Bsexpto!N26+Bsexpto!O26+Bsexpto!P26+Bsexpto!Q26+Bsexpto!R26+Bsexpto!S26+Bsexpto!T26+Bsexpto!U26+Bsexpto!V26+Bsexpto!W26)/12</f>
        <v>14.285833333333331</v>
      </c>
      <c r="D14" s="20">
        <f>(Bsexpto!X26+Bsexpto!Y26+Bsexpto!Z26+Bsexpto!AA26+Bsexpto!AB26+Bsexpto!AC26+Bsexpto!AD26)/7</f>
        <v>-52.961428571428577</v>
      </c>
      <c r="E14" s="20" t="e">
        <f>(A.tendencial!J15+A.tendencial!K15)/9</f>
        <v>#DIV/0!</v>
      </c>
      <c r="F14" s="20">
        <f>(A.tendencial!N15+A.tendencial!P15+A.tendencial!Q15+A.tendencial!R15+A.tendencial!S15+A.tendencial!T15+A.tendencial!U15+A.tendencial!V15+A.tendencial!W15)/12</f>
        <v>0.74735275475745067</v>
      </c>
      <c r="G14" s="20">
        <f>(A.tendencial!X15+A.tendencial!Y15+A.tendencial!Z15+A.tendencial!AA15+A.tendencial!AB15+A.tendencial!AC15+A.tendencial!AD15)/7</f>
        <v>-1.2782423047631397</v>
      </c>
    </row>
    <row r="15" spans="1:7" s="3" customFormat="1" ht="12.75">
      <c r="A15" s="43" t="s">
        <v>63</v>
      </c>
      <c r="B15" s="20">
        <f>(Bsexpto!C27+Bsexpto!D27+Bsexpto!E27+Bsexpto!F27+Bsexpto!G27+Bsexpto!H27+Bsexpto!I27+Bsexpto!J27+Bsexpto!K27)/9</f>
        <v>307.22222222222223</v>
      </c>
      <c r="C15" s="20">
        <f>(Bsexpto!L27+Bsexpto!M27+Bsexpto!N27+Bsexpto!O27+Bsexpto!P27+Bsexpto!Q27+Bsexpto!R27+Bsexpto!S27+Bsexpto!T27+Bsexpto!U27+Bsexpto!V27+Bsexpto!W27)/12</f>
        <v>1406.8333333333333</v>
      </c>
      <c r="D15" s="20">
        <f>(Bsexpto!X27+Bsexpto!Y27+Bsexpto!Z27+Bsexpto!AA27+Bsexpto!AB27+Bsexpto!AC27+Bsexpto!AD27)/7</f>
        <v>2038.1428571428571</v>
      </c>
      <c r="E15" s="20">
        <f>(A.tendencial!F16+A.tendencial!G16+A.tendencial!H16+A.tendencial!I16+A.tendencial!J16+A.tendencial!K16)/9</f>
        <v>0.36832790495823214</v>
      </c>
      <c r="F15" s="20">
        <f>(A.tendencial!L16+A.tendencial!M16+A.tendencial!N16+A.tendencial!O16+A.tendencial!P16+A.tendencial!Q16+A.tendencial!R16+A.tendencial!S16+A.tendencial!T16+A.tendencial!U16+A.tendencial!V16+A.tendencial!W16)/12</f>
        <v>7.4384128388470194E-2</v>
      </c>
      <c r="G15" s="20">
        <f>(A.tendencial!X16+A.tendencial!Y16+A.tendencial!Z16+A.tendencial!AA16+A.tendencial!AB16+A.tendencial!AC16+A.tendencial!AD16)/7</f>
        <v>2.183512631625268E-2</v>
      </c>
    </row>
    <row r="16" spans="1:7" s="3" customFormat="1" ht="12.75">
      <c r="A16" s="43" t="s">
        <v>64</v>
      </c>
      <c r="B16" s="25">
        <f>(Bsexpto!C28+Bsexpto!D28+Bsexpto!E28+Bsexpto!F28+Bsexpto!G28+Bsexpto!H28+Bsexpto!I28+Bsexpto!J28+Bsexpto!K28)/9</f>
        <v>0</v>
      </c>
      <c r="C16" s="25">
        <f>(Bsexpto!L28+Bsexpto!M28+Bsexpto!N28+Bsexpto!O28+Bsexpto!P28+Bsexpto!Q28+Bsexpto!R28+Bsexpto!S28+Bsexpto!T28+Bsexpto!U28+Bsexpto!V28+Bsexpto!W28)/12</f>
        <v>6.0085251541233697E-4</v>
      </c>
      <c r="D16" s="25">
        <f>(Bsexpto!X28+Bsexpto!Y28+Bsexpto!Z28+Bsexpto!AA28+Bsexpto!AB28+Bsexpto!AC28+Bsexpto!AD28)/7</f>
        <v>-1.4290190711565549E-3</v>
      </c>
      <c r="E16" s="20" t="e">
        <f>(A.tendencial!J17+A.tendencial!K17)/9</f>
        <v>#VALUE!</v>
      </c>
      <c r="F16" s="20">
        <f>(A.tendencial!N17+A.tendencial!P17+A.tendencial!Q17+A.tendencial!R17+A.tendencial!R17+A.tendencial!S17+A.tendencial!T17+A.tendencial!U17+A.tendencial!V17+A.tendencial!W17)/12</f>
        <v>0.66781629261825504</v>
      </c>
      <c r="G16" s="20">
        <f>(A.tendencial!X17+A.tendencial!Y17+A.tendencial!Z17+A.tendencial!AA17+A.tendencial!AB17+A.tendencial!AC17+A.tendencial!AD17)/7</f>
        <v>-1.2987103208980528</v>
      </c>
    </row>
    <row r="17" spans="1:7" s="3" customFormat="1" ht="12.75">
      <c r="A17" s="22"/>
    </row>
    <row r="18" spans="1:7" s="3" customFormat="1" ht="12.75">
      <c r="A18" s="48" t="s">
        <v>50</v>
      </c>
      <c r="B18" s="26" t="s">
        <v>52</v>
      </c>
      <c r="E18" s="26" t="s">
        <v>53</v>
      </c>
    </row>
    <row r="19" spans="1:7" s="3" customFormat="1" ht="12.75">
      <c r="B19" s="10">
        <v>2012</v>
      </c>
      <c r="C19" s="10">
        <v>2013</v>
      </c>
      <c r="D19" s="11" t="s">
        <v>54</v>
      </c>
      <c r="E19" s="10">
        <v>2012</v>
      </c>
      <c r="F19" s="10">
        <v>2013</v>
      </c>
      <c r="G19" s="11" t="s">
        <v>54</v>
      </c>
    </row>
    <row r="20" spans="1:7" s="3" customFormat="1" ht="12.75">
      <c r="A20" s="43" t="s">
        <v>60</v>
      </c>
      <c r="B20" s="20">
        <f>(Bsexpto!C40+Bsexpto!D40+Bsexpto!E40+Bsexpto!F40+Bsexpto!G40+Bsexpto!H40+Bsexpto!I40+Bsexpto!J40+Bsexpto!K40)/9</f>
        <v>11346.957618144444</v>
      </c>
      <c r="C20" s="20">
        <f>(Bsexpto!L40+Bsexpto!M40+Bsexpto!N40+Bsexpto!O40+Bsexpto!P40+Bsexpto!Q40+Bsexpto!R40+Bsexpto!S40+Bsexpto!T40+Bsexpto!U40+Bsexpto!V40+Bsexpto!W40)/12</f>
        <v>42791.419166666667</v>
      </c>
      <c r="D20" s="20">
        <f>(Bsexpto!X40+Bsexpto!Y40+Bsexpto!Z40+Bsexpto!AA40+Bsexpto!AB40+Bsexpto!AC40+Bsexpto!AD40)/7</f>
        <v>63875.039999999994</v>
      </c>
      <c r="E20" s="20">
        <f>(A.tendencial!F22+A.tendencial!G22+A.tendencial!H22+A.tendencial!I22+A.tendencial!J22+A.tendencial!K22)/9</f>
        <v>0.26704944909069295</v>
      </c>
      <c r="F20" s="20">
        <f>(A.tendencial!L22+A.tendencial!M22+A.tendencial!N22+A.tendencial!O22+A.tendencial!P22+A.tendencial!Q22+A.tendencial!R22+A.tendencial!S22+A.tendencial!T22+A.tendencial!U22+A.tendencial!V22+A.tendencial!W22)/12</f>
        <v>6.9651723651491707E-2</v>
      </c>
      <c r="G20" s="20">
        <f>(A.tendencial!X22+A.tendencial!Y22+A.tendencial!Z22+A.tendencial!AA22+A.tendencial!AB22+A.tendencial!AC22+A.tendencial!AD22)/7</f>
        <v>2.9077948292274343E-2</v>
      </c>
    </row>
    <row r="21" spans="1:7" s="3" customFormat="1" ht="12.75">
      <c r="A21" s="43" t="s">
        <v>61</v>
      </c>
      <c r="B21" s="20">
        <f>(Bsexpto!C41+Bsexpto!D41+Bsexpto!E41+Bsexpto!F41+Bsexpto!G41+Bsexpto!H41+Bsexpto!I41+Bsexpto!J41+Bsexpto!K41)/9</f>
        <v>3321.8012069666675</v>
      </c>
      <c r="C21" s="20">
        <f>(Bsexpto!L41+Bsexpto!M41+Bsexpto!N41+Bsexpto!O41+Bsexpto!P41+Bsexpto!Q41+Bsexpto!R41+Bsexpto!S41+Bsexpto!T41+Bsexpto!U41+Bsexpto!V41+Bsexpto!W41)/12</f>
        <v>5993.810833333333</v>
      </c>
      <c r="D21" s="20">
        <f>(Bsexpto!X41+Bsexpto!Y41+Bsexpto!Z41+Bsexpto!AA41+Bsexpto!AB41+Bsexpto!AC41+Bsexpto!AD41)/7</f>
        <v>7182.8714285714286</v>
      </c>
      <c r="E21" s="20">
        <f>(A.tendencial!F23+A.tendencial!G23+A.tendencial!H23+A.tendencial!I23+A.tendencial!J23+A.tendencial!K23)/9</f>
        <v>0.10029643987189764</v>
      </c>
      <c r="F21" s="20">
        <f>(A.tendencial!L23+A.tendencial!M23+A.tendencial!N23+A.tendencial!O23+A.tendencial!P23+A.tendencial!Q23+A.tendencial!R23+A.tendencial!S23+A.tendencial!T23+A.tendencial!U23+A.tendencial!V23+A.tendencial!W23)/12</f>
        <v>5.2626227772535179E-2</v>
      </c>
      <c r="G21" s="20">
        <f>(A.tendencial!X23+A.tendencial!Y23+A.tendencial!Z23+A.tendencial!AA23+A.tendencial!AB23+A.tendencial!AC23+A.tendencial!AD23)/7</f>
        <v>2.2415554493109835E-2</v>
      </c>
    </row>
    <row r="22" spans="1:7" s="3" customFormat="1" ht="12.75">
      <c r="A22" s="43" t="s">
        <v>62</v>
      </c>
      <c r="B22" s="20">
        <f>(Bsexpto!C42+Bsexpto!D42+Bsexpto!E42+Bsexpto!F42+Bsexpto!G42+Bsexpto!H42+Bsexpto!I42+Bsexpto!J42+Bsexpto!K42)/9</f>
        <v>1.152222222222222</v>
      </c>
      <c r="C22" s="20">
        <f>(Bsexpto!L42+Bsexpto!M42+Bsexpto!N42+Bsexpto!O42+Bsexpto!P42+Bsexpto!Q42+Bsexpto!R42+Bsexpto!S42+Bsexpto!T42+Bsexpto!U42+Bsexpto!V42+Bsexpto!W42)/12</f>
        <v>26.444166666666671</v>
      </c>
      <c r="D22" s="20">
        <f>(Bsexpto!X42+Bsexpto!Y42+Bsexpto!Z42+Bsexpto!AA42+Bsexpto!AB42+Bsexpto!AC42+Bsexpto!AD42)/7</f>
        <v>76.904285714285706</v>
      </c>
      <c r="E22" s="20">
        <f>(A.tendencial!J24+A.tendencial!K24)/9</f>
        <v>-0.54094094094094092</v>
      </c>
      <c r="F22" s="20">
        <f>(A.tendencial!L24+A.tendencial!M24+A.tendencial!N24+A.tendencial!O24+A.tendencial!P24+A.tendencial!Q24+A.tendencial!R24+A.tendencial!S24+A.tendencial!T24+A.tendencial!U24+A.tendencial!V24+A.tendencial!W24)/12</f>
        <v>0.55495180198708971</v>
      </c>
      <c r="G22" s="20">
        <f>(A.tendencial!X24+A.tendencial!Y24+A.tendencial!Z24+A.tendencial!AA24+A.tendencial!AB24+A.tendencial!AC24+A.tendencial!AD24)/7</f>
        <v>0.78393242009749131</v>
      </c>
    </row>
    <row r="23" spans="1:7" s="3" customFormat="1" ht="12.75">
      <c r="A23" s="43" t="s">
        <v>63</v>
      </c>
      <c r="B23" s="20">
        <f>(Bsexpto!C43+Bsexpto!D43+Bsexpto!E43+Bsexpto!F43+Bsexpto!G43+Bsexpto!H43+Bsexpto!I43+Bsexpto!J43+Bsexpto!K43)/9</f>
        <v>831.22222222222217</v>
      </c>
      <c r="C23" s="20">
        <f>(Bsexpto!L43+Bsexpto!M43+Bsexpto!N43+Bsexpto!O43+Bsexpto!P43+Bsexpto!Q43+Bsexpto!R43+Bsexpto!S43+Bsexpto!T43+Bsexpto!U43+Bsexpto!V43+Bsexpto!W43)/12</f>
        <v>2831</v>
      </c>
      <c r="D23" s="20">
        <f>(Bsexpto!X43+Bsexpto!Y43+Bsexpto!Z43+Bsexpto!AA43+Bsexpto!AB43+Bsexpto!AC43+Bsexpto!AD43)/7</f>
        <v>3701.8571428571427</v>
      </c>
      <c r="E23" s="20">
        <f>(A.tendencial!F25+A.tendencial!G25+A.tendencial!H25+A.tendencial!I25+A.tendencial!J25+A.tendencial!K25)/9</f>
        <v>0.21623940440533079</v>
      </c>
      <c r="F23" s="20">
        <f>(A.tendencial!L25+A.tendencial!M25+A.tendencial!N25+A.tendencial!O25+A.tendencial!P25+A.tendencial!Q25+A.tendencial!R25+A.tendencial!S25+A.tendencial!T25+A.tendencial!U25+A.tendencial!V25+A.tendencial!W25)/12</f>
        <v>5.8661629086767975E-2</v>
      </c>
      <c r="G23" s="20">
        <f>(A.tendencial!X25+A.tendencial!Y25+A.tendencial!Z25+A.tendencial!AA25+A.tendencial!AB25+A.tendencial!AC25+A.tendencial!AD25)/7</f>
        <v>1.356333310962321E-2</v>
      </c>
    </row>
    <row r="24" spans="1:7" s="3" customFormat="1" ht="12.75">
      <c r="A24" s="43" t="s">
        <v>64</v>
      </c>
      <c r="B24" s="25">
        <f>(Bsexpto!C44+Bsexpto!D44+Bsexpto!E44+Bsexpto!F44+Bsexpto!G44+Bsexpto!H44+Bsexpto!I44+Bsexpto!J44+Bsexpto!K44)/9</f>
        <v>5.0382880306114204E-5</v>
      </c>
      <c r="C24" s="25">
        <f>(Bsexpto!L44+Bsexpto!M44+Bsexpto!N44+Bsexpto!O44+Bsexpto!P44+Bsexpto!Q44+Bsexpto!R44+Bsexpto!S44+Bsexpto!T44+Bsexpto!U44+Bsexpto!V44+Bsexpto!W44)/12</f>
        <v>6.9992497230305869E-4</v>
      </c>
      <c r="D24" s="25">
        <f>(Bsexpto!X44+Bsexpto!Y44+Bsexpto!Z44+Bsexpto!AA44+Bsexpto!AB44+Bsexpto!AC44+Bsexpto!AD44)/7</f>
        <v>1.1859231026543435E-3</v>
      </c>
      <c r="E24" s="20">
        <f>(A.tendencial!J26+A.tendencial!K26)/9</f>
        <v>-0.49552753520136761</v>
      </c>
      <c r="F24" s="20">
        <f>(A.tendencial!L26+A.tendencial!M26+A.tendencial!N26+A.tendencial!O26+A.tendencial!P26+A.tendencial!Q26+A.tendencial!R26+A.tendencial!S26+A.tendencial!T26+A.tendencial!U26+A.tendencial!V26+A.tendencial!W26)/12</f>
        <v>0.43465623010379389</v>
      </c>
      <c r="G24" s="20">
        <f>(A.tendencial!X26+A.tendencial!Y26+A.tendencial!Z26+A.tendencial!AA26+A.tendencial!AB26+A.tendencial!AC26+A.tendencial!AD26)/7</f>
        <v>0.7307699737554646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20</vt:i4>
      </vt:variant>
    </vt:vector>
  </HeadingPairs>
  <TitlesOfParts>
    <vt:vector size="31" baseType="lpstr">
      <vt:lpstr>Base.gral</vt:lpstr>
      <vt:lpstr>Bsexpto</vt:lpstr>
      <vt:lpstr>PP.16julio</vt:lpstr>
      <vt:lpstr>PP.ceja</vt:lpstr>
      <vt:lpstr>PP.global</vt:lpstr>
      <vt:lpstr>Proyec.V.1</vt:lpstr>
      <vt:lpstr>Proyeccion16JULIO</vt:lpstr>
      <vt:lpstr>A.estructuralxmes</vt:lpstr>
      <vt:lpstr>A.estructuralxaño</vt:lpstr>
      <vt:lpstr>A.tendencial</vt:lpstr>
      <vt:lpstr>A.comparativo</vt:lpstr>
      <vt:lpstr>PP16julio-cartera</vt:lpstr>
      <vt:lpstr>PP16julio-tc.cartera</vt:lpstr>
      <vt:lpstr>PP16julio-desemb</vt:lpstr>
      <vt:lpstr>PPCeja-Desemb</vt:lpstr>
      <vt:lpstr>PP16julio-Mora</vt:lpstr>
      <vt:lpstr>PP16julio-tc.mora</vt:lpstr>
      <vt:lpstr>PP16julio-tc.desemb</vt:lpstr>
      <vt:lpstr>PP16julio-vencida</vt:lpstr>
      <vt:lpstr>PP16julio-tc.clientes</vt:lpstr>
      <vt:lpstr>PPceja-cartera</vt:lpstr>
      <vt:lpstr>PPceja-clientes</vt:lpstr>
      <vt:lpstr>PPceja-tc-cartera</vt:lpstr>
      <vt:lpstr>PPceja-tc.desemb</vt:lpstr>
      <vt:lpstr>PPceja-tc.clientes</vt:lpstr>
      <vt:lpstr>PPceja-mora</vt:lpstr>
      <vt:lpstr>PPceja-tc.mora</vt:lpstr>
      <vt:lpstr>PPambos-tc.cartera</vt:lpstr>
      <vt:lpstr>PPambos-tc-desemb</vt:lpstr>
      <vt:lpstr>PPambos-tc.clientes</vt:lpstr>
      <vt:lpstr>PPambos-tc.mora</vt:lpstr>
    </vt:vector>
  </TitlesOfParts>
  <Company>Banco de Credito de Bolivia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Cossio San Martin Paola Graciela</dc:creator>
  <cp:lastModifiedBy>Garcia Oblitas Hugo Marcelo</cp:lastModifiedBy>
  <dcterms:created xsi:type="dcterms:W3CDTF">2014-08-26T13:34:19Z</dcterms:created>
  <dcterms:modified xsi:type="dcterms:W3CDTF">2014-08-27T21:49:23Z</dcterms:modified>
</cp:coreProperties>
</file>