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0_Plaza\1_ProyectoDocente\tablas\"/>
    </mc:Choice>
  </mc:AlternateContent>
  <xr:revisionPtr revIDLastSave="0" documentId="8_{1E33E2BF-BA91-4564-BC0F-69B51D678BEF}" xr6:coauthVersionLast="28" xr6:coauthVersionMax="28" xr10:uidLastSave="{00000000-0000-0000-0000-000000000000}"/>
  <bookViews>
    <workbookView xWindow="0" yWindow="0" windowWidth="25200" windowHeight="11910" xr2:uid="{00000000-000D-0000-FFFF-FFFF00000000}"/>
  </bookViews>
  <sheets>
    <sheet name="POD" sheetId="7" r:id="rId1"/>
    <sheet name="encargo" sheetId="4" r:id="rId2"/>
    <sheet name="capac" sheetId="6" r:id="rId3"/>
    <sheet name="POD IMPRIMIR" sheetId="8" r:id="rId4"/>
  </sheets>
  <externalReferences>
    <externalReference r:id="rId5"/>
    <externalReference r:id="rId6"/>
    <externalReference r:id="rId7"/>
  </externalReferences>
  <definedNames>
    <definedName name="_xlnm._FilterDatabase" localSheetId="1" hidden="1">encargo!$A$1:$AG$39</definedName>
    <definedName name="_xlnm._FilterDatabase" localSheetId="0" hidden="1">POD!$A$1:$AA$72</definedName>
    <definedName name="Acta">[1]Datos!$E$3:$E$5</definedName>
    <definedName name="Acta2">[2]Datos!$E$3:$E$5</definedName>
    <definedName name="_xlnm.Print_Area" localSheetId="2">capac!$B$1:$AA$18</definedName>
    <definedName name="_xlnm.Print_Area" localSheetId="0">POD!$A$1:$AA$33</definedName>
    <definedName name="dos">[2]MARKETING!$V$3:$V$69</definedName>
    <definedName name="Grupos">[1]Datos!$D$3:$D$12</definedName>
    <definedName name="Idioma">[1]Datos!$C$3:$C$6</definedName>
    <definedName name="idioma2">[2]Datos!$C$3:$C$6</definedName>
    <definedName name="ProfesoresMkt" localSheetId="2">[3]MARKETING!$AQ$4:$AQ$24</definedName>
    <definedName name="ProfesoresMkt" localSheetId="0">[3]MARKETING!$AQ$4:$AQ$24</definedName>
    <definedName name="ProfesoresMkt" localSheetId="3">[3]MARKETING!$AQ$4:$AQ$24</definedName>
    <definedName name="Reducciones">[1]Datos!$H$2:$H$15</definedName>
    <definedName name="Semestre">[1]Datos!$A$3:$A$6</definedName>
    <definedName name="Tipo">[1]Datos!$B$3:$B$5</definedName>
    <definedName name="tipo2">[2]Datos!$B$3:$B$5</definedName>
    <definedName name="_xlnm.Print_Titles" localSheetId="0">POD!$1:$1</definedName>
    <definedName name="Turno">[1]Datos!$F$3:$F$6</definedName>
  </definedNames>
  <calcPr calcId="171027"/>
</workbook>
</file>

<file path=xl/calcChain.xml><?xml version="1.0" encoding="utf-8"?>
<calcChain xmlns="http://schemas.openxmlformats.org/spreadsheetml/2006/main">
  <c r="Q71" i="7" l="1"/>
  <c r="Q6" i="6" l="1"/>
  <c r="Q70" i="7" l="1"/>
  <c r="Q56" i="7"/>
  <c r="X56" i="7"/>
  <c r="J62" i="8" l="1"/>
  <c r="J78" i="8"/>
  <c r="J47" i="8"/>
  <c r="J27" i="8"/>
  <c r="J61" i="8"/>
  <c r="J24" i="8"/>
  <c r="J23" i="8"/>
  <c r="J22" i="8"/>
  <c r="J21" i="8"/>
  <c r="J26" i="8"/>
  <c r="J20" i="8"/>
  <c r="J72" i="8"/>
  <c r="J32" i="8"/>
  <c r="J15" i="8"/>
  <c r="J14" i="8"/>
  <c r="J82" i="8"/>
  <c r="J81" i="8"/>
  <c r="J55" i="8"/>
  <c r="J77" i="8"/>
  <c r="J18" i="8"/>
  <c r="J13" i="8"/>
  <c r="J12" i="8"/>
  <c r="J31" i="8"/>
  <c r="J87" i="8"/>
  <c r="J54" i="8"/>
  <c r="J53" i="8"/>
  <c r="J46" i="8"/>
  <c r="J42" i="8"/>
  <c r="J41" i="8"/>
  <c r="J40" i="8"/>
  <c r="J86" i="8"/>
  <c r="J85" i="8"/>
  <c r="J84" i="8"/>
  <c r="J60" i="8"/>
  <c r="J17" i="8"/>
  <c r="J80" i="8"/>
  <c r="J71" i="8"/>
  <c r="J70" i="8"/>
  <c r="J69" i="8"/>
  <c r="J76" i="8"/>
  <c r="J65" i="8"/>
  <c r="J64" i="8"/>
  <c r="J58" i="8"/>
  <c r="J57" i="8"/>
  <c r="J52" i="8"/>
  <c r="J51" i="8"/>
  <c r="J50" i="8"/>
  <c r="J49" i="8"/>
  <c r="J45" i="8"/>
  <c r="J44" i="8"/>
  <c r="J39" i="8"/>
  <c r="J38" i="8"/>
  <c r="J37" i="8"/>
  <c r="J36" i="8"/>
  <c r="J35" i="8"/>
  <c r="J30" i="8"/>
  <c r="J29" i="8"/>
  <c r="J11" i="8"/>
  <c r="J10" i="8"/>
  <c r="Q69" i="7" l="1"/>
  <c r="Q68" i="7"/>
  <c r="X66" i="7"/>
  <c r="Q66" i="7"/>
  <c r="Q65" i="7"/>
  <c r="X67" i="7"/>
  <c r="Q67" i="7"/>
  <c r="X68" i="7"/>
  <c r="Q64" i="7"/>
  <c r="Q58" i="7" l="1"/>
  <c r="X63" i="7"/>
  <c r="Q63" i="7"/>
  <c r="Q61" i="7"/>
  <c r="Q62" i="7"/>
  <c r="Q60" i="7"/>
  <c r="Q59" i="7"/>
  <c r="Q57" i="7"/>
  <c r="Y16" i="6" l="1"/>
  <c r="Y17" i="6"/>
  <c r="S65" i="7" l="1"/>
  <c r="Y65" i="7" s="1"/>
  <c r="AA65" i="7" s="1"/>
  <c r="S59" i="7"/>
  <c r="Y59" i="7" s="1"/>
  <c r="AA59" i="7" s="1"/>
  <c r="S60" i="7"/>
  <c r="Y60" i="7" s="1"/>
  <c r="AA60" i="7" s="1"/>
  <c r="S62" i="7"/>
  <c r="Y62" i="7" s="1"/>
  <c r="AA62" i="7" s="1"/>
  <c r="S61" i="7"/>
  <c r="Y61" i="7" s="1"/>
  <c r="AA61" i="7" s="1"/>
  <c r="S57" i="7" l="1"/>
  <c r="S58" i="7" l="1"/>
  <c r="Y58" i="7" s="1"/>
  <c r="AA58" i="7" s="1"/>
  <c r="X70" i="7"/>
  <c r="Q55" i="7"/>
  <c r="X55" i="7"/>
  <c r="X18" i="6" l="1"/>
  <c r="X54" i="7" l="1"/>
  <c r="Q54" i="7"/>
  <c r="Q53" i="7"/>
  <c r="X53" i="7"/>
  <c r="X52" i="7"/>
  <c r="Q52" i="7"/>
  <c r="X51" i="7"/>
  <c r="Q51" i="7"/>
  <c r="X50" i="7"/>
  <c r="Q50" i="7"/>
  <c r="X13" i="6"/>
  <c r="X49" i="7" l="1"/>
  <c r="Q49" i="7"/>
  <c r="X48" i="7"/>
  <c r="X8" i="6"/>
  <c r="X12" i="6" l="1"/>
  <c r="X5" i="6"/>
  <c r="X6" i="6"/>
  <c r="X7" i="6"/>
  <c r="X4" i="6"/>
  <c r="Z17" i="6" l="1"/>
  <c r="AB17" i="6" s="1"/>
  <c r="Z13" i="6"/>
  <c r="Z7" i="6"/>
  <c r="AB16" i="6"/>
  <c r="AA16" i="6"/>
  <c r="Z16" i="6"/>
  <c r="AA17" i="6" l="1"/>
  <c r="X47" i="7"/>
  <c r="Q47" i="7"/>
  <c r="X29" i="7" l="1"/>
  <c r="Q46" i="7"/>
  <c r="X44" i="7" l="1"/>
  <c r="Q44" i="7"/>
  <c r="X43" i="7"/>
  <c r="Q43" i="7"/>
  <c r="AF27" i="4" s="1"/>
  <c r="X42" i="7" l="1"/>
  <c r="Q42" i="7"/>
  <c r="AF8" i="4" s="1"/>
  <c r="X41" i="7"/>
  <c r="Q41" i="7"/>
  <c r="Q40" i="7"/>
  <c r="X40" i="7"/>
  <c r="X39" i="7"/>
  <c r="Q39" i="7"/>
  <c r="Q38" i="7" l="1"/>
  <c r="X38" i="7"/>
  <c r="X37" i="7"/>
  <c r="Q37" i="7"/>
  <c r="X8" i="7"/>
  <c r="X9" i="7"/>
  <c r="X36" i="7"/>
  <c r="Q36" i="7"/>
  <c r="X35" i="7" l="1"/>
  <c r="Q35" i="7"/>
  <c r="X34" i="7"/>
  <c r="Q34" i="7"/>
  <c r="Q9" i="7" l="1"/>
  <c r="AB7" i="6" l="1"/>
  <c r="AE34" i="4"/>
  <c r="AF37" i="4" l="1"/>
  <c r="AG37" i="4" s="1"/>
  <c r="X19" i="6" l="1"/>
  <c r="X5" i="7" l="1"/>
  <c r="Q5" i="7"/>
  <c r="Z18" i="6" l="1"/>
  <c r="AB18" i="6" s="1"/>
  <c r="Z15" i="6"/>
  <c r="AB15" i="6" s="1"/>
  <c r="X12" i="7"/>
  <c r="Q12" i="7"/>
  <c r="AF34" i="4" l="1"/>
  <c r="AF4" i="4"/>
  <c r="X32" i="7"/>
  <c r="Q32" i="7"/>
  <c r="Q31" i="7"/>
  <c r="AF10" i="4" s="1"/>
  <c r="Q33" i="7"/>
  <c r="Q18" i="6"/>
  <c r="Q15" i="6"/>
  <c r="X31" i="7"/>
  <c r="X33" i="7"/>
  <c r="X30" i="7"/>
  <c r="Q30" i="7"/>
  <c r="AF25" i="4" s="1"/>
  <c r="Q14" i="6"/>
  <c r="H14" i="6"/>
  <c r="Z14" i="6" s="1"/>
  <c r="AB14" i="6" s="1"/>
  <c r="Q29" i="7"/>
  <c r="Y14" i="6" s="1"/>
  <c r="X28" i="7"/>
  <c r="Q28" i="7"/>
  <c r="X26" i="7"/>
  <c r="Q26" i="7"/>
  <c r="AF31" i="4" s="1"/>
  <c r="Q27" i="7"/>
  <c r="Q25" i="7"/>
  <c r="Q24" i="7"/>
  <c r="Y11" i="6" s="1"/>
  <c r="X24" i="7"/>
  <c r="X23" i="7"/>
  <c r="X21" i="7"/>
  <c r="Q23" i="7"/>
  <c r="AF13" i="4" s="1"/>
  <c r="Q21" i="7"/>
  <c r="AF24" i="4" s="1"/>
  <c r="Q22" i="7"/>
  <c r="X22" i="7"/>
  <c r="AF23" i="4"/>
  <c r="X20" i="7"/>
  <c r="X19" i="7"/>
  <c r="Q20" i="7"/>
  <c r="AF15" i="4" s="1"/>
  <c r="Q19" i="7"/>
  <c r="X18" i="7"/>
  <c r="X17" i="7"/>
  <c r="X16" i="7"/>
  <c r="Q18" i="7"/>
  <c r="AF33" i="4" s="1"/>
  <c r="Q17" i="7"/>
  <c r="AF32" i="4" s="1"/>
  <c r="Q16" i="7"/>
  <c r="AF12" i="4" s="1"/>
  <c r="Q15" i="7"/>
  <c r="X15" i="7"/>
  <c r="X13" i="7"/>
  <c r="X14" i="7"/>
  <c r="X11" i="7"/>
  <c r="X10" i="7"/>
  <c r="X6" i="7"/>
  <c r="X7" i="7"/>
  <c r="AF29" i="4"/>
  <c r="Q13" i="7"/>
  <c r="Q14" i="7"/>
  <c r="Q11" i="7"/>
  <c r="Q10" i="7"/>
  <c r="AF7" i="4" s="1"/>
  <c r="Q8" i="7"/>
  <c r="Q6" i="7"/>
  <c r="AF30" i="4" s="1"/>
  <c r="Q7" i="7"/>
  <c r="AF26" i="4" s="1"/>
  <c r="X4" i="7"/>
  <c r="Q4" i="7"/>
  <c r="Y4" i="6" s="1"/>
  <c r="Q2" i="7"/>
  <c r="Q3" i="7"/>
  <c r="AF16" i="4" s="1"/>
  <c r="Q13" i="6"/>
  <c r="Q11" i="6"/>
  <c r="Q10" i="6"/>
  <c r="Q9" i="6"/>
  <c r="Q8" i="6"/>
  <c r="AB13" i="6"/>
  <c r="AB12" i="6"/>
  <c r="H11" i="6"/>
  <c r="Z11" i="6" s="1"/>
  <c r="AB11" i="6" s="1"/>
  <c r="H10" i="6"/>
  <c r="AB10" i="6" s="1"/>
  <c r="H9" i="6"/>
  <c r="Z9" i="6" s="1"/>
  <c r="AB9" i="6" s="1"/>
  <c r="H8" i="6"/>
  <c r="Z8" i="6" s="1"/>
  <c r="Q7" i="6"/>
  <c r="Q4" i="6"/>
  <c r="Q3" i="6"/>
  <c r="Q19" i="6" s="1"/>
  <c r="H6" i="6"/>
  <c r="Z6" i="6" s="1"/>
  <c r="AB6" i="6" s="1"/>
  <c r="Q5" i="6"/>
  <c r="H5" i="6"/>
  <c r="Z5" i="6" s="1"/>
  <c r="AB5" i="6" s="1"/>
  <c r="H4" i="6"/>
  <c r="Z4" i="6" s="1"/>
  <c r="AB4" i="6" s="1"/>
  <c r="H3" i="6"/>
  <c r="AE15" i="4"/>
  <c r="AE14" i="4"/>
  <c r="AE17" i="4"/>
  <c r="AE27" i="4"/>
  <c r="AE16" i="4"/>
  <c r="AE26" i="4"/>
  <c r="AE23" i="4"/>
  <c r="AE8" i="4"/>
  <c r="AE22" i="4"/>
  <c r="AE25" i="4"/>
  <c r="AE24" i="4"/>
  <c r="AE11" i="4"/>
  <c r="AE10" i="4"/>
  <c r="AE9" i="4"/>
  <c r="AE13" i="4"/>
  <c r="AE28" i="4"/>
  <c r="AE32" i="4"/>
  <c r="AE21" i="4"/>
  <c r="AE4" i="4"/>
  <c r="AE19" i="4"/>
  <c r="AE7" i="4"/>
  <c r="AE36" i="4"/>
  <c r="AE35" i="4"/>
  <c r="AE38" i="4" l="1"/>
  <c r="Y12" i="6"/>
  <c r="AA12" i="6" s="1"/>
  <c r="Y3" i="6"/>
  <c r="S67" i="7"/>
  <c r="Y67" i="7" s="1"/>
  <c r="AA67" i="7" s="1"/>
  <c r="Y15" i="6"/>
  <c r="Y7" i="6"/>
  <c r="Y10" i="6"/>
  <c r="AF11" i="4"/>
  <c r="AG11" i="4" s="1"/>
  <c r="AF28" i="4"/>
  <c r="AG28" i="4" s="1"/>
  <c r="AG13" i="4"/>
  <c r="AF9" i="4"/>
  <c r="AG9" i="4" s="1"/>
  <c r="Y6" i="6"/>
  <c r="Y8" i="6"/>
  <c r="AA8" i="6" s="1"/>
  <c r="Y13" i="6"/>
  <c r="AF18" i="4"/>
  <c r="AG18" i="4" s="1"/>
  <c r="AG30" i="4"/>
  <c r="Y5" i="6"/>
  <c r="AF21" i="4"/>
  <c r="AG21" i="4" s="1"/>
  <c r="Y9" i="6"/>
  <c r="Y18" i="6"/>
  <c r="AB8" i="6"/>
  <c r="Z19" i="6"/>
  <c r="AA14" i="6"/>
  <c r="S46" i="7"/>
  <c r="Y46" i="7" s="1"/>
  <c r="AA46" i="7" s="1"/>
  <c r="AF35" i="4"/>
  <c r="AG35" i="4" s="1"/>
  <c r="AB3" i="6"/>
  <c r="AF2" i="4"/>
  <c r="AG2" i="4" s="1"/>
  <c r="AE39" i="4"/>
  <c r="S24" i="7"/>
  <c r="AG25" i="4"/>
  <c r="AF14" i="4"/>
  <c r="AG14" i="4" s="1"/>
  <c r="AG8" i="4"/>
  <c r="AF6" i="4"/>
  <c r="AG6" i="4" s="1"/>
  <c r="AF20" i="4"/>
  <c r="AG20" i="4" s="1"/>
  <c r="AG10" i="4"/>
  <c r="S29" i="7"/>
  <c r="Y29" i="7" s="1"/>
  <c r="AG4" i="4"/>
  <c r="AF22" i="4"/>
  <c r="AG22" i="4" s="1"/>
  <c r="AF3" i="4"/>
  <c r="AG3" i="4" s="1"/>
  <c r="AG24" i="4"/>
  <c r="AF36" i="4"/>
  <c r="AG36" i="4" s="1"/>
  <c r="AF17" i="4"/>
  <c r="AG17" i="4" s="1"/>
  <c r="AG31" i="4"/>
  <c r="AF19" i="4"/>
  <c r="AG19" i="4" s="1"/>
  <c r="AG16" i="4"/>
  <c r="AG12" i="4"/>
  <c r="AG27" i="4"/>
  <c r="AG7" i="4"/>
  <c r="AG29" i="4"/>
  <c r="AG26" i="4"/>
  <c r="AG34" i="4"/>
  <c r="AG32" i="4"/>
  <c r="AG33" i="4"/>
  <c r="AG23" i="4"/>
  <c r="AG15" i="4"/>
  <c r="S72" i="7" l="1"/>
  <c r="Y72" i="7" s="1"/>
  <c r="AA72" i="7" s="1"/>
  <c r="S71" i="7"/>
  <c r="Y71" i="7" s="1"/>
  <c r="AA71" i="7" s="1"/>
  <c r="S64" i="7"/>
  <c r="Y64" i="7" s="1"/>
  <c r="AA64" i="7" s="1"/>
  <c r="S3" i="7"/>
  <c r="S2" i="7"/>
  <c r="Y2" i="7" s="1"/>
  <c r="S70" i="7"/>
  <c r="S25" i="7"/>
  <c r="Y25" i="7" s="1"/>
  <c r="AA9" i="6"/>
  <c r="S66" i="7"/>
  <c r="Y66" i="7" s="1"/>
  <c r="AA66" i="7" s="1"/>
  <c r="Y57" i="7"/>
  <c r="AA57" i="7" s="1"/>
  <c r="S9" i="7"/>
  <c r="Y9" i="7" s="1"/>
  <c r="AA9" i="7" s="1"/>
  <c r="AA13" i="6"/>
  <c r="S68" i="7"/>
  <c r="Y68" i="7" s="1"/>
  <c r="AA68" i="7" s="1"/>
  <c r="S63" i="7"/>
  <c r="Y63" i="7" s="1"/>
  <c r="AA63" i="7" s="1"/>
  <c r="S69" i="7"/>
  <c r="Y69" i="7" s="1"/>
  <c r="AA69" i="7" s="1"/>
  <c r="S56" i="7"/>
  <c r="Y70" i="7" s="1"/>
  <c r="S28" i="7"/>
  <c r="Y28" i="7" s="1"/>
  <c r="AA28" i="7" s="1"/>
  <c r="S49" i="7"/>
  <c r="Y49" i="7" s="1"/>
  <c r="AA49" i="7" s="1"/>
  <c r="S50" i="7"/>
  <c r="Y50" i="7" s="1"/>
  <c r="AA50" i="7" s="1"/>
  <c r="S55" i="7"/>
  <c r="Y55" i="7" s="1"/>
  <c r="AA55" i="7" s="1"/>
  <c r="S53" i="7"/>
  <c r="Y53" i="7" s="1"/>
  <c r="AA53" i="7" s="1"/>
  <c r="S54" i="7"/>
  <c r="Y54" i="7" s="1"/>
  <c r="AA54" i="7" s="1"/>
  <c r="S51" i="7"/>
  <c r="Y51" i="7" s="1"/>
  <c r="AA51" i="7" s="1"/>
  <c r="S52" i="7"/>
  <c r="Y52" i="7" s="1"/>
  <c r="AA52" i="7" s="1"/>
  <c r="AA15" i="6"/>
  <c r="AB19" i="6"/>
  <c r="AB20" i="6" s="1"/>
  <c r="AB22" i="6" s="1"/>
  <c r="S40" i="7"/>
  <c r="Y40" i="7" s="1"/>
  <c r="AA40" i="7" s="1"/>
  <c r="S48" i="7"/>
  <c r="Y48" i="7" s="1"/>
  <c r="AA48" i="7" s="1"/>
  <c r="AA11" i="6"/>
  <c r="S47" i="7"/>
  <c r="Y47" i="7" s="1"/>
  <c r="AA47" i="7" s="1"/>
  <c r="AA3" i="6"/>
  <c r="Y3" i="7"/>
  <c r="S43" i="7"/>
  <c r="Y43" i="7" s="1"/>
  <c r="AA43" i="7" s="1"/>
  <c r="S44" i="7"/>
  <c r="Y44" i="7" s="1"/>
  <c r="AA44" i="7" s="1"/>
  <c r="AA5" i="6"/>
  <c r="S42" i="7"/>
  <c r="Y42" i="7" s="1"/>
  <c r="AA42" i="7" s="1"/>
  <c r="AA18" i="6"/>
  <c r="S41" i="7"/>
  <c r="Y41" i="7" s="1"/>
  <c r="AA41" i="7" s="1"/>
  <c r="S39" i="7"/>
  <c r="Y39" i="7" s="1"/>
  <c r="AA39" i="7" s="1"/>
  <c r="S38" i="7"/>
  <c r="Y38" i="7" s="1"/>
  <c r="AA38" i="7" s="1"/>
  <c r="S13" i="7"/>
  <c r="Y13" i="7" s="1"/>
  <c r="AA13" i="7" s="1"/>
  <c r="AA7" i="6"/>
  <c r="S37" i="7"/>
  <c r="Y37" i="7" s="1"/>
  <c r="AA37" i="7" s="1"/>
  <c r="S35" i="7"/>
  <c r="Y35" i="7" s="1"/>
  <c r="AA35" i="7" s="1"/>
  <c r="S36" i="7"/>
  <c r="Y36" i="7" s="1"/>
  <c r="AA36" i="7" s="1"/>
  <c r="AA6" i="6"/>
  <c r="S34" i="7"/>
  <c r="Y34" i="7" s="1"/>
  <c r="AA34" i="7" s="1"/>
  <c r="AA10" i="6"/>
  <c r="AA4" i="6"/>
  <c r="S5" i="7"/>
  <c r="Y5" i="7" s="1"/>
  <c r="S12" i="7"/>
  <c r="Y12" i="7" s="1"/>
  <c r="S10" i="7"/>
  <c r="Y10" i="7" s="1"/>
  <c r="S20" i="7"/>
  <c r="Y20" i="7" s="1"/>
  <c r="S4" i="7"/>
  <c r="Y4" i="7" s="1"/>
  <c r="AA4" i="7" s="1"/>
  <c r="S14" i="7"/>
  <c r="Y14" i="7" s="1"/>
  <c r="S15" i="7"/>
  <c r="Y15" i="7" s="1"/>
  <c r="S22" i="7"/>
  <c r="Y22" i="7" s="1"/>
  <c r="S21" i="7"/>
  <c r="Y21" i="7" s="1"/>
  <c r="Y24" i="7"/>
  <c r="S8" i="7"/>
  <c r="Y8" i="7" s="1"/>
  <c r="S31" i="7"/>
  <c r="Y31" i="7" s="1"/>
  <c r="AA31" i="7" s="1"/>
  <c r="S33" i="7"/>
  <c r="Y33" i="7" s="1"/>
  <c r="S23" i="7"/>
  <c r="Y23" i="7" s="1"/>
  <c r="AA29" i="7"/>
  <c r="S27" i="7"/>
  <c r="Y27" i="7" s="1"/>
  <c r="AA27" i="7" s="1"/>
  <c r="S26" i="7"/>
  <c r="Y26" i="7" s="1"/>
  <c r="S30" i="7"/>
  <c r="Y30" i="7" s="1"/>
  <c r="S17" i="7"/>
  <c r="Y17" i="7" s="1"/>
  <c r="AA17" i="7" s="1"/>
  <c r="S32" i="7"/>
  <c r="Y32" i="7" s="1"/>
  <c r="S16" i="7"/>
  <c r="Y16" i="7" s="1"/>
  <c r="S18" i="7"/>
  <c r="Y18" i="7" s="1"/>
  <c r="S19" i="7"/>
  <c r="Y19" i="7" s="1"/>
  <c r="AA19" i="7" s="1"/>
  <c r="S6" i="7"/>
  <c r="Y6" i="7" s="1"/>
  <c r="S7" i="7"/>
  <c r="Y7" i="7" s="1"/>
  <c r="S11" i="7"/>
  <c r="Y11" i="7" s="1"/>
  <c r="AA70" i="7" l="1"/>
  <c r="Y56" i="7"/>
  <c r="AA56" i="7" s="1"/>
  <c r="AA5" i="7"/>
  <c r="AA12" i="7"/>
  <c r="AA3" i="7"/>
  <c r="AA15" i="7"/>
  <c r="AA20" i="7"/>
  <c r="AA14" i="7"/>
  <c r="AA22" i="7"/>
  <c r="AA25" i="7"/>
  <c r="AA8" i="7"/>
  <c r="AA21" i="7"/>
  <c r="AA24" i="7"/>
  <c r="AA23" i="7"/>
  <c r="AA30" i="7"/>
  <c r="AA26" i="7"/>
  <c r="AA33" i="7"/>
  <c r="AA18" i="7"/>
  <c r="AA16" i="7"/>
  <c r="AA32" i="7"/>
  <c r="AA6" i="7"/>
  <c r="AA7" i="7"/>
  <c r="AA10" i="7"/>
  <c r="AA11" i="7"/>
  <c r="AA2" i="7"/>
</calcChain>
</file>

<file path=xl/sharedStrings.xml><?xml version="1.0" encoding="utf-8"?>
<sst xmlns="http://schemas.openxmlformats.org/spreadsheetml/2006/main" count="1728" uniqueCount="297">
  <si>
    <t>Docente</t>
  </si>
  <si>
    <t>Cat</t>
  </si>
  <si>
    <t>Titulación</t>
  </si>
  <si>
    <t>Código</t>
  </si>
  <si>
    <t>Asignatura</t>
  </si>
  <si>
    <t>Per</t>
  </si>
  <si>
    <t>Sem</t>
  </si>
  <si>
    <t>Tipo</t>
  </si>
  <si>
    <t>Idiom</t>
  </si>
  <si>
    <t>Tur</t>
  </si>
  <si>
    <t xml:space="preserve"> G60</t>
  </si>
  <si>
    <t>Firma acta</t>
  </si>
  <si>
    <t>h/s G60</t>
  </si>
  <si>
    <t>h/s G30 G15</t>
  </si>
  <si>
    <t>Otra Doc</t>
  </si>
  <si>
    <t>h/s</t>
  </si>
  <si>
    <t>Ded total</t>
  </si>
  <si>
    <t>Cap. Referencia</t>
  </si>
  <si>
    <t>%</t>
  </si>
  <si>
    <t>ARAMENDIA MUNETA, Maria Elena</t>
  </si>
  <si>
    <t>O</t>
  </si>
  <si>
    <t>N</t>
  </si>
  <si>
    <t>ING</t>
  </si>
  <si>
    <t>M</t>
  </si>
  <si>
    <t>GG/81</t>
  </si>
  <si>
    <t>sí</t>
  </si>
  <si>
    <t>GG/1</t>
  </si>
  <si>
    <t>ARCE URRIZA, MARTA</t>
  </si>
  <si>
    <t>P</t>
  </si>
  <si>
    <t>CAS</t>
  </si>
  <si>
    <t>CEBOLLADA CALVO, JOSE JAVIER</t>
  </si>
  <si>
    <t>Dedicación Gestión Departamento</t>
  </si>
  <si>
    <t>T</t>
  </si>
  <si>
    <t>CHOCARRO EGUARAS, RAQUEL</t>
  </si>
  <si>
    <t>A</t>
  </si>
  <si>
    <t>MX</t>
  </si>
  <si>
    <t>CORTIÑAS UGALDE, Monica</t>
  </si>
  <si>
    <t>Marketing</t>
  </si>
  <si>
    <t>no</t>
  </si>
  <si>
    <t>ELORZ DOMEZAIN, MARGARITA</t>
  </si>
  <si>
    <t>GG/2</t>
  </si>
  <si>
    <t>GORRINDO RUIZ, EUGENIO</t>
  </si>
  <si>
    <t>LECUMBERRI GOYENECHE, Eva Maria</t>
  </si>
  <si>
    <t>MARTIN MARTIN, OSCAR</t>
  </si>
  <si>
    <t>AD</t>
  </si>
  <si>
    <t>MUGICA GRIJALBA, JOSE MIGUEL</t>
  </si>
  <si>
    <t>Director Escuela de Doctorado de Navarra</t>
  </si>
  <si>
    <t>C</t>
  </si>
  <si>
    <t>VILLANUEVA ORBAIZ, María  Luisa</t>
  </si>
  <si>
    <t>MUPES</t>
  </si>
  <si>
    <t>As2</t>
  </si>
  <si>
    <t>EADE+ADE+AD</t>
  </si>
  <si>
    <t>Dirección Comercial II</t>
  </si>
  <si>
    <t>A1</t>
  </si>
  <si>
    <t>IAMR+IPPA</t>
  </si>
  <si>
    <t>Empresa</t>
  </si>
  <si>
    <t>ECO+ADE</t>
  </si>
  <si>
    <t>INVESTIGACIÓN DE MERCADOS</t>
  </si>
  <si>
    <t>TU</t>
  </si>
  <si>
    <t>EADE+ADE</t>
  </si>
  <si>
    <t>DIRECCIÓN COMERCIAL I</t>
  </si>
  <si>
    <t>MMOBE</t>
  </si>
  <si>
    <t>Prof. CD</t>
  </si>
  <si>
    <t>Prácticum II (especialización de Gestión de Empresas - Economía y Administración de Empresas)</t>
  </si>
  <si>
    <t>EMPRESA</t>
  </si>
  <si>
    <t>ECO+ADE+EADE</t>
  </si>
  <si>
    <t>Prácticas externas</t>
  </si>
  <si>
    <t>MUDE</t>
  </si>
  <si>
    <t>ADE</t>
  </si>
  <si>
    <t>DIRECCIÓN COMERCIAL II</t>
  </si>
  <si>
    <t>ADE+EADE</t>
  </si>
  <si>
    <t>Sistemas integrados de Gestión (SAP)</t>
  </si>
  <si>
    <t>MUGPSII</t>
  </si>
  <si>
    <t>Procesos Comerciales</t>
  </si>
  <si>
    <t>Extensiones Logísticas</t>
  </si>
  <si>
    <t>Procesos Logísticos</t>
  </si>
  <si>
    <t>DIS</t>
  </si>
  <si>
    <t>MARKETING</t>
  </si>
  <si>
    <t>EADE+ECO</t>
  </si>
  <si>
    <t>Investigación de mercados</t>
  </si>
  <si>
    <t>Estrategia de Producto y Precio</t>
  </si>
  <si>
    <t>ADE+ECO+DCHO</t>
  </si>
  <si>
    <t>ADE+ECO+EADE</t>
  </si>
  <si>
    <t>Distribución y Logística</t>
  </si>
  <si>
    <t>EADE+ECO+ADE</t>
  </si>
  <si>
    <t>International Trade Management</t>
  </si>
  <si>
    <t>Negocios internacionales</t>
  </si>
  <si>
    <t>CU</t>
  </si>
  <si>
    <t>Dirección de Marketing</t>
  </si>
  <si>
    <t>Comunicación y Ventas</t>
  </si>
  <si>
    <t>Comportamiento del Consumidor</t>
  </si>
  <si>
    <t>CÓDIGO</t>
  </si>
  <si>
    <t>VINCULACIÓN</t>
  </si>
  <si>
    <t>ASIGNATURA</t>
  </si>
  <si>
    <t>TITUL.</t>
  </si>
  <si>
    <t>PER</t>
  </si>
  <si>
    <t>ETCS</t>
  </si>
  <si>
    <t>Idi</t>
  </si>
  <si>
    <t>G60</t>
  </si>
  <si>
    <t>G15</t>
  </si>
  <si>
    <t>H/S G60</t>
  </si>
  <si>
    <t>H/S G30</t>
  </si>
  <si>
    <t>H/S G15</t>
  </si>
  <si>
    <t>total dpto</t>
  </si>
  <si>
    <t>MKT</t>
  </si>
  <si>
    <t>Z</t>
  </si>
  <si>
    <t>171818+172826+176852</t>
  </si>
  <si>
    <t>Márketing</t>
  </si>
  <si>
    <t>NA</t>
  </si>
  <si>
    <t>171817+172605</t>
  </si>
  <si>
    <t>172402+171826+176402</t>
  </si>
  <si>
    <t>172709+176823</t>
  </si>
  <si>
    <t>172725+176828</t>
  </si>
  <si>
    <t>172728+176830</t>
  </si>
  <si>
    <t>172820+171820+176847</t>
  </si>
  <si>
    <t>172825+176839</t>
  </si>
  <si>
    <t>176402+172402</t>
  </si>
  <si>
    <t>176842+171712+172727</t>
  </si>
  <si>
    <t>501106+502104</t>
  </si>
  <si>
    <t>REDUCCIONES</t>
  </si>
  <si>
    <t>CG/1</t>
  </si>
  <si>
    <t>TFG ADE</t>
  </si>
  <si>
    <t>Proy. (ECO2012-38590-C02-01) Investigador Principal</t>
  </si>
  <si>
    <t>Proy. (ECO2011-28182) Investigador Principal</t>
  </si>
  <si>
    <t>ORG</t>
  </si>
  <si>
    <t>MUII+MUIT</t>
  </si>
  <si>
    <t>Prácticas en Empresas</t>
  </si>
  <si>
    <t>176703+172502</t>
  </si>
  <si>
    <t>176806+171817+172605</t>
  </si>
  <si>
    <t>% Dept.</t>
  </si>
  <si>
    <t>G30 Curso 14-15</t>
  </si>
  <si>
    <t>G30 Dir</t>
  </si>
  <si>
    <t>propuesta G30</t>
  </si>
  <si>
    <t>CON</t>
  </si>
  <si>
    <t>FIN</t>
  </si>
  <si>
    <t>AGR</t>
  </si>
  <si>
    <t>horas area</t>
  </si>
  <si>
    <t>horas asignadas</t>
  </si>
  <si>
    <t>DIF</t>
  </si>
  <si>
    <t>Área</t>
  </si>
  <si>
    <t>CAPACIDAD DOCENTE</t>
  </si>
  <si>
    <t>Area</t>
  </si>
  <si>
    <t>Profesor</t>
  </si>
  <si>
    <t>Categoría</t>
  </si>
  <si>
    <t>Dedicación</t>
  </si>
  <si>
    <t>Cap Teo</t>
  </si>
  <si>
    <t>Cap Ref</t>
  </si>
  <si>
    <t>Inicio</t>
  </si>
  <si>
    <t>Fin</t>
  </si>
  <si>
    <t>Reduccion</t>
  </si>
  <si>
    <t>PFC</t>
  </si>
  <si>
    <t>TÉSIS</t>
  </si>
  <si>
    <t>TOTAL</t>
  </si>
  <si>
    <t>ARAMENDIA MUNETA, MARIA ELENA</t>
  </si>
  <si>
    <t>TP6</t>
  </si>
  <si>
    <t>Proy. (ECO2011-28182) Investigador</t>
  </si>
  <si>
    <t>Redgest</t>
  </si>
  <si>
    <t>TOTAL RED</t>
  </si>
  <si>
    <t>Proy. (ECO2012-38590-C02-01) Investigador</t>
  </si>
  <si>
    <t>CORTIÑAS UGALDE, MONICA</t>
  </si>
  <si>
    <t>TP4</t>
  </si>
  <si>
    <t>LECUMBERRI GOYENECHE, EVA MARIA</t>
  </si>
  <si>
    <t>Proy. (ECO2011-28991) Investigador Principal</t>
  </si>
  <si>
    <t>VILLANUEVA ORBAIZ, MARÍA  LUISA</t>
  </si>
  <si>
    <t>TotalActiv</t>
  </si>
  <si>
    <t>Total Red</t>
  </si>
  <si>
    <t>DedicInvest</t>
  </si>
  <si>
    <t>DedicGestión</t>
  </si>
  <si>
    <t>AS2</t>
  </si>
  <si>
    <t>Total horas</t>
  </si>
  <si>
    <t>TFG MUPES</t>
  </si>
  <si>
    <t>TFM MUPES</t>
  </si>
  <si>
    <t>Trabajo de Fin de Máster MMOBE</t>
  </si>
  <si>
    <t>Trabajo de Fin de Máster MUDE</t>
  </si>
  <si>
    <t>TFE: 6ECTS</t>
  </si>
  <si>
    <t>Códigoarea</t>
  </si>
  <si>
    <t>-</t>
  </si>
  <si>
    <t>M10-12, X8-10/12-14</t>
  </si>
  <si>
    <t>V10-12,L8-10/12-14</t>
  </si>
  <si>
    <t>L10-12,M8-10/12-14</t>
  </si>
  <si>
    <t>L5-7,M3-5/7-9</t>
  </si>
  <si>
    <t>V10-12;L8-10/12-14</t>
  </si>
  <si>
    <t>L8-10;J8-10</t>
  </si>
  <si>
    <t>X,J. 8-10</t>
  </si>
  <si>
    <t>L10-12;X10-12</t>
  </si>
  <si>
    <t>??</t>
  </si>
  <si>
    <t>J12-14;V12-14</t>
  </si>
  <si>
    <t>M10-12, J10-12</t>
  </si>
  <si>
    <t>x10-12;J8-10/12-14</t>
  </si>
  <si>
    <t>L10-12;M8-10/12-14</t>
  </si>
  <si>
    <t>Abril,Mañanas</t>
  </si>
  <si>
    <t>Febrero-Abril, Mañanas</t>
  </si>
  <si>
    <t>Febrero, Tardes</t>
  </si>
  <si>
    <t>J10-12;V8-10/12-14</t>
  </si>
  <si>
    <t>Capacidad</t>
  </si>
  <si>
    <t>Actividad</t>
  </si>
  <si>
    <t>Dedicación Gestión Equipo</t>
  </si>
  <si>
    <t>ARIZ GORRIZ, Mirian</t>
  </si>
  <si>
    <t>Contratado doctor interino</t>
  </si>
  <si>
    <t>ARIZ GORRIZ, MIRIAN</t>
  </si>
  <si>
    <t>RedInvest</t>
  </si>
  <si>
    <t>TFE9 ECTS</t>
  </si>
  <si>
    <t>TFE: 5ECTS</t>
  </si>
  <si>
    <t>TFE: 15ECTS</t>
  </si>
  <si>
    <t>Matr. 15-16</t>
  </si>
  <si>
    <t>Iniciación a la investigación educativa en Economía y Gestión de Empresas e innovación</t>
  </si>
  <si>
    <t>Propuestas de intervención educativa en Economía y Gestión de Empresas</t>
  </si>
  <si>
    <t>Sistemas de información</t>
  </si>
  <si>
    <t>p</t>
  </si>
  <si>
    <t>total con</t>
  </si>
  <si>
    <t>capacidad real</t>
  </si>
  <si>
    <t>73039+73227</t>
  </si>
  <si>
    <t>G1. Horario 2016/2017</t>
  </si>
  <si>
    <t>G2. Horario 2016/2017</t>
  </si>
  <si>
    <t>G3. Horario 2016/2017</t>
  </si>
  <si>
    <t>Marketing Management II</t>
  </si>
  <si>
    <t>V10-12;L8-10/12-2</t>
  </si>
  <si>
    <t>J5-7,V3-5/7-9</t>
  </si>
  <si>
    <t>M10-12;X8-10/12-2</t>
  </si>
  <si>
    <t>V5-7;L3-5/7-9</t>
  </si>
  <si>
    <t>X5-7;J3-5/7-9</t>
  </si>
  <si>
    <t>Marketing Management I</t>
  </si>
  <si>
    <t>MARKETING RESEARCH</t>
  </si>
  <si>
    <t>M10-12;X8-10</t>
  </si>
  <si>
    <t>M5-7;X3-5/7-9</t>
  </si>
  <si>
    <t>M8-10, J8-10</t>
  </si>
  <si>
    <t>TFM Sap</t>
  </si>
  <si>
    <t>Horario16/17</t>
  </si>
  <si>
    <t>Subdirección</t>
  </si>
  <si>
    <t>Dedicación Gestión equipo</t>
  </si>
  <si>
    <t>M10-12;X8-10 y 12-2</t>
  </si>
  <si>
    <t>J8-10;V8-10</t>
  </si>
  <si>
    <t>Prof. Cdi</t>
  </si>
  <si>
    <t>Marketing Research</t>
  </si>
  <si>
    <t>GG/3</t>
  </si>
  <si>
    <t>M10-12;J12-14</t>
  </si>
  <si>
    <t>X10-12;J8-10</t>
  </si>
  <si>
    <t>si</t>
  </si>
  <si>
    <t>MEDRANO, CARLOS</t>
  </si>
  <si>
    <t>IRIBERTEGUI, MIGUEL</t>
  </si>
  <si>
    <t>BAZTÁN, FERNANDO</t>
  </si>
  <si>
    <t>INCREMENTOS DE LA DOCENCIA 17-18</t>
  </si>
  <si>
    <t>Ay. Doctor</t>
  </si>
  <si>
    <t>Dedicación Gestión Equipo y coordinación máster</t>
  </si>
  <si>
    <t xml:space="preserve">proyecto </t>
  </si>
  <si>
    <t>proyecto</t>
  </si>
  <si>
    <t>TFE</t>
  </si>
  <si>
    <t>Inglés</t>
  </si>
  <si>
    <t>total sin TFE</t>
  </si>
  <si>
    <t>encargo</t>
  </si>
  <si>
    <t>diferencia</t>
  </si>
  <si>
    <t>conclusión, hay que reducir 9h a los asociados</t>
  </si>
  <si>
    <t>L10-12;M8-10 y 12-2</t>
  </si>
  <si>
    <t>SAP</t>
  </si>
  <si>
    <t>TFM sap</t>
  </si>
  <si>
    <t>ADE+ECO</t>
  </si>
  <si>
    <t>X10-12</t>
  </si>
  <si>
    <t>Incremento docencia inglés</t>
  </si>
  <si>
    <t>J12-2,V10-12/3-5</t>
  </si>
  <si>
    <t>X12-2;J12-2</t>
  </si>
  <si>
    <t>M12-2;X10-12/3-5</t>
  </si>
  <si>
    <t>M12-2, J8-10</t>
  </si>
  <si>
    <t>V10-12,L8-10/10-12</t>
  </si>
  <si>
    <t>X10-12;J12-14</t>
  </si>
  <si>
    <t>L10-12;V12-2</t>
  </si>
  <si>
    <t>X10-12, J10-12</t>
  </si>
  <si>
    <t>AY</t>
  </si>
  <si>
    <t>L3-5,M12-2/5-7</t>
  </si>
  <si>
    <t>J3-5;V12-2/5-7</t>
  </si>
  <si>
    <t>NO</t>
  </si>
  <si>
    <t>X10-12; J8-10/12-2</t>
  </si>
  <si>
    <t>J12-2;V10-12/3-5</t>
  </si>
  <si>
    <t>Horario17/18</t>
  </si>
  <si>
    <t>ARAMENDIA, Elena</t>
  </si>
  <si>
    <t>ARCE, MARTA</t>
  </si>
  <si>
    <t>ARIZ, Mirian</t>
  </si>
  <si>
    <t>CEBOLLADA,JAVIER</t>
  </si>
  <si>
    <t>CHOCARRO, RAQUEL</t>
  </si>
  <si>
    <t>CORTIÑAS, Monica</t>
  </si>
  <si>
    <t>ELORZ, MARGARITA</t>
  </si>
  <si>
    <t>GORRINDO, EUGENIO</t>
  </si>
  <si>
    <t>LECUMBERRI, Eva</t>
  </si>
  <si>
    <t>MARTIN, OSCAR</t>
  </si>
  <si>
    <t>MUGICA, JOSE MIGUEL</t>
  </si>
  <si>
    <t>VILLANUEVA, MªLuisa</t>
  </si>
  <si>
    <t xml:space="preserve">Prácticum II </t>
  </si>
  <si>
    <t xml:space="preserve">Iniciación a la investigación </t>
  </si>
  <si>
    <t xml:space="preserve">Propuestas de intervención </t>
  </si>
  <si>
    <t>POD 17/18</t>
  </si>
  <si>
    <t>1º SEMESTRE</t>
  </si>
  <si>
    <t>2º SEMESTRE</t>
  </si>
  <si>
    <t>Estudiantes movilidad</t>
  </si>
  <si>
    <t>M5-7;X12-2/3-5</t>
  </si>
  <si>
    <t>J5-7,L3-5/7-9</t>
  </si>
  <si>
    <t>MARCOS, GUSTAVO</t>
  </si>
  <si>
    <t>Comisión grado</t>
  </si>
  <si>
    <t xml:space="preserve">Dedicación comisión grado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</si>
</sst>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7">
    <xf numFmtId="0" fontId="0" fillId="0" borderId="0" xfId="0"/>
    <xf numFmtId="0" fontId="0" fillId="3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5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6" borderId="13" xfId="0" applyFill="1" applyBorder="1"/>
    <xf numFmtId="0" fontId="0" fillId="6" borderId="2" xfId="0" applyFill="1" applyBorder="1"/>
    <xf numFmtId="9" fontId="0" fillId="6" borderId="2" xfId="1" applyFont="1" applyFill="1" applyBorder="1"/>
    <xf numFmtId="0" fontId="0" fillId="6" borderId="16" xfId="0" applyFill="1" applyBorder="1"/>
    <xf numFmtId="0" fontId="0" fillId="4" borderId="17" xfId="0" applyFill="1" applyBorder="1"/>
    <xf numFmtId="0" fontId="0" fillId="4" borderId="12" xfId="0" applyFill="1" applyBorder="1"/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8" xfId="0" applyBorder="1"/>
    <xf numFmtId="0" fontId="0" fillId="6" borderId="12" xfId="0" applyFill="1" applyBorder="1"/>
    <xf numFmtId="9" fontId="0" fillId="6" borderId="12" xfId="1" applyFont="1" applyFill="1" applyBorder="1"/>
    <xf numFmtId="0" fontId="0" fillId="6" borderId="23" xfId="0" applyFill="1" applyBorder="1"/>
    <xf numFmtId="0" fontId="4" fillId="4" borderId="16" xfId="0" applyFont="1" applyFill="1" applyBorder="1"/>
    <xf numFmtId="0" fontId="0" fillId="3" borderId="13" xfId="0" applyFill="1" applyBorder="1"/>
    <xf numFmtId="0" fontId="4" fillId="3" borderId="16" xfId="0" applyFont="1" applyFill="1" applyBorder="1"/>
    <xf numFmtId="15" fontId="0" fillId="4" borderId="12" xfId="0" applyNumberFormat="1" applyFill="1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6" borderId="14" xfId="0" applyFill="1" applyBorder="1"/>
    <xf numFmtId="0" fontId="0" fillId="6" borderId="24" xfId="0" applyFill="1" applyBorder="1"/>
    <xf numFmtId="9" fontId="0" fillId="6" borderId="24" xfId="1" applyFont="1" applyFill="1" applyBorder="1"/>
    <xf numFmtId="15" fontId="0" fillId="4" borderId="24" xfId="0" applyNumberFormat="1" applyFill="1" applyBorder="1"/>
    <xf numFmtId="0" fontId="4" fillId="4" borderId="23" xfId="0" applyFont="1" applyFill="1" applyBorder="1"/>
    <xf numFmtId="0" fontId="0" fillId="3" borderId="14" xfId="0" applyFill="1" applyBorder="1"/>
    <xf numFmtId="0" fontId="0" fillId="3" borderId="24" xfId="0" applyFill="1" applyBorder="1"/>
    <xf numFmtId="0" fontId="0" fillId="4" borderId="9" xfId="0" applyFill="1" applyBorder="1"/>
    <xf numFmtId="15" fontId="0" fillId="4" borderId="10" xfId="0" applyNumberFormat="1" applyFill="1" applyBorder="1"/>
    <xf numFmtId="0" fontId="0" fillId="4" borderId="10" xfId="0" applyFill="1" applyBorder="1"/>
    <xf numFmtId="0" fontId="4" fillId="4" borderId="11" xfId="0" applyFont="1" applyFill="1" applyBorder="1"/>
    <xf numFmtId="0" fontId="4" fillId="4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0" fillId="6" borderId="26" xfId="0" applyFill="1" applyBorder="1"/>
    <xf numFmtId="9" fontId="0" fillId="6" borderId="26" xfId="1" applyFont="1" applyFill="1" applyBorder="1"/>
    <xf numFmtId="0" fontId="0" fillId="4" borderId="15" xfId="0" applyFill="1" applyBorder="1"/>
    <xf numFmtId="15" fontId="0" fillId="4" borderId="26" xfId="0" applyNumberFormat="1" applyFill="1" applyBorder="1"/>
    <xf numFmtId="0" fontId="4" fillId="4" borderId="27" xfId="0" applyFont="1" applyFill="1" applyBorder="1"/>
    <xf numFmtId="0" fontId="0" fillId="3" borderId="15" xfId="0" applyFill="1" applyBorder="1"/>
    <xf numFmtId="0" fontId="0" fillId="3" borderId="26" xfId="0" applyFill="1" applyBorder="1"/>
    <xf numFmtId="0" fontId="5" fillId="9" borderId="20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vertical="center" wrapText="1"/>
    </xf>
    <xf numFmtId="0" fontId="3" fillId="9" borderId="21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19" xfId="1" applyNumberFormat="1" applyFont="1" applyFill="1" applyBorder="1" applyAlignment="1">
      <alignment horizontal="center" vertical="center"/>
    </xf>
    <xf numFmtId="9" fontId="3" fillId="9" borderId="8" xfId="0" applyNumberFormat="1" applyFont="1" applyFill="1" applyBorder="1" applyAlignment="1">
      <alignment horizontal="center" vertical="center"/>
    </xf>
    <xf numFmtId="0" fontId="3" fillId="9" borderId="20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4" fontId="3" fillId="9" borderId="7" xfId="0" applyNumberFormat="1" applyFont="1" applyFill="1" applyBorder="1" applyAlignment="1">
      <alignment horizontal="center" vertical="center"/>
    </xf>
    <xf numFmtId="2" fontId="7" fillId="9" borderId="7" xfId="0" applyNumberFormat="1" applyFont="1" applyFill="1" applyBorder="1" applyAlignment="1">
      <alignment horizontal="center" vertical="center" wrapText="1"/>
    </xf>
    <xf numFmtId="2" fontId="6" fillId="9" borderId="8" xfId="0" applyNumberFormat="1" applyFont="1" applyFill="1" applyBorder="1" applyAlignment="1">
      <alignment horizontal="center" vertical="center"/>
    </xf>
    <xf numFmtId="0" fontId="0" fillId="9" borderId="0" xfId="0" applyFill="1"/>
    <xf numFmtId="0" fontId="3" fillId="9" borderId="7" xfId="0" applyFont="1" applyFill="1" applyBorder="1" applyAlignment="1">
      <alignment horizontal="center" vertical="center" wrapText="1"/>
    </xf>
    <xf numFmtId="0" fontId="5" fillId="9" borderId="22" xfId="0" applyFont="1" applyFill="1" applyBorder="1" applyAlignment="1">
      <alignment horizontal="center" vertical="center"/>
    </xf>
    <xf numFmtId="0" fontId="3" fillId="9" borderId="20" xfId="1" applyNumberFormat="1" applyFont="1" applyFill="1" applyBorder="1" applyAlignment="1">
      <alignment horizontal="center" vertical="center"/>
    </xf>
    <xf numFmtId="2" fontId="7" fillId="9" borderId="7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 wrapText="1"/>
    </xf>
    <xf numFmtId="0" fontId="3" fillId="9" borderId="7" xfId="1" applyNumberFormat="1" applyFont="1" applyFill="1" applyBorder="1" applyAlignment="1">
      <alignment horizontal="center" vertical="center"/>
    </xf>
    <xf numFmtId="9" fontId="3" fillId="9" borderId="8" xfId="1" applyFont="1" applyFill="1" applyBorder="1" applyAlignment="1">
      <alignment horizontal="center" vertical="center"/>
    </xf>
    <xf numFmtId="1" fontId="3" fillId="9" borderId="7" xfId="0" applyNumberFormat="1" applyFont="1" applyFill="1" applyBorder="1" applyAlignment="1">
      <alignment horizontal="center" vertical="center"/>
    </xf>
    <xf numFmtId="164" fontId="7" fillId="9" borderId="7" xfId="0" applyNumberFormat="1" applyFont="1" applyFill="1" applyBorder="1" applyAlignment="1">
      <alignment horizontal="center" vertical="center" wrapText="1"/>
    </xf>
    <xf numFmtId="9" fontId="3" fillId="9" borderId="8" xfId="1" applyFont="1" applyFill="1" applyBorder="1" applyAlignment="1">
      <alignment horizontal="center" vertical="center" wrapText="1"/>
    </xf>
    <xf numFmtId="0" fontId="3" fillId="9" borderId="20" xfId="1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2" fontId="6" fillId="9" borderId="8" xfId="0" applyNumberFormat="1" applyFont="1" applyFill="1" applyBorder="1" applyAlignment="1">
      <alignment horizontal="center" vertical="center" wrapText="1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7" xfId="1" applyNumberFormat="1" applyFont="1" applyFill="1" applyBorder="1" applyAlignment="1">
      <alignment horizontal="center" vertical="center"/>
    </xf>
    <xf numFmtId="1" fontId="0" fillId="3" borderId="24" xfId="0" applyNumberFormat="1" applyFill="1" applyBorder="1"/>
    <xf numFmtId="0" fontId="0" fillId="5" borderId="0" xfId="0" applyFill="1"/>
    <xf numFmtId="0" fontId="0" fillId="0" borderId="7" xfId="0" applyBorder="1"/>
    <xf numFmtId="0" fontId="2" fillId="2" borderId="7" xfId="2" applyBorder="1"/>
    <xf numFmtId="0" fontId="2" fillId="7" borderId="7" xfId="2" applyFill="1" applyBorder="1"/>
    <xf numFmtId="0" fontId="3" fillId="0" borderId="7" xfId="0" applyFont="1" applyBorder="1"/>
    <xf numFmtId="9" fontId="0" fillId="0" borderId="7" xfId="1" applyFont="1" applyBorder="1"/>
    <xf numFmtId="164" fontId="0" fillId="0" borderId="7" xfId="0" applyNumberFormat="1" applyBorder="1"/>
    <xf numFmtId="9" fontId="0" fillId="0" borderId="7" xfId="1" applyNumberFormat="1" applyFont="1" applyBorder="1"/>
    <xf numFmtId="2" fontId="4" fillId="3" borderId="16" xfId="0" applyNumberFormat="1" applyFont="1" applyFill="1" applyBorder="1"/>
    <xf numFmtId="2" fontId="4" fillId="3" borderId="27" xfId="0" applyNumberFormat="1" applyFont="1" applyFill="1" applyBorder="1"/>
    <xf numFmtId="2" fontId="4" fillId="8" borderId="16" xfId="0" applyNumberFormat="1" applyFont="1" applyFill="1" applyBorder="1" applyAlignment="1">
      <alignment horizontal="center"/>
    </xf>
    <xf numFmtId="9" fontId="4" fillId="8" borderId="16" xfId="1" applyNumberFormat="1" applyFont="1" applyFill="1" applyBorder="1" applyAlignment="1">
      <alignment horizontal="center"/>
    </xf>
    <xf numFmtId="0" fontId="0" fillId="9" borderId="13" xfId="0" applyFill="1" applyBorder="1"/>
    <xf numFmtId="0" fontId="0" fillId="9" borderId="12" xfId="0" applyFill="1" applyBorder="1"/>
    <xf numFmtId="0" fontId="0" fillId="9" borderId="18" xfId="0" applyFill="1" applyBorder="1"/>
    <xf numFmtId="0" fontId="8" fillId="6" borderId="18" xfId="0" applyFont="1" applyFill="1" applyBorder="1"/>
    <xf numFmtId="14" fontId="9" fillId="4" borderId="0" xfId="0" applyNumberFormat="1" applyFont="1" applyFill="1"/>
    <xf numFmtId="14" fontId="9" fillId="4" borderId="7" xfId="0" applyNumberFormat="1" applyFont="1" applyFill="1" applyBorder="1"/>
    <xf numFmtId="0" fontId="3" fillId="0" borderId="8" xfId="0" applyFont="1" applyFill="1" applyBorder="1" applyAlignment="1">
      <alignment wrapText="1"/>
    </xf>
    <xf numFmtId="0" fontId="3" fillId="0" borderId="19" xfId="0" applyFont="1" applyBorder="1" applyAlignment="1">
      <alignment wrapText="1"/>
    </xf>
    <xf numFmtId="2" fontId="0" fillId="0" borderId="0" xfId="0" applyNumberFormat="1"/>
    <xf numFmtId="0" fontId="4" fillId="4" borderId="28" xfId="0" applyFont="1" applyFill="1" applyBorder="1"/>
    <xf numFmtId="2" fontId="3" fillId="0" borderId="7" xfId="0" applyNumberFormat="1" applyFont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2" fontId="3" fillId="0" borderId="7" xfId="1" applyNumberFormat="1" applyFont="1" applyFill="1" applyBorder="1" applyAlignment="1">
      <alignment horizontal="center"/>
    </xf>
    <xf numFmtId="2" fontId="6" fillId="9" borderId="8" xfId="0" applyNumberFormat="1" applyFont="1" applyFill="1" applyBorder="1" applyAlignment="1">
      <alignment horizontal="center"/>
    </xf>
    <xf numFmtId="0" fontId="3" fillId="9" borderId="29" xfId="0" applyFont="1" applyFill="1" applyBorder="1" applyAlignment="1">
      <alignment horizontal="left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9" fontId="3" fillId="9" borderId="32" xfId="0" applyNumberFormat="1" applyFont="1" applyFill="1" applyBorder="1" applyAlignment="1">
      <alignment horizontal="center" vertical="center"/>
    </xf>
    <xf numFmtId="0" fontId="3" fillId="9" borderId="33" xfId="1" applyNumberFormat="1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164" fontId="3" fillId="9" borderId="30" xfId="0" applyNumberFormat="1" applyFont="1" applyFill="1" applyBorder="1" applyAlignment="1">
      <alignment horizontal="center" vertical="center"/>
    </xf>
    <xf numFmtId="2" fontId="7" fillId="9" borderId="30" xfId="0" applyNumberFormat="1" applyFont="1" applyFill="1" applyBorder="1" applyAlignment="1">
      <alignment horizontal="center" vertical="center"/>
    </xf>
    <xf numFmtId="2" fontId="6" fillId="9" borderId="32" xfId="0" applyNumberFormat="1" applyFont="1" applyFill="1" applyBorder="1" applyAlignment="1">
      <alignment horizontal="center" vertical="center"/>
    </xf>
    <xf numFmtId="2" fontId="7" fillId="9" borderId="30" xfId="0" applyNumberFormat="1" applyFont="1" applyFill="1" applyBorder="1" applyAlignment="1">
      <alignment horizontal="center" vertical="center" wrapText="1"/>
    </xf>
    <xf numFmtId="2" fontId="6" fillId="9" borderId="7" xfId="0" applyNumberFormat="1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9" fontId="3" fillId="0" borderId="8" xfId="1" applyFont="1" applyFill="1" applyBorder="1" applyAlignment="1">
      <alignment horizontal="center"/>
    </xf>
    <xf numFmtId="0" fontId="3" fillId="5" borderId="8" xfId="0" applyFont="1" applyFill="1" applyBorder="1" applyAlignment="1">
      <alignment vertical="center" wrapText="1"/>
    </xf>
    <xf numFmtId="0" fontId="3" fillId="10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0" borderId="19" xfId="0" applyFont="1" applyBorder="1" applyAlignment="1">
      <alignment vertical="center" wrapText="1"/>
    </xf>
    <xf numFmtId="0" fontId="3" fillId="9" borderId="6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center"/>
    </xf>
    <xf numFmtId="2" fontId="7" fillId="5" borderId="7" xfId="0" applyNumberFormat="1" applyFont="1" applyFill="1" applyBorder="1" applyAlignment="1">
      <alignment horizontal="center" vertical="center" wrapText="1"/>
    </xf>
    <xf numFmtId="2" fontId="7" fillId="11" borderId="7" xfId="0" applyNumberFormat="1" applyFont="1" applyFill="1" applyBorder="1" applyAlignment="1">
      <alignment horizontal="center" vertical="center" wrapText="1"/>
    </xf>
    <xf numFmtId="0" fontId="0" fillId="0" borderId="21" xfId="0" applyBorder="1"/>
    <xf numFmtId="165" fontId="0" fillId="0" borderId="7" xfId="0" applyNumberFormat="1" applyBorder="1"/>
    <xf numFmtId="0" fontId="0" fillId="0" borderId="7" xfId="0" applyFill="1" applyBorder="1"/>
    <xf numFmtId="0" fontId="0" fillId="0" borderId="7" xfId="0" applyFont="1" applyBorder="1"/>
    <xf numFmtId="2" fontId="0" fillId="0" borderId="7" xfId="0" applyNumberFormat="1" applyFont="1" applyBorder="1"/>
    <xf numFmtId="0" fontId="0" fillId="0" borderId="19" xfId="0" applyFont="1" applyBorder="1"/>
    <xf numFmtId="0" fontId="0" fillId="0" borderId="35" xfId="0" applyFont="1" applyFill="1" applyBorder="1"/>
    <xf numFmtId="0" fontId="0" fillId="0" borderId="0" xfId="0" applyFont="1"/>
    <xf numFmtId="2" fontId="0" fillId="0" borderId="7" xfId="0" applyNumberFormat="1" applyFont="1" applyFill="1" applyBorder="1"/>
    <xf numFmtId="0" fontId="0" fillId="0" borderId="21" xfId="0" applyFont="1" applyBorder="1"/>
    <xf numFmtId="0" fontId="0" fillId="0" borderId="20" xfId="0" applyFont="1" applyBorder="1"/>
    <xf numFmtId="0" fontId="0" fillId="0" borderId="7" xfId="0" applyFont="1" applyFill="1" applyBorder="1"/>
    <xf numFmtId="0" fontId="0" fillId="9" borderId="8" xfId="0" applyFont="1" applyFill="1" applyBorder="1" applyAlignment="1">
      <alignment vertical="center" wrapText="1"/>
    </xf>
    <xf numFmtId="0" fontId="0" fillId="9" borderId="21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wrapText="1"/>
    </xf>
    <xf numFmtId="0" fontId="0" fillId="9" borderId="7" xfId="0" applyFont="1" applyFill="1" applyBorder="1" applyAlignment="1">
      <alignment horizontal="left" vertical="center"/>
    </xf>
    <xf numFmtId="164" fontId="0" fillId="9" borderId="7" xfId="0" applyNumberFormat="1" applyFont="1" applyFill="1" applyBorder="1" applyAlignment="1">
      <alignment horizontal="center" vertical="center"/>
    </xf>
    <xf numFmtId="2" fontId="8" fillId="9" borderId="7" xfId="0" applyNumberFormat="1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left"/>
    </xf>
    <xf numFmtId="0" fontId="0" fillId="0" borderId="19" xfId="0" applyFont="1" applyBorder="1" applyAlignment="1">
      <alignment wrapText="1"/>
    </xf>
    <xf numFmtId="0" fontId="0" fillId="9" borderId="19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wrapText="1"/>
    </xf>
    <xf numFmtId="0" fontId="0" fillId="9" borderId="7" xfId="0" applyFont="1" applyFill="1" applyBorder="1" applyAlignment="1">
      <alignment horizontal="left"/>
    </xf>
    <xf numFmtId="0" fontId="0" fillId="0" borderId="7" xfId="0" applyFont="1" applyBorder="1" applyAlignment="1">
      <alignment wrapText="1"/>
    </xf>
    <xf numFmtId="0" fontId="0" fillId="9" borderId="7" xfId="1" applyNumberFormat="1" applyFon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left" vertical="center" wrapText="1"/>
    </xf>
    <xf numFmtId="0" fontId="0" fillId="9" borderId="7" xfId="0" applyFont="1" applyFill="1" applyBorder="1" applyAlignment="1">
      <alignment horizontal="left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3" fillId="5" borderId="7" xfId="0" applyFont="1" applyFill="1" applyBorder="1"/>
    <xf numFmtId="0" fontId="3" fillId="11" borderId="7" xfId="0" applyFont="1" applyFill="1" applyBorder="1"/>
    <xf numFmtId="2" fontId="0" fillId="0" borderId="7" xfId="0" applyNumberFormat="1" applyBorder="1"/>
    <xf numFmtId="9" fontId="0" fillId="0" borderId="7" xfId="1" applyNumberFormat="1" applyFont="1" applyFill="1" applyBorder="1"/>
    <xf numFmtId="0" fontId="0" fillId="0" borderId="0" xfId="0" applyBorder="1"/>
    <xf numFmtId="0" fontId="4" fillId="0" borderId="0" xfId="0" applyFont="1"/>
    <xf numFmtId="0" fontId="0" fillId="11" borderId="0" xfId="0" applyFill="1"/>
    <xf numFmtId="0" fontId="10" fillId="2" borderId="7" xfId="2" applyFont="1" applyBorder="1"/>
    <xf numFmtId="0" fontId="10" fillId="7" borderId="7" xfId="2" applyFont="1" applyFill="1" applyBorder="1"/>
    <xf numFmtId="0" fontId="10" fillId="7" borderId="7" xfId="2" applyFont="1" applyFill="1" applyBorder="1" applyAlignment="1">
      <alignment horizontal="center"/>
    </xf>
    <xf numFmtId="0" fontId="11" fillId="0" borderId="7" xfId="0" applyFont="1" applyBorder="1"/>
    <xf numFmtId="2" fontId="11" fillId="0" borderId="7" xfId="0" applyNumberFormat="1" applyFont="1" applyBorder="1"/>
    <xf numFmtId="0" fontId="11" fillId="5" borderId="7" xfId="0" applyFont="1" applyFill="1" applyBorder="1"/>
    <xf numFmtId="9" fontId="11" fillId="0" borderId="7" xfId="1" applyFont="1" applyBorder="1"/>
    <xf numFmtId="2" fontId="12" fillId="5" borderId="7" xfId="0" applyNumberFormat="1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left" vertical="center" wrapText="1"/>
    </xf>
    <xf numFmtId="0" fontId="11" fillId="9" borderId="7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horizontal="center" vertical="center" wrapText="1"/>
    </xf>
    <xf numFmtId="2" fontId="12" fillId="9" borderId="7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/>
    <xf numFmtId="0" fontId="11" fillId="11" borderId="7" xfId="0" applyFont="1" applyFill="1" applyBorder="1"/>
    <xf numFmtId="2" fontId="12" fillId="11" borderId="7" xfId="0" applyNumberFormat="1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7" xfId="0" applyFont="1" applyFill="1" applyBorder="1"/>
    <xf numFmtId="0" fontId="11" fillId="0" borderId="19" xfId="0" applyFont="1" applyBorder="1"/>
    <xf numFmtId="0" fontId="11" fillId="0" borderId="8" xfId="0" applyFont="1" applyFill="1" applyBorder="1"/>
    <xf numFmtId="9" fontId="11" fillId="0" borderId="7" xfId="1" applyNumberFormat="1" applyFont="1" applyBorder="1"/>
    <xf numFmtId="0" fontId="11" fillId="0" borderId="7" xfId="0" applyFont="1" applyFill="1" applyBorder="1" applyAlignment="1">
      <alignment wrapText="1"/>
    </xf>
    <xf numFmtId="2" fontId="13" fillId="9" borderId="7" xfId="0" applyNumberFormat="1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left"/>
    </xf>
    <xf numFmtId="0" fontId="11" fillId="0" borderId="7" xfId="0" applyFont="1" applyBorder="1" applyAlignment="1">
      <alignment wrapText="1"/>
    </xf>
    <xf numFmtId="0" fontId="11" fillId="9" borderId="7" xfId="1" applyNumberFormat="1" applyFont="1" applyFill="1" applyBorder="1" applyAlignment="1">
      <alignment horizontal="center" vertical="center"/>
    </xf>
    <xf numFmtId="9" fontId="11" fillId="0" borderId="7" xfId="1" applyNumberFormat="1" applyFont="1" applyFill="1" applyBorder="1"/>
    <xf numFmtId="2" fontId="11" fillId="9" borderId="7" xfId="0" applyNumberFormat="1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Fill="1" applyBorder="1"/>
    <xf numFmtId="2" fontId="11" fillId="0" borderId="0" xfId="0" applyNumberFormat="1" applyFont="1" applyBorder="1"/>
    <xf numFmtId="2" fontId="11" fillId="0" borderId="0" xfId="0" applyNumberFormat="1" applyFont="1" applyFill="1" applyBorder="1"/>
    <xf numFmtId="9" fontId="11" fillId="0" borderId="0" xfId="1" applyFont="1" applyBorder="1"/>
    <xf numFmtId="0" fontId="11" fillId="9" borderId="0" xfId="0" applyFont="1" applyFill="1" applyBorder="1" applyAlignment="1">
      <alignment horizontal="left" vertical="center" wrapText="1"/>
    </xf>
    <xf numFmtId="0" fontId="11" fillId="9" borderId="0" xfId="0" applyFont="1" applyFill="1" applyBorder="1" applyAlignment="1">
      <alignment vertical="center" wrapText="1"/>
    </xf>
    <xf numFmtId="0" fontId="11" fillId="9" borderId="0" xfId="0" applyFont="1" applyFill="1" applyBorder="1" applyAlignment="1">
      <alignment horizontal="center" vertical="center" wrapText="1"/>
    </xf>
    <xf numFmtId="2" fontId="12" fillId="9" borderId="0" xfId="0" applyNumberFormat="1" applyFont="1" applyFill="1" applyBorder="1" applyAlignment="1">
      <alignment horizontal="center" vertical="center" wrapText="1"/>
    </xf>
    <xf numFmtId="9" fontId="11" fillId="0" borderId="0" xfId="1" applyNumberFormat="1" applyFont="1" applyBorder="1"/>
    <xf numFmtId="0" fontId="11" fillId="9" borderId="0" xfId="0" applyFont="1" applyFill="1" applyBorder="1" applyAlignment="1">
      <alignment horizontal="left" vertical="center"/>
    </xf>
    <xf numFmtId="0" fontId="11" fillId="9" borderId="0" xfId="0" applyFont="1" applyFill="1" applyBorder="1"/>
    <xf numFmtId="2" fontId="11" fillId="9" borderId="0" xfId="0" applyNumberFormat="1" applyFont="1" applyFill="1" applyBorder="1"/>
    <xf numFmtId="9" fontId="11" fillId="9" borderId="0" xfId="1" applyNumberFormat="1" applyFont="1" applyFill="1" applyBorder="1"/>
    <xf numFmtId="9" fontId="11" fillId="9" borderId="0" xfId="1" applyFont="1" applyFill="1" applyBorder="1"/>
    <xf numFmtId="2" fontId="14" fillId="11" borderId="7" xfId="0" applyNumberFormat="1" applyFont="1" applyFill="1" applyBorder="1" applyAlignment="1">
      <alignment horizontal="center" vertical="center" wrapText="1"/>
    </xf>
    <xf numFmtId="2" fontId="14" fillId="5" borderId="7" xfId="0" applyNumberFormat="1" applyFont="1" applyFill="1" applyBorder="1" applyAlignment="1">
      <alignment horizontal="center" vertical="center" wrapText="1"/>
    </xf>
    <xf numFmtId="0" fontId="0" fillId="0" borderId="35" xfId="0" applyFill="1" applyBorder="1"/>
    <xf numFmtId="0" fontId="0" fillId="9" borderId="0" xfId="0" applyFont="1" applyFill="1" applyBorder="1"/>
    <xf numFmtId="2" fontId="7" fillId="9" borderId="0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3">
    <cellStyle name="Énfasis1" xfId="2" builtinId="29"/>
    <cellStyle name="Normal" xfId="0" builtinId="0"/>
    <cellStyle name="Porcentaje" xfId="1" builtinId="5"/>
  </cellStyles>
  <dxfs count="7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1" defaultTableStyle="TableStyleMedium2" defaultPivotStyle="PivotStyleLight16">
    <tableStyle name="MySqlDefault" pivot="0" table="0" count="2" xr9:uid="{CFCD7DC6-6DC5-4D88-A6C1-AD761B0DE81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ropbox\Datos%20para%20copia\POD\POD2015_2016\POD%20Curso%2015-16%20MARKETING%20previs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ropbox\Datos%20para%20copia\POD\POD2014_2015\POD%20Curso%2014-15%20MARKE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EPARTAMENTO\pod%202016-2017\POD%20Curso%2016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ING"/>
      <sheetName val="ED"/>
      <sheetName val="Datos"/>
    </sheetNames>
    <sheetDataSet>
      <sheetData sheetId="0" refreshError="1"/>
      <sheetData sheetId="1" refreshError="1"/>
      <sheetData sheetId="2">
        <row r="2">
          <cell r="H2" t="str">
            <v>Baja Larga Duracion 50% Capacidad</v>
          </cell>
        </row>
        <row r="3">
          <cell r="H3" t="str">
            <v>Dedicación Gestión Centro</v>
          </cell>
        </row>
        <row r="4">
          <cell r="A4" t="str">
            <v>A</v>
          </cell>
          <cell r="B4" t="str">
            <v>N</v>
          </cell>
          <cell r="C4" t="str">
            <v>CAS</v>
          </cell>
          <cell r="D4" t="str">
            <v>GG/1</v>
          </cell>
          <cell r="E4" t="str">
            <v>sí</v>
          </cell>
          <cell r="F4" t="str">
            <v>M</v>
          </cell>
          <cell r="H4" t="str">
            <v>Dedicación Gestión Comite Empresa</v>
          </cell>
        </row>
        <row r="5">
          <cell r="A5" t="str">
            <v>O</v>
          </cell>
          <cell r="B5" t="str">
            <v>C</v>
          </cell>
          <cell r="C5" t="str">
            <v>EUS</v>
          </cell>
          <cell r="D5" t="str">
            <v>GG/2</v>
          </cell>
          <cell r="E5" t="str">
            <v>no</v>
          </cell>
          <cell r="F5" t="str">
            <v>T</v>
          </cell>
          <cell r="H5" t="str">
            <v>Dedicación Gestión Departamento</v>
          </cell>
        </row>
        <row r="6">
          <cell r="A6" t="str">
            <v>P</v>
          </cell>
          <cell r="C6" t="str">
            <v>ING</v>
          </cell>
          <cell r="D6" t="str">
            <v>GG/3</v>
          </cell>
          <cell r="F6" t="str">
            <v>MX</v>
          </cell>
          <cell r="H6" t="str">
            <v>Dedicación Gestión Equipo Rectoral</v>
          </cell>
        </row>
        <row r="7">
          <cell r="D7" t="str">
            <v>GG/4</v>
          </cell>
          <cell r="H7" t="str">
            <v>Dedicación Gestión Junta PDI</v>
          </cell>
        </row>
        <row r="8">
          <cell r="D8" t="str">
            <v>GG/5</v>
          </cell>
          <cell r="H8" t="str">
            <v>Director Escuela de Doctorado de Navarra</v>
          </cell>
        </row>
        <row r="9">
          <cell r="D9" t="str">
            <v>GG/6</v>
          </cell>
          <cell r="H9" t="str">
            <v>Otros cargos</v>
          </cell>
        </row>
        <row r="10">
          <cell r="D10" t="str">
            <v>GG/81</v>
          </cell>
          <cell r="H10" t="str">
            <v>Proyecto Investigación: Investigador</v>
          </cell>
        </row>
        <row r="11">
          <cell r="D11" t="str">
            <v>GG/91</v>
          </cell>
          <cell r="H11" t="str">
            <v>Proyecto Investigación: Investigador Principal</v>
          </cell>
        </row>
        <row r="12">
          <cell r="D12" t="str">
            <v>EXT.</v>
          </cell>
          <cell r="H12" t="str">
            <v>Reduccion Jornada 50% Cuidado Familiar</v>
          </cell>
        </row>
        <row r="13">
          <cell r="H13" t="str">
            <v>Servicios Especiales</v>
          </cell>
        </row>
        <row r="14">
          <cell r="H14" t="str">
            <v>Excelencia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ING"/>
      <sheetName val="ED"/>
      <sheetName val="Datos"/>
    </sheetNames>
    <sheetDataSet>
      <sheetData sheetId="0">
        <row r="5">
          <cell r="V5">
            <v>13418</v>
          </cell>
        </row>
        <row r="6">
          <cell r="V6">
            <v>14435</v>
          </cell>
        </row>
        <row r="7">
          <cell r="V7">
            <v>14436</v>
          </cell>
        </row>
        <row r="8">
          <cell r="V8">
            <v>14437</v>
          </cell>
        </row>
        <row r="9">
          <cell r="V9">
            <v>14438</v>
          </cell>
        </row>
        <row r="13">
          <cell r="V13">
            <v>26316</v>
          </cell>
        </row>
        <row r="15">
          <cell r="V15">
            <v>31510</v>
          </cell>
        </row>
        <row r="16">
          <cell r="V16">
            <v>31602</v>
          </cell>
        </row>
        <row r="17">
          <cell r="V17">
            <v>35423</v>
          </cell>
        </row>
        <row r="18">
          <cell r="V18">
            <v>71834</v>
          </cell>
        </row>
        <row r="19">
          <cell r="V19">
            <v>71838</v>
          </cell>
        </row>
        <row r="20">
          <cell r="V20">
            <v>72156</v>
          </cell>
        </row>
        <row r="21">
          <cell r="V21">
            <v>72159</v>
          </cell>
        </row>
        <row r="22">
          <cell r="V22">
            <v>72161</v>
          </cell>
        </row>
        <row r="23">
          <cell r="V23">
            <v>72162</v>
          </cell>
        </row>
        <row r="24">
          <cell r="V24">
            <v>72940</v>
          </cell>
        </row>
        <row r="25">
          <cell r="V25">
            <v>72941</v>
          </cell>
        </row>
        <row r="26">
          <cell r="V26">
            <v>72947</v>
          </cell>
        </row>
        <row r="27">
          <cell r="V27">
            <v>72952</v>
          </cell>
        </row>
        <row r="28">
          <cell r="V28">
            <v>72953</v>
          </cell>
        </row>
        <row r="29">
          <cell r="V29">
            <v>73073</v>
          </cell>
        </row>
        <row r="30">
          <cell r="V30">
            <v>73074</v>
          </cell>
        </row>
        <row r="31">
          <cell r="V31">
            <v>73077</v>
          </cell>
        </row>
        <row r="32">
          <cell r="V32">
            <v>73078</v>
          </cell>
        </row>
        <row r="33">
          <cell r="V33">
            <v>73079</v>
          </cell>
        </row>
        <row r="34">
          <cell r="V34" t="str">
            <v>MUGPSII9</v>
          </cell>
        </row>
        <row r="35">
          <cell r="V35">
            <v>176842</v>
          </cell>
        </row>
        <row r="36">
          <cell r="V36">
            <v>171818</v>
          </cell>
        </row>
        <row r="37">
          <cell r="V37">
            <v>172402</v>
          </cell>
        </row>
        <row r="38">
          <cell r="V38">
            <v>172402</v>
          </cell>
        </row>
        <row r="39">
          <cell r="V39">
            <v>172502</v>
          </cell>
        </row>
        <row r="40">
          <cell r="V40">
            <v>171817</v>
          </cell>
        </row>
        <row r="41">
          <cell r="V41">
            <v>172709</v>
          </cell>
        </row>
        <row r="42">
          <cell r="V42">
            <v>172725</v>
          </cell>
        </row>
        <row r="43">
          <cell r="V43">
            <v>172728</v>
          </cell>
        </row>
        <row r="44">
          <cell r="V44">
            <v>172820</v>
          </cell>
        </row>
        <row r="45">
          <cell r="V45">
            <v>172825</v>
          </cell>
        </row>
        <row r="47">
          <cell r="V47">
            <v>175601</v>
          </cell>
        </row>
        <row r="48">
          <cell r="V48">
            <v>175812</v>
          </cell>
        </row>
        <row r="49">
          <cell r="V49">
            <v>175822</v>
          </cell>
        </row>
        <row r="50">
          <cell r="V50">
            <v>176402</v>
          </cell>
        </row>
        <row r="51">
          <cell r="V51">
            <v>176703</v>
          </cell>
        </row>
        <row r="52">
          <cell r="V52">
            <v>176806</v>
          </cell>
        </row>
        <row r="53">
          <cell r="V53">
            <v>240106</v>
          </cell>
        </row>
        <row r="54">
          <cell r="V54">
            <v>251104</v>
          </cell>
        </row>
        <row r="55">
          <cell r="V55">
            <v>251805</v>
          </cell>
        </row>
        <row r="56">
          <cell r="V56">
            <v>501106</v>
          </cell>
        </row>
        <row r="57">
          <cell r="V57" t="str">
            <v>PFC</v>
          </cell>
        </row>
        <row r="58">
          <cell r="V58" t="str">
            <v>TFM</v>
          </cell>
        </row>
        <row r="59">
          <cell r="V59" t="str">
            <v>Tesis</v>
          </cell>
        </row>
        <row r="60">
          <cell r="V60" t="str">
            <v>TFG</v>
          </cell>
        </row>
      </sheetData>
      <sheetData sheetId="1"/>
      <sheetData sheetId="2">
        <row r="4">
          <cell r="B4" t="str">
            <v>N</v>
          </cell>
          <cell r="C4" t="str">
            <v>CAS</v>
          </cell>
          <cell r="E4" t="str">
            <v>sí</v>
          </cell>
        </row>
        <row r="5">
          <cell r="B5" t="str">
            <v>C</v>
          </cell>
          <cell r="C5" t="str">
            <v>EUS</v>
          </cell>
          <cell r="E5" t="str">
            <v>no</v>
          </cell>
        </row>
        <row r="6">
          <cell r="C6" t="str">
            <v>ING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ARIA"/>
      <sheetName val="CONTABILIDAD"/>
      <sheetName val="FINANZAS"/>
      <sheetName val="MARKETING"/>
      <sheetName val="ORGANIZACION"/>
      <sheetName val="NO ADSCRITOS"/>
      <sheetName val="ED"/>
      <sheetName val="Datos"/>
    </sheetNames>
    <sheetDataSet>
      <sheetData sheetId="0"/>
      <sheetData sheetId="1"/>
      <sheetData sheetId="2"/>
      <sheetData sheetId="3">
        <row r="4">
          <cell r="AQ4" t="str">
            <v>ARAMENDIA MUNETA, MARIA ELENA</v>
          </cell>
        </row>
        <row r="5">
          <cell r="AQ5" t="str">
            <v>ARCE URRIZA, MARTA</v>
          </cell>
        </row>
        <row r="6">
          <cell r="AQ6" t="str">
            <v>ARIZ GORRIZ, Mirian</v>
          </cell>
        </row>
        <row r="7">
          <cell r="AQ7" t="str">
            <v>CEBOLLADA CALVO, JOSE JAVIER</v>
          </cell>
        </row>
        <row r="8">
          <cell r="AQ8" t="str">
            <v>CHOCARRO EGUARAS, RAQUEL</v>
          </cell>
        </row>
        <row r="9">
          <cell r="AQ9" t="str">
            <v>CORTIÑAS UGALDE, MONICA</v>
          </cell>
        </row>
        <row r="10">
          <cell r="AQ10" t="str">
            <v>ELORZ DOMEZAIN, MARGARITA</v>
          </cell>
        </row>
        <row r="11">
          <cell r="AQ11" t="str">
            <v>GORRINDO RUIZ, EUGENIO</v>
          </cell>
        </row>
        <row r="12">
          <cell r="AQ12" t="str">
            <v>LECUMBERRI GOYENECHE, EVA MARIA</v>
          </cell>
        </row>
        <row r="13">
          <cell r="AQ13"/>
        </row>
        <row r="14">
          <cell r="AQ14" t="str">
            <v>LOPEZ RIOS, M. TERESA</v>
          </cell>
        </row>
        <row r="15">
          <cell r="AQ15" t="str">
            <v>MARTIN MARTIN, OSCAR</v>
          </cell>
        </row>
        <row r="16">
          <cell r="AQ16" t="str">
            <v>MUGICA GRIJALBA, JOSE MIGUEL</v>
          </cell>
        </row>
        <row r="17">
          <cell r="AQ17" t="str">
            <v>RONCAL OLORIZ, M. CRISTINA</v>
          </cell>
        </row>
        <row r="18">
          <cell r="AQ18" t="str">
            <v>VILLANUEVA ORBAIZ, MARÍA  LUISA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navarra.es/ficha-asignaturaDOA?languageId=100000&amp;codPlan=231&amp;codAsig=71720" TargetMode="External"/><Relationship Id="rId1" Type="http://schemas.openxmlformats.org/officeDocument/2006/relationships/hyperlink" Target="http://www.unavarra.es/ficha-asignaturaDOA?languageId=100000&amp;codPlan=172&amp;codAsig=17289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A83"/>
  <sheetViews>
    <sheetView tabSelected="1" zoomScaleNormal="100" workbookViewId="0">
      <pane ySplit="1" topLeftCell="A2" activePane="bottomLeft" state="frozen"/>
      <selection pane="bottomLeft" activeCell="Z78" sqref="Z78"/>
    </sheetView>
  </sheetViews>
  <sheetFormatPr baseColWidth="10" defaultRowHeight="15" x14ac:dyDescent="0.25"/>
  <cols>
    <col min="1" max="1" width="33.28515625" customWidth="1"/>
    <col min="2" max="2" width="5.85546875" customWidth="1"/>
    <col min="3" max="3" width="9.28515625" customWidth="1"/>
    <col min="4" max="4" width="7.28515625" customWidth="1"/>
    <col min="5" max="5" width="10.7109375" customWidth="1"/>
    <col min="6" max="6" width="31.140625" customWidth="1"/>
    <col min="7" max="8" width="4.7109375" customWidth="1"/>
    <col min="9" max="9" width="5.140625" customWidth="1"/>
    <col min="10" max="10" width="5.85546875" customWidth="1"/>
    <col min="11" max="11" width="4" customWidth="1"/>
    <col min="12" max="12" width="6.42578125" customWidth="1"/>
    <col min="13" max="13" width="6.28515625" customWidth="1"/>
    <col min="14" max="14" width="7.5703125" customWidth="1"/>
    <col min="15" max="15" width="10.7109375" customWidth="1"/>
    <col min="16" max="17" width="8.28515625" customWidth="1"/>
    <col min="18" max="18" width="16" customWidth="1"/>
    <col min="19" max="19" width="10.85546875" customWidth="1"/>
    <col min="20" max="20" width="6.28515625" customWidth="1"/>
    <col min="21" max="22" width="5.7109375" customWidth="1"/>
    <col min="23" max="23" width="5.140625" customWidth="1"/>
    <col min="24" max="24" width="6.7109375" customWidth="1"/>
    <col min="25" max="25" width="8.7109375" customWidth="1"/>
    <col min="26" max="26" width="7.42578125" customWidth="1"/>
    <col min="27" max="27" width="8.28515625" customWidth="1"/>
  </cols>
  <sheetData>
    <row r="1" spans="1:27" x14ac:dyDescent="0.25">
      <c r="A1" s="97" t="s">
        <v>0</v>
      </c>
      <c r="B1" s="97" t="s">
        <v>1</v>
      </c>
      <c r="C1" s="97" t="s">
        <v>2</v>
      </c>
      <c r="D1" s="97" t="s">
        <v>3</v>
      </c>
      <c r="E1" s="97" t="s">
        <v>175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 t="s">
        <v>9</v>
      </c>
      <c r="L1" s="97" t="s">
        <v>10</v>
      </c>
      <c r="M1" s="97" t="s">
        <v>11</v>
      </c>
      <c r="N1" s="97" t="s">
        <v>12</v>
      </c>
      <c r="O1" s="97" t="s">
        <v>13</v>
      </c>
      <c r="P1" s="97" t="s">
        <v>14</v>
      </c>
      <c r="Q1" s="97" t="s">
        <v>169</v>
      </c>
      <c r="R1" s="97" t="s">
        <v>227</v>
      </c>
      <c r="S1" s="98" t="s">
        <v>164</v>
      </c>
      <c r="T1" s="98" t="s">
        <v>166</v>
      </c>
      <c r="U1" s="98" t="s">
        <v>15</v>
      </c>
      <c r="V1" s="98" t="s">
        <v>167</v>
      </c>
      <c r="W1" s="98" t="s">
        <v>15</v>
      </c>
      <c r="X1" s="98" t="s">
        <v>165</v>
      </c>
      <c r="Y1" s="98" t="s">
        <v>16</v>
      </c>
      <c r="Z1" s="98" t="s">
        <v>17</v>
      </c>
      <c r="AA1" s="98" t="s">
        <v>18</v>
      </c>
    </row>
    <row r="2" spans="1:27" ht="18" hidden="1" customHeight="1" x14ac:dyDescent="0.25">
      <c r="A2" s="148" t="s">
        <v>19</v>
      </c>
      <c r="B2" s="148" t="s">
        <v>168</v>
      </c>
      <c r="C2" s="148" t="s">
        <v>54</v>
      </c>
      <c r="D2" s="148">
        <v>501106</v>
      </c>
      <c r="E2" s="148">
        <v>511106</v>
      </c>
      <c r="F2" s="148" t="s">
        <v>55</v>
      </c>
      <c r="G2" s="148" t="s">
        <v>34</v>
      </c>
      <c r="H2" s="148" t="s">
        <v>20</v>
      </c>
      <c r="I2" s="148" t="s">
        <v>21</v>
      </c>
      <c r="J2" s="148" t="s">
        <v>22</v>
      </c>
      <c r="K2" s="148"/>
      <c r="L2" s="148" t="s">
        <v>26</v>
      </c>
      <c r="M2" s="148" t="s">
        <v>25</v>
      </c>
      <c r="N2" s="149">
        <v>1.5</v>
      </c>
      <c r="O2" s="149">
        <v>0.5</v>
      </c>
      <c r="P2" s="149">
        <v>0</v>
      </c>
      <c r="Q2" s="149">
        <f t="shared" ref="Q2:Q20" si="0">SUM(N2:P2)</f>
        <v>2</v>
      </c>
      <c r="R2" s="173" t="s">
        <v>235</v>
      </c>
      <c r="S2" s="175">
        <f>capac!$Y$3</f>
        <v>5.6749999999999998</v>
      </c>
      <c r="T2" s="96"/>
      <c r="U2" s="96">
        <v>0</v>
      </c>
      <c r="V2" s="96"/>
      <c r="W2" s="96">
        <v>0</v>
      </c>
      <c r="X2" s="96">
        <v>0</v>
      </c>
      <c r="Y2" s="96">
        <f t="shared" ref="Y2:Y20" si="1">SUM(S2,X2)</f>
        <v>5.6749999999999998</v>
      </c>
      <c r="Z2" s="96">
        <v>6</v>
      </c>
      <c r="AA2" s="100">
        <f t="shared" ref="AA2:AA20" si="2">Y2/Z2</f>
        <v>0.9458333333333333</v>
      </c>
    </row>
    <row r="3" spans="1:27" hidden="1" x14ac:dyDescent="0.25">
      <c r="A3" s="148" t="s">
        <v>19</v>
      </c>
      <c r="B3" s="148" t="s">
        <v>168</v>
      </c>
      <c r="C3" s="148" t="s">
        <v>51</v>
      </c>
      <c r="D3" s="148">
        <v>176703</v>
      </c>
      <c r="E3" s="148">
        <v>176703</v>
      </c>
      <c r="F3" s="157" t="s">
        <v>215</v>
      </c>
      <c r="G3" s="148" t="s">
        <v>53</v>
      </c>
      <c r="H3" s="148" t="s">
        <v>20</v>
      </c>
      <c r="I3" s="148" t="s">
        <v>21</v>
      </c>
      <c r="J3" s="148" t="s">
        <v>22</v>
      </c>
      <c r="K3" s="148" t="s">
        <v>23</v>
      </c>
      <c r="L3" s="148" t="s">
        <v>26</v>
      </c>
      <c r="M3" s="148" t="s">
        <v>25</v>
      </c>
      <c r="N3" s="149">
        <v>1</v>
      </c>
      <c r="O3" s="149">
        <v>1</v>
      </c>
      <c r="P3" s="149">
        <v>0</v>
      </c>
      <c r="Q3" s="149">
        <f t="shared" si="0"/>
        <v>2</v>
      </c>
      <c r="R3" s="143" t="s">
        <v>236</v>
      </c>
      <c r="S3" s="175">
        <f>capac!$Y$3</f>
        <v>5.6749999999999998</v>
      </c>
      <c r="T3" s="96"/>
      <c r="U3" s="96">
        <v>0</v>
      </c>
      <c r="V3" s="96"/>
      <c r="W3" s="96">
        <v>0</v>
      </c>
      <c r="X3" s="96">
        <v>0</v>
      </c>
      <c r="Y3" s="96">
        <f t="shared" si="1"/>
        <v>5.6749999999999998</v>
      </c>
      <c r="Z3" s="96">
        <v>6</v>
      </c>
      <c r="AA3" s="100">
        <f t="shared" si="2"/>
        <v>0.9458333333333333</v>
      </c>
    </row>
    <row r="4" spans="1:27" hidden="1" x14ac:dyDescent="0.25">
      <c r="A4" s="148" t="s">
        <v>27</v>
      </c>
      <c r="B4" s="148" t="s">
        <v>232</v>
      </c>
      <c r="C4" s="148" t="s">
        <v>68</v>
      </c>
      <c r="D4" s="148">
        <v>172605</v>
      </c>
      <c r="E4" s="148">
        <v>1718171</v>
      </c>
      <c r="F4" s="148" t="s">
        <v>57</v>
      </c>
      <c r="G4" s="148" t="s">
        <v>53</v>
      </c>
      <c r="H4" s="148" t="s">
        <v>28</v>
      </c>
      <c r="I4" s="148" t="s">
        <v>21</v>
      </c>
      <c r="J4" s="148" t="s">
        <v>29</v>
      </c>
      <c r="K4" s="148" t="s">
        <v>23</v>
      </c>
      <c r="L4" s="148" t="s">
        <v>40</v>
      </c>
      <c r="M4" s="148" t="s">
        <v>25</v>
      </c>
      <c r="N4" s="149">
        <v>1</v>
      </c>
      <c r="O4" s="149">
        <v>0</v>
      </c>
      <c r="P4" s="149">
        <v>0</v>
      </c>
      <c r="Q4" s="149">
        <f t="shared" si="0"/>
        <v>1</v>
      </c>
      <c r="R4" s="144" t="s">
        <v>260</v>
      </c>
      <c r="S4" s="96">
        <f ca="1">capac!$Y$4</f>
        <v>7.4749999999999996</v>
      </c>
      <c r="T4" s="96" t="s">
        <v>155</v>
      </c>
      <c r="U4" s="96">
        <v>0.5</v>
      </c>
      <c r="V4" s="96">
        <v>0</v>
      </c>
      <c r="W4" s="96">
        <v>0</v>
      </c>
      <c r="X4" s="96">
        <f t="shared" ref="X4:X14" si="3">U4+W4</f>
        <v>0.5</v>
      </c>
      <c r="Y4" s="96">
        <f t="shared" ca="1" si="1"/>
        <v>7.9749999999999996</v>
      </c>
      <c r="Z4" s="96">
        <v>8</v>
      </c>
      <c r="AA4" s="100">
        <f t="shared" ca="1" si="2"/>
        <v>0.99687499999999996</v>
      </c>
    </row>
    <row r="5" spans="1:27" hidden="1" x14ac:dyDescent="0.25">
      <c r="A5" s="148" t="s">
        <v>27</v>
      </c>
      <c r="B5" s="148" t="s">
        <v>232</v>
      </c>
      <c r="C5" s="158" t="s">
        <v>61</v>
      </c>
      <c r="D5" s="148">
        <v>71834</v>
      </c>
      <c r="E5" s="148">
        <v>71834</v>
      </c>
      <c r="F5" s="148" t="s">
        <v>37</v>
      </c>
      <c r="G5" s="148" t="s">
        <v>34</v>
      </c>
      <c r="H5" s="148" t="s">
        <v>28</v>
      </c>
      <c r="I5" s="148" t="s">
        <v>21</v>
      </c>
      <c r="J5" s="148" t="s">
        <v>22</v>
      </c>
      <c r="K5" s="148" t="s">
        <v>32</v>
      </c>
      <c r="L5" s="148" t="s">
        <v>26</v>
      </c>
      <c r="M5" s="148" t="s">
        <v>25</v>
      </c>
      <c r="N5" s="149">
        <v>0.5</v>
      </c>
      <c r="O5" s="149">
        <v>0</v>
      </c>
      <c r="P5" s="149">
        <v>0</v>
      </c>
      <c r="Q5" s="149">
        <f t="shared" ref="Q5" si="4">SUM(N5:P5)</f>
        <v>0.5</v>
      </c>
      <c r="R5" s="99" t="s">
        <v>190</v>
      </c>
      <c r="S5" s="96">
        <f ca="1">capac!$Y$4</f>
        <v>7.4749999999999996</v>
      </c>
      <c r="T5" s="96" t="s">
        <v>155</v>
      </c>
      <c r="U5" s="96">
        <v>0.5</v>
      </c>
      <c r="V5" s="96">
        <v>0</v>
      </c>
      <c r="W5" s="96">
        <v>0</v>
      </c>
      <c r="X5" s="96">
        <f t="shared" ref="X5" si="5">U5+W5</f>
        <v>0.5</v>
      </c>
      <c r="Y5" s="96">
        <f t="shared" ref="Y5" ca="1" si="6">SUM(S5,X5)</f>
        <v>7.9749999999999996</v>
      </c>
      <c r="Z5" s="96">
        <v>8</v>
      </c>
      <c r="AA5" s="100">
        <f t="shared" ref="AA5" ca="1" si="7">Y5/Z5</f>
        <v>0.99687499999999996</v>
      </c>
    </row>
    <row r="6" spans="1:27" ht="17.45" hidden="1" customHeight="1" x14ac:dyDescent="0.25">
      <c r="A6" s="148" t="s">
        <v>30</v>
      </c>
      <c r="B6" s="148" t="s">
        <v>58</v>
      </c>
      <c r="C6" s="148" t="s">
        <v>61</v>
      </c>
      <c r="D6" s="148">
        <v>71834</v>
      </c>
      <c r="E6" s="148">
        <v>71834</v>
      </c>
      <c r="F6" s="148" t="s">
        <v>37</v>
      </c>
      <c r="G6" s="148" t="s">
        <v>34</v>
      </c>
      <c r="H6" s="148" t="s">
        <v>28</v>
      </c>
      <c r="I6" s="148" t="s">
        <v>21</v>
      </c>
      <c r="J6" s="148" t="s">
        <v>22</v>
      </c>
      <c r="K6" s="148" t="s">
        <v>32</v>
      </c>
      <c r="L6" s="148" t="s">
        <v>26</v>
      </c>
      <c r="M6" s="148" t="s">
        <v>25</v>
      </c>
      <c r="N6" s="149">
        <v>0.5</v>
      </c>
      <c r="O6" s="149">
        <v>0</v>
      </c>
      <c r="P6" s="149">
        <v>0</v>
      </c>
      <c r="Q6" s="149">
        <f t="shared" si="0"/>
        <v>0.5</v>
      </c>
      <c r="R6" s="99" t="s">
        <v>190</v>
      </c>
      <c r="S6" s="101">
        <f ca="1">capac!$Y$5</f>
        <v>4.2349999999999994</v>
      </c>
      <c r="T6" s="96" t="s">
        <v>123</v>
      </c>
      <c r="U6" s="96">
        <v>0.75</v>
      </c>
      <c r="V6" s="96" t="s">
        <v>31</v>
      </c>
      <c r="W6" s="96">
        <v>0</v>
      </c>
      <c r="X6" s="96">
        <f t="shared" si="3"/>
        <v>0.75</v>
      </c>
      <c r="Y6" s="96">
        <f t="shared" ca="1" si="1"/>
        <v>4.9849999999999994</v>
      </c>
      <c r="Z6" s="96">
        <v>5</v>
      </c>
      <c r="AA6" s="100">
        <f t="shared" ca="1" si="2"/>
        <v>0.99699999999999989</v>
      </c>
    </row>
    <row r="7" spans="1:27" ht="17.45" hidden="1" customHeight="1" x14ac:dyDescent="0.25">
      <c r="A7" s="148" t="s">
        <v>30</v>
      </c>
      <c r="B7" s="148" t="s">
        <v>58</v>
      </c>
      <c r="C7" s="148" t="s">
        <v>59</v>
      </c>
      <c r="D7" s="148">
        <v>176402</v>
      </c>
      <c r="E7" s="148">
        <v>176402</v>
      </c>
      <c r="F7" s="157" t="s">
        <v>221</v>
      </c>
      <c r="G7" s="148" t="s">
        <v>34</v>
      </c>
      <c r="H7" s="148" t="s">
        <v>28</v>
      </c>
      <c r="I7" s="148" t="s">
        <v>21</v>
      </c>
      <c r="J7" s="148" t="s">
        <v>22</v>
      </c>
      <c r="K7" s="148" t="s">
        <v>23</v>
      </c>
      <c r="L7" s="148" t="s">
        <v>24</v>
      </c>
      <c r="M7" s="148" t="s">
        <v>25</v>
      </c>
      <c r="N7" s="149">
        <v>1.5</v>
      </c>
      <c r="O7" s="149">
        <v>0.5</v>
      </c>
      <c r="P7" s="149">
        <v>0</v>
      </c>
      <c r="Q7" s="149">
        <f t="shared" si="0"/>
        <v>2</v>
      </c>
      <c r="R7" s="144" t="s">
        <v>292</v>
      </c>
      <c r="S7" s="101">
        <f ca="1">capac!$Y$5</f>
        <v>4.2349999999999994</v>
      </c>
      <c r="T7" s="96" t="s">
        <v>123</v>
      </c>
      <c r="U7" s="96">
        <v>0.75</v>
      </c>
      <c r="V7" s="96" t="s">
        <v>31</v>
      </c>
      <c r="W7" s="96">
        <v>0</v>
      </c>
      <c r="X7" s="96">
        <f t="shared" si="3"/>
        <v>0.75</v>
      </c>
      <c r="Y7" s="96">
        <f t="shared" ca="1" si="1"/>
        <v>4.9849999999999994</v>
      </c>
      <c r="Z7" s="96">
        <v>5</v>
      </c>
      <c r="AA7" s="100">
        <f t="shared" ca="1" si="2"/>
        <v>0.99699999999999989</v>
      </c>
    </row>
    <row r="8" spans="1:27" hidden="1" x14ac:dyDescent="0.25">
      <c r="A8" s="148" t="s">
        <v>33</v>
      </c>
      <c r="B8" s="148" t="s">
        <v>62</v>
      </c>
      <c r="C8" s="148" t="s">
        <v>49</v>
      </c>
      <c r="D8" s="148">
        <v>71720</v>
      </c>
      <c r="E8" s="148">
        <v>71720</v>
      </c>
      <c r="F8" s="148" t="s">
        <v>171</v>
      </c>
      <c r="G8" s="148" t="s">
        <v>34</v>
      </c>
      <c r="H8" s="148" t="s">
        <v>34</v>
      </c>
      <c r="I8" s="148"/>
      <c r="J8" s="148"/>
      <c r="K8" s="148"/>
      <c r="L8" s="148"/>
      <c r="M8" s="148" t="s">
        <v>38</v>
      </c>
      <c r="N8" s="149">
        <v>0</v>
      </c>
      <c r="O8" s="149">
        <v>0</v>
      </c>
      <c r="P8" s="149">
        <v>0.36</v>
      </c>
      <c r="Q8" s="149">
        <f t="shared" si="0"/>
        <v>0.36</v>
      </c>
      <c r="R8" s="99"/>
      <c r="S8" s="101">
        <f ca="1">capac!$Y$6</f>
        <v>5.7432999999999996</v>
      </c>
      <c r="T8" s="96" t="s">
        <v>158</v>
      </c>
      <c r="U8" s="96">
        <v>0.5</v>
      </c>
      <c r="V8" s="96" t="s">
        <v>228</v>
      </c>
      <c r="W8" s="96">
        <v>2</v>
      </c>
      <c r="X8" s="96">
        <f>U8+W8</f>
        <v>2.5</v>
      </c>
      <c r="Y8" s="101">
        <f ca="1">SUM(S8,X8)</f>
        <v>8.2432999999999996</v>
      </c>
      <c r="Z8" s="96">
        <v>8</v>
      </c>
      <c r="AA8" s="100">
        <f t="shared" ca="1" si="2"/>
        <v>1.0304125</v>
      </c>
    </row>
    <row r="9" spans="1:27" hidden="1" x14ac:dyDescent="0.25">
      <c r="A9" s="148" t="s">
        <v>33</v>
      </c>
      <c r="B9" s="148"/>
      <c r="C9" s="148"/>
      <c r="D9" s="148">
        <v>172890</v>
      </c>
      <c r="E9" s="148">
        <v>172890</v>
      </c>
      <c r="F9" s="150" t="s">
        <v>121</v>
      </c>
      <c r="G9" s="148"/>
      <c r="H9" s="148"/>
      <c r="I9" s="148"/>
      <c r="J9" s="148"/>
      <c r="K9" s="148"/>
      <c r="L9" s="148"/>
      <c r="M9" s="148"/>
      <c r="N9" s="149"/>
      <c r="O9" s="149"/>
      <c r="P9" s="149">
        <v>0.12</v>
      </c>
      <c r="Q9" s="149">
        <f t="shared" si="0"/>
        <v>0.12</v>
      </c>
      <c r="R9" s="99"/>
      <c r="S9" s="101">
        <f ca="1">capac!$Y$6</f>
        <v>5.7432999999999996</v>
      </c>
      <c r="T9" s="96" t="s">
        <v>158</v>
      </c>
      <c r="U9" s="96">
        <v>0.5</v>
      </c>
      <c r="V9" s="96" t="s">
        <v>228</v>
      </c>
      <c r="W9" s="96">
        <v>2</v>
      </c>
      <c r="X9" s="96">
        <f t="shared" si="3"/>
        <v>2.5</v>
      </c>
      <c r="Y9" s="101">
        <f ca="1">SUM(S9,X9)</f>
        <v>8.2432999999999996</v>
      </c>
      <c r="Z9" s="96">
        <v>8</v>
      </c>
      <c r="AA9" s="100">
        <f t="shared" ca="1" si="2"/>
        <v>1.0304125</v>
      </c>
    </row>
    <row r="10" spans="1:27" ht="45" hidden="1" x14ac:dyDescent="0.25">
      <c r="A10" s="148" t="s">
        <v>33</v>
      </c>
      <c r="B10" s="148" t="s">
        <v>62</v>
      </c>
      <c r="C10" s="148" t="s">
        <v>49</v>
      </c>
      <c r="D10" s="148">
        <v>73167</v>
      </c>
      <c r="E10" s="148">
        <v>73167</v>
      </c>
      <c r="F10" s="159" t="s">
        <v>63</v>
      </c>
      <c r="G10" s="148" t="s">
        <v>28</v>
      </c>
      <c r="H10" s="151" t="s">
        <v>28</v>
      </c>
      <c r="I10" s="148" t="s">
        <v>21</v>
      </c>
      <c r="J10" s="148"/>
      <c r="K10" s="152"/>
      <c r="L10" s="148" t="s">
        <v>26</v>
      </c>
      <c r="M10" s="148" t="s">
        <v>25</v>
      </c>
      <c r="N10" s="149">
        <v>0.58330000000000004</v>
      </c>
      <c r="O10" s="149">
        <v>0</v>
      </c>
      <c r="P10" s="149">
        <v>0</v>
      </c>
      <c r="Q10" s="149">
        <f t="shared" si="0"/>
        <v>0.58330000000000004</v>
      </c>
      <c r="R10" s="99"/>
      <c r="S10" s="101">
        <f ca="1">capac!$Y$6</f>
        <v>5.7432999999999996</v>
      </c>
      <c r="T10" s="96" t="s">
        <v>158</v>
      </c>
      <c r="U10" s="96">
        <v>0.5</v>
      </c>
      <c r="V10" s="96" t="s">
        <v>228</v>
      </c>
      <c r="W10" s="96">
        <v>2</v>
      </c>
      <c r="X10" s="96">
        <f t="shared" si="3"/>
        <v>2.5</v>
      </c>
      <c r="Y10" s="101">
        <f ca="1">SUM(S10,X10)</f>
        <v>8.2432999999999996</v>
      </c>
      <c r="Z10" s="96">
        <v>8</v>
      </c>
      <c r="AA10" s="100">
        <f t="shared" ca="1" si="2"/>
        <v>1.0304125</v>
      </c>
    </row>
    <row r="11" spans="1:27" ht="45" hidden="1" x14ac:dyDescent="0.25">
      <c r="A11" s="148" t="s">
        <v>33</v>
      </c>
      <c r="B11" s="148" t="s">
        <v>62</v>
      </c>
      <c r="C11" s="148" t="s">
        <v>49</v>
      </c>
      <c r="D11" s="160">
        <v>73164</v>
      </c>
      <c r="E11" s="160">
        <v>73164</v>
      </c>
      <c r="F11" s="159" t="s">
        <v>205</v>
      </c>
      <c r="G11" s="148" t="s">
        <v>34</v>
      </c>
      <c r="H11" s="148" t="s">
        <v>28</v>
      </c>
      <c r="I11" s="148" t="s">
        <v>21</v>
      </c>
      <c r="J11" s="148" t="s">
        <v>29</v>
      </c>
      <c r="K11" s="148" t="s">
        <v>32</v>
      </c>
      <c r="L11" s="148" t="s">
        <v>120</v>
      </c>
      <c r="M11" s="148" t="s">
        <v>25</v>
      </c>
      <c r="N11" s="161">
        <v>0.75</v>
      </c>
      <c r="O11" s="162">
        <v>0.25</v>
      </c>
      <c r="P11" s="162">
        <v>0</v>
      </c>
      <c r="Q11" s="149">
        <f t="shared" si="0"/>
        <v>1</v>
      </c>
      <c r="R11" s="99"/>
      <c r="S11" s="101">
        <f ca="1">capac!$Y$6</f>
        <v>5.7432999999999996</v>
      </c>
      <c r="T11" s="96" t="s">
        <v>158</v>
      </c>
      <c r="U11" s="96">
        <v>0.5</v>
      </c>
      <c r="V11" s="96" t="s">
        <v>228</v>
      </c>
      <c r="W11" s="96">
        <v>2</v>
      </c>
      <c r="X11" s="96">
        <f t="shared" si="3"/>
        <v>2.5</v>
      </c>
      <c r="Y11" s="101">
        <f ca="1">SUM(S11,X11)</f>
        <v>8.2432999999999996</v>
      </c>
      <c r="Z11" s="96">
        <v>8</v>
      </c>
      <c r="AA11" s="100">
        <f t="shared" ca="1" si="2"/>
        <v>1.0304125</v>
      </c>
    </row>
    <row r="12" spans="1:27" ht="45" hidden="1" x14ac:dyDescent="0.25">
      <c r="A12" s="148" t="s">
        <v>33</v>
      </c>
      <c r="B12" s="148" t="s">
        <v>62</v>
      </c>
      <c r="C12" s="148" t="s">
        <v>49</v>
      </c>
      <c r="D12" s="163">
        <v>73166</v>
      </c>
      <c r="E12" s="163">
        <v>73166</v>
      </c>
      <c r="F12" s="164" t="s">
        <v>206</v>
      </c>
      <c r="G12" s="148" t="s">
        <v>34</v>
      </c>
      <c r="H12" s="148" t="s">
        <v>28</v>
      </c>
      <c r="I12" s="148" t="s">
        <v>21</v>
      </c>
      <c r="J12" s="148" t="s">
        <v>29</v>
      </c>
      <c r="K12" s="148" t="s">
        <v>23</v>
      </c>
      <c r="L12" s="148" t="s">
        <v>26</v>
      </c>
      <c r="M12" s="148" t="s">
        <v>25</v>
      </c>
      <c r="N12" s="161">
        <v>0.75</v>
      </c>
      <c r="O12" s="162">
        <v>0.25</v>
      </c>
      <c r="P12" s="162">
        <v>0</v>
      </c>
      <c r="Q12" s="149">
        <f t="shared" si="0"/>
        <v>1</v>
      </c>
      <c r="R12" s="99"/>
      <c r="S12" s="101">
        <f ca="1">capac!$Y$6</f>
        <v>5.7432999999999996</v>
      </c>
      <c r="T12" s="96" t="s">
        <v>158</v>
      </c>
      <c r="U12" s="96">
        <v>0.5</v>
      </c>
      <c r="V12" s="96" t="s">
        <v>228</v>
      </c>
      <c r="W12" s="96">
        <v>2</v>
      </c>
      <c r="X12" s="96">
        <f t="shared" si="3"/>
        <v>2.5</v>
      </c>
      <c r="Y12" s="96">
        <f t="shared" ca="1" si="1"/>
        <v>8.2432999999999996</v>
      </c>
      <c r="Z12" s="96">
        <v>8</v>
      </c>
      <c r="AA12" s="100">
        <f t="shared" ca="1" si="2"/>
        <v>1.0304125</v>
      </c>
    </row>
    <row r="13" spans="1:27" ht="18" hidden="1" customHeight="1" x14ac:dyDescent="0.25">
      <c r="A13" s="148" t="s">
        <v>36</v>
      </c>
      <c r="B13" s="148" t="s">
        <v>62</v>
      </c>
      <c r="C13" s="148" t="s">
        <v>125</v>
      </c>
      <c r="D13" s="148">
        <v>73037</v>
      </c>
      <c r="E13" s="148">
        <v>73039</v>
      </c>
      <c r="F13" s="148" t="s">
        <v>37</v>
      </c>
      <c r="G13" s="148" t="s">
        <v>34</v>
      </c>
      <c r="H13" s="148" t="s">
        <v>20</v>
      </c>
      <c r="I13" s="148" t="s">
        <v>21</v>
      </c>
      <c r="J13" s="148" t="s">
        <v>29</v>
      </c>
      <c r="K13" s="148" t="s">
        <v>23</v>
      </c>
      <c r="L13" s="148" t="s">
        <v>26</v>
      </c>
      <c r="M13" s="148" t="s">
        <v>25</v>
      </c>
      <c r="N13" s="149">
        <v>1</v>
      </c>
      <c r="O13" s="149">
        <v>0.5</v>
      </c>
      <c r="P13" s="149">
        <v>0</v>
      </c>
      <c r="Q13" s="149">
        <f t="shared" si="0"/>
        <v>1.5</v>
      </c>
      <c r="R13" s="99"/>
      <c r="S13" s="101">
        <f ca="1">capac!$Y$7</f>
        <v>3.74</v>
      </c>
      <c r="T13" s="96" t="s">
        <v>158</v>
      </c>
      <c r="U13" s="96">
        <v>0.5</v>
      </c>
      <c r="V13" s="96" t="s">
        <v>229</v>
      </c>
      <c r="W13" s="96">
        <v>3</v>
      </c>
      <c r="X13" s="96">
        <f t="shared" si="3"/>
        <v>3.5</v>
      </c>
      <c r="Y13" s="146">
        <f ca="1">SUM(S13,X13)</f>
        <v>7.24</v>
      </c>
      <c r="Z13" s="96">
        <v>7.5</v>
      </c>
      <c r="AA13" s="102">
        <f ca="1">Y13/Z13</f>
        <v>0.96533333333333338</v>
      </c>
    </row>
    <row r="14" spans="1:27" hidden="1" x14ac:dyDescent="0.25">
      <c r="A14" s="148" t="s">
        <v>36</v>
      </c>
      <c r="B14" s="148" t="s">
        <v>62</v>
      </c>
      <c r="C14" s="148" t="s">
        <v>68</v>
      </c>
      <c r="D14" s="148">
        <v>172890</v>
      </c>
      <c r="E14" s="148">
        <v>172890</v>
      </c>
      <c r="F14" s="148" t="s">
        <v>121</v>
      </c>
      <c r="G14" s="148" t="s">
        <v>34</v>
      </c>
      <c r="H14" s="148" t="s">
        <v>34</v>
      </c>
      <c r="I14" s="148"/>
      <c r="J14" s="148"/>
      <c r="K14" s="148"/>
      <c r="L14" s="148"/>
      <c r="M14" s="148"/>
      <c r="N14" s="149">
        <v>0</v>
      </c>
      <c r="O14" s="149">
        <v>0</v>
      </c>
      <c r="P14" s="149">
        <v>0.24</v>
      </c>
      <c r="Q14" s="149">
        <f t="shared" si="0"/>
        <v>0.24</v>
      </c>
      <c r="R14" s="99" t="s">
        <v>176</v>
      </c>
      <c r="S14" s="101">
        <f ca="1">capac!$Y$7</f>
        <v>3.74</v>
      </c>
      <c r="T14" s="96" t="s">
        <v>158</v>
      </c>
      <c r="U14" s="96">
        <v>0.5</v>
      </c>
      <c r="V14" s="96" t="s">
        <v>229</v>
      </c>
      <c r="W14" s="96">
        <v>3</v>
      </c>
      <c r="X14" s="96">
        <f t="shared" si="3"/>
        <v>3.5</v>
      </c>
      <c r="Y14" s="96">
        <f t="shared" ca="1" si="1"/>
        <v>7.24</v>
      </c>
      <c r="Z14" s="96">
        <v>7.5</v>
      </c>
      <c r="AA14" s="102">
        <f t="shared" ca="1" si="2"/>
        <v>0.96533333333333338</v>
      </c>
    </row>
    <row r="15" spans="1:27" hidden="1" x14ac:dyDescent="0.25">
      <c r="A15" s="148" t="s">
        <v>39</v>
      </c>
      <c r="B15" s="148" t="s">
        <v>58</v>
      </c>
      <c r="C15" s="148" t="s">
        <v>68</v>
      </c>
      <c r="D15" s="148">
        <v>172502</v>
      </c>
      <c r="E15" s="148">
        <v>1725021</v>
      </c>
      <c r="F15" s="148" t="s">
        <v>69</v>
      </c>
      <c r="G15" s="148" t="s">
        <v>53</v>
      </c>
      <c r="H15" s="148" t="s">
        <v>20</v>
      </c>
      <c r="I15" s="148" t="s">
        <v>21</v>
      </c>
      <c r="J15" s="148" t="s">
        <v>29</v>
      </c>
      <c r="K15" s="148" t="s">
        <v>23</v>
      </c>
      <c r="L15" s="148" t="s">
        <v>234</v>
      </c>
      <c r="M15" s="148" t="s">
        <v>25</v>
      </c>
      <c r="N15" s="149">
        <v>1</v>
      </c>
      <c r="O15" s="149">
        <v>2</v>
      </c>
      <c r="P15" s="149">
        <v>0</v>
      </c>
      <c r="Q15" s="149">
        <f t="shared" si="0"/>
        <v>3</v>
      </c>
      <c r="R15" s="143" t="s">
        <v>177</v>
      </c>
      <c r="S15" s="101">
        <f ca="1">capac!$Y$8</f>
        <v>9.2600000000000016</v>
      </c>
      <c r="T15" s="96" t="s">
        <v>158</v>
      </c>
      <c r="U15" s="96">
        <v>0.5</v>
      </c>
      <c r="V15" s="96"/>
      <c r="W15" s="96"/>
      <c r="X15" s="96">
        <f t="shared" ref="X15:X44" si="8">U15+W15</f>
        <v>0.5</v>
      </c>
      <c r="Y15" s="96">
        <f t="shared" ca="1" si="1"/>
        <v>9.7600000000000016</v>
      </c>
      <c r="Z15" s="96">
        <v>10</v>
      </c>
      <c r="AA15" s="102">
        <f t="shared" ca="1" si="2"/>
        <v>0.9760000000000002</v>
      </c>
    </row>
    <row r="16" spans="1:27" hidden="1" x14ac:dyDescent="0.25">
      <c r="A16" s="148" t="s">
        <v>39</v>
      </c>
      <c r="B16" s="148" t="s">
        <v>58</v>
      </c>
      <c r="C16" s="148" t="s">
        <v>70</v>
      </c>
      <c r="D16" s="148">
        <v>172728</v>
      </c>
      <c r="E16" s="148">
        <v>172728</v>
      </c>
      <c r="F16" s="148" t="s">
        <v>71</v>
      </c>
      <c r="G16" s="148" t="s">
        <v>53</v>
      </c>
      <c r="H16" s="148" t="s">
        <v>20</v>
      </c>
      <c r="I16" s="148" t="s">
        <v>21</v>
      </c>
      <c r="J16" s="148" t="s">
        <v>29</v>
      </c>
      <c r="K16" s="148" t="s">
        <v>23</v>
      </c>
      <c r="L16" s="148" t="s">
        <v>26</v>
      </c>
      <c r="M16" s="148" t="s">
        <v>25</v>
      </c>
      <c r="N16" s="149">
        <v>0.5</v>
      </c>
      <c r="O16" s="149">
        <v>0.5</v>
      </c>
      <c r="P16" s="149">
        <v>0</v>
      </c>
      <c r="Q16" s="149">
        <f t="shared" si="0"/>
        <v>1</v>
      </c>
      <c r="R16" s="143" t="s">
        <v>193</v>
      </c>
      <c r="S16" s="101">
        <f ca="1">capac!$Y$8</f>
        <v>9.2600000000000016</v>
      </c>
      <c r="T16" s="96" t="s">
        <v>158</v>
      </c>
      <c r="U16" s="96">
        <v>0.5</v>
      </c>
      <c r="V16" s="96"/>
      <c r="W16" s="96"/>
      <c r="X16" s="96">
        <f t="shared" si="8"/>
        <v>0.5</v>
      </c>
      <c r="Y16" s="96">
        <f t="shared" ca="1" si="1"/>
        <v>9.7600000000000016</v>
      </c>
      <c r="Z16" s="96">
        <v>10</v>
      </c>
      <c r="AA16" s="102">
        <f t="shared" ca="1" si="2"/>
        <v>0.9760000000000002</v>
      </c>
    </row>
    <row r="17" spans="1:27" hidden="1" x14ac:dyDescent="0.25">
      <c r="A17" s="148" t="s">
        <v>39</v>
      </c>
      <c r="B17" s="148" t="s">
        <v>58</v>
      </c>
      <c r="C17" s="148" t="s">
        <v>72</v>
      </c>
      <c r="D17" s="148">
        <v>73077</v>
      </c>
      <c r="E17" s="148">
        <v>73077</v>
      </c>
      <c r="F17" s="148" t="s">
        <v>73</v>
      </c>
      <c r="G17" s="148" t="s">
        <v>53</v>
      </c>
      <c r="H17" s="148" t="s">
        <v>28</v>
      </c>
      <c r="I17" s="148" t="s">
        <v>21</v>
      </c>
      <c r="J17" s="148" t="s">
        <v>29</v>
      </c>
      <c r="K17" s="148" t="s">
        <v>23</v>
      </c>
      <c r="L17" s="148" t="s">
        <v>26</v>
      </c>
      <c r="M17" s="148" t="s">
        <v>25</v>
      </c>
      <c r="N17" s="149">
        <v>1</v>
      </c>
      <c r="O17" s="149">
        <v>1</v>
      </c>
      <c r="P17" s="149">
        <v>0</v>
      </c>
      <c r="Q17" s="149">
        <f t="shared" si="0"/>
        <v>2</v>
      </c>
      <c r="R17" s="99" t="s">
        <v>191</v>
      </c>
      <c r="S17" s="101">
        <f ca="1">capac!$Y$8</f>
        <v>9.2600000000000016</v>
      </c>
      <c r="T17" s="96" t="s">
        <v>158</v>
      </c>
      <c r="U17" s="96">
        <v>0.5</v>
      </c>
      <c r="V17" s="96"/>
      <c r="W17" s="96"/>
      <c r="X17" s="96">
        <f t="shared" si="8"/>
        <v>0.5</v>
      </c>
      <c r="Y17" s="96">
        <f t="shared" ca="1" si="1"/>
        <v>9.7600000000000016</v>
      </c>
      <c r="Z17" s="96">
        <v>10</v>
      </c>
      <c r="AA17" s="102">
        <f t="shared" ca="1" si="2"/>
        <v>0.9760000000000002</v>
      </c>
    </row>
    <row r="18" spans="1:27" hidden="1" x14ac:dyDescent="0.25">
      <c r="A18" s="148" t="s">
        <v>39</v>
      </c>
      <c r="B18" s="148" t="s">
        <v>58</v>
      </c>
      <c r="C18" s="148" t="s">
        <v>72</v>
      </c>
      <c r="D18" s="148">
        <v>73078</v>
      </c>
      <c r="E18" s="148">
        <v>73078</v>
      </c>
      <c r="F18" s="148" t="s">
        <v>74</v>
      </c>
      <c r="G18" s="148" t="s">
        <v>53</v>
      </c>
      <c r="H18" s="148" t="s">
        <v>28</v>
      </c>
      <c r="I18" s="148" t="s">
        <v>21</v>
      </c>
      <c r="J18" s="148" t="s">
        <v>29</v>
      </c>
      <c r="K18" s="148" t="s">
        <v>23</v>
      </c>
      <c r="L18" s="148" t="s">
        <v>26</v>
      </c>
      <c r="M18" s="148" t="s">
        <v>25</v>
      </c>
      <c r="N18" s="149">
        <v>0.25</v>
      </c>
      <c r="O18" s="149">
        <v>0.25</v>
      </c>
      <c r="P18" s="149">
        <v>0</v>
      </c>
      <c r="Q18" s="149">
        <f t="shared" si="0"/>
        <v>0.5</v>
      </c>
      <c r="R18" s="99" t="s">
        <v>191</v>
      </c>
      <c r="S18" s="101">
        <f ca="1">capac!$Y$8</f>
        <v>9.2600000000000016</v>
      </c>
      <c r="T18" s="96" t="s">
        <v>158</v>
      </c>
      <c r="U18" s="96">
        <v>0.5</v>
      </c>
      <c r="V18" s="96"/>
      <c r="W18" s="96"/>
      <c r="X18" s="96">
        <f t="shared" si="8"/>
        <v>0.5</v>
      </c>
      <c r="Y18" s="96">
        <f t="shared" ca="1" si="1"/>
        <v>9.7600000000000016</v>
      </c>
      <c r="Z18" s="96">
        <v>10</v>
      </c>
      <c r="AA18" s="102">
        <f t="shared" ca="1" si="2"/>
        <v>0.9760000000000002</v>
      </c>
    </row>
    <row r="19" spans="1:27" hidden="1" x14ac:dyDescent="0.25">
      <c r="A19" s="148" t="s">
        <v>41</v>
      </c>
      <c r="B19" s="148" t="s">
        <v>50</v>
      </c>
      <c r="C19" s="148" t="s">
        <v>76</v>
      </c>
      <c r="D19" s="148">
        <v>251104</v>
      </c>
      <c r="E19" s="148">
        <v>251104</v>
      </c>
      <c r="F19" s="148" t="s">
        <v>64</v>
      </c>
      <c r="G19" s="148" t="s">
        <v>34</v>
      </c>
      <c r="H19" s="148" t="s">
        <v>20</v>
      </c>
      <c r="I19" s="148" t="s">
        <v>21</v>
      </c>
      <c r="J19" s="148" t="s">
        <v>29</v>
      </c>
      <c r="K19" s="148" t="s">
        <v>23</v>
      </c>
      <c r="L19" s="148" t="s">
        <v>26</v>
      </c>
      <c r="M19" s="148" t="s">
        <v>25</v>
      </c>
      <c r="N19" s="149">
        <v>1.5</v>
      </c>
      <c r="O19" s="149">
        <v>0.5</v>
      </c>
      <c r="P19" s="149">
        <v>0</v>
      </c>
      <c r="Q19" s="149">
        <f t="shared" si="0"/>
        <v>2</v>
      </c>
      <c r="R19" s="99" t="s">
        <v>182</v>
      </c>
      <c r="S19" s="101">
        <f ca="1">capac!$Y$9</f>
        <v>4</v>
      </c>
      <c r="T19" s="96"/>
      <c r="U19" s="96"/>
      <c r="V19" s="96"/>
      <c r="W19" s="96"/>
      <c r="X19" s="96">
        <f t="shared" si="8"/>
        <v>0</v>
      </c>
      <c r="Y19" s="96">
        <f t="shared" ca="1" si="1"/>
        <v>4</v>
      </c>
      <c r="Z19" s="96">
        <v>4</v>
      </c>
      <c r="AA19" s="102">
        <f t="shared" ca="1" si="2"/>
        <v>1</v>
      </c>
    </row>
    <row r="20" spans="1:27" hidden="1" x14ac:dyDescent="0.25">
      <c r="A20" s="148" t="s">
        <v>41</v>
      </c>
      <c r="B20" s="148" t="s">
        <v>50</v>
      </c>
      <c r="C20" s="148" t="s">
        <v>76</v>
      </c>
      <c r="D20" s="148">
        <v>251805</v>
      </c>
      <c r="E20" s="148">
        <v>251805</v>
      </c>
      <c r="F20" s="148" t="s">
        <v>77</v>
      </c>
      <c r="G20" s="148" t="s">
        <v>34</v>
      </c>
      <c r="H20" s="148" t="s">
        <v>20</v>
      </c>
      <c r="I20" s="148" t="s">
        <v>21</v>
      </c>
      <c r="J20" s="148" t="s">
        <v>29</v>
      </c>
      <c r="K20" s="148" t="s">
        <v>23</v>
      </c>
      <c r="L20" s="148" t="s">
        <v>26</v>
      </c>
      <c r="M20" s="148" t="s">
        <v>25</v>
      </c>
      <c r="N20" s="149">
        <v>1.5</v>
      </c>
      <c r="O20" s="149">
        <v>0.5</v>
      </c>
      <c r="P20" s="149">
        <v>0</v>
      </c>
      <c r="Q20" s="149">
        <f t="shared" si="0"/>
        <v>2</v>
      </c>
      <c r="R20" s="99" t="s">
        <v>183</v>
      </c>
      <c r="S20" s="101">
        <f ca="1">capac!$Y$9</f>
        <v>4</v>
      </c>
      <c r="T20" s="96"/>
      <c r="U20" s="96"/>
      <c r="V20" s="96"/>
      <c r="W20" s="96"/>
      <c r="X20" s="96">
        <f t="shared" si="8"/>
        <v>0</v>
      </c>
      <c r="Y20" s="96">
        <f t="shared" ca="1" si="1"/>
        <v>4</v>
      </c>
      <c r="Z20" s="96">
        <v>4</v>
      </c>
      <c r="AA20" s="102">
        <f t="shared" ca="1" si="2"/>
        <v>1</v>
      </c>
    </row>
    <row r="21" spans="1:27" hidden="1" x14ac:dyDescent="0.25">
      <c r="A21" s="148" t="s">
        <v>42</v>
      </c>
      <c r="B21" s="148" t="s">
        <v>50</v>
      </c>
      <c r="C21" s="148" t="s">
        <v>255</v>
      </c>
      <c r="D21" s="148">
        <v>172820</v>
      </c>
      <c r="E21" s="148">
        <v>172820</v>
      </c>
      <c r="F21" s="148" t="s">
        <v>83</v>
      </c>
      <c r="G21" s="148" t="s">
        <v>34</v>
      </c>
      <c r="H21" s="148" t="s">
        <v>20</v>
      </c>
      <c r="I21" s="148" t="s">
        <v>21</v>
      </c>
      <c r="J21" s="148" t="s">
        <v>29</v>
      </c>
      <c r="K21" s="148" t="s">
        <v>23</v>
      </c>
      <c r="L21" s="148" t="s">
        <v>26</v>
      </c>
      <c r="M21" s="148" t="s">
        <v>38</v>
      </c>
      <c r="N21" s="149">
        <v>0.5</v>
      </c>
      <c r="O21" s="149">
        <v>1</v>
      </c>
      <c r="P21" s="149">
        <v>0</v>
      </c>
      <c r="Q21" s="149">
        <f t="shared" ref="Q21:Q37" si="9">SUM(N21:P21)</f>
        <v>1.5</v>
      </c>
      <c r="R21" s="174" t="s">
        <v>270</v>
      </c>
      <c r="S21" s="101">
        <f ca="1">capac!$Y$10</f>
        <v>6</v>
      </c>
      <c r="T21" s="96"/>
      <c r="U21" s="96"/>
      <c r="V21" s="96"/>
      <c r="W21" s="96"/>
      <c r="X21" s="96">
        <f t="shared" si="8"/>
        <v>0</v>
      </c>
      <c r="Y21" s="96">
        <f t="shared" ref="Y21:Y66" ca="1" si="10">SUM(S21,X21)</f>
        <v>6</v>
      </c>
      <c r="Z21" s="96">
        <v>6</v>
      </c>
      <c r="AA21" s="102">
        <f t="shared" ref="AA21:AA66" ca="1" si="11">Y21/Z21</f>
        <v>1</v>
      </c>
    </row>
    <row r="22" spans="1:27" hidden="1" x14ac:dyDescent="0.25">
      <c r="A22" s="148" t="s">
        <v>42</v>
      </c>
      <c r="B22" s="148" t="s">
        <v>50</v>
      </c>
      <c r="C22" s="148" t="s">
        <v>70</v>
      </c>
      <c r="D22" s="148">
        <v>172725</v>
      </c>
      <c r="E22" s="148">
        <v>172725</v>
      </c>
      <c r="F22" s="148" t="s">
        <v>80</v>
      </c>
      <c r="G22" s="148" t="s">
        <v>34</v>
      </c>
      <c r="H22" s="148" t="s">
        <v>20</v>
      </c>
      <c r="I22" s="148" t="s">
        <v>21</v>
      </c>
      <c r="J22" s="148" t="s">
        <v>29</v>
      </c>
      <c r="K22" s="148" t="s">
        <v>32</v>
      </c>
      <c r="L22" s="148" t="s">
        <v>26</v>
      </c>
      <c r="M22" s="148" t="s">
        <v>25</v>
      </c>
      <c r="N22" s="149">
        <v>1.5</v>
      </c>
      <c r="O22" s="149">
        <v>1</v>
      </c>
      <c r="P22" s="149">
        <v>0</v>
      </c>
      <c r="Q22" s="149">
        <f t="shared" si="9"/>
        <v>2.5</v>
      </c>
      <c r="R22" s="143" t="s">
        <v>293</v>
      </c>
      <c r="S22" s="101">
        <f ca="1">capac!$Y$10</f>
        <v>6</v>
      </c>
      <c r="T22" s="96"/>
      <c r="U22" s="96"/>
      <c r="V22" s="96"/>
      <c r="W22" s="96"/>
      <c r="X22" s="96">
        <f t="shared" si="8"/>
        <v>0</v>
      </c>
      <c r="Y22" s="96">
        <f t="shared" ca="1" si="10"/>
        <v>6</v>
      </c>
      <c r="Z22" s="96">
        <v>6</v>
      </c>
      <c r="AA22" s="102">
        <f t="shared" ca="1" si="11"/>
        <v>1</v>
      </c>
    </row>
    <row r="23" spans="1:27" hidden="1" x14ac:dyDescent="0.25">
      <c r="A23" s="148" t="s">
        <v>42</v>
      </c>
      <c r="B23" s="148" t="s">
        <v>50</v>
      </c>
      <c r="C23" s="148" t="s">
        <v>81</v>
      </c>
      <c r="D23" s="160">
        <v>172402</v>
      </c>
      <c r="E23" s="160">
        <v>1724022</v>
      </c>
      <c r="F23" s="148" t="s">
        <v>60</v>
      </c>
      <c r="G23" s="148" t="s">
        <v>34</v>
      </c>
      <c r="H23" s="148" t="s">
        <v>28</v>
      </c>
      <c r="I23" s="148" t="s">
        <v>21</v>
      </c>
      <c r="J23" s="148" t="s">
        <v>29</v>
      </c>
      <c r="K23" s="148" t="s">
        <v>23</v>
      </c>
      <c r="L23" s="148" t="s">
        <v>26</v>
      </c>
      <c r="M23" s="148" t="s">
        <v>25</v>
      </c>
      <c r="N23" s="149">
        <v>0.5</v>
      </c>
      <c r="O23" s="149">
        <v>1</v>
      </c>
      <c r="P23" s="149">
        <v>0</v>
      </c>
      <c r="Q23" s="149">
        <f t="shared" si="9"/>
        <v>1.5</v>
      </c>
      <c r="R23" s="144" t="s">
        <v>267</v>
      </c>
      <c r="S23" s="101">
        <f ca="1">capac!$Y$10</f>
        <v>6</v>
      </c>
      <c r="T23" s="96"/>
      <c r="U23" s="96"/>
      <c r="V23" s="96"/>
      <c r="W23" s="96"/>
      <c r="X23" s="96">
        <f t="shared" si="8"/>
        <v>0</v>
      </c>
      <c r="Y23" s="96">
        <f t="shared" ca="1" si="10"/>
        <v>6</v>
      </c>
      <c r="Z23" s="96">
        <v>6</v>
      </c>
      <c r="AA23" s="102">
        <f t="shared" ca="1" si="11"/>
        <v>1</v>
      </c>
    </row>
    <row r="24" spans="1:27" hidden="1" x14ac:dyDescent="0.25">
      <c r="A24" s="148" t="s">
        <v>238</v>
      </c>
      <c r="B24" s="148" t="s">
        <v>168</v>
      </c>
      <c r="C24" s="148" t="s">
        <v>70</v>
      </c>
      <c r="D24" s="148">
        <v>172725</v>
      </c>
      <c r="E24" s="148">
        <v>172725</v>
      </c>
      <c r="F24" s="148" t="s">
        <v>80</v>
      </c>
      <c r="G24" s="148" t="s">
        <v>34</v>
      </c>
      <c r="H24" s="148" t="s">
        <v>20</v>
      </c>
      <c r="I24" s="148" t="s">
        <v>21</v>
      </c>
      <c r="J24" s="148" t="s">
        <v>29</v>
      </c>
      <c r="K24" s="148" t="s">
        <v>32</v>
      </c>
      <c r="L24" s="148" t="s">
        <v>26</v>
      </c>
      <c r="M24" s="148" t="s">
        <v>25</v>
      </c>
      <c r="N24" s="149">
        <v>0</v>
      </c>
      <c r="O24" s="149">
        <v>0.5</v>
      </c>
      <c r="P24" s="149">
        <v>0</v>
      </c>
      <c r="Q24" s="149">
        <f t="shared" si="9"/>
        <v>0.5</v>
      </c>
      <c r="R24" s="143" t="s">
        <v>293</v>
      </c>
      <c r="S24" s="101">
        <f ca="1">capac!$Y$11</f>
        <v>3</v>
      </c>
      <c r="T24" s="96"/>
      <c r="U24" s="96"/>
      <c r="V24" s="96"/>
      <c r="W24" s="96"/>
      <c r="X24" s="96">
        <f t="shared" si="8"/>
        <v>0</v>
      </c>
      <c r="Y24" s="96">
        <f t="shared" ca="1" si="10"/>
        <v>3</v>
      </c>
      <c r="Z24" s="96">
        <v>3</v>
      </c>
      <c r="AA24" s="102">
        <f t="shared" ca="1" si="11"/>
        <v>1</v>
      </c>
    </row>
    <row r="25" spans="1:27" x14ac:dyDescent="0.25">
      <c r="A25" s="148" t="s">
        <v>43</v>
      </c>
      <c r="B25" s="148" t="s">
        <v>62</v>
      </c>
      <c r="C25" s="148" t="s">
        <v>84</v>
      </c>
      <c r="D25" s="148">
        <v>176842</v>
      </c>
      <c r="E25" s="148">
        <v>176842</v>
      </c>
      <c r="F25" s="148" t="s">
        <v>85</v>
      </c>
      <c r="G25" s="148" t="s">
        <v>34</v>
      </c>
      <c r="H25" s="148" t="s">
        <v>20</v>
      </c>
      <c r="I25" s="148" t="s">
        <v>21</v>
      </c>
      <c r="J25" s="148" t="s">
        <v>22</v>
      </c>
      <c r="K25" s="148" t="s">
        <v>23</v>
      </c>
      <c r="L25" s="148" t="s">
        <v>26</v>
      </c>
      <c r="M25" s="148" t="s">
        <v>25</v>
      </c>
      <c r="N25" s="149">
        <v>1.5</v>
      </c>
      <c r="O25" s="149">
        <v>0.5</v>
      </c>
      <c r="P25" s="149">
        <v>0</v>
      </c>
      <c r="Q25" s="149">
        <f t="shared" si="9"/>
        <v>2</v>
      </c>
      <c r="R25" s="143" t="s">
        <v>264</v>
      </c>
      <c r="S25" s="101">
        <f ca="1">capac!$Y$12</f>
        <v>5.8249999999999993</v>
      </c>
      <c r="T25" s="96" t="s">
        <v>162</v>
      </c>
      <c r="U25" s="96">
        <v>0</v>
      </c>
      <c r="V25" s="96" t="s">
        <v>295</v>
      </c>
      <c r="W25" s="96">
        <v>1</v>
      </c>
      <c r="X25" s="96">
        <v>1</v>
      </c>
      <c r="Y25" s="101">
        <f ca="1">SUM(S25,X25)</f>
        <v>6.8249999999999993</v>
      </c>
      <c r="Z25" s="96">
        <v>7.5</v>
      </c>
      <c r="AA25" s="102">
        <f t="shared" ca="1" si="11"/>
        <v>0.90999999999999992</v>
      </c>
    </row>
    <row r="26" spans="1:27" x14ac:dyDescent="0.25">
      <c r="A26" s="148" t="s">
        <v>43</v>
      </c>
      <c r="B26" s="148" t="s">
        <v>62</v>
      </c>
      <c r="C26" s="148" t="s">
        <v>67</v>
      </c>
      <c r="D26" s="148">
        <v>72941</v>
      </c>
      <c r="E26" s="148">
        <v>72941</v>
      </c>
      <c r="F26" s="148" t="s">
        <v>86</v>
      </c>
      <c r="G26" s="148" t="s">
        <v>34</v>
      </c>
      <c r="H26" s="148" t="s">
        <v>28</v>
      </c>
      <c r="I26" s="148" t="s">
        <v>21</v>
      </c>
      <c r="J26" s="148" t="s">
        <v>22</v>
      </c>
      <c r="K26" s="148" t="s">
        <v>23</v>
      </c>
      <c r="L26" s="148" t="s">
        <v>26</v>
      </c>
      <c r="M26" s="148" t="s">
        <v>25</v>
      </c>
      <c r="N26" s="149">
        <v>0.5</v>
      </c>
      <c r="O26" s="149">
        <v>0</v>
      </c>
      <c r="P26" s="149">
        <v>0</v>
      </c>
      <c r="Q26" s="149">
        <f t="shared" si="9"/>
        <v>0.5</v>
      </c>
      <c r="R26" s="99" t="s">
        <v>191</v>
      </c>
      <c r="S26" s="101">
        <f ca="1">capac!$Y$12</f>
        <v>5.8249999999999993</v>
      </c>
      <c r="T26" s="96" t="s">
        <v>162</v>
      </c>
      <c r="U26" s="96">
        <v>0</v>
      </c>
      <c r="V26" s="96" t="s">
        <v>295</v>
      </c>
      <c r="W26" s="96">
        <v>1</v>
      </c>
      <c r="X26" s="96">
        <f t="shared" si="8"/>
        <v>1</v>
      </c>
      <c r="Y26" s="96">
        <f t="shared" ca="1" si="10"/>
        <v>6.8249999999999993</v>
      </c>
      <c r="Z26" s="96">
        <v>7.5</v>
      </c>
      <c r="AA26" s="102">
        <f t="shared" ca="1" si="11"/>
        <v>0.90999999999999992</v>
      </c>
    </row>
    <row r="27" spans="1:27" x14ac:dyDescent="0.25">
      <c r="A27" s="148" t="s">
        <v>43</v>
      </c>
      <c r="B27" s="148" t="s">
        <v>62</v>
      </c>
      <c r="C27" s="148" t="s">
        <v>44</v>
      </c>
      <c r="D27" s="148">
        <v>175601</v>
      </c>
      <c r="E27" s="148">
        <v>175601</v>
      </c>
      <c r="F27" s="148" t="s">
        <v>60</v>
      </c>
      <c r="G27" s="148" t="s">
        <v>34</v>
      </c>
      <c r="H27" s="148" t="s">
        <v>28</v>
      </c>
      <c r="I27" s="148" t="s">
        <v>21</v>
      </c>
      <c r="J27" s="148" t="s">
        <v>29</v>
      </c>
      <c r="K27" s="148" t="s">
        <v>23</v>
      </c>
      <c r="L27" s="148" t="s">
        <v>26</v>
      </c>
      <c r="M27" s="148" t="s">
        <v>25</v>
      </c>
      <c r="N27" s="149">
        <v>1.5</v>
      </c>
      <c r="O27" s="149">
        <v>0.5</v>
      </c>
      <c r="P27" s="149">
        <v>0</v>
      </c>
      <c r="Q27" s="149">
        <f t="shared" si="9"/>
        <v>2</v>
      </c>
      <c r="R27" s="144" t="s">
        <v>265</v>
      </c>
      <c r="S27" s="101">
        <f ca="1">capac!$Y$12</f>
        <v>5.8249999999999993</v>
      </c>
      <c r="T27" s="96" t="s">
        <v>162</v>
      </c>
      <c r="U27" s="96">
        <v>0</v>
      </c>
      <c r="V27" s="96" t="s">
        <v>295</v>
      </c>
      <c r="W27" s="96">
        <v>1</v>
      </c>
      <c r="X27" s="96">
        <v>1</v>
      </c>
      <c r="Y27" s="96">
        <f t="shared" ca="1" si="10"/>
        <v>6.8249999999999993</v>
      </c>
      <c r="Z27" s="96">
        <v>7.5</v>
      </c>
      <c r="AA27" s="102">
        <f ca="1">Y27/Z27</f>
        <v>0.90999999999999992</v>
      </c>
    </row>
    <row r="28" spans="1:27" hidden="1" x14ac:dyDescent="0.25">
      <c r="A28" s="148" t="s">
        <v>45</v>
      </c>
      <c r="B28" s="148" t="s">
        <v>87</v>
      </c>
      <c r="C28" s="148" t="s">
        <v>67</v>
      </c>
      <c r="D28" s="148">
        <v>72940</v>
      </c>
      <c r="E28" s="148">
        <v>72940</v>
      </c>
      <c r="F28" s="148" t="s">
        <v>88</v>
      </c>
      <c r="G28" s="148" t="s">
        <v>34</v>
      </c>
      <c r="H28" s="148" t="s">
        <v>20</v>
      </c>
      <c r="I28" s="148" t="s">
        <v>21</v>
      </c>
      <c r="J28" s="148" t="s">
        <v>29</v>
      </c>
      <c r="K28" s="148" t="s">
        <v>23</v>
      </c>
      <c r="L28" s="148" t="s">
        <v>26</v>
      </c>
      <c r="M28" s="148" t="s">
        <v>25</v>
      </c>
      <c r="N28" s="149">
        <v>0.75</v>
      </c>
      <c r="O28" s="149">
        <v>0.25</v>
      </c>
      <c r="P28" s="149">
        <v>0</v>
      </c>
      <c r="Q28" s="149">
        <f t="shared" si="9"/>
        <v>1</v>
      </c>
      <c r="R28" s="99" t="s">
        <v>184</v>
      </c>
      <c r="S28" s="101">
        <f ca="1">capac!$Y$13</f>
        <v>2.2400000000000002</v>
      </c>
      <c r="T28" s="96" t="s">
        <v>122</v>
      </c>
      <c r="U28" s="96">
        <v>0.75</v>
      </c>
      <c r="V28" s="96" t="s">
        <v>46</v>
      </c>
      <c r="W28" s="96">
        <v>4</v>
      </c>
      <c r="X28" s="96">
        <f t="shared" si="8"/>
        <v>4.75</v>
      </c>
      <c r="Y28" s="96">
        <f t="shared" ca="1" si="10"/>
        <v>6.99</v>
      </c>
      <c r="Z28" s="96">
        <v>5</v>
      </c>
      <c r="AA28" s="102">
        <f t="shared" ca="1" si="11"/>
        <v>1.3980000000000001</v>
      </c>
    </row>
    <row r="29" spans="1:27" hidden="1" x14ac:dyDescent="0.25">
      <c r="A29" s="148" t="s">
        <v>197</v>
      </c>
      <c r="B29" s="148" t="s">
        <v>50</v>
      </c>
      <c r="C29" s="148" t="s">
        <v>68</v>
      </c>
      <c r="D29" s="148">
        <v>172502</v>
      </c>
      <c r="E29" s="148">
        <v>1725023</v>
      </c>
      <c r="F29" s="148" t="s">
        <v>69</v>
      </c>
      <c r="G29" s="148" t="s">
        <v>53</v>
      </c>
      <c r="H29" s="148" t="s">
        <v>20</v>
      </c>
      <c r="I29" s="148" t="s">
        <v>21</v>
      </c>
      <c r="J29" s="148" t="s">
        <v>29</v>
      </c>
      <c r="K29" s="148" t="s">
        <v>23</v>
      </c>
      <c r="L29" s="148" t="s">
        <v>26</v>
      </c>
      <c r="M29" s="148" t="s">
        <v>25</v>
      </c>
      <c r="N29" s="149">
        <v>1</v>
      </c>
      <c r="O29" s="149">
        <v>1</v>
      </c>
      <c r="P29" s="149">
        <v>0</v>
      </c>
      <c r="Q29" s="149">
        <f t="shared" si="9"/>
        <v>2</v>
      </c>
      <c r="R29" s="143" t="s">
        <v>267</v>
      </c>
      <c r="S29" s="101">
        <f ca="1">capac!$Y$14</f>
        <v>3</v>
      </c>
      <c r="T29" s="96"/>
      <c r="U29" s="96"/>
      <c r="V29" s="96"/>
      <c r="W29" s="96"/>
      <c r="X29" s="96">
        <f>U29+W29</f>
        <v>0</v>
      </c>
      <c r="Y29" s="101">
        <f t="shared" ca="1" si="10"/>
        <v>3</v>
      </c>
      <c r="Z29" s="96">
        <v>3</v>
      </c>
      <c r="AA29" s="102">
        <f t="shared" ca="1" si="11"/>
        <v>1</v>
      </c>
    </row>
    <row r="30" spans="1:27" hidden="1" x14ac:dyDescent="0.25">
      <c r="A30" s="148" t="s">
        <v>239</v>
      </c>
      <c r="B30" s="148" t="s">
        <v>50</v>
      </c>
      <c r="C30" s="148" t="s">
        <v>70</v>
      </c>
      <c r="D30" s="148">
        <v>172825</v>
      </c>
      <c r="E30" s="148">
        <v>172825</v>
      </c>
      <c r="F30" s="148" t="s">
        <v>89</v>
      </c>
      <c r="G30" s="148" t="s">
        <v>53</v>
      </c>
      <c r="H30" s="148" t="s">
        <v>28</v>
      </c>
      <c r="I30" s="148" t="s">
        <v>21</v>
      </c>
      <c r="J30" s="148" t="s">
        <v>29</v>
      </c>
      <c r="K30" s="148" t="s">
        <v>32</v>
      </c>
      <c r="L30" s="148" t="s">
        <v>26</v>
      </c>
      <c r="M30" s="148" t="s">
        <v>25</v>
      </c>
      <c r="N30" s="149">
        <v>0.5</v>
      </c>
      <c r="O30" s="149">
        <v>1</v>
      </c>
      <c r="P30" s="149">
        <v>0</v>
      </c>
      <c r="Q30" s="149">
        <f t="shared" si="9"/>
        <v>1.5</v>
      </c>
      <c r="R30" s="144" t="s">
        <v>224</v>
      </c>
      <c r="S30" s="101">
        <f ca="1">capac!$Y$15</f>
        <v>3</v>
      </c>
      <c r="T30" s="96"/>
      <c r="U30" s="96"/>
      <c r="V30" s="96"/>
      <c r="W30" s="96"/>
      <c r="X30" s="96">
        <f t="shared" si="8"/>
        <v>0</v>
      </c>
      <c r="Y30" s="101">
        <f t="shared" ca="1" si="10"/>
        <v>3</v>
      </c>
      <c r="Z30" s="96">
        <v>3</v>
      </c>
      <c r="AA30" s="102">
        <f t="shared" ca="1" si="11"/>
        <v>1</v>
      </c>
    </row>
    <row r="31" spans="1:27" hidden="1" x14ac:dyDescent="0.25">
      <c r="A31" s="148" t="s">
        <v>48</v>
      </c>
      <c r="B31" s="148" t="s">
        <v>58</v>
      </c>
      <c r="C31" s="148" t="s">
        <v>82</v>
      </c>
      <c r="D31" s="148">
        <v>172709</v>
      </c>
      <c r="E31" s="148">
        <v>172709</v>
      </c>
      <c r="F31" s="148" t="s">
        <v>90</v>
      </c>
      <c r="G31" s="148" t="s">
        <v>34</v>
      </c>
      <c r="H31" s="148" t="s">
        <v>20</v>
      </c>
      <c r="I31" s="148" t="s">
        <v>21</v>
      </c>
      <c r="J31" s="148" t="s">
        <v>29</v>
      </c>
      <c r="K31" s="148" t="s">
        <v>23</v>
      </c>
      <c r="L31" s="148" t="s">
        <v>26</v>
      </c>
      <c r="M31" s="148" t="s">
        <v>25</v>
      </c>
      <c r="N31" s="149">
        <v>1.5</v>
      </c>
      <c r="O31" s="149">
        <v>1</v>
      </c>
      <c r="P31" s="149">
        <v>0</v>
      </c>
      <c r="Q31" s="149">
        <f t="shared" si="9"/>
        <v>2.5</v>
      </c>
      <c r="R31" s="143" t="s">
        <v>262</v>
      </c>
      <c r="S31" s="101">
        <f ca="1">capac!$Y$18</f>
        <v>8.94</v>
      </c>
      <c r="T31" s="96" t="s">
        <v>155</v>
      </c>
      <c r="U31" s="96">
        <v>0.5</v>
      </c>
      <c r="V31" s="96"/>
      <c r="W31" s="96"/>
      <c r="X31" s="96">
        <f t="shared" si="8"/>
        <v>0.5</v>
      </c>
      <c r="Y31" s="101">
        <f t="shared" ca="1" si="10"/>
        <v>9.44</v>
      </c>
      <c r="Z31" s="96">
        <v>10</v>
      </c>
      <c r="AA31" s="102">
        <f t="shared" ca="1" si="11"/>
        <v>0.94399999999999995</v>
      </c>
    </row>
    <row r="32" spans="1:27" hidden="1" x14ac:dyDescent="0.25">
      <c r="A32" s="148" t="s">
        <v>48</v>
      </c>
      <c r="B32" s="148" t="s">
        <v>58</v>
      </c>
      <c r="C32" s="148" t="s">
        <v>68</v>
      </c>
      <c r="D32" s="148">
        <v>172605</v>
      </c>
      <c r="E32" s="148">
        <v>1718172</v>
      </c>
      <c r="F32" s="148" t="s">
        <v>57</v>
      </c>
      <c r="G32" s="148" t="s">
        <v>53</v>
      </c>
      <c r="H32" s="148" t="s">
        <v>28</v>
      </c>
      <c r="I32" s="148" t="s">
        <v>21</v>
      </c>
      <c r="J32" s="148" t="s">
        <v>29</v>
      </c>
      <c r="K32" s="148" t="s">
        <v>23</v>
      </c>
      <c r="L32" s="148" t="s">
        <v>234</v>
      </c>
      <c r="M32" s="148" t="s">
        <v>25</v>
      </c>
      <c r="N32" s="149">
        <v>1</v>
      </c>
      <c r="O32" s="149">
        <v>2</v>
      </c>
      <c r="P32" s="149">
        <v>0</v>
      </c>
      <c r="Q32" s="149">
        <f t="shared" si="9"/>
        <v>3</v>
      </c>
      <c r="R32" s="144" t="s">
        <v>216</v>
      </c>
      <c r="S32" s="101">
        <f ca="1">capac!$Y$18</f>
        <v>8.94</v>
      </c>
      <c r="T32" s="96" t="s">
        <v>155</v>
      </c>
      <c r="U32" s="96">
        <v>0.5</v>
      </c>
      <c r="V32" s="96"/>
      <c r="W32" s="96"/>
      <c r="X32" s="96">
        <f t="shared" si="8"/>
        <v>0.5</v>
      </c>
      <c r="Y32" s="101">
        <f t="shared" ca="1" si="10"/>
        <v>9.44</v>
      </c>
      <c r="Z32" s="96">
        <v>10</v>
      </c>
      <c r="AA32" s="102">
        <f t="shared" ca="1" si="11"/>
        <v>0.94399999999999995</v>
      </c>
    </row>
    <row r="33" spans="1:27" hidden="1" x14ac:dyDescent="0.25">
      <c r="A33" s="148" t="s">
        <v>48</v>
      </c>
      <c r="B33" s="148" t="s">
        <v>58</v>
      </c>
      <c r="C33" s="148" t="s">
        <v>68</v>
      </c>
      <c r="D33" s="148">
        <v>172890</v>
      </c>
      <c r="E33" s="148">
        <v>172890</v>
      </c>
      <c r="F33" s="148" t="s">
        <v>121</v>
      </c>
      <c r="G33" s="148" t="s">
        <v>34</v>
      </c>
      <c r="H33" s="148"/>
      <c r="I33" s="148"/>
      <c r="J33" s="148"/>
      <c r="K33" s="148"/>
      <c r="L33" s="148"/>
      <c r="M33" s="148"/>
      <c r="N33" s="149">
        <v>0</v>
      </c>
      <c r="O33" s="149">
        <v>0</v>
      </c>
      <c r="P33" s="149">
        <v>1.44</v>
      </c>
      <c r="Q33" s="149">
        <f t="shared" si="9"/>
        <v>1.44</v>
      </c>
      <c r="R33" s="99" t="s">
        <v>176</v>
      </c>
      <c r="S33" s="101">
        <f ca="1">capac!$Y$18</f>
        <v>8.94</v>
      </c>
      <c r="T33" s="96" t="s">
        <v>155</v>
      </c>
      <c r="U33" s="96">
        <v>0.5</v>
      </c>
      <c r="V33" s="96"/>
      <c r="W33" s="96"/>
      <c r="X33" s="96">
        <f t="shared" si="8"/>
        <v>0.5</v>
      </c>
      <c r="Y33" s="101">
        <f t="shared" ca="1" si="10"/>
        <v>9.44</v>
      </c>
      <c r="Z33" s="96">
        <v>10</v>
      </c>
      <c r="AA33" s="102">
        <f t="shared" ca="1" si="11"/>
        <v>0.94399999999999995</v>
      </c>
    </row>
    <row r="34" spans="1:27" hidden="1" x14ac:dyDescent="0.25">
      <c r="A34" s="148" t="s">
        <v>33</v>
      </c>
      <c r="B34" s="148" t="s">
        <v>62</v>
      </c>
      <c r="C34" s="158" t="s">
        <v>65</v>
      </c>
      <c r="D34" s="160">
        <v>171818</v>
      </c>
      <c r="E34" s="160">
        <v>171818</v>
      </c>
      <c r="F34" s="157" t="s">
        <v>66</v>
      </c>
      <c r="G34" s="148" t="s">
        <v>28</v>
      </c>
      <c r="H34" s="148" t="s">
        <v>28</v>
      </c>
      <c r="I34" s="148" t="s">
        <v>21</v>
      </c>
      <c r="J34" s="148" t="s">
        <v>29</v>
      </c>
      <c r="K34" s="148" t="s">
        <v>35</v>
      </c>
      <c r="L34" s="148" t="s">
        <v>26</v>
      </c>
      <c r="M34" s="148" t="s">
        <v>25</v>
      </c>
      <c r="N34" s="153">
        <v>0</v>
      </c>
      <c r="O34" s="153">
        <v>1.5</v>
      </c>
      <c r="P34" s="153">
        <v>0</v>
      </c>
      <c r="Q34" s="153">
        <f t="shared" si="9"/>
        <v>1.5</v>
      </c>
      <c r="S34" s="101">
        <f ca="1">capac!$Y$6</f>
        <v>5.7432999999999996</v>
      </c>
      <c r="T34" s="96" t="s">
        <v>158</v>
      </c>
      <c r="U34" s="96">
        <v>0.5</v>
      </c>
      <c r="V34" s="96" t="s">
        <v>228</v>
      </c>
      <c r="W34" s="96">
        <v>2</v>
      </c>
      <c r="X34" s="96">
        <f t="shared" si="8"/>
        <v>2.5</v>
      </c>
      <c r="Y34" s="96">
        <f t="shared" ca="1" si="10"/>
        <v>8.2432999999999996</v>
      </c>
      <c r="Z34" s="96">
        <v>8</v>
      </c>
      <c r="AA34" s="100">
        <f t="shared" ca="1" si="11"/>
        <v>1.0304125</v>
      </c>
    </row>
    <row r="35" spans="1:27" ht="30" hidden="1" x14ac:dyDescent="0.25">
      <c r="A35" s="148" t="s">
        <v>33</v>
      </c>
      <c r="B35" s="148" t="s">
        <v>62</v>
      </c>
      <c r="C35" s="158" t="s">
        <v>70</v>
      </c>
      <c r="D35" s="160">
        <v>172728</v>
      </c>
      <c r="E35" s="160">
        <v>172728</v>
      </c>
      <c r="F35" s="157" t="s">
        <v>71</v>
      </c>
      <c r="G35" s="148" t="s">
        <v>53</v>
      </c>
      <c r="H35" s="148" t="s">
        <v>20</v>
      </c>
      <c r="I35" s="148" t="s">
        <v>21</v>
      </c>
      <c r="J35" s="148" t="s">
        <v>29</v>
      </c>
      <c r="K35" s="148" t="s">
        <v>23</v>
      </c>
      <c r="L35" s="148" t="s">
        <v>26</v>
      </c>
      <c r="M35" s="148" t="s">
        <v>38</v>
      </c>
      <c r="N35" s="153">
        <v>0</v>
      </c>
      <c r="O35" s="153">
        <v>0.5</v>
      </c>
      <c r="P35" s="154"/>
      <c r="Q35" s="153">
        <f t="shared" si="9"/>
        <v>0.5</v>
      </c>
      <c r="R35" s="143" t="s">
        <v>193</v>
      </c>
      <c r="S35" s="101">
        <f ca="1">capac!$Y$6</f>
        <v>5.7432999999999996</v>
      </c>
      <c r="T35" s="96" t="s">
        <v>158</v>
      </c>
      <c r="U35" s="96">
        <v>0.5</v>
      </c>
      <c r="V35" s="96" t="s">
        <v>228</v>
      </c>
      <c r="W35" s="96">
        <v>2</v>
      </c>
      <c r="X35" s="96">
        <f t="shared" si="8"/>
        <v>2.5</v>
      </c>
      <c r="Y35" s="96">
        <f t="shared" ca="1" si="10"/>
        <v>8.2432999999999996</v>
      </c>
      <c r="Z35" s="96">
        <v>8</v>
      </c>
      <c r="AA35" s="100">
        <f t="shared" ca="1" si="11"/>
        <v>1.0304125</v>
      </c>
    </row>
    <row r="36" spans="1:27" hidden="1" x14ac:dyDescent="0.25">
      <c r="A36" s="148" t="s">
        <v>33</v>
      </c>
      <c r="B36" s="148" t="s">
        <v>62</v>
      </c>
      <c r="C36" s="158" t="s">
        <v>72</v>
      </c>
      <c r="D36" s="160">
        <v>73074</v>
      </c>
      <c r="E36" s="160">
        <v>73074</v>
      </c>
      <c r="F36" s="165" t="s">
        <v>75</v>
      </c>
      <c r="G36" s="148" t="s">
        <v>53</v>
      </c>
      <c r="H36" s="148" t="s">
        <v>20</v>
      </c>
      <c r="I36" s="148" t="s">
        <v>21</v>
      </c>
      <c r="J36" s="148" t="s">
        <v>29</v>
      </c>
      <c r="K36" s="148" t="s">
        <v>23</v>
      </c>
      <c r="L36" s="148" t="s">
        <v>26</v>
      </c>
      <c r="M36" s="148" t="s">
        <v>237</v>
      </c>
      <c r="N36" s="153">
        <v>0.34</v>
      </c>
      <c r="O36" s="153">
        <v>0.34</v>
      </c>
      <c r="P36" s="148">
        <v>0</v>
      </c>
      <c r="Q36" s="153">
        <f t="shared" si="9"/>
        <v>0.68</v>
      </c>
      <c r="R36" s="96"/>
      <c r="S36" s="101">
        <f ca="1">capac!$Y$6</f>
        <v>5.7432999999999996</v>
      </c>
      <c r="T36" s="96" t="s">
        <v>158</v>
      </c>
      <c r="U36" s="96">
        <v>0.5</v>
      </c>
      <c r="V36" s="96" t="s">
        <v>228</v>
      </c>
      <c r="W36" s="96">
        <v>2</v>
      </c>
      <c r="X36" s="96">
        <f t="shared" si="8"/>
        <v>2.5</v>
      </c>
      <c r="Y36" s="96">
        <f t="shared" ca="1" si="10"/>
        <v>8.2432999999999996</v>
      </c>
      <c r="Z36" s="96">
        <v>8</v>
      </c>
      <c r="AA36" s="100">
        <f t="shared" ca="1" si="11"/>
        <v>1.0304125</v>
      </c>
    </row>
    <row r="37" spans="1:27" ht="30" hidden="1" x14ac:dyDescent="0.25">
      <c r="A37" s="148" t="s">
        <v>36</v>
      </c>
      <c r="B37" s="148" t="s">
        <v>62</v>
      </c>
      <c r="C37" s="166" t="s">
        <v>70</v>
      </c>
      <c r="D37" s="167">
        <v>172821</v>
      </c>
      <c r="E37" s="167">
        <v>172821</v>
      </c>
      <c r="F37" s="168" t="s">
        <v>207</v>
      </c>
      <c r="G37" s="148"/>
      <c r="H37" s="148" t="s">
        <v>208</v>
      </c>
      <c r="I37" s="148"/>
      <c r="J37" s="148"/>
      <c r="K37" s="148"/>
      <c r="L37" s="148" t="s">
        <v>26</v>
      </c>
      <c r="M37" s="148" t="s">
        <v>25</v>
      </c>
      <c r="N37" s="153">
        <v>0.75</v>
      </c>
      <c r="O37" s="153">
        <v>0.75</v>
      </c>
      <c r="P37" s="153">
        <v>0</v>
      </c>
      <c r="Q37" s="153">
        <f t="shared" si="9"/>
        <v>1.5</v>
      </c>
      <c r="R37" s="144" t="s">
        <v>252</v>
      </c>
      <c r="S37" s="101">
        <f ca="1">capac!$Y$7</f>
        <v>3.74</v>
      </c>
      <c r="T37" s="96" t="s">
        <v>158</v>
      </c>
      <c r="U37" s="96">
        <v>0.5</v>
      </c>
      <c r="V37" s="96" t="s">
        <v>229</v>
      </c>
      <c r="W37" s="96">
        <v>3</v>
      </c>
      <c r="X37" s="96">
        <f t="shared" si="8"/>
        <v>3.5</v>
      </c>
      <c r="Y37" s="96">
        <f t="shared" ca="1" si="10"/>
        <v>7.24</v>
      </c>
      <c r="Z37" s="96">
        <v>7.5</v>
      </c>
      <c r="AA37" s="102">
        <f t="shared" ca="1" si="11"/>
        <v>0.96533333333333338</v>
      </c>
    </row>
    <row r="38" spans="1:27" hidden="1" x14ac:dyDescent="0.25">
      <c r="A38" s="148" t="s">
        <v>36</v>
      </c>
      <c r="B38" s="148" t="s">
        <v>62</v>
      </c>
      <c r="C38" s="158" t="s">
        <v>68</v>
      </c>
      <c r="D38" s="160">
        <v>172502</v>
      </c>
      <c r="E38" s="160">
        <v>1725021</v>
      </c>
      <c r="F38" s="157" t="s">
        <v>69</v>
      </c>
      <c r="G38" s="148" t="s">
        <v>53</v>
      </c>
      <c r="H38" s="148" t="s">
        <v>20</v>
      </c>
      <c r="I38" s="148" t="s">
        <v>21</v>
      </c>
      <c r="J38" s="148" t="s">
        <v>29</v>
      </c>
      <c r="K38" s="148" t="s">
        <v>23</v>
      </c>
      <c r="L38" s="148" t="s">
        <v>234</v>
      </c>
      <c r="M38" s="148" t="s">
        <v>38</v>
      </c>
      <c r="N38" s="153">
        <v>0</v>
      </c>
      <c r="O38" s="153">
        <v>0</v>
      </c>
      <c r="P38" s="148">
        <v>0</v>
      </c>
      <c r="Q38" s="153">
        <f t="shared" ref="Q38:Q40" si="12">SUM(N38:P38)</f>
        <v>0</v>
      </c>
      <c r="R38" s="143" t="s">
        <v>177</v>
      </c>
      <c r="S38" s="101">
        <f ca="1">capac!$Y$7</f>
        <v>3.74</v>
      </c>
      <c r="T38" s="96" t="s">
        <v>158</v>
      </c>
      <c r="U38" s="96">
        <v>0.5</v>
      </c>
      <c r="V38" s="96" t="s">
        <v>229</v>
      </c>
      <c r="W38" s="96">
        <v>3</v>
      </c>
      <c r="X38" s="96">
        <f t="shared" si="8"/>
        <v>3.5</v>
      </c>
      <c r="Y38" s="96">
        <f t="shared" ca="1" si="10"/>
        <v>7.24</v>
      </c>
      <c r="Z38" s="96">
        <v>7.5</v>
      </c>
      <c r="AA38" s="102">
        <f t="shared" ca="1" si="11"/>
        <v>0.96533333333333338</v>
      </c>
    </row>
    <row r="39" spans="1:27" hidden="1" x14ac:dyDescent="0.25">
      <c r="A39" s="148" t="s">
        <v>39</v>
      </c>
      <c r="B39" s="148" t="s">
        <v>58</v>
      </c>
      <c r="C39" s="155" t="s">
        <v>68</v>
      </c>
      <c r="D39" s="156">
        <v>172890</v>
      </c>
      <c r="E39" s="156">
        <v>172890</v>
      </c>
      <c r="F39" s="165" t="s">
        <v>121</v>
      </c>
      <c r="G39" s="148" t="s">
        <v>28</v>
      </c>
      <c r="H39" s="148"/>
      <c r="I39" s="148"/>
      <c r="J39" s="148"/>
      <c r="K39" s="148"/>
      <c r="L39" s="148"/>
      <c r="M39" s="148"/>
      <c r="N39" s="153">
        <v>0</v>
      </c>
      <c r="O39" s="153">
        <v>0</v>
      </c>
      <c r="P39" s="153">
        <v>0.96</v>
      </c>
      <c r="Q39" s="153">
        <f t="shared" si="12"/>
        <v>0.96</v>
      </c>
      <c r="R39" s="145"/>
      <c r="S39" s="101">
        <f ca="1">capac!$Y$8</f>
        <v>9.2600000000000016</v>
      </c>
      <c r="T39" s="96" t="s">
        <v>158</v>
      </c>
      <c r="U39" s="96">
        <v>0.5</v>
      </c>
      <c r="V39" s="96"/>
      <c r="W39" s="96"/>
      <c r="X39" s="96">
        <f t="shared" si="8"/>
        <v>0.5</v>
      </c>
      <c r="Y39" s="96">
        <f t="shared" ca="1" si="10"/>
        <v>9.7600000000000016</v>
      </c>
      <c r="Z39" s="96">
        <v>10</v>
      </c>
      <c r="AA39" s="102">
        <f t="shared" ca="1" si="11"/>
        <v>0.9760000000000002</v>
      </c>
    </row>
    <row r="40" spans="1:27" hidden="1" x14ac:dyDescent="0.25">
      <c r="A40" s="148" t="s">
        <v>39</v>
      </c>
      <c r="B40" s="148" t="s">
        <v>58</v>
      </c>
      <c r="C40" s="158" t="s">
        <v>72</v>
      </c>
      <c r="D40" s="160">
        <v>73079</v>
      </c>
      <c r="E40" s="160">
        <v>73079</v>
      </c>
      <c r="F40" s="165" t="s">
        <v>126</v>
      </c>
      <c r="G40" s="148" t="s">
        <v>28</v>
      </c>
      <c r="H40" s="169" t="s">
        <v>28</v>
      </c>
      <c r="I40" s="169" t="s">
        <v>21</v>
      </c>
      <c r="J40" s="169" t="s">
        <v>29</v>
      </c>
      <c r="K40" s="148"/>
      <c r="L40" s="148"/>
      <c r="M40" s="148" t="s">
        <v>237</v>
      </c>
      <c r="N40" s="153">
        <v>0</v>
      </c>
      <c r="O40" s="153">
        <v>0</v>
      </c>
      <c r="P40" s="153">
        <v>1</v>
      </c>
      <c r="Q40" s="153">
        <f t="shared" si="12"/>
        <v>1</v>
      </c>
      <c r="R40" s="96"/>
      <c r="S40" s="101">
        <f ca="1">capac!$Y$8</f>
        <v>9.2600000000000016</v>
      </c>
      <c r="T40" s="96" t="s">
        <v>158</v>
      </c>
      <c r="U40" s="96">
        <v>0.5</v>
      </c>
      <c r="V40" s="96"/>
      <c r="W40" s="96"/>
      <c r="X40" s="147">
        <f t="shared" si="8"/>
        <v>0.5</v>
      </c>
      <c r="Y40" s="96">
        <f t="shared" ca="1" si="10"/>
        <v>9.7600000000000016</v>
      </c>
      <c r="Z40" s="96">
        <v>10</v>
      </c>
      <c r="AA40" s="102">
        <f t="shared" ca="1" si="11"/>
        <v>0.9760000000000002</v>
      </c>
    </row>
    <row r="41" spans="1:27" hidden="1" x14ac:dyDescent="0.25">
      <c r="A41" s="148" t="s">
        <v>48</v>
      </c>
      <c r="B41" s="148" t="s">
        <v>58</v>
      </c>
      <c r="C41" s="148" t="s">
        <v>44</v>
      </c>
      <c r="D41" s="148">
        <v>175822</v>
      </c>
      <c r="E41" s="148">
        <v>175822</v>
      </c>
      <c r="F41" s="148" t="s">
        <v>79</v>
      </c>
      <c r="G41" s="148" t="s">
        <v>53</v>
      </c>
      <c r="H41" s="148" t="s">
        <v>28</v>
      </c>
      <c r="I41" s="148" t="s">
        <v>21</v>
      </c>
      <c r="J41" s="148" t="s">
        <v>29</v>
      </c>
      <c r="K41" s="148" t="s">
        <v>23</v>
      </c>
      <c r="L41" s="148" t="s">
        <v>26</v>
      </c>
      <c r="M41" s="148" t="s">
        <v>25</v>
      </c>
      <c r="N41" s="149">
        <v>1</v>
      </c>
      <c r="O41" s="149">
        <v>1</v>
      </c>
      <c r="P41" s="149">
        <v>0</v>
      </c>
      <c r="Q41" s="149">
        <f t="shared" ref="Q41" si="13">SUM(N41:P41)</f>
        <v>2</v>
      </c>
      <c r="R41" s="144" t="s">
        <v>263</v>
      </c>
      <c r="S41" s="101">
        <f ca="1">capac!$Y$18</f>
        <v>8.94</v>
      </c>
      <c r="T41" s="96" t="s">
        <v>155</v>
      </c>
      <c r="U41" s="96">
        <v>0.5</v>
      </c>
      <c r="V41" s="96"/>
      <c r="W41" s="96"/>
      <c r="X41" s="96">
        <f t="shared" si="8"/>
        <v>0.5</v>
      </c>
      <c r="Y41" s="101">
        <f t="shared" ca="1" si="10"/>
        <v>9.44</v>
      </c>
      <c r="Z41" s="96">
        <v>10</v>
      </c>
      <c r="AA41" s="102">
        <f t="shared" ca="1" si="11"/>
        <v>0.94399999999999995</v>
      </c>
    </row>
    <row r="42" spans="1:27" hidden="1" x14ac:dyDescent="0.25">
      <c r="A42" s="148" t="s">
        <v>30</v>
      </c>
      <c r="B42" s="148" t="s">
        <v>58</v>
      </c>
      <c r="C42" s="160" t="s">
        <v>44</v>
      </c>
      <c r="D42" s="148">
        <v>175812</v>
      </c>
      <c r="E42" s="148">
        <v>175812</v>
      </c>
      <c r="F42" s="148" t="s">
        <v>52</v>
      </c>
      <c r="G42" s="156" t="s">
        <v>53</v>
      </c>
      <c r="H42" s="148" t="s">
        <v>20</v>
      </c>
      <c r="I42" s="148" t="s">
        <v>21</v>
      </c>
      <c r="J42" s="148" t="s">
        <v>29</v>
      </c>
      <c r="K42" s="148" t="s">
        <v>23</v>
      </c>
      <c r="L42" s="148" t="s">
        <v>26</v>
      </c>
      <c r="M42" s="148" t="s">
        <v>25</v>
      </c>
      <c r="N42" s="149">
        <v>1</v>
      </c>
      <c r="O42" s="149">
        <v>0</v>
      </c>
      <c r="P42" s="149">
        <v>0</v>
      </c>
      <c r="Q42" s="149">
        <f t="shared" ref="Q42" si="14">SUM(N42:P42)</f>
        <v>1</v>
      </c>
      <c r="R42" s="143" t="s">
        <v>261</v>
      </c>
      <c r="S42" s="101">
        <f ca="1">capac!$Y$5</f>
        <v>4.2349999999999994</v>
      </c>
      <c r="T42" s="96" t="s">
        <v>123</v>
      </c>
      <c r="U42" s="96">
        <v>0.75</v>
      </c>
      <c r="V42" s="96" t="s">
        <v>31</v>
      </c>
      <c r="W42" s="96">
        <v>0</v>
      </c>
      <c r="X42" s="96">
        <f t="shared" si="8"/>
        <v>0.75</v>
      </c>
      <c r="Y42" s="96">
        <f t="shared" ca="1" si="10"/>
        <v>4.9849999999999994</v>
      </c>
      <c r="Z42" s="96">
        <v>5</v>
      </c>
      <c r="AA42" s="100">
        <f t="shared" ca="1" si="11"/>
        <v>0.99699999999999989</v>
      </c>
    </row>
    <row r="43" spans="1:27" hidden="1" x14ac:dyDescent="0.25">
      <c r="A43" s="148" t="s">
        <v>27</v>
      </c>
      <c r="B43" s="148" t="s">
        <v>232</v>
      </c>
      <c r="C43" s="148" t="s">
        <v>78</v>
      </c>
      <c r="D43" s="148">
        <v>176806</v>
      </c>
      <c r="E43" s="148">
        <v>176806</v>
      </c>
      <c r="F43" s="148" t="s">
        <v>233</v>
      </c>
      <c r="G43" s="148" t="s">
        <v>53</v>
      </c>
      <c r="H43" s="148" t="s">
        <v>28</v>
      </c>
      <c r="I43" s="148" t="s">
        <v>21</v>
      </c>
      <c r="J43" s="148" t="s">
        <v>22</v>
      </c>
      <c r="K43" s="148" t="s">
        <v>23</v>
      </c>
      <c r="L43" s="148" t="s">
        <v>26</v>
      </c>
      <c r="M43" s="148" t="s">
        <v>25</v>
      </c>
      <c r="N43" s="149">
        <v>1</v>
      </c>
      <c r="O43" s="149">
        <v>1</v>
      </c>
      <c r="P43" s="149">
        <v>0</v>
      </c>
      <c r="Q43" s="149">
        <f t="shared" ref="Q43:Q44" si="15">SUM(N43:P43)</f>
        <v>2</v>
      </c>
      <c r="R43" s="144" t="s">
        <v>259</v>
      </c>
      <c r="S43" s="96">
        <f ca="1">capac!$Y$4</f>
        <v>7.4749999999999996</v>
      </c>
      <c r="T43" s="96" t="s">
        <v>155</v>
      </c>
      <c r="U43" s="96">
        <v>0.5</v>
      </c>
      <c r="V43" s="96">
        <v>0</v>
      </c>
      <c r="W43" s="96">
        <v>0</v>
      </c>
      <c r="X43" s="147">
        <f t="shared" si="8"/>
        <v>0.5</v>
      </c>
      <c r="Y43" s="96">
        <f t="shared" ca="1" si="10"/>
        <v>7.9749999999999996</v>
      </c>
      <c r="Z43" s="147">
        <v>8</v>
      </c>
      <c r="AA43" s="100">
        <f t="shared" ca="1" si="11"/>
        <v>0.99687499999999996</v>
      </c>
    </row>
    <row r="44" spans="1:27" hidden="1" x14ac:dyDescent="0.25">
      <c r="A44" s="148" t="s">
        <v>27</v>
      </c>
      <c r="B44" s="148" t="s">
        <v>232</v>
      </c>
      <c r="C44" s="158" t="s">
        <v>68</v>
      </c>
      <c r="D44" s="148">
        <v>172502</v>
      </c>
      <c r="E44" s="148">
        <v>1725022</v>
      </c>
      <c r="F44" s="148" t="s">
        <v>69</v>
      </c>
      <c r="G44" s="148" t="s">
        <v>53</v>
      </c>
      <c r="H44" s="148" t="s">
        <v>20</v>
      </c>
      <c r="I44" s="148" t="s">
        <v>21</v>
      </c>
      <c r="J44" s="148" t="s">
        <v>29</v>
      </c>
      <c r="K44" s="148" t="s">
        <v>23</v>
      </c>
      <c r="L44" s="148" t="s">
        <v>40</v>
      </c>
      <c r="M44" s="148" t="s">
        <v>25</v>
      </c>
      <c r="N44" s="149">
        <v>1</v>
      </c>
      <c r="O44" s="149">
        <v>2</v>
      </c>
      <c r="P44" s="149">
        <v>0</v>
      </c>
      <c r="Q44" s="149">
        <f t="shared" si="15"/>
        <v>3</v>
      </c>
      <c r="R44" s="143" t="s">
        <v>258</v>
      </c>
      <c r="S44" s="96">
        <f ca="1">capac!$Y$4</f>
        <v>7.4749999999999996</v>
      </c>
      <c r="T44" s="96" t="s">
        <v>155</v>
      </c>
      <c r="U44" s="96">
        <v>0.5</v>
      </c>
      <c r="V44" s="96">
        <v>0</v>
      </c>
      <c r="W44" s="96">
        <v>0</v>
      </c>
      <c r="X44" s="147">
        <f t="shared" si="8"/>
        <v>0.5</v>
      </c>
      <c r="Y44" s="96">
        <f t="shared" ca="1" si="10"/>
        <v>7.9749999999999996</v>
      </c>
      <c r="Z44" s="147">
        <v>8</v>
      </c>
      <c r="AA44" s="100">
        <f t="shared" ca="1" si="11"/>
        <v>0.99687499999999996</v>
      </c>
    </row>
    <row r="45" spans="1:27" hidden="1" x14ac:dyDescent="0.25"/>
    <row r="46" spans="1:27" hidden="1" x14ac:dyDescent="0.25">
      <c r="A46" s="148" t="s">
        <v>197</v>
      </c>
      <c r="B46" s="148" t="s">
        <v>50</v>
      </c>
      <c r="C46" s="170" t="s">
        <v>68</v>
      </c>
      <c r="D46" s="171">
        <v>172605</v>
      </c>
      <c r="E46" s="171">
        <v>172605</v>
      </c>
      <c r="F46" s="157" t="s">
        <v>57</v>
      </c>
      <c r="G46" s="172" t="s">
        <v>53</v>
      </c>
      <c r="H46" s="172" t="s">
        <v>28</v>
      </c>
      <c r="I46" s="172" t="s">
        <v>21</v>
      </c>
      <c r="J46" s="172" t="s">
        <v>29</v>
      </c>
      <c r="K46" s="148"/>
      <c r="L46" s="148" t="s">
        <v>26</v>
      </c>
      <c r="M46" s="148" t="s">
        <v>38</v>
      </c>
      <c r="N46" s="153">
        <v>1</v>
      </c>
      <c r="O46" s="153">
        <v>0</v>
      </c>
      <c r="P46" s="148"/>
      <c r="Q46" s="149">
        <f t="shared" ref="Q46" si="16">SUM(N46:P46)</f>
        <v>1</v>
      </c>
      <c r="R46" s="144" t="s">
        <v>268</v>
      </c>
      <c r="S46" s="101">
        <f ca="1">capac!$Y$14</f>
        <v>3</v>
      </c>
      <c r="T46" s="96"/>
      <c r="U46" s="96"/>
      <c r="V46" s="96"/>
      <c r="W46" s="96"/>
      <c r="X46" s="96"/>
      <c r="Y46" s="101">
        <f t="shared" ca="1" si="10"/>
        <v>3</v>
      </c>
      <c r="Z46" s="96">
        <v>3</v>
      </c>
      <c r="AA46" s="102">
        <f t="shared" ca="1" si="11"/>
        <v>1</v>
      </c>
    </row>
    <row r="47" spans="1:27" hidden="1" x14ac:dyDescent="0.25">
      <c r="A47" s="148" t="s">
        <v>238</v>
      </c>
      <c r="B47" s="148" t="s">
        <v>168</v>
      </c>
      <c r="C47" s="148" t="s">
        <v>81</v>
      </c>
      <c r="D47" s="160">
        <v>172402</v>
      </c>
      <c r="E47" s="160">
        <v>1724022</v>
      </c>
      <c r="F47" s="148" t="s">
        <v>60</v>
      </c>
      <c r="G47" s="148" t="s">
        <v>34</v>
      </c>
      <c r="H47" s="148" t="s">
        <v>28</v>
      </c>
      <c r="I47" s="148" t="s">
        <v>21</v>
      </c>
      <c r="J47" s="148" t="s">
        <v>29</v>
      </c>
      <c r="K47" s="148" t="s">
        <v>23</v>
      </c>
      <c r="L47" s="148" t="s">
        <v>26</v>
      </c>
      <c r="M47" s="148" t="s">
        <v>38</v>
      </c>
      <c r="N47" s="153">
        <v>1</v>
      </c>
      <c r="O47" s="153">
        <v>0</v>
      </c>
      <c r="P47" s="153">
        <v>0</v>
      </c>
      <c r="Q47" s="149">
        <f t="shared" ref="Q47" si="17">SUM(N47:P47)</f>
        <v>1</v>
      </c>
      <c r="R47" s="144" t="s">
        <v>267</v>
      </c>
      <c r="S47" s="101">
        <f ca="1">capac!$Y$11</f>
        <v>3</v>
      </c>
      <c r="T47" s="96"/>
      <c r="U47" s="96"/>
      <c r="V47" s="96"/>
      <c r="W47" s="96"/>
      <c r="X47" s="96">
        <f t="shared" ref="X47:X56" si="18">U47+W47</f>
        <v>0</v>
      </c>
      <c r="Y47" s="96">
        <f t="shared" ca="1" si="10"/>
        <v>3</v>
      </c>
      <c r="Z47" s="96">
        <v>3</v>
      </c>
      <c r="AA47" s="102">
        <f t="shared" ca="1" si="11"/>
        <v>1</v>
      </c>
    </row>
    <row r="48" spans="1:27" hidden="1" x14ac:dyDescent="0.25">
      <c r="A48" s="148" t="s">
        <v>39</v>
      </c>
      <c r="B48" s="148" t="s">
        <v>58</v>
      </c>
      <c r="C48" s="156" t="s">
        <v>253</v>
      </c>
      <c r="D48" s="96"/>
      <c r="E48" s="96"/>
      <c r="F48" s="156" t="s">
        <v>254</v>
      </c>
      <c r="G48" s="96"/>
      <c r="H48" s="96"/>
      <c r="I48" s="96"/>
      <c r="J48" s="96"/>
      <c r="K48" s="96"/>
      <c r="L48" s="96"/>
      <c r="M48" s="96"/>
      <c r="N48" s="96"/>
      <c r="O48" s="96"/>
      <c r="P48" s="153">
        <v>0.8</v>
      </c>
      <c r="Q48" s="153">
        <v>0.8</v>
      </c>
      <c r="R48" s="96"/>
      <c r="S48" s="101">
        <f ca="1">capac!$Y$8</f>
        <v>9.2600000000000016</v>
      </c>
      <c r="T48" s="96" t="s">
        <v>158</v>
      </c>
      <c r="U48" s="96">
        <v>0.5</v>
      </c>
      <c r="V48" s="96"/>
      <c r="W48" s="96"/>
      <c r="X48" s="147">
        <f t="shared" si="18"/>
        <v>0.5</v>
      </c>
      <c r="Y48" s="96">
        <f t="shared" ca="1" si="10"/>
        <v>9.7600000000000016</v>
      </c>
      <c r="Z48" s="96">
        <v>10</v>
      </c>
      <c r="AA48" s="102">
        <f t="shared" ca="1" si="11"/>
        <v>0.9760000000000002</v>
      </c>
    </row>
    <row r="49" spans="1:27" hidden="1" x14ac:dyDescent="0.25">
      <c r="A49" s="148" t="s">
        <v>45</v>
      </c>
      <c r="B49" s="148" t="s">
        <v>87</v>
      </c>
      <c r="C49" s="148" t="s">
        <v>255</v>
      </c>
      <c r="D49" s="148">
        <v>172820</v>
      </c>
      <c r="E49" s="148">
        <v>172820</v>
      </c>
      <c r="F49" s="148" t="s">
        <v>83</v>
      </c>
      <c r="G49" s="148" t="s">
        <v>34</v>
      </c>
      <c r="H49" s="148" t="s">
        <v>20</v>
      </c>
      <c r="I49" s="148" t="s">
        <v>21</v>
      </c>
      <c r="J49" s="148" t="s">
        <v>29</v>
      </c>
      <c r="K49" s="148" t="s">
        <v>23</v>
      </c>
      <c r="L49" s="148" t="s">
        <v>26</v>
      </c>
      <c r="M49" s="148" t="s">
        <v>25</v>
      </c>
      <c r="N49" s="149">
        <v>1</v>
      </c>
      <c r="O49" s="149">
        <v>0</v>
      </c>
      <c r="P49" s="149">
        <v>0</v>
      </c>
      <c r="Q49" s="149">
        <f t="shared" ref="Q49:Q50" si="19">SUM(N49:P49)</f>
        <v>1</v>
      </c>
      <c r="R49" s="174" t="s">
        <v>256</v>
      </c>
      <c r="S49" s="101">
        <f ca="1">capac!$Y$13</f>
        <v>2.2400000000000002</v>
      </c>
      <c r="T49" s="96" t="s">
        <v>122</v>
      </c>
      <c r="U49" s="96">
        <v>0.75</v>
      </c>
      <c r="V49" s="96" t="s">
        <v>46</v>
      </c>
      <c r="W49" s="96">
        <v>4</v>
      </c>
      <c r="X49" s="96">
        <f t="shared" si="18"/>
        <v>4.75</v>
      </c>
      <c r="Y49" s="96">
        <f t="shared" ca="1" si="10"/>
        <v>6.99</v>
      </c>
      <c r="Z49" s="96">
        <v>5</v>
      </c>
      <c r="AA49" s="102">
        <f t="shared" ca="1" si="11"/>
        <v>1.3980000000000001</v>
      </c>
    </row>
    <row r="50" spans="1:27" hidden="1" x14ac:dyDescent="0.25">
      <c r="A50" s="148" t="s">
        <v>45</v>
      </c>
      <c r="B50" s="148" t="s">
        <v>87</v>
      </c>
      <c r="C50" s="96"/>
      <c r="D50" s="96"/>
      <c r="E50" s="96"/>
      <c r="F50" s="96" t="s">
        <v>121</v>
      </c>
      <c r="G50" s="96"/>
      <c r="H50" s="96"/>
      <c r="I50" s="96"/>
      <c r="J50" s="96"/>
      <c r="K50" s="96"/>
      <c r="L50" s="96"/>
      <c r="M50" s="96"/>
      <c r="N50" s="96"/>
      <c r="O50" s="96"/>
      <c r="P50" s="96">
        <v>0.24</v>
      </c>
      <c r="Q50" s="149">
        <f t="shared" si="19"/>
        <v>0.24</v>
      </c>
      <c r="R50" s="96"/>
      <c r="S50" s="101">
        <f ca="1">capac!$Y$13</f>
        <v>2.2400000000000002</v>
      </c>
      <c r="T50" s="96" t="s">
        <v>122</v>
      </c>
      <c r="U50" s="96">
        <v>0.75</v>
      </c>
      <c r="V50" s="96" t="s">
        <v>46</v>
      </c>
      <c r="W50" s="96">
        <v>4</v>
      </c>
      <c r="X50" s="96">
        <f t="shared" si="18"/>
        <v>4.75</v>
      </c>
      <c r="Y50" s="96">
        <f t="shared" ca="1" si="10"/>
        <v>6.99</v>
      </c>
      <c r="Z50" s="96">
        <v>5</v>
      </c>
      <c r="AA50" s="102">
        <f t="shared" ca="1" si="11"/>
        <v>1.3980000000000001</v>
      </c>
    </row>
    <row r="51" spans="1:27" hidden="1" x14ac:dyDescent="0.25">
      <c r="A51" s="148" t="s">
        <v>27</v>
      </c>
      <c r="B51" s="148" t="s">
        <v>232</v>
      </c>
      <c r="C51" s="96"/>
      <c r="D51" s="96"/>
      <c r="E51" s="96"/>
      <c r="F51" s="156" t="s">
        <v>121</v>
      </c>
      <c r="G51" s="96"/>
      <c r="H51" s="96"/>
      <c r="I51" s="96"/>
      <c r="J51" s="96"/>
      <c r="K51" s="96"/>
      <c r="L51" s="96"/>
      <c r="M51" s="96"/>
      <c r="N51" s="96"/>
      <c r="O51" s="96"/>
      <c r="P51" s="153">
        <v>0.6</v>
      </c>
      <c r="Q51" s="149">
        <f>SUM(N51:P51)</f>
        <v>0.6</v>
      </c>
      <c r="R51" s="96"/>
      <c r="S51" s="96">
        <f ca="1">capac!$Y$4</f>
        <v>7.4749999999999996</v>
      </c>
      <c r="T51" s="96" t="s">
        <v>155</v>
      </c>
      <c r="U51" s="96">
        <v>0.5</v>
      </c>
      <c r="V51" s="96">
        <v>0</v>
      </c>
      <c r="W51" s="96">
        <v>0</v>
      </c>
      <c r="X51" s="147">
        <f t="shared" si="18"/>
        <v>0.5</v>
      </c>
      <c r="Y51" s="96">
        <f t="shared" ca="1" si="10"/>
        <v>7.9749999999999996</v>
      </c>
      <c r="Z51" s="147">
        <v>8</v>
      </c>
      <c r="AA51" s="100">
        <f t="shared" ca="1" si="11"/>
        <v>0.99687499999999996</v>
      </c>
    </row>
    <row r="52" spans="1:27" hidden="1" x14ac:dyDescent="0.25">
      <c r="A52" s="148" t="s">
        <v>27</v>
      </c>
      <c r="B52" s="148" t="s">
        <v>232</v>
      </c>
      <c r="C52" s="96"/>
      <c r="D52" s="96"/>
      <c r="E52" s="96"/>
      <c r="F52" s="156" t="s">
        <v>257</v>
      </c>
      <c r="G52" s="96"/>
      <c r="H52" s="96"/>
      <c r="I52" s="96"/>
      <c r="J52" s="96"/>
      <c r="K52" s="96"/>
      <c r="L52" s="96"/>
      <c r="M52" s="96"/>
      <c r="N52" s="96"/>
      <c r="O52" s="96"/>
      <c r="P52" s="153">
        <v>0.375</v>
      </c>
      <c r="Q52" s="149">
        <f>SUM(N52:P52)</f>
        <v>0.375</v>
      </c>
      <c r="R52" s="96"/>
      <c r="S52" s="96">
        <f ca="1">capac!$Y$4</f>
        <v>7.4749999999999996</v>
      </c>
      <c r="T52" s="96" t="s">
        <v>155</v>
      </c>
      <c r="U52" s="96">
        <v>0.5</v>
      </c>
      <c r="V52" s="96">
        <v>0</v>
      </c>
      <c r="W52" s="96">
        <v>0</v>
      </c>
      <c r="X52" s="147">
        <f t="shared" si="18"/>
        <v>0.5</v>
      </c>
      <c r="Y52" s="96">
        <f t="shared" ca="1" si="10"/>
        <v>7.9749999999999996</v>
      </c>
      <c r="Z52" s="147">
        <v>8</v>
      </c>
      <c r="AA52" s="100">
        <f t="shared" ca="1" si="11"/>
        <v>0.99687499999999996</v>
      </c>
    </row>
    <row r="53" spans="1:27" hidden="1" x14ac:dyDescent="0.25">
      <c r="A53" s="148" t="s">
        <v>30</v>
      </c>
      <c r="B53" s="148" t="s">
        <v>58</v>
      </c>
      <c r="C53" s="96"/>
      <c r="D53" s="96"/>
      <c r="E53" s="96"/>
      <c r="F53" s="96" t="s">
        <v>121</v>
      </c>
      <c r="G53" s="96"/>
      <c r="H53" s="96"/>
      <c r="I53" s="96"/>
      <c r="J53" s="96"/>
      <c r="K53" s="96"/>
      <c r="L53" s="96"/>
      <c r="M53" s="96"/>
      <c r="N53" s="96"/>
      <c r="O53" s="96"/>
      <c r="P53" s="153">
        <v>0.36</v>
      </c>
      <c r="Q53" s="149">
        <f t="shared" ref="Q53:Q58" si="20">SUM(N53:P53)</f>
        <v>0.36</v>
      </c>
      <c r="R53" s="96"/>
      <c r="S53" s="101">
        <f ca="1">capac!$Y$5</f>
        <v>4.2349999999999994</v>
      </c>
      <c r="T53" s="96" t="s">
        <v>123</v>
      </c>
      <c r="U53" s="96">
        <v>0.75</v>
      </c>
      <c r="V53" s="96" t="s">
        <v>31</v>
      </c>
      <c r="W53" s="96"/>
      <c r="X53" s="96">
        <f t="shared" si="18"/>
        <v>0.75</v>
      </c>
      <c r="Y53" s="96">
        <f t="shared" ca="1" si="10"/>
        <v>4.9849999999999994</v>
      </c>
      <c r="Z53" s="96">
        <v>5</v>
      </c>
      <c r="AA53" s="100">
        <f t="shared" ca="1" si="11"/>
        <v>0.99699999999999989</v>
      </c>
    </row>
    <row r="54" spans="1:27" hidden="1" x14ac:dyDescent="0.25">
      <c r="A54" s="148" t="s">
        <v>30</v>
      </c>
      <c r="B54" s="148" t="s">
        <v>58</v>
      </c>
      <c r="C54" s="96"/>
      <c r="D54" s="96"/>
      <c r="E54" s="96"/>
      <c r="F54" s="147" t="s">
        <v>257</v>
      </c>
      <c r="G54" s="96"/>
      <c r="H54" s="96"/>
      <c r="I54" s="96"/>
      <c r="J54" s="96"/>
      <c r="K54" s="96"/>
      <c r="L54" s="96"/>
      <c r="M54" s="96"/>
      <c r="N54" s="96"/>
      <c r="O54" s="96"/>
      <c r="P54" s="96">
        <v>0.375</v>
      </c>
      <c r="Q54" s="149">
        <f t="shared" si="20"/>
        <v>0.375</v>
      </c>
      <c r="R54" s="96"/>
      <c r="S54" s="101">
        <f ca="1">capac!$Y$5</f>
        <v>4.2349999999999994</v>
      </c>
      <c r="T54" s="96" t="s">
        <v>123</v>
      </c>
      <c r="U54" s="96">
        <v>0.75</v>
      </c>
      <c r="V54" s="96"/>
      <c r="W54" s="96"/>
      <c r="X54" s="96">
        <f t="shared" si="18"/>
        <v>0.75</v>
      </c>
      <c r="Y54" s="96">
        <f t="shared" ca="1" si="10"/>
        <v>4.9849999999999994</v>
      </c>
      <c r="Z54" s="96">
        <v>5</v>
      </c>
      <c r="AA54" s="100">
        <f t="shared" ca="1" si="11"/>
        <v>0.99699999999999989</v>
      </c>
    </row>
    <row r="55" spans="1:27" x14ac:dyDescent="0.25">
      <c r="A55" s="148" t="s">
        <v>43</v>
      </c>
      <c r="B55" s="148" t="s">
        <v>62</v>
      </c>
      <c r="C55" s="96"/>
      <c r="D55" s="96"/>
      <c r="E55" s="96"/>
      <c r="F55" s="156" t="s">
        <v>121</v>
      </c>
      <c r="G55" s="96"/>
      <c r="H55" s="96"/>
      <c r="I55" s="96"/>
      <c r="J55" s="96"/>
      <c r="K55" s="96"/>
      <c r="L55" s="96"/>
      <c r="M55" s="96"/>
      <c r="N55" s="96"/>
      <c r="O55" s="96"/>
      <c r="P55" s="153">
        <v>0.6</v>
      </c>
      <c r="Q55" s="149">
        <f t="shared" si="20"/>
        <v>0.6</v>
      </c>
      <c r="R55" s="96"/>
      <c r="S55" s="101">
        <f ca="1">capac!$Y$12</f>
        <v>5.8249999999999993</v>
      </c>
      <c r="T55" s="96" t="s">
        <v>162</v>
      </c>
      <c r="U55" s="96">
        <v>0</v>
      </c>
      <c r="V55" s="96" t="s">
        <v>295</v>
      </c>
      <c r="W55" s="96">
        <v>1</v>
      </c>
      <c r="X55" s="96">
        <f t="shared" si="18"/>
        <v>1</v>
      </c>
      <c r="Y55" s="96">
        <f t="shared" ca="1" si="10"/>
        <v>6.8249999999999993</v>
      </c>
      <c r="Z55" s="96">
        <v>7.5</v>
      </c>
      <c r="AA55" s="102">
        <f t="shared" ca="1" si="11"/>
        <v>0.90999999999999992</v>
      </c>
    </row>
    <row r="56" spans="1:27" x14ac:dyDescent="0.25">
      <c r="A56" s="148" t="s">
        <v>43</v>
      </c>
      <c r="B56" s="148" t="s">
        <v>62</v>
      </c>
      <c r="C56" s="96"/>
      <c r="D56" s="96"/>
      <c r="E56" s="96"/>
      <c r="F56" s="156" t="s">
        <v>257</v>
      </c>
      <c r="G56" s="96"/>
      <c r="H56" s="96"/>
      <c r="I56" s="96"/>
      <c r="J56" s="96"/>
      <c r="K56" s="96"/>
      <c r="L56" s="96"/>
      <c r="M56" s="96"/>
      <c r="N56" s="96"/>
      <c r="O56" s="96"/>
      <c r="P56" s="153">
        <v>0.375</v>
      </c>
      <c r="Q56" s="149">
        <f t="shared" si="20"/>
        <v>0.375</v>
      </c>
      <c r="R56" s="96"/>
      <c r="S56" s="101">
        <f ca="1">capac!$Y$12</f>
        <v>5.8249999999999993</v>
      </c>
      <c r="T56" s="96" t="s">
        <v>162</v>
      </c>
      <c r="U56" s="96">
        <v>0</v>
      </c>
      <c r="V56" s="96" t="s">
        <v>295</v>
      </c>
      <c r="W56" s="96">
        <v>1</v>
      </c>
      <c r="X56" s="96">
        <f t="shared" si="18"/>
        <v>1</v>
      </c>
      <c r="Y56" s="101">
        <f ca="1">SUM(S56,X70)</f>
        <v>6.8249999999999993</v>
      </c>
      <c r="Z56" s="96">
        <v>7.5</v>
      </c>
      <c r="AA56" s="102">
        <f t="shared" ca="1" si="11"/>
        <v>0.90999999999999992</v>
      </c>
    </row>
    <row r="57" spans="1:27" hidden="1" x14ac:dyDescent="0.25">
      <c r="A57" s="156" t="s">
        <v>294</v>
      </c>
      <c r="B57" s="156" t="s">
        <v>266</v>
      </c>
      <c r="C57" s="160" t="s">
        <v>44</v>
      </c>
      <c r="D57" s="148">
        <v>175812</v>
      </c>
      <c r="E57" s="148">
        <v>175812</v>
      </c>
      <c r="F57" s="148" t="s">
        <v>52</v>
      </c>
      <c r="G57" s="156" t="s">
        <v>53</v>
      </c>
      <c r="H57" s="148" t="s">
        <v>20</v>
      </c>
      <c r="I57" s="148" t="s">
        <v>21</v>
      </c>
      <c r="J57" s="148" t="s">
        <v>29</v>
      </c>
      <c r="K57" s="148" t="s">
        <v>23</v>
      </c>
      <c r="L57" s="148" t="s">
        <v>26</v>
      </c>
      <c r="M57" s="96"/>
      <c r="N57" s="96">
        <v>0</v>
      </c>
      <c r="O57" s="96">
        <v>1</v>
      </c>
      <c r="P57" s="96"/>
      <c r="Q57" s="149">
        <f t="shared" si="20"/>
        <v>1</v>
      </c>
      <c r="R57" s="143" t="s">
        <v>261</v>
      </c>
      <c r="S57" s="101">
        <f ca="1">capac!$Y$17</f>
        <v>6</v>
      </c>
      <c r="T57" s="96"/>
      <c r="U57" s="96"/>
      <c r="V57" s="96"/>
      <c r="W57" s="96"/>
      <c r="X57" s="96"/>
      <c r="Y57" s="96">
        <f t="shared" ca="1" si="10"/>
        <v>6</v>
      </c>
      <c r="Z57" s="96">
        <v>6</v>
      </c>
      <c r="AA57" s="100">
        <f t="shared" ca="1" si="11"/>
        <v>1</v>
      </c>
    </row>
    <row r="58" spans="1:27" hidden="1" x14ac:dyDescent="0.25">
      <c r="A58" s="156" t="s">
        <v>240</v>
      </c>
      <c r="B58" s="156" t="s">
        <v>168</v>
      </c>
      <c r="C58" s="148" t="s">
        <v>70</v>
      </c>
      <c r="D58" s="148">
        <v>172825</v>
      </c>
      <c r="E58" s="148">
        <v>172825</v>
      </c>
      <c r="F58" s="148" t="s">
        <v>89</v>
      </c>
      <c r="G58" s="148" t="s">
        <v>53</v>
      </c>
      <c r="H58" s="148" t="s">
        <v>28</v>
      </c>
      <c r="I58" s="148" t="s">
        <v>21</v>
      </c>
      <c r="J58" s="148" t="s">
        <v>29</v>
      </c>
      <c r="K58" s="148" t="s">
        <v>32</v>
      </c>
      <c r="L58" s="148" t="s">
        <v>26</v>
      </c>
      <c r="M58" s="96"/>
      <c r="N58" s="96">
        <v>0.5</v>
      </c>
      <c r="O58" s="96">
        <v>1</v>
      </c>
      <c r="P58" s="96">
        <v>0</v>
      </c>
      <c r="Q58" s="96">
        <f t="shared" si="20"/>
        <v>1.5</v>
      </c>
      <c r="R58" s="144" t="s">
        <v>224</v>
      </c>
      <c r="S58" s="101">
        <f ca="1">capac!$Y$16</f>
        <v>3</v>
      </c>
      <c r="T58" s="96"/>
      <c r="U58" s="96"/>
      <c r="V58" s="96"/>
      <c r="W58" s="96"/>
      <c r="X58" s="96"/>
      <c r="Y58" s="96">
        <f t="shared" ca="1" si="10"/>
        <v>3</v>
      </c>
      <c r="Z58" s="96">
        <v>3</v>
      </c>
      <c r="AA58" s="102">
        <f t="shared" ca="1" si="11"/>
        <v>1</v>
      </c>
    </row>
    <row r="59" spans="1:27" hidden="1" x14ac:dyDescent="0.25">
      <c r="A59" s="156" t="s">
        <v>294</v>
      </c>
      <c r="B59" s="156" t="s">
        <v>266</v>
      </c>
      <c r="C59" s="148" t="s">
        <v>68</v>
      </c>
      <c r="D59" s="148">
        <v>172502</v>
      </c>
      <c r="E59" s="148">
        <v>1725021</v>
      </c>
      <c r="F59" s="148" t="s">
        <v>69</v>
      </c>
      <c r="G59" s="148" t="s">
        <v>53</v>
      </c>
      <c r="H59" s="148" t="s">
        <v>20</v>
      </c>
      <c r="I59" s="148" t="s">
        <v>21</v>
      </c>
      <c r="J59" s="148" t="s">
        <v>29</v>
      </c>
      <c r="K59" s="148" t="s">
        <v>23</v>
      </c>
      <c r="L59" s="148" t="s">
        <v>40</v>
      </c>
      <c r="M59" s="156" t="s">
        <v>38</v>
      </c>
      <c r="N59" s="153">
        <v>0</v>
      </c>
      <c r="O59" s="153">
        <v>0</v>
      </c>
      <c r="P59" s="153">
        <v>0</v>
      </c>
      <c r="Q59" s="149">
        <f t="shared" ref="Q59" si="21">SUM(N59:P59)</f>
        <v>0</v>
      </c>
      <c r="R59" s="143" t="s">
        <v>258</v>
      </c>
      <c r="S59" s="175">
        <f ca="1">capac!$Y$17</f>
        <v>6</v>
      </c>
      <c r="T59" s="96"/>
      <c r="U59" s="96"/>
      <c r="V59" s="96"/>
      <c r="W59" s="96"/>
      <c r="X59" s="96"/>
      <c r="Y59" s="101">
        <f t="shared" ca="1" si="10"/>
        <v>6</v>
      </c>
      <c r="Z59" s="147">
        <v>6</v>
      </c>
      <c r="AA59" s="100">
        <f t="shared" ca="1" si="11"/>
        <v>1</v>
      </c>
    </row>
    <row r="60" spans="1:27" hidden="1" x14ac:dyDescent="0.25">
      <c r="A60" s="156" t="s">
        <v>294</v>
      </c>
      <c r="B60" s="156" t="s">
        <v>266</v>
      </c>
      <c r="C60" s="148" t="s">
        <v>68</v>
      </c>
      <c r="D60" s="148">
        <v>172502</v>
      </c>
      <c r="E60" s="148">
        <v>1725021</v>
      </c>
      <c r="F60" s="148" t="s">
        <v>69</v>
      </c>
      <c r="G60" s="148" t="s">
        <v>53</v>
      </c>
      <c r="H60" s="148" t="s">
        <v>20</v>
      </c>
      <c r="I60" s="148" t="s">
        <v>21</v>
      </c>
      <c r="J60" s="148" t="s">
        <v>29</v>
      </c>
      <c r="K60" s="148" t="s">
        <v>23</v>
      </c>
      <c r="L60" s="148" t="s">
        <v>26</v>
      </c>
      <c r="M60" s="156" t="s">
        <v>38</v>
      </c>
      <c r="N60" s="153">
        <v>0</v>
      </c>
      <c r="O60" s="153">
        <v>1</v>
      </c>
      <c r="P60" s="153">
        <v>0</v>
      </c>
      <c r="Q60" s="149">
        <f t="shared" ref="Q60:Q65" si="22">SUM(N60:P60)</f>
        <v>1</v>
      </c>
      <c r="R60" s="143" t="s">
        <v>267</v>
      </c>
      <c r="S60" s="175">
        <f ca="1">capac!$Y$17</f>
        <v>6</v>
      </c>
      <c r="T60" s="96"/>
      <c r="U60" s="96"/>
      <c r="V60" s="96"/>
      <c r="W60" s="96"/>
      <c r="X60" s="96"/>
      <c r="Y60" s="101">
        <f t="shared" ca="1" si="10"/>
        <v>6</v>
      </c>
      <c r="Z60" s="96">
        <v>6</v>
      </c>
      <c r="AA60" s="100">
        <f t="shared" ca="1" si="11"/>
        <v>1</v>
      </c>
    </row>
    <row r="61" spans="1:27" hidden="1" x14ac:dyDescent="0.25">
      <c r="A61" s="156" t="s">
        <v>294</v>
      </c>
      <c r="B61" s="156" t="s">
        <v>266</v>
      </c>
      <c r="C61" s="148" t="s">
        <v>68</v>
      </c>
      <c r="D61" s="148">
        <v>172605</v>
      </c>
      <c r="E61" s="148">
        <v>1718172</v>
      </c>
      <c r="F61" s="148" t="s">
        <v>57</v>
      </c>
      <c r="G61" s="148" t="s">
        <v>53</v>
      </c>
      <c r="H61" s="148" t="s">
        <v>28</v>
      </c>
      <c r="I61" s="148" t="s">
        <v>21</v>
      </c>
      <c r="J61" s="148" t="s">
        <v>29</v>
      </c>
      <c r="K61" s="148" t="s">
        <v>23</v>
      </c>
      <c r="L61" s="148" t="s">
        <v>40</v>
      </c>
      <c r="M61" s="96"/>
      <c r="N61" s="153">
        <v>0</v>
      </c>
      <c r="O61" s="153">
        <v>2</v>
      </c>
      <c r="P61" s="96"/>
      <c r="Q61" s="149">
        <f t="shared" si="22"/>
        <v>2</v>
      </c>
      <c r="R61" s="144" t="s">
        <v>260</v>
      </c>
      <c r="S61" s="175">
        <f ca="1">capac!$Y$17</f>
        <v>6</v>
      </c>
      <c r="T61" s="96"/>
      <c r="U61" s="96"/>
      <c r="V61" s="96"/>
      <c r="W61" s="96"/>
      <c r="X61" s="96"/>
      <c r="Y61" s="101">
        <f t="shared" ca="1" si="10"/>
        <v>6</v>
      </c>
      <c r="Z61" s="96">
        <v>6</v>
      </c>
      <c r="AA61" s="100">
        <f t="shared" ca="1" si="11"/>
        <v>1</v>
      </c>
    </row>
    <row r="62" spans="1:27" hidden="1" x14ac:dyDescent="0.25">
      <c r="A62" s="156" t="s">
        <v>294</v>
      </c>
      <c r="B62" s="156" t="s">
        <v>266</v>
      </c>
      <c r="C62" s="148" t="s">
        <v>68</v>
      </c>
      <c r="D62" s="148">
        <v>172605</v>
      </c>
      <c r="E62" s="148">
        <v>1718172</v>
      </c>
      <c r="F62" s="148" t="s">
        <v>57</v>
      </c>
      <c r="G62" s="148" t="s">
        <v>53</v>
      </c>
      <c r="H62" s="148" t="s">
        <v>28</v>
      </c>
      <c r="I62" s="148" t="s">
        <v>21</v>
      </c>
      <c r="J62" s="148" t="s">
        <v>29</v>
      </c>
      <c r="K62" s="148" t="s">
        <v>23</v>
      </c>
      <c r="L62" s="148" t="s">
        <v>26</v>
      </c>
      <c r="M62" s="96"/>
      <c r="N62" s="153">
        <v>0</v>
      </c>
      <c r="O62" s="153">
        <v>2</v>
      </c>
      <c r="P62" s="96"/>
      <c r="Q62" s="149">
        <f t="shared" si="22"/>
        <v>2</v>
      </c>
      <c r="R62" s="144" t="s">
        <v>268</v>
      </c>
      <c r="S62" s="175">
        <f ca="1">capac!$Y$17</f>
        <v>6</v>
      </c>
      <c r="T62" s="96"/>
      <c r="U62" s="96"/>
      <c r="V62" s="96"/>
      <c r="W62" s="96"/>
      <c r="X62" s="96"/>
      <c r="Y62" s="101">
        <f t="shared" ca="1" si="10"/>
        <v>6</v>
      </c>
      <c r="Z62" s="96">
        <v>6</v>
      </c>
      <c r="AA62" s="100">
        <f t="shared" ca="1" si="11"/>
        <v>1</v>
      </c>
    </row>
    <row r="63" spans="1:27" hidden="1" x14ac:dyDescent="0.25">
      <c r="A63" s="148" t="s">
        <v>239</v>
      </c>
      <c r="B63" s="148" t="s">
        <v>50</v>
      </c>
      <c r="C63" s="148" t="s">
        <v>82</v>
      </c>
      <c r="D63" s="148">
        <v>172709</v>
      </c>
      <c r="E63" s="148">
        <v>172709</v>
      </c>
      <c r="F63" s="148" t="s">
        <v>90</v>
      </c>
      <c r="G63" s="148" t="s">
        <v>34</v>
      </c>
      <c r="H63" s="148" t="s">
        <v>20</v>
      </c>
      <c r="I63" s="148" t="s">
        <v>21</v>
      </c>
      <c r="J63" s="148" t="s">
        <v>29</v>
      </c>
      <c r="K63" s="148" t="s">
        <v>23</v>
      </c>
      <c r="L63" s="148" t="s">
        <v>26</v>
      </c>
      <c r="M63" s="156" t="s">
        <v>269</v>
      </c>
      <c r="N63" s="153">
        <v>0</v>
      </c>
      <c r="O63" s="153">
        <v>0.5</v>
      </c>
      <c r="P63" s="153">
        <v>0</v>
      </c>
      <c r="Q63" s="153">
        <f t="shared" si="22"/>
        <v>0.5</v>
      </c>
      <c r="R63" s="143" t="s">
        <v>262</v>
      </c>
      <c r="S63" s="101">
        <f ca="1">capac!$Y$15</f>
        <v>3</v>
      </c>
      <c r="T63" s="96"/>
      <c r="U63" s="96"/>
      <c r="V63" s="96"/>
      <c r="W63" s="96"/>
      <c r="X63" s="96">
        <f t="shared" ref="X63" si="23">U63+W63</f>
        <v>0</v>
      </c>
      <c r="Y63" s="96">
        <f t="shared" ca="1" si="10"/>
        <v>3</v>
      </c>
      <c r="Z63" s="147">
        <v>3</v>
      </c>
      <c r="AA63" s="176">
        <f t="shared" ca="1" si="11"/>
        <v>1</v>
      </c>
    </row>
    <row r="64" spans="1:27" hidden="1" x14ac:dyDescent="0.25">
      <c r="A64" s="148" t="s">
        <v>19</v>
      </c>
      <c r="B64" s="148" t="s">
        <v>168</v>
      </c>
      <c r="C64" s="148" t="s">
        <v>255</v>
      </c>
      <c r="D64" s="148">
        <v>172820</v>
      </c>
      <c r="E64" s="148">
        <v>172820</v>
      </c>
      <c r="F64" s="148" t="s">
        <v>83</v>
      </c>
      <c r="G64" s="148" t="s">
        <v>34</v>
      </c>
      <c r="H64" s="148" t="s">
        <v>20</v>
      </c>
      <c r="I64" s="148" t="s">
        <v>21</v>
      </c>
      <c r="J64" s="148" t="s">
        <v>29</v>
      </c>
      <c r="K64" s="148" t="s">
        <v>23</v>
      </c>
      <c r="L64" s="148" t="s">
        <v>26</v>
      </c>
      <c r="M64" s="147" t="s">
        <v>269</v>
      </c>
      <c r="N64" s="153">
        <v>0</v>
      </c>
      <c r="O64" s="153">
        <v>0.5</v>
      </c>
      <c r="P64" s="153">
        <v>0</v>
      </c>
      <c r="Q64" s="149">
        <f t="shared" si="22"/>
        <v>0.5</v>
      </c>
      <c r="R64" s="174" t="s">
        <v>270</v>
      </c>
      <c r="S64" s="175">
        <f>capac!$Y$3</f>
        <v>5.6749999999999998</v>
      </c>
      <c r="T64" s="96"/>
      <c r="U64" s="96">
        <v>0</v>
      </c>
      <c r="V64" s="96"/>
      <c r="W64" s="96">
        <v>0</v>
      </c>
      <c r="X64" s="96">
        <v>0</v>
      </c>
      <c r="Y64" s="96">
        <f t="shared" si="10"/>
        <v>5.6749999999999998</v>
      </c>
      <c r="Z64" s="96">
        <v>6</v>
      </c>
      <c r="AA64" s="100">
        <f t="shared" si="11"/>
        <v>0.9458333333333333</v>
      </c>
    </row>
    <row r="65" spans="1:27" hidden="1" x14ac:dyDescent="0.25">
      <c r="A65" s="156" t="s">
        <v>240</v>
      </c>
      <c r="B65" s="156" t="s">
        <v>168</v>
      </c>
      <c r="C65" s="148" t="s">
        <v>81</v>
      </c>
      <c r="D65" s="160">
        <v>172402</v>
      </c>
      <c r="E65" s="160">
        <v>1724022</v>
      </c>
      <c r="F65" s="148" t="s">
        <v>60</v>
      </c>
      <c r="G65" s="148" t="s">
        <v>34</v>
      </c>
      <c r="H65" s="148" t="s">
        <v>28</v>
      </c>
      <c r="I65" s="148" t="s">
        <v>21</v>
      </c>
      <c r="J65" s="148" t="s">
        <v>29</v>
      </c>
      <c r="K65" s="148" t="s">
        <v>23</v>
      </c>
      <c r="L65" s="148" t="s">
        <v>234</v>
      </c>
      <c r="M65" s="96"/>
      <c r="N65" s="96">
        <v>1.5</v>
      </c>
      <c r="O65" s="96">
        <v>0</v>
      </c>
      <c r="P65" s="96">
        <v>0</v>
      </c>
      <c r="Q65" s="96">
        <f t="shared" si="22"/>
        <v>1.5</v>
      </c>
      <c r="R65" s="144" t="s">
        <v>218</v>
      </c>
      <c r="S65" s="101">
        <f ca="1">capac!$Y$16</f>
        <v>3</v>
      </c>
      <c r="T65" s="96"/>
      <c r="U65" s="96"/>
      <c r="V65" s="96"/>
      <c r="W65" s="96"/>
      <c r="X65" s="96"/>
      <c r="Y65" s="96">
        <f t="shared" ca="1" si="10"/>
        <v>3</v>
      </c>
      <c r="Z65" s="96">
        <v>3</v>
      </c>
      <c r="AA65" s="102">
        <f t="shared" ca="1" si="11"/>
        <v>1</v>
      </c>
    </row>
    <row r="66" spans="1:27" hidden="1" x14ac:dyDescent="0.25">
      <c r="A66" s="148" t="s">
        <v>36</v>
      </c>
      <c r="B66" s="148" t="s">
        <v>62</v>
      </c>
      <c r="C66" s="148" t="s">
        <v>81</v>
      </c>
      <c r="D66" s="160">
        <v>172402</v>
      </c>
      <c r="E66" s="160">
        <v>1724022</v>
      </c>
      <c r="F66" s="148" t="s">
        <v>60</v>
      </c>
      <c r="G66" s="148" t="s">
        <v>34</v>
      </c>
      <c r="H66" s="148" t="s">
        <v>28</v>
      </c>
      <c r="I66" s="148" t="s">
        <v>21</v>
      </c>
      <c r="J66" s="148" t="s">
        <v>29</v>
      </c>
      <c r="K66" s="148" t="s">
        <v>23</v>
      </c>
      <c r="L66" s="148" t="s">
        <v>40</v>
      </c>
      <c r="M66" s="96" t="s">
        <v>38</v>
      </c>
      <c r="N66" s="96">
        <v>0</v>
      </c>
      <c r="O66" s="96">
        <v>0.5</v>
      </c>
      <c r="P66" s="96"/>
      <c r="Q66" s="153">
        <f t="shared" ref="Q66" si="24">SUM(N66:P66)</f>
        <v>0.5</v>
      </c>
      <c r="R66" s="144" t="s">
        <v>271</v>
      </c>
      <c r="S66" s="101">
        <f ca="1">capac!$Y$7</f>
        <v>3.74</v>
      </c>
      <c r="T66" s="96" t="s">
        <v>158</v>
      </c>
      <c r="U66" s="96">
        <v>0.5</v>
      </c>
      <c r="V66" s="96" t="s">
        <v>229</v>
      </c>
      <c r="W66" s="96">
        <v>3</v>
      </c>
      <c r="X66" s="96">
        <f t="shared" ref="X66" si="25">U66+W66</f>
        <v>3.5</v>
      </c>
      <c r="Y66" s="96">
        <f t="shared" ca="1" si="10"/>
        <v>7.24</v>
      </c>
      <c r="Z66" s="96">
        <v>7.5</v>
      </c>
      <c r="AA66" s="102">
        <f t="shared" ca="1" si="11"/>
        <v>0.96533333333333338</v>
      </c>
    </row>
    <row r="67" spans="1:27" hidden="1" x14ac:dyDescent="0.25">
      <c r="A67" s="148" t="s">
        <v>238</v>
      </c>
      <c r="B67" s="148" t="s">
        <v>168</v>
      </c>
      <c r="C67" s="148" t="s">
        <v>81</v>
      </c>
      <c r="D67" s="160">
        <v>172402</v>
      </c>
      <c r="E67" s="160">
        <v>1724022</v>
      </c>
      <c r="F67" s="148" t="s">
        <v>60</v>
      </c>
      <c r="G67" s="148" t="s">
        <v>34</v>
      </c>
      <c r="H67" s="148" t="s">
        <v>28</v>
      </c>
      <c r="I67" s="148" t="s">
        <v>21</v>
      </c>
      <c r="J67" s="148" t="s">
        <v>29</v>
      </c>
      <c r="K67" s="148" t="s">
        <v>23</v>
      </c>
      <c r="L67" s="148" t="s">
        <v>40</v>
      </c>
      <c r="M67" s="96"/>
      <c r="N67" s="153">
        <v>1.5</v>
      </c>
      <c r="O67" s="96">
        <v>0</v>
      </c>
      <c r="P67" s="96">
        <v>0</v>
      </c>
      <c r="Q67" s="149">
        <f t="shared" ref="Q67" si="26">SUM(N67:P67)</f>
        <v>1.5</v>
      </c>
      <c r="R67" s="144" t="s">
        <v>271</v>
      </c>
      <c r="S67" s="101">
        <f ca="1">capac!$Y$11</f>
        <v>3</v>
      </c>
      <c r="T67" s="96"/>
      <c r="U67" s="96"/>
      <c r="V67" s="96"/>
      <c r="W67" s="96"/>
      <c r="X67" s="96">
        <f t="shared" ref="X67" si="27">U67+W67</f>
        <v>0</v>
      </c>
      <c r="Y67" s="96">
        <f t="shared" ref="Y67" ca="1" si="28">SUM(S67,X67)</f>
        <v>3</v>
      </c>
      <c r="Z67" s="96">
        <v>3</v>
      </c>
      <c r="AA67" s="100">
        <f t="shared" ref="AA67" ca="1" si="29">Y67/Z67</f>
        <v>1</v>
      </c>
    </row>
    <row r="68" spans="1:27" hidden="1" x14ac:dyDescent="0.25">
      <c r="A68" s="148" t="s">
        <v>42</v>
      </c>
      <c r="B68" s="148" t="s">
        <v>50</v>
      </c>
      <c r="C68" s="148" t="s">
        <v>81</v>
      </c>
      <c r="D68" s="160">
        <v>172402</v>
      </c>
      <c r="E68" s="160">
        <v>1724022</v>
      </c>
      <c r="F68" s="148" t="s">
        <v>60</v>
      </c>
      <c r="G68" s="148" t="s">
        <v>34</v>
      </c>
      <c r="H68" s="148" t="s">
        <v>28</v>
      </c>
      <c r="I68" s="148" t="s">
        <v>21</v>
      </c>
      <c r="J68" s="148" t="s">
        <v>29</v>
      </c>
      <c r="K68" s="148" t="s">
        <v>23</v>
      </c>
      <c r="L68" s="148" t="s">
        <v>40</v>
      </c>
      <c r="M68" s="148" t="s">
        <v>25</v>
      </c>
      <c r="N68" s="149">
        <v>0</v>
      </c>
      <c r="O68" s="149">
        <v>0.5</v>
      </c>
      <c r="P68" s="96">
        <v>0</v>
      </c>
      <c r="Q68" s="149">
        <f t="shared" ref="Q68" si="30">SUM(N68:P68)</f>
        <v>0.5</v>
      </c>
      <c r="R68" s="144" t="s">
        <v>271</v>
      </c>
      <c r="S68" s="101">
        <f ca="1">capac!$Y$10</f>
        <v>6</v>
      </c>
      <c r="T68" s="96"/>
      <c r="U68" s="96"/>
      <c r="V68" s="96"/>
      <c r="W68" s="96"/>
      <c r="X68" s="96">
        <f t="shared" ref="X68" si="31">U68+W68</f>
        <v>0</v>
      </c>
      <c r="Y68" s="96">
        <f t="shared" ref="Y68:Y69" ca="1" si="32">SUM(S68,X68)</f>
        <v>6</v>
      </c>
      <c r="Z68" s="96">
        <v>6</v>
      </c>
      <c r="AA68" s="102">
        <f t="shared" ref="AA68:AA71" ca="1" si="33">Y68/Z68</f>
        <v>1</v>
      </c>
    </row>
    <row r="69" spans="1:27" hidden="1" x14ac:dyDescent="0.25">
      <c r="A69" s="148" t="s">
        <v>239</v>
      </c>
      <c r="B69" s="148" t="s">
        <v>50</v>
      </c>
      <c r="C69" s="148" t="s">
        <v>81</v>
      </c>
      <c r="D69" s="160">
        <v>172402</v>
      </c>
      <c r="E69" s="160">
        <v>1724022</v>
      </c>
      <c r="F69" s="148" t="s">
        <v>60</v>
      </c>
      <c r="G69" s="148" t="s">
        <v>34</v>
      </c>
      <c r="H69" s="148" t="s">
        <v>28</v>
      </c>
      <c r="I69" s="148" t="s">
        <v>21</v>
      </c>
      <c r="J69" s="148" t="s">
        <v>29</v>
      </c>
      <c r="K69" s="148" t="s">
        <v>23</v>
      </c>
      <c r="L69" s="148" t="s">
        <v>234</v>
      </c>
      <c r="M69" s="96" t="s">
        <v>38</v>
      </c>
      <c r="N69" s="96">
        <v>0</v>
      </c>
      <c r="O69" s="96">
        <v>1</v>
      </c>
      <c r="P69" s="153">
        <v>0</v>
      </c>
      <c r="Q69" s="153">
        <f t="shared" ref="Q69" si="34">SUM(N69:P69)</f>
        <v>1</v>
      </c>
      <c r="R69" s="144" t="s">
        <v>218</v>
      </c>
      <c r="S69" s="101">
        <f ca="1">capac!$Y$15</f>
        <v>3</v>
      </c>
      <c r="T69" s="96"/>
      <c r="U69" s="96"/>
      <c r="V69" s="96"/>
      <c r="W69" s="96"/>
      <c r="X69" s="96"/>
      <c r="Y69" s="96">
        <f t="shared" ca="1" si="32"/>
        <v>3</v>
      </c>
      <c r="Z69" s="147">
        <v>3</v>
      </c>
      <c r="AA69" s="176">
        <f t="shared" ca="1" si="33"/>
        <v>1</v>
      </c>
    </row>
    <row r="70" spans="1:27" x14ac:dyDescent="0.25">
      <c r="A70" s="148" t="s">
        <v>43</v>
      </c>
      <c r="B70" s="148" t="s">
        <v>62</v>
      </c>
      <c r="C70" s="96"/>
      <c r="D70" s="96"/>
      <c r="E70" s="96"/>
      <c r="F70" s="156" t="s">
        <v>291</v>
      </c>
      <c r="G70" s="96"/>
      <c r="H70" s="96"/>
      <c r="I70" s="96"/>
      <c r="J70" s="96"/>
      <c r="K70" s="96"/>
      <c r="L70" s="96"/>
      <c r="M70" s="96"/>
      <c r="N70" s="96"/>
      <c r="O70" s="96"/>
      <c r="P70" s="153">
        <v>0.35</v>
      </c>
      <c r="Q70" s="149">
        <f t="shared" ref="Q70:Q71" si="35">SUM(N70:P70)</f>
        <v>0.35</v>
      </c>
      <c r="R70" s="96"/>
      <c r="S70" s="101">
        <f ca="1">capac!$Y$12</f>
        <v>5.8249999999999993</v>
      </c>
      <c r="T70" s="96" t="s">
        <v>162</v>
      </c>
      <c r="U70" s="96">
        <v>0</v>
      </c>
      <c r="V70" s="96" t="s">
        <v>295</v>
      </c>
      <c r="W70" s="96">
        <v>1</v>
      </c>
      <c r="X70" s="96">
        <f>U56+W56</f>
        <v>1</v>
      </c>
      <c r="Y70" s="101">
        <f ca="1">SUM(S56,X70)</f>
        <v>6.8249999999999993</v>
      </c>
      <c r="Z70" s="96">
        <v>7.5</v>
      </c>
      <c r="AA70" s="102">
        <f t="shared" ca="1" si="33"/>
        <v>0.90999999999999992</v>
      </c>
    </row>
    <row r="71" spans="1:27" hidden="1" x14ac:dyDescent="0.25">
      <c r="A71" s="148" t="s">
        <v>19</v>
      </c>
      <c r="B71" s="148" t="s">
        <v>168</v>
      </c>
      <c r="C71" s="148" t="s">
        <v>59</v>
      </c>
      <c r="D71" s="148">
        <v>176402</v>
      </c>
      <c r="E71" s="148">
        <v>176402</v>
      </c>
      <c r="F71" s="157" t="s">
        <v>221</v>
      </c>
      <c r="G71" s="148" t="s">
        <v>34</v>
      </c>
      <c r="H71" s="148" t="s">
        <v>28</v>
      </c>
      <c r="I71" s="148" t="s">
        <v>21</v>
      </c>
      <c r="J71" s="148" t="s">
        <v>22</v>
      </c>
      <c r="K71" s="148" t="s">
        <v>23</v>
      </c>
      <c r="L71" s="148" t="s">
        <v>24</v>
      </c>
      <c r="M71" s="148" t="s">
        <v>38</v>
      </c>
      <c r="N71" s="149">
        <v>0</v>
      </c>
      <c r="O71" s="149">
        <v>0.5</v>
      </c>
      <c r="P71" s="149">
        <v>0</v>
      </c>
      <c r="Q71" s="149">
        <f t="shared" si="35"/>
        <v>0.5</v>
      </c>
      <c r="R71" s="144" t="s">
        <v>292</v>
      </c>
      <c r="S71" s="175">
        <f>capac!$Y$3</f>
        <v>5.6749999999999998</v>
      </c>
      <c r="U71" s="96">
        <v>0</v>
      </c>
      <c r="W71" s="96">
        <v>0</v>
      </c>
      <c r="Y71" s="96">
        <f t="shared" ref="Y71" si="36">SUM(S71,X71)</f>
        <v>5.6749999999999998</v>
      </c>
      <c r="Z71" s="225">
        <v>6</v>
      </c>
      <c r="AA71" s="100">
        <f t="shared" si="33"/>
        <v>0.9458333333333333</v>
      </c>
    </row>
    <row r="72" spans="1:27" hidden="1" x14ac:dyDescent="0.25">
      <c r="A72" s="148" t="s">
        <v>19</v>
      </c>
      <c r="B72" s="148" t="s">
        <v>168</v>
      </c>
      <c r="C72" s="170"/>
      <c r="D72" s="171"/>
      <c r="E72" s="171"/>
      <c r="F72" s="157" t="s">
        <v>257</v>
      </c>
      <c r="G72" s="172"/>
      <c r="H72" s="172"/>
      <c r="I72" s="172"/>
      <c r="J72" s="172"/>
      <c r="K72" s="148"/>
      <c r="L72" s="148"/>
      <c r="M72" s="148"/>
      <c r="N72" s="149"/>
      <c r="O72" s="149"/>
      <c r="P72" s="148">
        <v>0.67500000000000004</v>
      </c>
      <c r="Q72" s="149">
        <v>0.67500000000000004</v>
      </c>
      <c r="R72" s="75"/>
      <c r="S72" s="175">
        <f>capac!$Y$3</f>
        <v>5.6749999999999998</v>
      </c>
      <c r="T72" s="96"/>
      <c r="U72" s="96">
        <v>0</v>
      </c>
      <c r="V72" s="96"/>
      <c r="W72" s="96">
        <v>0</v>
      </c>
      <c r="X72" s="96">
        <v>0</v>
      </c>
      <c r="Y72" s="96">
        <f>SUM(S72,X72)</f>
        <v>5.6749999999999998</v>
      </c>
      <c r="Z72" s="96">
        <v>6</v>
      </c>
      <c r="AA72" s="100">
        <f>Y72/Z72</f>
        <v>0.9458333333333333</v>
      </c>
    </row>
    <row r="81" spans="13:14" x14ac:dyDescent="0.25">
      <c r="M81" s="226"/>
      <c r="N81" s="227"/>
    </row>
    <row r="82" spans="13:14" x14ac:dyDescent="0.25">
      <c r="M82" s="226"/>
      <c r="N82" s="227"/>
    </row>
    <row r="83" spans="13:14" x14ac:dyDescent="0.25">
      <c r="M83" s="226"/>
      <c r="N83" s="227"/>
    </row>
  </sheetData>
  <autoFilter ref="A1:AA72" xr:uid="{00000000-0009-0000-0000-000000000000}">
    <filterColumn colId="0">
      <filters>
        <filter val="MARTIN MARTIN, OSCAR"/>
      </filters>
    </filterColumn>
  </autoFilter>
  <sortState ref="A2:AB56">
    <sortCondition ref="A2:A56"/>
    <sortCondition ref="H2:H56"/>
    <sortCondition ref="L2:L56"/>
  </sortState>
  <dataValidations count="1">
    <dataValidation type="list" showInputMessage="1" showErrorMessage="1" sqref="A29 A46" xr:uid="{00000000-0002-0000-0000-000000000000}">
      <formula1>ProfesoresMkt</formula1>
    </dataValidation>
  </dataValidations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rowBreaks count="1" manualBreakCount="1">
    <brk id="24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9"/>
  <sheetViews>
    <sheetView zoomScaleNormal="100" workbookViewId="0">
      <pane xSplit="10" ySplit="1" topLeftCell="O2" activePane="bottomRight" state="frozen"/>
      <selection pane="topRight" activeCell="J1" sqref="J1"/>
      <selection pane="bottomLeft" activeCell="A5" sqref="A5"/>
      <selection pane="bottomRight" activeCell="AD31" sqref="AD31"/>
    </sheetView>
  </sheetViews>
  <sheetFormatPr baseColWidth="10" defaultRowHeight="15" x14ac:dyDescent="0.25"/>
  <cols>
    <col min="1" max="1" width="7.7109375" customWidth="1"/>
    <col min="2" max="2" width="5.42578125" customWidth="1"/>
    <col min="3" max="3" width="4.7109375" customWidth="1"/>
    <col min="4" max="4" width="3.140625" customWidth="1"/>
    <col min="5" max="5" width="4.28515625" customWidth="1"/>
    <col min="6" max="6" width="4.7109375" customWidth="1"/>
    <col min="7" max="7" width="6.85546875" customWidth="1"/>
    <col min="8" max="8" width="5.42578125" customWidth="1"/>
    <col min="9" max="9" width="6.140625" customWidth="1"/>
    <col min="10" max="10" width="11.7109375" customWidth="1"/>
    <col min="12" max="12" width="8.28515625" customWidth="1"/>
    <col min="13" max="13" width="6.5703125" customWidth="1"/>
    <col min="14" max="14" width="6.42578125" customWidth="1"/>
    <col min="21" max="21" width="5" customWidth="1"/>
    <col min="22" max="22" width="6.7109375" customWidth="1"/>
    <col min="23" max="23" width="9.7109375" customWidth="1"/>
    <col min="24" max="24" width="7" customWidth="1"/>
    <col min="25" max="25" width="6.42578125" customWidth="1"/>
  </cols>
  <sheetData>
    <row r="1" spans="1:33" ht="23.25" thickBot="1" x14ac:dyDescent="0.3">
      <c r="A1" s="6" t="s">
        <v>139</v>
      </c>
      <c r="B1" s="4" t="s">
        <v>135</v>
      </c>
      <c r="C1" s="4" t="s">
        <v>133</v>
      </c>
      <c r="D1" s="4" t="s">
        <v>134</v>
      </c>
      <c r="E1" s="4" t="s">
        <v>124</v>
      </c>
      <c r="F1" s="6" t="s">
        <v>108</v>
      </c>
      <c r="G1" s="7" t="s">
        <v>91</v>
      </c>
      <c r="H1" s="7"/>
      <c r="I1" s="7" t="s">
        <v>92</v>
      </c>
      <c r="J1" s="8" t="s">
        <v>93</v>
      </c>
      <c r="K1" s="9" t="s">
        <v>94</v>
      </c>
      <c r="L1" s="16" t="s">
        <v>212</v>
      </c>
      <c r="M1" s="16" t="s">
        <v>213</v>
      </c>
      <c r="N1" s="16" t="s">
        <v>214</v>
      </c>
      <c r="O1" s="10" t="s">
        <v>95</v>
      </c>
      <c r="P1" s="10" t="s">
        <v>96</v>
      </c>
      <c r="Q1" s="11" t="s">
        <v>6</v>
      </c>
      <c r="R1" s="11" t="s">
        <v>7</v>
      </c>
      <c r="S1" s="11" t="s">
        <v>97</v>
      </c>
      <c r="T1" s="12" t="s">
        <v>129</v>
      </c>
      <c r="U1" s="5" t="s">
        <v>204</v>
      </c>
      <c r="V1" s="13" t="s">
        <v>98</v>
      </c>
      <c r="W1" s="14" t="s">
        <v>130</v>
      </c>
      <c r="X1" s="14" t="s">
        <v>131</v>
      </c>
      <c r="Y1" s="14" t="s">
        <v>132</v>
      </c>
      <c r="Z1" s="15" t="s">
        <v>99</v>
      </c>
      <c r="AA1" s="16" t="s">
        <v>100</v>
      </c>
      <c r="AB1" s="16" t="s">
        <v>101</v>
      </c>
      <c r="AC1" s="16" t="s">
        <v>102</v>
      </c>
      <c r="AD1" s="16" t="s">
        <v>103</v>
      </c>
      <c r="AE1" s="16" t="s">
        <v>136</v>
      </c>
      <c r="AF1" s="16" t="s">
        <v>137</v>
      </c>
      <c r="AG1" s="16" t="s">
        <v>138</v>
      </c>
    </row>
    <row r="2" spans="1:33" s="77" customFormat="1" ht="18.600000000000001" customHeight="1" x14ac:dyDescent="0.25">
      <c r="A2" s="61" t="s">
        <v>104</v>
      </c>
      <c r="B2" s="62"/>
      <c r="C2" s="61"/>
      <c r="D2" s="61"/>
      <c r="E2" s="61"/>
      <c r="F2" s="63"/>
      <c r="G2" s="138">
        <v>172890</v>
      </c>
      <c r="H2" s="64"/>
      <c r="I2" s="65"/>
      <c r="J2" s="137" t="s">
        <v>121</v>
      </c>
      <c r="K2" s="67" t="s">
        <v>84</v>
      </c>
      <c r="L2" s="77" t="s">
        <v>176</v>
      </c>
      <c r="O2" s="68" t="s">
        <v>105</v>
      </c>
      <c r="P2" s="68">
        <v>6</v>
      </c>
      <c r="Q2" s="69" t="s">
        <v>34</v>
      </c>
      <c r="R2" s="69" t="s">
        <v>21</v>
      </c>
      <c r="S2" s="69" t="s">
        <v>22</v>
      </c>
      <c r="T2" s="84">
        <v>1</v>
      </c>
      <c r="U2" s="80">
        <v>30</v>
      </c>
      <c r="V2" s="89"/>
      <c r="W2" s="68"/>
      <c r="X2" s="68"/>
      <c r="Y2" s="68"/>
      <c r="Z2" s="68">
        <v>7.4999999999999997E-2</v>
      </c>
      <c r="AA2" s="74"/>
      <c r="AB2" s="92"/>
      <c r="AC2" s="93"/>
      <c r="AD2" s="76"/>
      <c r="AE2" s="76">
        <v>3.45</v>
      </c>
      <c r="AF2" s="75">
        <f>SUMIF(POD!$E$2:$E$54,G2,POD!$Q$2:$Q$54)</f>
        <v>2.76</v>
      </c>
      <c r="AG2" s="75">
        <f t="shared" ref="AG2:AG37" si="0">AE2-AF2</f>
        <v>0.69000000000000039</v>
      </c>
    </row>
    <row r="3" spans="1:33" s="77" customFormat="1" ht="33.75" x14ac:dyDescent="0.25">
      <c r="A3" s="61" t="s">
        <v>104</v>
      </c>
      <c r="B3" s="62"/>
      <c r="C3" s="61"/>
      <c r="D3" s="61"/>
      <c r="E3" s="61" t="s">
        <v>124</v>
      </c>
      <c r="F3" s="63"/>
      <c r="G3" s="138">
        <v>71838</v>
      </c>
      <c r="H3" s="64"/>
      <c r="I3" s="65"/>
      <c r="J3" s="137" t="s">
        <v>172</v>
      </c>
      <c r="K3" s="67" t="s">
        <v>61</v>
      </c>
      <c r="L3" s="77" t="s">
        <v>176</v>
      </c>
      <c r="O3" s="68" t="s">
        <v>105</v>
      </c>
      <c r="P3" s="68">
        <v>15</v>
      </c>
      <c r="Q3" s="69" t="s">
        <v>34</v>
      </c>
      <c r="R3" s="69" t="s">
        <v>21</v>
      </c>
      <c r="S3" s="69" t="s">
        <v>22</v>
      </c>
      <c r="T3" s="71"/>
      <c r="U3" s="80">
        <v>1</v>
      </c>
      <c r="V3" s="73"/>
      <c r="W3" s="68"/>
      <c r="X3" s="68">
        <v>1</v>
      </c>
      <c r="Y3" s="68"/>
      <c r="Z3" s="68">
        <v>0.1875</v>
      </c>
      <c r="AA3" s="74"/>
      <c r="AB3" s="81"/>
      <c r="AC3" s="81">
        <v>0.1875</v>
      </c>
      <c r="AD3" s="76"/>
      <c r="AE3" s="76">
        <v>0</v>
      </c>
      <c r="AF3" s="75">
        <f>SUMIF(POD!$E$2:$E$54,G3,POD!$Q$2:$Q$54)</f>
        <v>0</v>
      </c>
      <c r="AG3" s="75">
        <f t="shared" si="0"/>
        <v>0</v>
      </c>
    </row>
    <row r="4" spans="1:33" s="77" customFormat="1" ht="33.75" x14ac:dyDescent="0.25">
      <c r="A4" s="61" t="s">
        <v>104</v>
      </c>
      <c r="B4" s="62"/>
      <c r="C4" s="61" t="s">
        <v>133</v>
      </c>
      <c r="D4" s="61" t="s">
        <v>134</v>
      </c>
      <c r="E4" s="61"/>
      <c r="F4" s="63"/>
      <c r="G4" s="138">
        <v>72953</v>
      </c>
      <c r="H4" s="64"/>
      <c r="I4" s="65"/>
      <c r="J4" s="137" t="s">
        <v>173</v>
      </c>
      <c r="K4" s="67" t="s">
        <v>67</v>
      </c>
      <c r="L4" s="77" t="s">
        <v>176</v>
      </c>
      <c r="O4" s="68" t="s">
        <v>105</v>
      </c>
      <c r="P4" s="68">
        <v>6</v>
      </c>
      <c r="Q4" s="69" t="s">
        <v>34</v>
      </c>
      <c r="R4" s="69" t="s">
        <v>21</v>
      </c>
      <c r="S4" s="69" t="s">
        <v>29</v>
      </c>
      <c r="T4" s="71"/>
      <c r="U4" s="80"/>
      <c r="V4" s="73">
        <v>1</v>
      </c>
      <c r="W4" s="68">
        <v>1</v>
      </c>
      <c r="X4" s="68">
        <v>1</v>
      </c>
      <c r="Y4" s="68"/>
      <c r="Z4" s="68">
        <v>7.4999999999999997E-2</v>
      </c>
      <c r="AA4" s="74"/>
      <c r="AB4" s="75"/>
      <c r="AC4" s="75">
        <v>0</v>
      </c>
      <c r="AD4" s="76"/>
      <c r="AE4" s="76">
        <f>AD4*1</f>
        <v>0</v>
      </c>
      <c r="AF4" s="75">
        <f>SUMIF(POD!$E$2:$E$54,G4,POD!$Q$2:$Q$54)</f>
        <v>0</v>
      </c>
      <c r="AG4" s="75">
        <f t="shared" si="0"/>
        <v>0</v>
      </c>
    </row>
    <row r="5" spans="1:33" s="77" customFormat="1" x14ac:dyDescent="0.25">
      <c r="A5" s="61"/>
      <c r="B5" s="62"/>
      <c r="C5" s="61"/>
      <c r="D5" s="61"/>
      <c r="E5" s="61"/>
      <c r="F5" s="63"/>
      <c r="G5" s="138"/>
      <c r="H5" s="64"/>
      <c r="I5" s="65"/>
      <c r="J5" s="137" t="s">
        <v>226</v>
      </c>
      <c r="K5" s="67"/>
      <c r="O5" s="68"/>
      <c r="P5" s="68"/>
      <c r="Q5" s="69"/>
      <c r="R5" s="69"/>
      <c r="S5" s="69"/>
      <c r="T5" s="71"/>
      <c r="U5" s="80"/>
      <c r="V5" s="73"/>
      <c r="W5" s="68"/>
      <c r="X5" s="68"/>
      <c r="Y5" s="68"/>
      <c r="Z5" s="68">
        <v>0.1125</v>
      </c>
      <c r="AA5" s="74"/>
      <c r="AB5" s="75"/>
      <c r="AC5" s="75"/>
      <c r="AD5" s="76"/>
      <c r="AE5" s="76">
        <v>0.1125</v>
      </c>
      <c r="AF5" s="75"/>
      <c r="AG5" s="75"/>
    </row>
    <row r="6" spans="1:33" s="77" customFormat="1" x14ac:dyDescent="0.25">
      <c r="A6" s="61"/>
      <c r="B6" s="62"/>
      <c r="C6" s="61"/>
      <c r="D6" s="61"/>
      <c r="E6" s="61"/>
      <c r="F6" s="63"/>
      <c r="G6" s="138">
        <v>71720</v>
      </c>
      <c r="H6" s="64"/>
      <c r="I6" s="65"/>
      <c r="J6" s="137" t="s">
        <v>170</v>
      </c>
      <c r="K6" s="82" t="s">
        <v>49</v>
      </c>
      <c r="L6" s="77" t="s">
        <v>176</v>
      </c>
      <c r="O6" s="68" t="s">
        <v>105</v>
      </c>
      <c r="P6" s="68">
        <v>6</v>
      </c>
      <c r="Q6" s="69" t="s">
        <v>34</v>
      </c>
      <c r="R6" s="69" t="s">
        <v>21</v>
      </c>
      <c r="S6" s="69" t="s">
        <v>29</v>
      </c>
      <c r="T6" s="84">
        <v>1</v>
      </c>
      <c r="U6" s="80">
        <v>2</v>
      </c>
      <c r="V6" s="89"/>
      <c r="W6" s="68"/>
      <c r="X6" s="68"/>
      <c r="Y6" s="68"/>
      <c r="Z6" s="68">
        <v>0.36</v>
      </c>
      <c r="AA6" s="74"/>
      <c r="AB6" s="92"/>
      <c r="AC6" s="93"/>
      <c r="AD6" s="76"/>
      <c r="AE6" s="76">
        <v>0.36</v>
      </c>
      <c r="AF6" s="75">
        <f>SUMIF(POD!$E$2:$E$54,G6,POD!$Q$2:$Q$54)</f>
        <v>0.36</v>
      </c>
      <c r="AG6" s="75">
        <f t="shared" si="0"/>
        <v>0</v>
      </c>
    </row>
    <row r="7" spans="1:33" s="77" customFormat="1" ht="78.75" x14ac:dyDescent="0.25">
      <c r="A7" s="61" t="s">
        <v>104</v>
      </c>
      <c r="B7" s="62"/>
      <c r="C7" s="61"/>
      <c r="D7" s="61"/>
      <c r="E7" s="61"/>
      <c r="F7" s="63"/>
      <c r="G7" s="64">
        <v>73167</v>
      </c>
      <c r="H7" s="64"/>
      <c r="I7" s="65"/>
      <c r="J7" s="66" t="s">
        <v>63</v>
      </c>
      <c r="K7" s="67" t="s">
        <v>49</v>
      </c>
      <c r="L7" s="77" t="s">
        <v>176</v>
      </c>
      <c r="O7" s="68" t="s">
        <v>28</v>
      </c>
      <c r="P7" s="68">
        <v>7</v>
      </c>
      <c r="Q7" s="69" t="s">
        <v>34</v>
      </c>
      <c r="R7" s="69" t="s">
        <v>21</v>
      </c>
      <c r="S7" s="69" t="s">
        <v>29</v>
      </c>
      <c r="T7" s="71">
        <v>1</v>
      </c>
      <c r="U7" s="80">
        <v>9</v>
      </c>
      <c r="V7" s="73">
        <v>0</v>
      </c>
      <c r="W7" s="68">
        <v>0</v>
      </c>
      <c r="X7" s="68">
        <v>0</v>
      </c>
      <c r="Y7" s="68">
        <v>0</v>
      </c>
      <c r="Z7" s="68">
        <v>1</v>
      </c>
      <c r="AA7" s="74">
        <v>0</v>
      </c>
      <c r="AB7" s="75">
        <v>0</v>
      </c>
      <c r="AC7" s="75">
        <v>0.58330000000000004</v>
      </c>
      <c r="AD7" s="76">
        <v>0.58330000000000004</v>
      </c>
      <c r="AE7" s="76">
        <f>AD7*1</f>
        <v>0.58330000000000004</v>
      </c>
      <c r="AF7" s="75">
        <f>SUMIF(POD!$E$2:$E$54,G7,POD!$Q$2:$Q$54)</f>
        <v>0.58330000000000004</v>
      </c>
      <c r="AG7" s="75">
        <f t="shared" si="0"/>
        <v>0</v>
      </c>
    </row>
    <row r="8" spans="1:33" s="77" customFormat="1" ht="22.5" x14ac:dyDescent="0.25">
      <c r="A8" s="61" t="s">
        <v>104</v>
      </c>
      <c r="B8" s="62"/>
      <c r="C8" s="61"/>
      <c r="D8" s="61"/>
      <c r="E8" s="61"/>
      <c r="F8" s="63"/>
      <c r="G8" s="64">
        <v>175812</v>
      </c>
      <c r="H8" s="64"/>
      <c r="I8" s="65"/>
      <c r="J8" s="66" t="s">
        <v>52</v>
      </c>
      <c r="K8" s="67" t="s">
        <v>44</v>
      </c>
      <c r="L8" s="143" t="s">
        <v>225</v>
      </c>
      <c r="M8" s="75"/>
      <c r="N8" s="75"/>
      <c r="O8" s="68" t="s">
        <v>34</v>
      </c>
      <c r="P8" s="68">
        <v>6</v>
      </c>
      <c r="Q8" s="69" t="s">
        <v>20</v>
      </c>
      <c r="R8" s="69" t="s">
        <v>21</v>
      </c>
      <c r="S8" s="69" t="s">
        <v>29</v>
      </c>
      <c r="T8" s="71">
        <v>1</v>
      </c>
      <c r="U8" s="72">
        <v>14</v>
      </c>
      <c r="V8" s="73">
        <v>1</v>
      </c>
      <c r="W8" s="68">
        <v>1</v>
      </c>
      <c r="X8" s="68">
        <v>1</v>
      </c>
      <c r="Y8" s="68">
        <v>1</v>
      </c>
      <c r="Z8" s="68">
        <v>0</v>
      </c>
      <c r="AA8" s="74">
        <v>1.5</v>
      </c>
      <c r="AB8" s="75">
        <v>0.5</v>
      </c>
      <c r="AC8" s="75">
        <v>0</v>
      </c>
      <c r="AD8" s="76">
        <v>2</v>
      </c>
      <c r="AE8" s="76">
        <f>AD8*1</f>
        <v>2</v>
      </c>
      <c r="AF8" s="75">
        <f ca="1">SUMIF(POD!$E$2:$E$68,G8,POD!$Q$2:$Q$54)</f>
        <v>2</v>
      </c>
      <c r="AG8" s="75">
        <f t="shared" ca="1" si="0"/>
        <v>0</v>
      </c>
    </row>
    <row r="9" spans="1:33" s="77" customFormat="1" ht="45" x14ac:dyDescent="0.25">
      <c r="A9" s="61" t="s">
        <v>104</v>
      </c>
      <c r="B9" s="62"/>
      <c r="C9" s="61"/>
      <c r="D9" s="61"/>
      <c r="E9" s="61"/>
      <c r="F9" s="63"/>
      <c r="G9" s="64">
        <v>172502</v>
      </c>
      <c r="H9" s="64"/>
      <c r="I9" s="65"/>
      <c r="J9" s="66" t="s">
        <v>69</v>
      </c>
      <c r="K9" s="67" t="s">
        <v>68</v>
      </c>
      <c r="L9" s="143" t="s">
        <v>177</v>
      </c>
      <c r="M9" s="143" t="s">
        <v>178</v>
      </c>
      <c r="N9" s="143" t="s">
        <v>217</v>
      </c>
      <c r="O9" s="68" t="s">
        <v>53</v>
      </c>
      <c r="P9" s="68">
        <v>6</v>
      </c>
      <c r="Q9" s="69" t="s">
        <v>20</v>
      </c>
      <c r="R9" s="69" t="s">
        <v>21</v>
      </c>
      <c r="S9" s="69" t="s">
        <v>29</v>
      </c>
      <c r="T9" s="71">
        <v>1</v>
      </c>
      <c r="U9" s="72">
        <v>180</v>
      </c>
      <c r="V9" s="73">
        <v>3</v>
      </c>
      <c r="W9" s="68">
        <v>6</v>
      </c>
      <c r="X9" s="68">
        <v>6</v>
      </c>
      <c r="Y9" s="68">
        <v>6</v>
      </c>
      <c r="Z9" s="68">
        <v>0</v>
      </c>
      <c r="AA9" s="74">
        <v>3</v>
      </c>
      <c r="AB9" s="75">
        <v>6</v>
      </c>
      <c r="AC9" s="75">
        <v>0</v>
      </c>
      <c r="AD9" s="76">
        <v>9</v>
      </c>
      <c r="AE9" s="76">
        <f>AD9*1</f>
        <v>9</v>
      </c>
      <c r="AF9" s="75">
        <f ca="1">SUMIF(POD!$D$2:$D$68,G9,POD!$Q$2:$Q$54)</f>
        <v>9</v>
      </c>
      <c r="AG9" s="75">
        <f t="shared" ca="1" si="0"/>
        <v>0</v>
      </c>
    </row>
    <row r="10" spans="1:33" s="77" customFormat="1" ht="33.75" x14ac:dyDescent="0.25">
      <c r="A10" s="61" t="s">
        <v>104</v>
      </c>
      <c r="B10" s="79"/>
      <c r="C10" s="61"/>
      <c r="D10" s="61"/>
      <c r="E10" s="61"/>
      <c r="F10" s="63"/>
      <c r="G10" s="64">
        <v>172709</v>
      </c>
      <c r="H10" s="64"/>
      <c r="I10" s="65" t="s">
        <v>111</v>
      </c>
      <c r="J10" s="66" t="s">
        <v>90</v>
      </c>
      <c r="K10" s="82" t="s">
        <v>70</v>
      </c>
      <c r="L10" s="143" t="s">
        <v>179</v>
      </c>
      <c r="O10" s="68" t="s">
        <v>34</v>
      </c>
      <c r="P10" s="68">
        <v>6</v>
      </c>
      <c r="Q10" s="69" t="s">
        <v>20</v>
      </c>
      <c r="R10" s="69" t="s">
        <v>21</v>
      </c>
      <c r="S10" s="69" t="s">
        <v>29</v>
      </c>
      <c r="T10" s="71">
        <v>1</v>
      </c>
      <c r="U10" s="72">
        <v>83</v>
      </c>
      <c r="V10" s="73">
        <v>1</v>
      </c>
      <c r="W10" s="68">
        <v>3</v>
      </c>
      <c r="X10" s="68">
        <v>4</v>
      </c>
      <c r="Y10" s="68">
        <v>2</v>
      </c>
      <c r="Z10" s="68">
        <v>0</v>
      </c>
      <c r="AA10" s="74">
        <v>1.5</v>
      </c>
      <c r="AB10" s="75">
        <v>1.5</v>
      </c>
      <c r="AC10" s="75">
        <v>0</v>
      </c>
      <c r="AD10" s="76">
        <v>3</v>
      </c>
      <c r="AE10" s="76">
        <f>AD10*1</f>
        <v>3</v>
      </c>
      <c r="AF10" s="75">
        <f ca="1">SUMIF(POD!$E$2:$E$68,G10,POD!$Q$2:$Q$54)</f>
        <v>3</v>
      </c>
      <c r="AG10" s="75">
        <f t="shared" ca="1" si="0"/>
        <v>0</v>
      </c>
    </row>
    <row r="11" spans="1:33" s="77" customFormat="1" ht="33.75" x14ac:dyDescent="0.25">
      <c r="A11" s="61" t="s">
        <v>104</v>
      </c>
      <c r="B11" s="79"/>
      <c r="C11" s="61"/>
      <c r="D11" s="61"/>
      <c r="E11" s="61"/>
      <c r="F11" s="63"/>
      <c r="G11" s="64">
        <v>172725</v>
      </c>
      <c r="H11" s="64"/>
      <c r="I11" s="65" t="s">
        <v>112</v>
      </c>
      <c r="J11" s="66" t="s">
        <v>80</v>
      </c>
      <c r="K11" s="67" t="s">
        <v>70</v>
      </c>
      <c r="L11" s="143" t="s">
        <v>180</v>
      </c>
      <c r="O11" s="68" t="s">
        <v>34</v>
      </c>
      <c r="P11" s="68">
        <v>6</v>
      </c>
      <c r="Q11" s="69" t="s">
        <v>20</v>
      </c>
      <c r="R11" s="69" t="s">
        <v>21</v>
      </c>
      <c r="S11" s="69" t="s">
        <v>29</v>
      </c>
      <c r="T11" s="71">
        <v>1</v>
      </c>
      <c r="U11" s="72">
        <v>91</v>
      </c>
      <c r="V11" s="73">
        <v>1</v>
      </c>
      <c r="W11" s="68">
        <v>3</v>
      </c>
      <c r="X11" s="68">
        <v>4</v>
      </c>
      <c r="Y11" s="68">
        <v>3</v>
      </c>
      <c r="Z11" s="68">
        <v>0</v>
      </c>
      <c r="AA11" s="74">
        <v>1.5</v>
      </c>
      <c r="AB11" s="75">
        <v>1.5</v>
      </c>
      <c r="AC11" s="75">
        <v>0</v>
      </c>
      <c r="AD11" s="76">
        <v>3</v>
      </c>
      <c r="AE11" s="76">
        <f>AD11*1</f>
        <v>3</v>
      </c>
      <c r="AF11" s="75">
        <f ca="1">SUMIF(POD!$E$2:$E$68,G11,POD!$Q$2:$Q$54)</f>
        <v>3</v>
      </c>
      <c r="AG11" s="75">
        <f t="shared" ca="1" si="0"/>
        <v>0</v>
      </c>
    </row>
    <row r="12" spans="1:33" s="77" customFormat="1" ht="20.45" customHeight="1" x14ac:dyDescent="0.25">
      <c r="A12" s="61" t="s">
        <v>104</v>
      </c>
      <c r="B12" s="79" t="s">
        <v>135</v>
      </c>
      <c r="C12" s="61"/>
      <c r="D12" s="61" t="s">
        <v>134</v>
      </c>
      <c r="E12" s="61"/>
      <c r="F12" s="63"/>
      <c r="G12" s="64">
        <v>172728</v>
      </c>
      <c r="H12" s="64"/>
      <c r="I12" s="65" t="s">
        <v>113</v>
      </c>
      <c r="J12" s="66" t="s">
        <v>71</v>
      </c>
      <c r="K12" s="67" t="s">
        <v>70</v>
      </c>
      <c r="L12" s="143" t="s">
        <v>181</v>
      </c>
      <c r="O12" s="68" t="s">
        <v>53</v>
      </c>
      <c r="P12" s="68">
        <v>6</v>
      </c>
      <c r="Q12" s="69" t="s">
        <v>20</v>
      </c>
      <c r="R12" s="69" t="s">
        <v>21</v>
      </c>
      <c r="S12" s="69" t="s">
        <v>29</v>
      </c>
      <c r="T12" s="84">
        <v>1</v>
      </c>
      <c r="U12" s="80">
        <v>67</v>
      </c>
      <c r="V12" s="73">
        <v>1</v>
      </c>
      <c r="W12" s="68">
        <v>2</v>
      </c>
      <c r="X12" s="68">
        <v>2</v>
      </c>
      <c r="Y12" s="68">
        <v>2</v>
      </c>
      <c r="Z12" s="68">
        <v>0</v>
      </c>
      <c r="AA12" s="74">
        <v>1</v>
      </c>
      <c r="AB12" s="92">
        <v>2</v>
      </c>
      <c r="AC12" s="93">
        <v>0</v>
      </c>
      <c r="AD12" s="76">
        <v>3</v>
      </c>
      <c r="AE12" s="76">
        <v>1.5</v>
      </c>
      <c r="AF12" s="75">
        <f>SUMIF(POD!$E$2:$E$54,G12,POD!$Q$2:$Q$54)</f>
        <v>1.5</v>
      </c>
      <c r="AG12" s="75">
        <f t="shared" si="0"/>
        <v>0</v>
      </c>
    </row>
    <row r="13" spans="1:33" s="77" customFormat="1" ht="22.9" customHeight="1" x14ac:dyDescent="0.25">
      <c r="A13" s="61" t="s">
        <v>104</v>
      </c>
      <c r="B13" s="79"/>
      <c r="C13" s="61"/>
      <c r="D13" s="61"/>
      <c r="E13" s="61"/>
      <c r="F13" s="63"/>
      <c r="G13" s="64">
        <v>172402</v>
      </c>
      <c r="H13" s="64">
        <v>1724022</v>
      </c>
      <c r="I13" s="65" t="s">
        <v>110</v>
      </c>
      <c r="J13" s="66" t="s">
        <v>60</v>
      </c>
      <c r="K13" s="67" t="s">
        <v>82</v>
      </c>
      <c r="L13" s="144" t="s">
        <v>216</v>
      </c>
      <c r="M13" s="144" t="s">
        <v>218</v>
      </c>
      <c r="N13" s="144" t="s">
        <v>219</v>
      </c>
      <c r="O13" s="68" t="s">
        <v>34</v>
      </c>
      <c r="P13" s="68">
        <v>6</v>
      </c>
      <c r="Q13" s="69" t="s">
        <v>208</v>
      </c>
      <c r="R13" s="69" t="s">
        <v>21</v>
      </c>
      <c r="S13" s="69" t="s">
        <v>29</v>
      </c>
      <c r="T13" s="71">
        <v>1</v>
      </c>
      <c r="U13" s="72">
        <v>35</v>
      </c>
      <c r="V13" s="73">
        <v>3</v>
      </c>
      <c r="W13" s="68">
        <v>6</v>
      </c>
      <c r="X13" s="68">
        <v>6</v>
      </c>
      <c r="Y13" s="68">
        <v>6</v>
      </c>
      <c r="Z13" s="68">
        <v>0</v>
      </c>
      <c r="AA13" s="74">
        <v>4.5</v>
      </c>
      <c r="AB13" s="75">
        <v>3</v>
      </c>
      <c r="AC13" s="75">
        <v>0</v>
      </c>
      <c r="AD13" s="76">
        <v>7.5</v>
      </c>
      <c r="AE13" s="76">
        <f t="shared" ref="AE13:AE19" si="1">AD13*1</f>
        <v>7.5</v>
      </c>
      <c r="AF13" s="75">
        <f ca="1">SUMIF(POD!$D$2:$D$69,G13,POD!$Q$2:$Q$54)</f>
        <v>7.5</v>
      </c>
      <c r="AG13" s="75">
        <f t="shared" ca="1" si="0"/>
        <v>0</v>
      </c>
    </row>
    <row r="14" spans="1:33" s="77" customFormat="1" ht="22.9" customHeight="1" x14ac:dyDescent="0.25">
      <c r="A14" s="61" t="s">
        <v>104</v>
      </c>
      <c r="B14" s="79"/>
      <c r="C14" s="61"/>
      <c r="D14" s="61"/>
      <c r="E14" s="61"/>
      <c r="F14" s="63"/>
      <c r="G14" s="64">
        <v>251104</v>
      </c>
      <c r="H14" s="64"/>
      <c r="I14" s="65"/>
      <c r="J14" s="66" t="s">
        <v>64</v>
      </c>
      <c r="K14" s="67" t="s">
        <v>76</v>
      </c>
      <c r="L14" s="75" t="s">
        <v>182</v>
      </c>
      <c r="O14" s="68" t="s">
        <v>34</v>
      </c>
      <c r="P14" s="68">
        <v>6</v>
      </c>
      <c r="Q14" s="69" t="s">
        <v>20</v>
      </c>
      <c r="R14" s="69" t="s">
        <v>21</v>
      </c>
      <c r="S14" s="69" t="s">
        <v>29</v>
      </c>
      <c r="T14" s="71">
        <v>1</v>
      </c>
      <c r="U14" s="72">
        <v>21</v>
      </c>
      <c r="V14" s="73">
        <v>1</v>
      </c>
      <c r="W14" s="68">
        <v>1</v>
      </c>
      <c r="X14" s="68">
        <v>1</v>
      </c>
      <c r="Y14" s="68">
        <v>1</v>
      </c>
      <c r="Z14" s="68">
        <v>0</v>
      </c>
      <c r="AA14" s="74">
        <v>1.5</v>
      </c>
      <c r="AB14" s="75">
        <v>0.5</v>
      </c>
      <c r="AC14" s="75">
        <v>0</v>
      </c>
      <c r="AD14" s="76">
        <v>2</v>
      </c>
      <c r="AE14" s="76">
        <f t="shared" si="1"/>
        <v>2</v>
      </c>
      <c r="AF14" s="75">
        <f>SUMIF(POD!$E$2:$E$54,G14,POD!$Q$2:$Q$54)</f>
        <v>2</v>
      </c>
      <c r="AG14" s="75">
        <f t="shared" si="0"/>
        <v>0</v>
      </c>
    </row>
    <row r="15" spans="1:33" s="77" customFormat="1" ht="27" customHeight="1" x14ac:dyDescent="0.25">
      <c r="A15" s="61" t="s">
        <v>104</v>
      </c>
      <c r="B15" s="79"/>
      <c r="C15" s="61"/>
      <c r="D15" s="61"/>
      <c r="E15" s="61" t="s">
        <v>124</v>
      </c>
      <c r="F15" s="63"/>
      <c r="G15" s="64">
        <v>251805</v>
      </c>
      <c r="H15" s="64"/>
      <c r="I15" s="65"/>
      <c r="J15" s="66" t="s">
        <v>107</v>
      </c>
      <c r="K15" s="82" t="s">
        <v>76</v>
      </c>
      <c r="L15" s="75" t="s">
        <v>183</v>
      </c>
      <c r="O15" s="68" t="s">
        <v>34</v>
      </c>
      <c r="P15" s="83">
        <v>6</v>
      </c>
      <c r="Q15" s="83" t="s">
        <v>20</v>
      </c>
      <c r="R15" s="83" t="s">
        <v>21</v>
      </c>
      <c r="S15" s="83" t="s">
        <v>29</v>
      </c>
      <c r="T15" s="84">
        <v>1</v>
      </c>
      <c r="U15" s="80">
        <v>16</v>
      </c>
      <c r="V15" s="73">
        <v>1</v>
      </c>
      <c r="W15" s="68">
        <v>1</v>
      </c>
      <c r="X15" s="68">
        <v>1</v>
      </c>
      <c r="Y15" s="68">
        <v>1</v>
      </c>
      <c r="Z15" s="85">
        <v>0</v>
      </c>
      <c r="AA15" s="86">
        <v>1.5</v>
      </c>
      <c r="AB15" s="75">
        <v>0.5</v>
      </c>
      <c r="AC15" s="75">
        <v>0</v>
      </c>
      <c r="AD15" s="76">
        <v>2</v>
      </c>
      <c r="AE15" s="76">
        <f t="shared" si="1"/>
        <v>2</v>
      </c>
      <c r="AF15" s="75">
        <f>SUMIF(POD!$E$2:$E$54,G15,POD!$Q$2:$Q$54)</f>
        <v>2</v>
      </c>
      <c r="AG15" s="75">
        <f t="shared" si="0"/>
        <v>0</v>
      </c>
    </row>
    <row r="16" spans="1:33" s="77" customFormat="1" ht="33.75" x14ac:dyDescent="0.25">
      <c r="A16" s="61" t="s">
        <v>104</v>
      </c>
      <c r="B16" s="79"/>
      <c r="C16" s="61"/>
      <c r="D16" s="61"/>
      <c r="E16" s="61"/>
      <c r="F16" s="63"/>
      <c r="G16" s="64">
        <v>176703</v>
      </c>
      <c r="H16" s="64"/>
      <c r="I16" s="65" t="s">
        <v>127</v>
      </c>
      <c r="J16" s="66" t="s">
        <v>215</v>
      </c>
      <c r="K16" s="67" t="s">
        <v>59</v>
      </c>
      <c r="L16" s="143" t="s">
        <v>236</v>
      </c>
      <c r="O16" s="68" t="s">
        <v>53</v>
      </c>
      <c r="P16" s="68">
        <v>6</v>
      </c>
      <c r="Q16" s="69" t="s">
        <v>20</v>
      </c>
      <c r="R16" s="69" t="s">
        <v>21</v>
      </c>
      <c r="S16" s="69" t="s">
        <v>22</v>
      </c>
      <c r="T16" s="71">
        <v>1</v>
      </c>
      <c r="U16" s="72">
        <v>75</v>
      </c>
      <c r="V16" s="73">
        <v>1</v>
      </c>
      <c r="W16" s="68">
        <v>1</v>
      </c>
      <c r="X16" s="68">
        <v>3</v>
      </c>
      <c r="Y16" s="68">
        <v>1</v>
      </c>
      <c r="Z16" s="68">
        <v>0</v>
      </c>
      <c r="AA16" s="74">
        <v>1</v>
      </c>
      <c r="AB16" s="75">
        <v>1</v>
      </c>
      <c r="AC16" s="75">
        <v>0</v>
      </c>
      <c r="AD16" s="76">
        <v>2</v>
      </c>
      <c r="AE16" s="76">
        <f t="shared" si="1"/>
        <v>2</v>
      </c>
      <c r="AF16" s="75">
        <f>SUMIF(POD!$E$2:$E$54,G16,POD!$Q$2:$Q$54)</f>
        <v>2</v>
      </c>
      <c r="AG16" s="75">
        <f t="shared" si="0"/>
        <v>0</v>
      </c>
    </row>
    <row r="17" spans="1:33" s="77" customFormat="1" ht="45" x14ac:dyDescent="0.25">
      <c r="A17" s="61" t="s">
        <v>104</v>
      </c>
      <c r="B17" s="79"/>
      <c r="C17" s="61"/>
      <c r="D17" s="61"/>
      <c r="E17" s="61"/>
      <c r="F17" s="63"/>
      <c r="G17" s="64">
        <v>176842</v>
      </c>
      <c r="H17" s="64"/>
      <c r="I17" s="65" t="s">
        <v>117</v>
      </c>
      <c r="J17" s="66" t="s">
        <v>85</v>
      </c>
      <c r="K17" s="67" t="s">
        <v>84</v>
      </c>
      <c r="L17" s="143" t="s">
        <v>231</v>
      </c>
      <c r="O17" s="68" t="s">
        <v>34</v>
      </c>
      <c r="P17" s="68">
        <v>6</v>
      </c>
      <c r="Q17" s="69" t="s">
        <v>20</v>
      </c>
      <c r="R17" s="69" t="s">
        <v>21</v>
      </c>
      <c r="S17" s="69" t="s">
        <v>22</v>
      </c>
      <c r="T17" s="71">
        <v>1</v>
      </c>
      <c r="U17" s="72">
        <v>57</v>
      </c>
      <c r="V17" s="73">
        <v>1</v>
      </c>
      <c r="W17" s="68">
        <v>1</v>
      </c>
      <c r="X17" s="68">
        <v>2</v>
      </c>
      <c r="Y17" s="68">
        <v>1</v>
      </c>
      <c r="Z17" s="68">
        <v>0</v>
      </c>
      <c r="AA17" s="74">
        <v>1.5</v>
      </c>
      <c r="AB17" s="75">
        <v>0.5</v>
      </c>
      <c r="AC17" s="75">
        <v>0</v>
      </c>
      <c r="AD17" s="76">
        <v>2</v>
      </c>
      <c r="AE17" s="76">
        <f t="shared" si="1"/>
        <v>2</v>
      </c>
      <c r="AF17" s="75">
        <f>SUMIF(POD!$E$2:$E$54,G17,POD!$Q$2:$Q$54)</f>
        <v>2</v>
      </c>
      <c r="AG17" s="75">
        <f t="shared" si="0"/>
        <v>0</v>
      </c>
    </row>
    <row r="18" spans="1:33" s="77" customFormat="1" ht="33.75" x14ac:dyDescent="0.25">
      <c r="A18" s="61" t="s">
        <v>104</v>
      </c>
      <c r="B18" s="79"/>
      <c r="C18" s="61"/>
      <c r="D18" s="61"/>
      <c r="E18" s="61"/>
      <c r="F18" s="63"/>
      <c r="G18" s="64">
        <v>511106</v>
      </c>
      <c r="H18" s="64"/>
      <c r="I18" s="65" t="s">
        <v>118</v>
      </c>
      <c r="J18" s="66" t="s">
        <v>55</v>
      </c>
      <c r="K18" s="82" t="s">
        <v>54</v>
      </c>
      <c r="L18" s="173" t="s">
        <v>235</v>
      </c>
      <c r="O18" s="68" t="s">
        <v>34</v>
      </c>
      <c r="P18" s="68">
        <v>6</v>
      </c>
      <c r="Q18" s="69" t="s">
        <v>20</v>
      </c>
      <c r="R18" s="69" t="s">
        <v>21</v>
      </c>
      <c r="S18" s="69" t="s">
        <v>22</v>
      </c>
      <c r="T18" s="84">
        <v>1</v>
      </c>
      <c r="U18" s="80">
        <v>12</v>
      </c>
      <c r="V18" s="89">
        <v>1</v>
      </c>
      <c r="W18" s="68">
        <v>2</v>
      </c>
      <c r="X18" s="68">
        <v>2</v>
      </c>
      <c r="Y18" s="68">
        <v>2</v>
      </c>
      <c r="Z18" s="68">
        <v>0</v>
      </c>
      <c r="AA18" s="74">
        <v>1.5</v>
      </c>
      <c r="AB18" s="92">
        <v>0.5</v>
      </c>
      <c r="AC18" s="93">
        <v>0</v>
      </c>
      <c r="AD18" s="76">
        <v>2.5</v>
      </c>
      <c r="AE18" s="76">
        <v>2</v>
      </c>
      <c r="AF18" s="75">
        <f>SUMIF(POD!$E$2:$E$54,G18,POD!$Q$2:$Q$54)</f>
        <v>2</v>
      </c>
      <c r="AG18" s="75">
        <f t="shared" si="0"/>
        <v>0</v>
      </c>
    </row>
    <row r="19" spans="1:33" s="77" customFormat="1" ht="24.6" customHeight="1" x14ac:dyDescent="0.25">
      <c r="A19" s="61" t="s">
        <v>104</v>
      </c>
      <c r="B19" s="79"/>
      <c r="C19" s="61"/>
      <c r="D19" s="61"/>
      <c r="E19" s="61"/>
      <c r="F19" s="63"/>
      <c r="G19" s="64">
        <v>72940</v>
      </c>
      <c r="H19" s="64"/>
      <c r="I19" s="65"/>
      <c r="J19" s="66" t="s">
        <v>88</v>
      </c>
      <c r="K19" s="67" t="s">
        <v>67</v>
      </c>
      <c r="L19" s="75" t="s">
        <v>184</v>
      </c>
      <c r="O19" s="68" t="s">
        <v>34</v>
      </c>
      <c r="P19" s="68">
        <v>3</v>
      </c>
      <c r="Q19" s="68" t="s">
        <v>20</v>
      </c>
      <c r="R19" s="68" t="s">
        <v>21</v>
      </c>
      <c r="S19" s="68" t="s">
        <v>29</v>
      </c>
      <c r="T19" s="71">
        <v>1</v>
      </c>
      <c r="U19" s="80">
        <v>18</v>
      </c>
      <c r="V19" s="73">
        <v>1</v>
      </c>
      <c r="W19" s="68">
        <v>1</v>
      </c>
      <c r="X19" s="68">
        <v>1</v>
      </c>
      <c r="Y19" s="68">
        <v>1</v>
      </c>
      <c r="Z19" s="68">
        <v>0</v>
      </c>
      <c r="AA19" s="74">
        <v>0.75</v>
      </c>
      <c r="AB19" s="75">
        <v>0.25</v>
      </c>
      <c r="AC19" s="75"/>
      <c r="AD19" s="76">
        <v>1</v>
      </c>
      <c r="AE19" s="76">
        <f t="shared" si="1"/>
        <v>1</v>
      </c>
      <c r="AF19" s="75">
        <f>SUMIF(POD!$E$2:$E$54,G19,POD!$Q$2:$Q$54)</f>
        <v>1</v>
      </c>
      <c r="AG19" s="75">
        <f t="shared" si="0"/>
        <v>0</v>
      </c>
    </row>
    <row r="20" spans="1:33" s="77" customFormat="1" ht="19.149999999999999" customHeight="1" x14ac:dyDescent="0.25">
      <c r="A20" s="61" t="s">
        <v>104</v>
      </c>
      <c r="B20" s="79" t="s">
        <v>135</v>
      </c>
      <c r="C20" s="61"/>
      <c r="D20" s="61"/>
      <c r="E20" s="61" t="s">
        <v>124</v>
      </c>
      <c r="F20" s="63"/>
      <c r="G20" s="64">
        <v>73074</v>
      </c>
      <c r="H20" s="64"/>
      <c r="I20" s="65"/>
      <c r="J20" s="66" t="s">
        <v>75</v>
      </c>
      <c r="K20" s="67" t="s">
        <v>72</v>
      </c>
      <c r="L20" s="95" t="s">
        <v>185</v>
      </c>
      <c r="O20" s="68" t="s">
        <v>34</v>
      </c>
      <c r="P20" s="68">
        <v>6</v>
      </c>
      <c r="Q20" s="68" t="s">
        <v>20</v>
      </c>
      <c r="R20" s="68" t="s">
        <v>21</v>
      </c>
      <c r="S20" s="68" t="s">
        <v>29</v>
      </c>
      <c r="T20" s="71">
        <v>1</v>
      </c>
      <c r="U20" s="80">
        <v>18</v>
      </c>
      <c r="V20" s="73">
        <v>1</v>
      </c>
      <c r="W20" s="68">
        <v>1</v>
      </c>
      <c r="X20" s="68">
        <v>1</v>
      </c>
      <c r="Y20" s="68">
        <v>1</v>
      </c>
      <c r="Z20" s="68">
        <v>0</v>
      </c>
      <c r="AA20" s="74">
        <v>1.5</v>
      </c>
      <c r="AB20" s="75">
        <v>0.5</v>
      </c>
      <c r="AC20" s="75">
        <v>0</v>
      </c>
      <c r="AD20" s="76">
        <v>2</v>
      </c>
      <c r="AE20" s="76">
        <v>0.68</v>
      </c>
      <c r="AF20" s="75">
        <f>SUMIF(POD!$E$2:$E$54,G20,POD!$Q$2:$Q$54)</f>
        <v>0.68</v>
      </c>
      <c r="AG20" s="75">
        <f t="shared" si="0"/>
        <v>0</v>
      </c>
    </row>
    <row r="21" spans="1:33" s="77" customFormat="1" ht="22.5" x14ac:dyDescent="0.25">
      <c r="A21" s="61" t="s">
        <v>104</v>
      </c>
      <c r="B21" s="79"/>
      <c r="C21" s="61"/>
      <c r="D21" s="61"/>
      <c r="E21" s="61"/>
      <c r="F21" s="63"/>
      <c r="G21" s="64">
        <v>73039</v>
      </c>
      <c r="I21" s="139" t="s">
        <v>211</v>
      </c>
      <c r="J21" s="140" t="s">
        <v>37</v>
      </c>
      <c r="K21" s="82" t="s">
        <v>125</v>
      </c>
      <c r="L21" s="95" t="s">
        <v>185</v>
      </c>
      <c r="O21" s="68" t="s">
        <v>34</v>
      </c>
      <c r="P21" s="83">
        <v>4.5</v>
      </c>
      <c r="Q21" s="83" t="s">
        <v>20</v>
      </c>
      <c r="R21" s="83" t="s">
        <v>21</v>
      </c>
      <c r="S21" s="83" t="s">
        <v>29</v>
      </c>
      <c r="T21" s="84">
        <v>1</v>
      </c>
      <c r="U21" s="80"/>
      <c r="V21" s="73">
        <v>1</v>
      </c>
      <c r="W21" s="68">
        <v>1</v>
      </c>
      <c r="X21" s="68"/>
      <c r="Y21" s="68">
        <v>1</v>
      </c>
      <c r="Z21" s="85">
        <v>0</v>
      </c>
      <c r="AA21" s="86">
        <v>1.1299999999999999</v>
      </c>
      <c r="AB21" s="75">
        <v>0.375</v>
      </c>
      <c r="AC21" s="75">
        <v>0</v>
      </c>
      <c r="AD21" s="76">
        <v>1.5</v>
      </c>
      <c r="AE21" s="76">
        <f>AD21*1</f>
        <v>1.5</v>
      </c>
      <c r="AF21" s="75">
        <f>SUMIF(POD!$E$2:$E$54,G21,POD!$Q$2:$Q$54)</f>
        <v>1.5</v>
      </c>
      <c r="AG21" s="75">
        <f t="shared" si="0"/>
        <v>0</v>
      </c>
    </row>
    <row r="22" spans="1:33" s="77" customFormat="1" ht="22.5" x14ac:dyDescent="0.25">
      <c r="A22" s="61" t="s">
        <v>104</v>
      </c>
      <c r="B22" s="79"/>
      <c r="C22" s="61"/>
      <c r="D22" s="61"/>
      <c r="E22" s="61"/>
      <c r="F22" s="63"/>
      <c r="G22" s="64">
        <v>175601</v>
      </c>
      <c r="H22" s="64"/>
      <c r="I22" s="65"/>
      <c r="J22" s="66" t="s">
        <v>60</v>
      </c>
      <c r="K22" s="67" t="s">
        <v>44</v>
      </c>
      <c r="L22" s="144" t="s">
        <v>187</v>
      </c>
      <c r="O22" s="68" t="s">
        <v>34</v>
      </c>
      <c r="P22" s="68">
        <v>6</v>
      </c>
      <c r="Q22" s="68" t="s">
        <v>28</v>
      </c>
      <c r="R22" s="68" t="s">
        <v>21</v>
      </c>
      <c r="S22" s="68" t="s">
        <v>29</v>
      </c>
      <c r="T22" s="71">
        <v>1</v>
      </c>
      <c r="U22" s="72">
        <v>32</v>
      </c>
      <c r="V22" s="73">
        <v>1</v>
      </c>
      <c r="W22" s="68">
        <v>1</v>
      </c>
      <c r="X22" s="68">
        <v>1</v>
      </c>
      <c r="Y22" s="68">
        <v>1</v>
      </c>
      <c r="Z22" s="68">
        <v>0</v>
      </c>
      <c r="AA22" s="74">
        <v>1.5</v>
      </c>
      <c r="AB22" s="75">
        <v>0.5</v>
      </c>
      <c r="AC22" s="75">
        <v>0</v>
      </c>
      <c r="AD22" s="76">
        <v>2</v>
      </c>
      <c r="AE22" s="76">
        <f t="shared" ref="AE22:AE28" si="2">AD22*1</f>
        <v>2</v>
      </c>
      <c r="AF22" s="75">
        <f>SUMIF(POD!$E$2:$E$54,G22,POD!$Q$2:$Q$54)</f>
        <v>2</v>
      </c>
      <c r="AG22" s="75">
        <f t="shared" si="0"/>
        <v>0</v>
      </c>
    </row>
    <row r="23" spans="1:33" s="77" customFormat="1" ht="22.5" x14ac:dyDescent="0.25">
      <c r="A23" s="61" t="s">
        <v>104</v>
      </c>
      <c r="B23" s="79"/>
      <c r="C23" s="61"/>
      <c r="D23" s="61"/>
      <c r="E23" s="61"/>
      <c r="F23" s="63"/>
      <c r="G23" s="64">
        <v>175822</v>
      </c>
      <c r="H23" s="64"/>
      <c r="I23" s="65"/>
      <c r="J23" s="66" t="s">
        <v>79</v>
      </c>
      <c r="K23" s="67" t="s">
        <v>44</v>
      </c>
      <c r="L23" s="144" t="s">
        <v>186</v>
      </c>
      <c r="O23" s="68" t="s">
        <v>34</v>
      </c>
      <c r="P23" s="68">
        <v>6</v>
      </c>
      <c r="Q23" s="68" t="s">
        <v>28</v>
      </c>
      <c r="R23" s="68" t="s">
        <v>21</v>
      </c>
      <c r="S23" s="68" t="s">
        <v>29</v>
      </c>
      <c r="T23" s="71">
        <v>1</v>
      </c>
      <c r="U23" s="72">
        <v>30</v>
      </c>
      <c r="V23" s="73">
        <v>1</v>
      </c>
      <c r="W23" s="68">
        <v>1</v>
      </c>
      <c r="X23" s="68">
        <v>1</v>
      </c>
      <c r="Y23" s="68">
        <v>1</v>
      </c>
      <c r="Z23" s="68">
        <v>0</v>
      </c>
      <c r="AA23" s="74">
        <v>1</v>
      </c>
      <c r="AB23" s="75">
        <v>1</v>
      </c>
      <c r="AC23" s="75">
        <v>0</v>
      </c>
      <c r="AD23" s="76">
        <v>2</v>
      </c>
      <c r="AE23" s="76">
        <f t="shared" si="2"/>
        <v>2</v>
      </c>
      <c r="AF23" s="75">
        <f>SUMIF(POD!$E$2:$E$54,G23,POD!$Q$2:$Q$54)</f>
        <v>2</v>
      </c>
      <c r="AG23" s="75">
        <f t="shared" si="0"/>
        <v>0</v>
      </c>
    </row>
    <row r="24" spans="1:33" s="77" customFormat="1" ht="45" x14ac:dyDescent="0.25">
      <c r="A24" s="61" t="s">
        <v>104</v>
      </c>
      <c r="B24" s="79"/>
      <c r="C24" s="61"/>
      <c r="D24" s="61"/>
      <c r="E24" s="61"/>
      <c r="F24" s="63"/>
      <c r="G24" s="64">
        <v>172820</v>
      </c>
      <c r="H24" s="64"/>
      <c r="I24" s="65" t="s">
        <v>114</v>
      </c>
      <c r="J24" s="66" t="s">
        <v>83</v>
      </c>
      <c r="K24" s="67" t="s">
        <v>70</v>
      </c>
      <c r="L24" s="144" t="s">
        <v>193</v>
      </c>
      <c r="O24" s="68" t="s">
        <v>34</v>
      </c>
      <c r="P24" s="68">
        <v>6</v>
      </c>
      <c r="Q24" s="68" t="s">
        <v>28</v>
      </c>
      <c r="R24" s="68" t="s">
        <v>21</v>
      </c>
      <c r="S24" s="68" t="s">
        <v>29</v>
      </c>
      <c r="T24" s="71">
        <v>1</v>
      </c>
      <c r="U24" s="72">
        <v>86</v>
      </c>
      <c r="V24" s="73">
        <v>1</v>
      </c>
      <c r="W24" s="68">
        <v>3</v>
      </c>
      <c r="X24" s="68">
        <v>4</v>
      </c>
      <c r="Y24" s="68">
        <v>2</v>
      </c>
      <c r="Z24" s="68">
        <v>0</v>
      </c>
      <c r="AA24" s="74">
        <v>1.5</v>
      </c>
      <c r="AB24" s="75">
        <v>1.5</v>
      </c>
      <c r="AC24" s="75">
        <v>0</v>
      </c>
      <c r="AD24" s="76">
        <v>3</v>
      </c>
      <c r="AE24" s="76">
        <f t="shared" si="2"/>
        <v>3</v>
      </c>
      <c r="AF24" s="75">
        <f ca="1">SUMIF(POD!$E$2:$E$72,G24,POD!$Q$2:$Q$54)</f>
        <v>3</v>
      </c>
      <c r="AG24" s="75">
        <f t="shared" ca="1" si="0"/>
        <v>0</v>
      </c>
    </row>
    <row r="25" spans="1:33" s="77" customFormat="1" ht="33.75" x14ac:dyDescent="0.25">
      <c r="A25" s="61" t="s">
        <v>104</v>
      </c>
      <c r="B25" s="79"/>
      <c r="C25" s="61"/>
      <c r="D25" s="61"/>
      <c r="E25" s="61"/>
      <c r="F25" s="63"/>
      <c r="G25" s="64">
        <v>172825</v>
      </c>
      <c r="H25" s="64"/>
      <c r="I25" s="65" t="s">
        <v>115</v>
      </c>
      <c r="J25" s="66" t="s">
        <v>89</v>
      </c>
      <c r="K25" s="67" t="s">
        <v>70</v>
      </c>
      <c r="L25" s="144" t="s">
        <v>220</v>
      </c>
      <c r="O25" s="68" t="s">
        <v>53</v>
      </c>
      <c r="P25" s="68">
        <v>6</v>
      </c>
      <c r="Q25" s="68" t="s">
        <v>28</v>
      </c>
      <c r="R25" s="68" t="s">
        <v>21</v>
      </c>
      <c r="S25" s="68" t="s">
        <v>29</v>
      </c>
      <c r="T25" s="71">
        <v>1</v>
      </c>
      <c r="U25" s="72">
        <v>87</v>
      </c>
      <c r="V25" s="73">
        <v>1</v>
      </c>
      <c r="W25" s="68">
        <v>2</v>
      </c>
      <c r="X25" s="68">
        <v>4</v>
      </c>
      <c r="Y25" s="68">
        <v>2</v>
      </c>
      <c r="Z25" s="68">
        <v>0</v>
      </c>
      <c r="AA25" s="74">
        <v>1</v>
      </c>
      <c r="AB25" s="75">
        <v>2</v>
      </c>
      <c r="AC25" s="75">
        <v>0</v>
      </c>
      <c r="AD25" s="76">
        <v>3</v>
      </c>
      <c r="AE25" s="76">
        <f t="shared" si="2"/>
        <v>3</v>
      </c>
      <c r="AF25" s="75">
        <f ca="1">SUMIF(POD!$E$2:$E$72,G25,POD!$Q$2:$Q$54)</f>
        <v>3</v>
      </c>
      <c r="AG25" s="75">
        <f t="shared" ca="1" si="0"/>
        <v>0</v>
      </c>
    </row>
    <row r="26" spans="1:33" s="77" customFormat="1" ht="33.75" x14ac:dyDescent="0.25">
      <c r="A26" s="61" t="s">
        <v>104</v>
      </c>
      <c r="B26" s="79"/>
      <c r="C26" s="61"/>
      <c r="D26" s="61"/>
      <c r="E26" s="61"/>
      <c r="F26" s="63"/>
      <c r="G26" s="64">
        <v>176402</v>
      </c>
      <c r="H26" s="64"/>
      <c r="I26" s="65" t="s">
        <v>116</v>
      </c>
      <c r="J26" s="66" t="s">
        <v>221</v>
      </c>
      <c r="K26" s="67" t="s">
        <v>59</v>
      </c>
      <c r="L26" s="144" t="s">
        <v>188</v>
      </c>
      <c r="O26" s="68" t="s">
        <v>34</v>
      </c>
      <c r="P26" s="68">
        <v>6</v>
      </c>
      <c r="Q26" s="68" t="s">
        <v>28</v>
      </c>
      <c r="R26" s="68" t="s">
        <v>21</v>
      </c>
      <c r="S26" s="68" t="s">
        <v>22</v>
      </c>
      <c r="T26" s="71">
        <v>1</v>
      </c>
      <c r="U26" s="72">
        <v>61</v>
      </c>
      <c r="V26" s="73">
        <v>1</v>
      </c>
      <c r="W26" s="68">
        <v>2</v>
      </c>
      <c r="X26" s="68">
        <v>2</v>
      </c>
      <c r="Y26" s="68">
        <v>2</v>
      </c>
      <c r="Z26" s="68">
        <v>0</v>
      </c>
      <c r="AA26" s="74">
        <v>1.5</v>
      </c>
      <c r="AB26" s="75">
        <v>1</v>
      </c>
      <c r="AC26" s="75">
        <v>0</v>
      </c>
      <c r="AD26" s="76">
        <v>2</v>
      </c>
      <c r="AE26" s="76">
        <f t="shared" si="2"/>
        <v>2</v>
      </c>
      <c r="AF26" s="75">
        <f ca="1">SUMIF(POD!$E$2:$E$68,G26,POD!$Q$2:$Q$54)</f>
        <v>2</v>
      </c>
      <c r="AG26" s="75">
        <f t="shared" ca="1" si="0"/>
        <v>0</v>
      </c>
    </row>
    <row r="27" spans="1:33" s="77" customFormat="1" ht="45" x14ac:dyDescent="0.25">
      <c r="A27" s="61" t="s">
        <v>104</v>
      </c>
      <c r="B27" s="79"/>
      <c r="C27" s="61"/>
      <c r="D27" s="61"/>
      <c r="E27" s="61"/>
      <c r="F27" s="63"/>
      <c r="G27" s="64">
        <v>176806</v>
      </c>
      <c r="H27" s="64"/>
      <c r="I27" s="65" t="s">
        <v>128</v>
      </c>
      <c r="J27" s="66" t="s">
        <v>222</v>
      </c>
      <c r="K27" s="67" t="s">
        <v>84</v>
      </c>
      <c r="L27" s="144" t="s">
        <v>223</v>
      </c>
      <c r="O27" s="68" t="s">
        <v>53</v>
      </c>
      <c r="P27" s="68">
        <v>6</v>
      </c>
      <c r="Q27" s="68" t="s">
        <v>28</v>
      </c>
      <c r="R27" s="68" t="s">
        <v>21</v>
      </c>
      <c r="S27" s="68" t="s">
        <v>22</v>
      </c>
      <c r="T27" s="71">
        <v>1</v>
      </c>
      <c r="U27" s="72">
        <v>54</v>
      </c>
      <c r="V27" s="73">
        <v>1</v>
      </c>
      <c r="W27" s="73">
        <v>1</v>
      </c>
      <c r="X27" s="68">
        <v>2</v>
      </c>
      <c r="Y27" s="68">
        <v>1</v>
      </c>
      <c r="Z27" s="68">
        <v>0</v>
      </c>
      <c r="AA27" s="74">
        <v>1</v>
      </c>
      <c r="AB27" s="75">
        <v>1</v>
      </c>
      <c r="AC27" s="75">
        <v>0</v>
      </c>
      <c r="AD27" s="76">
        <v>2</v>
      </c>
      <c r="AE27" s="76">
        <f t="shared" si="2"/>
        <v>2</v>
      </c>
      <c r="AF27" s="75">
        <f ca="1">SUMIF(POD!$E$2:$E$72,G27,POD!$Q$2:$Q$54)</f>
        <v>2</v>
      </c>
      <c r="AG27" s="75">
        <f t="shared" ca="1" si="0"/>
        <v>0</v>
      </c>
    </row>
    <row r="28" spans="1:33" s="77" customFormat="1" ht="45" x14ac:dyDescent="0.25">
      <c r="A28" s="61" t="s">
        <v>104</v>
      </c>
      <c r="B28" s="79"/>
      <c r="C28" s="61"/>
      <c r="D28" s="61"/>
      <c r="E28" s="61"/>
      <c r="F28" s="63"/>
      <c r="G28" s="65">
        <v>172605</v>
      </c>
      <c r="H28" s="65"/>
      <c r="I28" s="65" t="s">
        <v>109</v>
      </c>
      <c r="J28" s="66" t="s">
        <v>57</v>
      </c>
      <c r="K28" s="82" t="s">
        <v>56</v>
      </c>
      <c r="L28" s="144" t="s">
        <v>181</v>
      </c>
      <c r="M28" s="144" t="s">
        <v>189</v>
      </c>
      <c r="N28" s="144" t="s">
        <v>224</v>
      </c>
      <c r="O28" s="78" t="s">
        <v>53</v>
      </c>
      <c r="P28" s="78">
        <v>6</v>
      </c>
      <c r="Q28" s="78" t="s">
        <v>28</v>
      </c>
      <c r="R28" s="78" t="s">
        <v>21</v>
      </c>
      <c r="S28" s="78" t="s">
        <v>29</v>
      </c>
      <c r="T28" s="87">
        <v>1</v>
      </c>
      <c r="U28" s="88">
        <v>172</v>
      </c>
      <c r="V28" s="89">
        <v>3</v>
      </c>
      <c r="W28" s="89">
        <v>6</v>
      </c>
      <c r="X28" s="78">
        <v>6</v>
      </c>
      <c r="Y28" s="78">
        <v>6</v>
      </c>
      <c r="Z28" s="78">
        <v>0</v>
      </c>
      <c r="AA28" s="90">
        <v>3</v>
      </c>
      <c r="AB28" s="75">
        <v>6</v>
      </c>
      <c r="AC28" s="75">
        <v>0</v>
      </c>
      <c r="AD28" s="91">
        <v>9</v>
      </c>
      <c r="AE28" s="91">
        <f t="shared" si="2"/>
        <v>9</v>
      </c>
      <c r="AF28" s="75">
        <f ca="1">SUMIF(POD!$D$2:$D$68,G28,POD!$Q$2:$Q$54)</f>
        <v>9</v>
      </c>
      <c r="AG28" s="75">
        <f t="shared" ca="1" si="0"/>
        <v>0</v>
      </c>
    </row>
    <row r="29" spans="1:33" s="77" customFormat="1" ht="45" x14ac:dyDescent="0.25">
      <c r="A29" s="61" t="s">
        <v>104</v>
      </c>
      <c r="B29" s="79"/>
      <c r="C29" s="61" t="s">
        <v>133</v>
      </c>
      <c r="D29" s="61" t="s">
        <v>134</v>
      </c>
      <c r="E29" s="61" t="s">
        <v>124</v>
      </c>
      <c r="F29" s="63"/>
      <c r="G29" s="64">
        <v>171818</v>
      </c>
      <c r="H29" s="64"/>
      <c r="I29" s="65" t="s">
        <v>106</v>
      </c>
      <c r="J29" s="66" t="s">
        <v>66</v>
      </c>
      <c r="K29" s="67" t="s">
        <v>65</v>
      </c>
      <c r="L29" s="77" t="s">
        <v>176</v>
      </c>
      <c r="O29" s="68" t="s">
        <v>28</v>
      </c>
      <c r="P29" s="68">
        <v>24</v>
      </c>
      <c r="Q29" s="68" t="s">
        <v>28</v>
      </c>
      <c r="R29" s="68" t="s">
        <v>21</v>
      </c>
      <c r="S29" s="68" t="s">
        <v>29</v>
      </c>
      <c r="T29" s="71">
        <v>0.75</v>
      </c>
      <c r="U29" s="72">
        <v>61</v>
      </c>
      <c r="V29" s="73">
        <v>0</v>
      </c>
      <c r="W29" s="73">
        <v>0</v>
      </c>
      <c r="X29" s="68">
        <v>0</v>
      </c>
      <c r="Y29" s="68">
        <v>0</v>
      </c>
      <c r="Z29" s="68">
        <v>4</v>
      </c>
      <c r="AA29" s="74">
        <v>0</v>
      </c>
      <c r="AB29" s="75">
        <v>0</v>
      </c>
      <c r="AC29" s="75">
        <v>6</v>
      </c>
      <c r="AD29" s="76">
        <v>6</v>
      </c>
      <c r="AE29" s="76">
        <v>1.5</v>
      </c>
      <c r="AF29" s="75">
        <f>SUMIF(POD!$E$2:$E$54,G29,POD!$Q$2:$Q$54)</f>
        <v>1.5</v>
      </c>
      <c r="AG29" s="75">
        <f t="shared" si="0"/>
        <v>0</v>
      </c>
    </row>
    <row r="30" spans="1:33" s="77" customFormat="1" ht="27.6" customHeight="1" x14ac:dyDescent="0.25">
      <c r="A30" s="61" t="s">
        <v>104</v>
      </c>
      <c r="B30" s="79"/>
      <c r="C30" s="61"/>
      <c r="D30" s="61"/>
      <c r="E30" s="61"/>
      <c r="F30" s="63"/>
      <c r="G30" s="64">
        <v>71834</v>
      </c>
      <c r="H30" s="64"/>
      <c r="I30" s="65"/>
      <c r="J30" s="66" t="s">
        <v>37</v>
      </c>
      <c r="K30" s="67" t="s">
        <v>61</v>
      </c>
      <c r="L30" s="67" t="s">
        <v>190</v>
      </c>
      <c r="O30" s="68" t="s">
        <v>34</v>
      </c>
      <c r="P30" s="68">
        <v>3</v>
      </c>
      <c r="Q30" s="68" t="s">
        <v>28</v>
      </c>
      <c r="R30" s="68" t="s">
        <v>21</v>
      </c>
      <c r="S30" s="68" t="s">
        <v>29</v>
      </c>
      <c r="T30" s="71">
        <v>0.66669999999999996</v>
      </c>
      <c r="U30" s="80">
        <v>11</v>
      </c>
      <c r="V30" s="73">
        <v>1</v>
      </c>
      <c r="W30" s="73">
        <v>1</v>
      </c>
      <c r="X30" s="68">
        <v>1</v>
      </c>
      <c r="Y30" s="68">
        <v>1</v>
      </c>
      <c r="Z30" s="68">
        <v>0</v>
      </c>
      <c r="AA30" s="74">
        <v>0.50249999999999995</v>
      </c>
      <c r="AB30" s="81">
        <v>0.16750000000000001</v>
      </c>
      <c r="AC30" s="81">
        <v>0</v>
      </c>
      <c r="AD30" s="76">
        <v>1</v>
      </c>
      <c r="AE30" s="76">
        <v>1</v>
      </c>
      <c r="AF30" s="75">
        <f ca="1">SUMIF(POD!$E$2:$E$72,G30,POD!$Q$2:$Q$54)</f>
        <v>1</v>
      </c>
      <c r="AG30" s="75">
        <f ca="1">AE30-AF30</f>
        <v>0</v>
      </c>
    </row>
    <row r="31" spans="1:33" s="77" customFormat="1" ht="22.5" x14ac:dyDescent="0.25">
      <c r="A31" s="61" t="s">
        <v>104</v>
      </c>
      <c r="B31" s="79"/>
      <c r="C31" s="61" t="s">
        <v>133</v>
      </c>
      <c r="D31" s="61"/>
      <c r="E31" s="61"/>
      <c r="F31" s="63"/>
      <c r="G31" s="64">
        <v>72941</v>
      </c>
      <c r="H31" s="64"/>
      <c r="I31" s="65"/>
      <c r="J31" s="66" t="s">
        <v>86</v>
      </c>
      <c r="K31" s="67" t="s">
        <v>67</v>
      </c>
      <c r="L31" s="67" t="s">
        <v>191</v>
      </c>
      <c r="O31" s="68" t="s">
        <v>34</v>
      </c>
      <c r="P31" s="68">
        <v>3</v>
      </c>
      <c r="Q31" s="69" t="s">
        <v>28</v>
      </c>
      <c r="R31" s="69" t="s">
        <v>21</v>
      </c>
      <c r="S31" s="69" t="s">
        <v>22</v>
      </c>
      <c r="T31" s="71">
        <v>1</v>
      </c>
      <c r="U31" s="80">
        <v>19</v>
      </c>
      <c r="V31" s="73">
        <v>1</v>
      </c>
      <c r="W31" s="73">
        <v>1</v>
      </c>
      <c r="X31" s="68">
        <v>1</v>
      </c>
      <c r="Y31" s="68">
        <v>1</v>
      </c>
      <c r="Z31" s="68">
        <v>0</v>
      </c>
      <c r="AA31" s="74">
        <v>0.75</v>
      </c>
      <c r="AB31" s="75">
        <v>0.25</v>
      </c>
      <c r="AC31" s="75"/>
      <c r="AD31" s="76">
        <v>1</v>
      </c>
      <c r="AE31" s="76">
        <v>0.5</v>
      </c>
      <c r="AF31" s="75">
        <f>SUMIF(POD!$E$2:$E$54,G31,POD!$Q$2:$Q$54)</f>
        <v>0.5</v>
      </c>
      <c r="AG31" s="75">
        <f t="shared" si="0"/>
        <v>0</v>
      </c>
    </row>
    <row r="32" spans="1:33" s="77" customFormat="1" ht="18" customHeight="1" x14ac:dyDescent="0.25">
      <c r="A32" s="61" t="s">
        <v>104</v>
      </c>
      <c r="B32" s="79"/>
      <c r="C32" s="61"/>
      <c r="D32" s="61"/>
      <c r="E32" s="61"/>
      <c r="F32" s="63" t="s">
        <v>108</v>
      </c>
      <c r="G32" s="64">
        <v>73077</v>
      </c>
      <c r="H32" s="64"/>
      <c r="I32" s="65"/>
      <c r="J32" s="66" t="s">
        <v>73</v>
      </c>
      <c r="K32" s="67" t="s">
        <v>72</v>
      </c>
      <c r="L32" s="67" t="s">
        <v>191</v>
      </c>
      <c r="O32" s="68" t="s">
        <v>34</v>
      </c>
      <c r="P32" s="68">
        <v>6</v>
      </c>
      <c r="Q32" s="69" t="s">
        <v>28</v>
      </c>
      <c r="R32" s="69" t="s">
        <v>21</v>
      </c>
      <c r="S32" s="69" t="s">
        <v>29</v>
      </c>
      <c r="T32" s="71">
        <v>1</v>
      </c>
      <c r="U32" s="80">
        <v>13</v>
      </c>
      <c r="V32" s="73">
        <v>1</v>
      </c>
      <c r="W32" s="73">
        <v>1</v>
      </c>
      <c r="X32" s="68">
        <v>1</v>
      </c>
      <c r="Y32" s="68">
        <v>1</v>
      </c>
      <c r="Z32" s="68">
        <v>0</v>
      </c>
      <c r="AA32" s="74">
        <v>1.5</v>
      </c>
      <c r="AB32" s="75">
        <v>0.5</v>
      </c>
      <c r="AC32" s="75">
        <v>0</v>
      </c>
      <c r="AD32" s="76">
        <v>2</v>
      </c>
      <c r="AE32" s="76">
        <f>AD32*1</f>
        <v>2</v>
      </c>
      <c r="AF32" s="75">
        <f>SUMIF(POD!$E$2:$E$54,G32,POD!$Q$2:$Q$54)</f>
        <v>2</v>
      </c>
      <c r="AG32" s="75">
        <f t="shared" si="0"/>
        <v>0</v>
      </c>
    </row>
    <row r="33" spans="1:33" s="77" customFormat="1" ht="22.5" x14ac:dyDescent="0.25">
      <c r="A33" s="61" t="s">
        <v>104</v>
      </c>
      <c r="B33" s="79"/>
      <c r="C33" s="61"/>
      <c r="D33" s="61"/>
      <c r="E33" s="61"/>
      <c r="F33" s="63"/>
      <c r="G33" s="64">
        <v>73078</v>
      </c>
      <c r="H33" s="64"/>
      <c r="I33" s="65"/>
      <c r="J33" s="66" t="s">
        <v>74</v>
      </c>
      <c r="K33" s="67" t="s">
        <v>72</v>
      </c>
      <c r="L33" s="67" t="s">
        <v>191</v>
      </c>
      <c r="O33" s="68" t="s">
        <v>34</v>
      </c>
      <c r="P33" s="68">
        <v>3</v>
      </c>
      <c r="Q33" s="69" t="s">
        <v>28</v>
      </c>
      <c r="R33" s="69" t="s">
        <v>21</v>
      </c>
      <c r="S33" s="69" t="s">
        <v>29</v>
      </c>
      <c r="T33" s="71">
        <v>1</v>
      </c>
      <c r="U33" s="80">
        <v>13</v>
      </c>
      <c r="V33" s="73">
        <v>1</v>
      </c>
      <c r="W33" s="73">
        <v>1</v>
      </c>
      <c r="X33" s="68">
        <v>1</v>
      </c>
      <c r="Y33" s="68">
        <v>1</v>
      </c>
      <c r="Z33" s="68">
        <v>0</v>
      </c>
      <c r="AA33" s="74">
        <v>0.75</v>
      </c>
      <c r="AB33" s="75">
        <v>0.25</v>
      </c>
      <c r="AC33" s="75">
        <v>0</v>
      </c>
      <c r="AD33" s="76">
        <v>1</v>
      </c>
      <c r="AE33" s="76">
        <v>0.5</v>
      </c>
      <c r="AF33" s="75">
        <f>SUMIF(POD!$E$2:$E$54,G33,POD!$Q$2:$Q$54)</f>
        <v>0.5</v>
      </c>
      <c r="AG33" s="75">
        <f t="shared" si="0"/>
        <v>0</v>
      </c>
    </row>
    <row r="34" spans="1:33" s="77" customFormat="1" ht="22.5" x14ac:dyDescent="0.25">
      <c r="A34" s="61" t="s">
        <v>104</v>
      </c>
      <c r="B34" s="79" t="s">
        <v>135</v>
      </c>
      <c r="C34" s="61" t="s">
        <v>133</v>
      </c>
      <c r="D34" s="61" t="s">
        <v>134</v>
      </c>
      <c r="E34" s="61" t="s">
        <v>124</v>
      </c>
      <c r="F34" s="63"/>
      <c r="G34" s="64">
        <v>73079</v>
      </c>
      <c r="H34" s="64"/>
      <c r="I34" s="65"/>
      <c r="J34" s="66" t="s">
        <v>126</v>
      </c>
      <c r="K34" s="67" t="s">
        <v>72</v>
      </c>
      <c r="L34" s="77" t="s">
        <v>176</v>
      </c>
      <c r="O34" s="68" t="s">
        <v>28</v>
      </c>
      <c r="P34" s="83">
        <v>6</v>
      </c>
      <c r="Q34" s="70" t="s">
        <v>28</v>
      </c>
      <c r="R34" s="70" t="s">
        <v>21</v>
      </c>
      <c r="S34" s="70" t="s">
        <v>29</v>
      </c>
      <c r="T34" s="84">
        <v>1</v>
      </c>
      <c r="U34" s="80">
        <v>13</v>
      </c>
      <c r="V34" s="73">
        <v>0</v>
      </c>
      <c r="W34" s="68">
        <v>0</v>
      </c>
      <c r="X34" s="68">
        <v>0</v>
      </c>
      <c r="Y34" s="68">
        <v>0</v>
      </c>
      <c r="Z34" s="85">
        <v>1</v>
      </c>
      <c r="AA34" s="86">
        <v>0</v>
      </c>
      <c r="AB34" s="75">
        <v>0</v>
      </c>
      <c r="AC34" s="75">
        <v>0.5</v>
      </c>
      <c r="AD34" s="76">
        <v>1</v>
      </c>
      <c r="AE34" s="76">
        <f>AD34*1</f>
        <v>1</v>
      </c>
      <c r="AF34" s="75">
        <f>SUMIF(POD!$E$2:$E$54,G34,POD!$Q$2:$Q$54)</f>
        <v>1</v>
      </c>
      <c r="AG34" s="75">
        <f t="shared" si="0"/>
        <v>0</v>
      </c>
    </row>
    <row r="35" spans="1:33" s="77" customFormat="1" ht="30.6" customHeight="1" x14ac:dyDescent="0.25">
      <c r="A35" s="61" t="s">
        <v>104</v>
      </c>
      <c r="B35" s="79"/>
      <c r="C35" s="61"/>
      <c r="D35" s="61"/>
      <c r="E35" s="61"/>
      <c r="F35" s="63"/>
      <c r="G35" s="64">
        <v>73164</v>
      </c>
      <c r="H35" s="64"/>
      <c r="I35" s="65"/>
      <c r="J35" s="113" t="s">
        <v>205</v>
      </c>
      <c r="K35" s="67" t="s">
        <v>49</v>
      </c>
      <c r="L35" s="67" t="s">
        <v>192</v>
      </c>
      <c r="O35" s="68" t="s">
        <v>34</v>
      </c>
      <c r="P35" s="68">
        <v>6</v>
      </c>
      <c r="Q35" s="69" t="s">
        <v>28</v>
      </c>
      <c r="R35" s="69" t="s">
        <v>21</v>
      </c>
      <c r="S35" s="69" t="s">
        <v>29</v>
      </c>
      <c r="T35" s="71">
        <v>0.5</v>
      </c>
      <c r="U35" s="80">
        <v>11</v>
      </c>
      <c r="V35" s="73">
        <v>1</v>
      </c>
      <c r="W35" s="68">
        <v>1</v>
      </c>
      <c r="X35" s="68">
        <v>1</v>
      </c>
      <c r="Y35" s="68">
        <v>1</v>
      </c>
      <c r="Z35" s="68">
        <v>0</v>
      </c>
      <c r="AA35" s="74">
        <v>0.75</v>
      </c>
      <c r="AB35" s="81">
        <v>0.25</v>
      </c>
      <c r="AC35" s="81">
        <v>0</v>
      </c>
      <c r="AD35" s="76">
        <v>1</v>
      </c>
      <c r="AE35" s="76">
        <f>AD35*1</f>
        <v>1</v>
      </c>
      <c r="AF35" s="75">
        <f>SUMIF(POD!$E$2:$E$54,G35,POD!$Q$2:$Q$54)</f>
        <v>1</v>
      </c>
      <c r="AG35" s="75">
        <f t="shared" si="0"/>
        <v>0</v>
      </c>
    </row>
    <row r="36" spans="1:33" s="77" customFormat="1" ht="33" customHeight="1" x14ac:dyDescent="0.25">
      <c r="A36" s="61" t="s">
        <v>104</v>
      </c>
      <c r="B36" s="79"/>
      <c r="C36" s="61"/>
      <c r="D36" s="61"/>
      <c r="E36" s="61"/>
      <c r="F36" s="63"/>
      <c r="G36" s="141">
        <v>73166</v>
      </c>
      <c r="H36" s="64"/>
      <c r="I36" s="65"/>
      <c r="J36" s="114" t="s">
        <v>206</v>
      </c>
      <c r="K36" s="121" t="s">
        <v>49</v>
      </c>
      <c r="L36" s="121" t="s">
        <v>192</v>
      </c>
      <c r="O36" s="122" t="s">
        <v>34</v>
      </c>
      <c r="P36" s="122">
        <v>3</v>
      </c>
      <c r="Q36" s="123" t="s">
        <v>28</v>
      </c>
      <c r="R36" s="123" t="s">
        <v>21</v>
      </c>
      <c r="S36" s="123" t="s">
        <v>29</v>
      </c>
      <c r="T36" s="124">
        <v>1</v>
      </c>
      <c r="U36" s="125">
        <v>8</v>
      </c>
      <c r="V36" s="126">
        <v>1</v>
      </c>
      <c r="W36" s="122">
        <v>1</v>
      </c>
      <c r="X36" s="122">
        <v>1</v>
      </c>
      <c r="Y36" s="122">
        <v>1</v>
      </c>
      <c r="Z36" s="122">
        <v>0</v>
      </c>
      <c r="AA36" s="127">
        <v>0.75</v>
      </c>
      <c r="AB36" s="128">
        <v>0.25</v>
      </c>
      <c r="AC36" s="128">
        <v>0</v>
      </c>
      <c r="AD36" s="129">
        <v>1</v>
      </c>
      <c r="AE36" s="129">
        <f>AD36*1</f>
        <v>1</v>
      </c>
      <c r="AF36" s="130">
        <f>SUMIF(POD!$E$2:$E$54,G36,POD!$Q$2:$Q$54)</f>
        <v>1</v>
      </c>
      <c r="AG36" s="130">
        <f t="shared" si="0"/>
        <v>0</v>
      </c>
    </row>
    <row r="37" spans="1:33" ht="23.25" x14ac:dyDescent="0.25">
      <c r="A37" s="132" t="s">
        <v>104</v>
      </c>
      <c r="G37" s="141">
        <v>172821</v>
      </c>
      <c r="J37" s="114" t="s">
        <v>207</v>
      </c>
      <c r="K37" s="133" t="s">
        <v>70</v>
      </c>
      <c r="L37" s="144" t="s">
        <v>230</v>
      </c>
      <c r="M37" s="96"/>
      <c r="N37" s="96"/>
      <c r="O37" s="134" t="s">
        <v>53</v>
      </c>
      <c r="P37" s="134">
        <v>6</v>
      </c>
      <c r="Q37" s="135" t="s">
        <v>28</v>
      </c>
      <c r="R37" s="135" t="s">
        <v>21</v>
      </c>
      <c r="S37" s="135" t="s">
        <v>29</v>
      </c>
      <c r="T37" s="136">
        <v>0.5625</v>
      </c>
      <c r="U37" s="96">
        <v>63</v>
      </c>
      <c r="V37" s="68">
        <v>1</v>
      </c>
      <c r="W37" s="68">
        <v>2</v>
      </c>
      <c r="X37" s="96">
        <v>3</v>
      </c>
      <c r="Y37" s="96"/>
      <c r="Z37" s="96">
        <v>0</v>
      </c>
      <c r="AA37" s="117">
        <v>0.37</v>
      </c>
      <c r="AB37" s="118">
        <v>1.1299999999999999</v>
      </c>
      <c r="AC37" s="119">
        <v>0</v>
      </c>
      <c r="AD37" s="120">
        <v>1.5</v>
      </c>
      <c r="AE37" s="131">
        <v>1.5</v>
      </c>
      <c r="AF37" s="75">
        <f>SUMIF(POD!$E$2:$E$54,G37,POD!$Q$2:$Q$54)</f>
        <v>1.5</v>
      </c>
      <c r="AG37" s="75">
        <f t="shared" si="0"/>
        <v>0</v>
      </c>
    </row>
    <row r="38" spans="1:33" x14ac:dyDescent="0.25">
      <c r="AD38" t="s">
        <v>248</v>
      </c>
      <c r="AE38" s="115">
        <f>SUM(AE7:AE36)</f>
        <v>71.263300000000001</v>
      </c>
    </row>
    <row r="39" spans="1:33" x14ac:dyDescent="0.25">
      <c r="AD39" t="s">
        <v>209</v>
      </c>
      <c r="AE39" s="115">
        <f>SUM(AE7:AE37)</f>
        <v>72.763300000000001</v>
      </c>
    </row>
  </sheetData>
  <autoFilter ref="A1:AG39" xr:uid="{00000000-0009-0000-0000-000001000000}"/>
  <sortState ref="A2:AG49">
    <sortCondition ref="Q2:Q49"/>
    <sortCondition ref="K2:K49"/>
    <sortCondition ref="G2:G49"/>
  </sortState>
  <conditionalFormatting sqref="W34 W36:W37 W22:W23">
    <cfRule type="expression" dxfId="6" priority="6">
      <formula>W22&lt;&gt;X22</formula>
    </cfRule>
  </conditionalFormatting>
  <conditionalFormatting sqref="W35">
    <cfRule type="expression" dxfId="5" priority="5">
      <formula>W35&lt;&gt;X35</formula>
    </cfRule>
  </conditionalFormatting>
  <conditionalFormatting sqref="AG2:AG37">
    <cfRule type="cellIs" dxfId="4" priority="1" operator="lessThan">
      <formula>0</formula>
    </cfRule>
    <cfRule type="cellIs" dxfId="3" priority="2" operator="greaterThan">
      <formula>0</formula>
    </cfRule>
    <cfRule type="cellIs" dxfId="2" priority="3" operator="equal">
      <formula>0</formula>
    </cfRule>
  </conditionalFormatting>
  <hyperlinks>
    <hyperlink ref="G2" r:id="rId1" tooltip=" (se abre en una nueva ventana)" display="http://www.unavarra.es/ficha-asignaturaDOA?languageId=100000&amp;codPlan=172&amp;codAsig=172890" xr:uid="{00000000-0004-0000-0100-000000000000}"/>
    <hyperlink ref="G6" r:id="rId2" tooltip=" (se abre en una nueva ventana)" display="http://www.unavarra.es/ficha-asignaturaDOA?languageId=100000&amp;codPlan=231&amp;codAsig=71720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23"/>
  <sheetViews>
    <sheetView zoomScale="115" zoomScaleNormal="11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V27" sqref="V27"/>
    </sheetView>
  </sheetViews>
  <sheetFormatPr baseColWidth="10" defaultRowHeight="15" x14ac:dyDescent="0.25"/>
  <cols>
    <col min="1" max="1" width="0" hidden="1" customWidth="1"/>
    <col min="2" max="2" width="31.5703125" customWidth="1"/>
    <col min="3" max="3" width="10.140625" customWidth="1"/>
    <col min="4" max="4" width="9" customWidth="1"/>
    <col min="5" max="6" width="8.42578125" customWidth="1"/>
    <col min="7" max="7" width="5.7109375" customWidth="1"/>
    <col min="8" max="8" width="4.42578125" customWidth="1"/>
    <col min="9" max="9" width="8.42578125" customWidth="1"/>
    <col min="10" max="10" width="13.140625" customWidth="1"/>
    <col min="11" max="11" width="12.28515625" customWidth="1"/>
    <col min="12" max="12" width="7.140625" customWidth="1"/>
    <col min="13" max="13" width="6.5703125" customWidth="1"/>
    <col min="14" max="14" width="12.85546875" customWidth="1"/>
    <col min="15" max="15" width="10.140625" customWidth="1"/>
    <col min="16" max="16" width="8.140625" customWidth="1"/>
    <col min="17" max="17" width="13.7109375" customWidth="1"/>
    <col min="18" max="18" width="5.140625" customWidth="1"/>
    <col min="19" max="20" width="6" customWidth="1"/>
    <col min="21" max="21" width="7.140625" customWidth="1"/>
    <col min="22" max="22" width="6.28515625" customWidth="1"/>
    <col min="23" max="23" width="8.28515625" customWidth="1"/>
    <col min="24" max="24" width="8.140625" customWidth="1"/>
    <col min="25" max="25" width="18" customWidth="1"/>
  </cols>
  <sheetData>
    <row r="1" spans="1:28" ht="15.75" thickBot="1" x14ac:dyDescent="0.3">
      <c r="E1" s="228" t="s">
        <v>140</v>
      </c>
      <c r="F1" s="229"/>
      <c r="G1" s="229"/>
      <c r="H1" s="230"/>
      <c r="I1" s="231" t="s">
        <v>119</v>
      </c>
      <c r="J1" s="232"/>
      <c r="K1" s="232"/>
      <c r="L1" s="233"/>
      <c r="M1" s="52"/>
      <c r="N1" s="52"/>
      <c r="O1" s="52"/>
      <c r="P1" s="52"/>
      <c r="Q1" s="52"/>
      <c r="R1" s="234" t="s">
        <v>241</v>
      </c>
      <c r="S1" s="235"/>
      <c r="T1" s="235"/>
      <c r="U1" s="235"/>
      <c r="V1" s="235"/>
      <c r="W1" s="235"/>
      <c r="X1" s="236"/>
      <c r="Y1" s="53"/>
      <c r="Z1" s="53"/>
      <c r="AA1" s="53"/>
    </row>
    <row r="2" spans="1:28" ht="15.75" thickBot="1" x14ac:dyDescent="0.3">
      <c r="A2" t="s">
        <v>141</v>
      </c>
      <c r="B2" s="17" t="s">
        <v>142</v>
      </c>
      <c r="C2" s="18" t="s">
        <v>143</v>
      </c>
      <c r="D2" s="18" t="s">
        <v>144</v>
      </c>
      <c r="E2" s="19" t="s">
        <v>145</v>
      </c>
      <c r="F2" s="20"/>
      <c r="G2" s="21"/>
      <c r="H2" s="22" t="s">
        <v>146</v>
      </c>
      <c r="I2" s="23" t="s">
        <v>200</v>
      </c>
      <c r="J2" s="24" t="s">
        <v>147</v>
      </c>
      <c r="K2" s="24" t="s">
        <v>148</v>
      </c>
      <c r="L2" s="34" t="s">
        <v>149</v>
      </c>
      <c r="M2" s="23" t="s">
        <v>156</v>
      </c>
      <c r="N2" s="24" t="s">
        <v>147</v>
      </c>
      <c r="O2" s="24" t="s">
        <v>148</v>
      </c>
      <c r="P2" s="34" t="s">
        <v>149</v>
      </c>
      <c r="Q2" s="34" t="s">
        <v>157</v>
      </c>
      <c r="R2" s="25" t="s">
        <v>150</v>
      </c>
      <c r="S2" s="26" t="s">
        <v>151</v>
      </c>
      <c r="T2" s="26" t="s">
        <v>202</v>
      </c>
      <c r="U2" s="26" t="s">
        <v>174</v>
      </c>
      <c r="V2" s="26" t="s">
        <v>201</v>
      </c>
      <c r="W2" s="26" t="s">
        <v>203</v>
      </c>
      <c r="X2" s="27" t="s">
        <v>152</v>
      </c>
      <c r="Y2" s="53" t="s">
        <v>195</v>
      </c>
      <c r="Z2" s="53" t="s">
        <v>194</v>
      </c>
      <c r="AA2" s="53" t="s">
        <v>18</v>
      </c>
      <c r="AB2" s="142" t="s">
        <v>210</v>
      </c>
    </row>
    <row r="3" spans="1:28" ht="15.75" thickBot="1" x14ac:dyDescent="0.3">
      <c r="A3" t="s">
        <v>104</v>
      </c>
      <c r="B3" s="28" t="s">
        <v>153</v>
      </c>
      <c r="C3" s="29" t="s">
        <v>50</v>
      </c>
      <c r="D3" s="30" t="s">
        <v>154</v>
      </c>
      <c r="E3" s="19">
        <v>5</v>
      </c>
      <c r="F3" s="31"/>
      <c r="G3" s="32"/>
      <c r="H3" s="33">
        <f t="shared" ref="H3:H14" si="0">E3-E3*G3</f>
        <v>5</v>
      </c>
      <c r="I3" s="2"/>
      <c r="J3" s="24"/>
      <c r="K3" s="24"/>
      <c r="L3" s="34"/>
      <c r="M3" s="48"/>
      <c r="N3" s="49"/>
      <c r="O3" s="49"/>
      <c r="P3" s="51"/>
      <c r="Q3" s="45">
        <f t="shared" ref="Q3:Q4" si="1">L3+P3</f>
        <v>0</v>
      </c>
      <c r="R3" s="35"/>
      <c r="S3" s="1"/>
      <c r="T3" s="1"/>
      <c r="U3" s="1"/>
      <c r="V3" s="1"/>
      <c r="W3" s="1"/>
      <c r="X3" s="36"/>
      <c r="Y3" s="105">
        <f>SUMIF(POD!$A$2:$A$72,capac!B3,POD!$Q$2:$Q$72)</f>
        <v>5.6749999999999998</v>
      </c>
      <c r="Z3" s="105">
        <v>6</v>
      </c>
      <c r="AA3" s="106">
        <f t="shared" ref="AA3:AA18" si="2">(Y3+Q3)/Z3</f>
        <v>0.9458333333333333</v>
      </c>
      <c r="AB3">
        <f>1*Z3</f>
        <v>6</v>
      </c>
    </row>
    <row r="4" spans="1:28" ht="16.5" thickBot="1" x14ac:dyDescent="0.3">
      <c r="A4" t="s">
        <v>104</v>
      </c>
      <c r="B4" s="28" t="s">
        <v>27</v>
      </c>
      <c r="C4" s="29" t="s">
        <v>198</v>
      </c>
      <c r="D4" s="30" t="s">
        <v>47</v>
      </c>
      <c r="E4" s="19">
        <v>8</v>
      </c>
      <c r="F4" s="31"/>
      <c r="G4" s="32"/>
      <c r="H4" s="33">
        <f t="shared" si="0"/>
        <v>8</v>
      </c>
      <c r="I4" s="2" t="s">
        <v>244</v>
      </c>
      <c r="J4" s="112">
        <v>42370</v>
      </c>
      <c r="K4" s="111">
        <v>43830</v>
      </c>
      <c r="L4" s="34">
        <v>0.5</v>
      </c>
      <c r="M4" s="48"/>
      <c r="N4" s="49"/>
      <c r="O4" s="49"/>
      <c r="P4" s="51"/>
      <c r="Q4" s="45">
        <f t="shared" si="1"/>
        <v>0.5</v>
      </c>
      <c r="R4" s="35">
        <v>0</v>
      </c>
      <c r="S4" s="1">
        <v>0</v>
      </c>
      <c r="T4" s="1">
        <v>0</v>
      </c>
      <c r="U4" s="1">
        <v>5.5</v>
      </c>
      <c r="V4" s="1">
        <v>0</v>
      </c>
      <c r="W4" s="1">
        <v>0</v>
      </c>
      <c r="X4" s="103">
        <f>0.12*U4</f>
        <v>0.65999999999999992</v>
      </c>
      <c r="Y4" s="105">
        <f ca="1">SUMIF(POD!$A$2:$A$56,capac!B4,POD!$Q$2:$Q$54)</f>
        <v>7.4749999999999996</v>
      </c>
      <c r="Z4" s="105">
        <f>H4</f>
        <v>8</v>
      </c>
      <c r="AA4" s="106">
        <f t="shared" ca="1" si="2"/>
        <v>0.99687499999999996</v>
      </c>
      <c r="AB4">
        <f>0.95*Z4</f>
        <v>7.6</v>
      </c>
    </row>
    <row r="5" spans="1:28" ht="16.5" thickBot="1" x14ac:dyDescent="0.3">
      <c r="A5" t="s">
        <v>104</v>
      </c>
      <c r="B5" t="s">
        <v>30</v>
      </c>
      <c r="C5" s="39" t="s">
        <v>58</v>
      </c>
      <c r="D5" s="40" t="s">
        <v>47</v>
      </c>
      <c r="E5" s="41">
        <v>5</v>
      </c>
      <c r="F5" s="42"/>
      <c r="G5" s="43"/>
      <c r="H5" s="33">
        <f t="shared" si="0"/>
        <v>5</v>
      </c>
      <c r="I5" s="2" t="s">
        <v>244</v>
      </c>
      <c r="J5" s="112">
        <v>42370</v>
      </c>
      <c r="K5" s="111">
        <v>43830</v>
      </c>
      <c r="L5" s="45">
        <v>0.75</v>
      </c>
      <c r="M5" s="48"/>
      <c r="N5" s="49"/>
      <c r="O5" s="50"/>
      <c r="P5" s="45"/>
      <c r="Q5" s="45">
        <f>L5+P5</f>
        <v>0.75</v>
      </c>
      <c r="R5" s="46">
        <v>0</v>
      </c>
      <c r="S5" s="47">
        <v>0</v>
      </c>
      <c r="T5" s="47">
        <v>0</v>
      </c>
      <c r="U5" s="47">
        <v>3</v>
      </c>
      <c r="V5" s="47">
        <v>0</v>
      </c>
      <c r="W5" s="1">
        <v>0</v>
      </c>
      <c r="X5" s="103">
        <f t="shared" ref="X5:X7" si="3">0.12*U5</f>
        <v>0.36</v>
      </c>
      <c r="Y5" s="105">
        <f ca="1">SUMIF(POD!$A$2:$A$56,capac!B5,POD!$Q$2:$Q$54)</f>
        <v>4.2349999999999994</v>
      </c>
      <c r="Z5" s="105">
        <f t="shared" ref="Z5:Z18" si="4">H5</f>
        <v>5</v>
      </c>
      <c r="AA5" s="106">
        <f t="shared" ca="1" si="2"/>
        <v>0.99699999999999989</v>
      </c>
      <c r="AB5">
        <f>0.95*Z5</f>
        <v>4.75</v>
      </c>
    </row>
    <row r="6" spans="1:28" ht="16.5" thickBot="1" x14ac:dyDescent="0.3">
      <c r="A6" t="s">
        <v>104</v>
      </c>
      <c r="B6" s="28" t="s">
        <v>33</v>
      </c>
      <c r="C6" s="29" t="s">
        <v>62</v>
      </c>
      <c r="D6" s="30" t="s">
        <v>47</v>
      </c>
      <c r="E6" s="19">
        <v>8</v>
      </c>
      <c r="F6" s="31"/>
      <c r="G6" s="32"/>
      <c r="H6" s="33">
        <f t="shared" si="0"/>
        <v>8</v>
      </c>
      <c r="I6" s="2" t="s">
        <v>245</v>
      </c>
      <c r="J6" s="112">
        <v>42370</v>
      </c>
      <c r="K6" s="111">
        <v>43830</v>
      </c>
      <c r="L6" s="34">
        <v>0.5</v>
      </c>
      <c r="M6" s="2" t="s">
        <v>243</v>
      </c>
      <c r="N6" s="37">
        <v>42491</v>
      </c>
      <c r="O6" s="37"/>
      <c r="P6" s="34">
        <v>2</v>
      </c>
      <c r="Q6" s="45">
        <f>L6+P6</f>
        <v>2.5</v>
      </c>
      <c r="R6" s="35">
        <v>0</v>
      </c>
      <c r="S6" s="1">
        <v>0</v>
      </c>
      <c r="T6" s="1">
        <v>0</v>
      </c>
      <c r="U6" s="1">
        <v>4</v>
      </c>
      <c r="V6" s="1">
        <v>0</v>
      </c>
      <c r="W6" s="1">
        <v>0</v>
      </c>
      <c r="X6" s="103">
        <f t="shared" si="3"/>
        <v>0.48</v>
      </c>
      <c r="Y6" s="105">
        <f ca="1">SUMIF(POD!$A$2:$A$56,capac!B6,POD!$Q$2:$Q$54)</f>
        <v>5.7432999999999996</v>
      </c>
      <c r="Z6" s="105">
        <f t="shared" si="4"/>
        <v>8</v>
      </c>
      <c r="AA6" s="106">
        <f t="shared" ca="1" si="2"/>
        <v>1.0304125</v>
      </c>
      <c r="AB6">
        <f>0.95*Z6</f>
        <v>7.6</v>
      </c>
    </row>
    <row r="7" spans="1:28" ht="16.5" thickBot="1" x14ac:dyDescent="0.3">
      <c r="A7" t="s">
        <v>104</v>
      </c>
      <c r="B7" s="38" t="s">
        <v>159</v>
      </c>
      <c r="C7" s="39" t="s">
        <v>62</v>
      </c>
      <c r="D7" s="40" t="s">
        <v>47</v>
      </c>
      <c r="E7" s="41">
        <v>8</v>
      </c>
      <c r="F7" s="42"/>
      <c r="G7" s="43"/>
      <c r="H7" s="33">
        <v>7.5</v>
      </c>
      <c r="I7" s="2" t="s">
        <v>244</v>
      </c>
      <c r="J7" s="112">
        <v>42370</v>
      </c>
      <c r="K7" s="111">
        <v>43830</v>
      </c>
      <c r="L7" s="45">
        <v>0.5</v>
      </c>
      <c r="M7" s="3" t="s">
        <v>196</v>
      </c>
      <c r="N7" s="44">
        <v>42186</v>
      </c>
      <c r="O7" s="49"/>
      <c r="P7" s="51">
        <v>3</v>
      </c>
      <c r="Q7" s="45">
        <f>L7+P7</f>
        <v>3.5</v>
      </c>
      <c r="R7" s="46">
        <v>0</v>
      </c>
      <c r="S7" s="47">
        <v>0</v>
      </c>
      <c r="T7" s="47">
        <v>0</v>
      </c>
      <c r="U7" s="94">
        <v>2</v>
      </c>
      <c r="V7" s="1">
        <v>0</v>
      </c>
      <c r="W7" s="1">
        <v>0</v>
      </c>
      <c r="X7" s="103">
        <f t="shared" si="3"/>
        <v>0.24</v>
      </c>
      <c r="Y7" s="105">
        <f ca="1">SUMIF(POD!$A$2:$A$68,capac!B7,POD!$Q$2:$Q$54)</f>
        <v>3.74</v>
      </c>
      <c r="Z7" s="105">
        <f t="shared" si="4"/>
        <v>7.5</v>
      </c>
      <c r="AA7" s="106">
        <f t="shared" ca="1" si="2"/>
        <v>0.96533333333333338</v>
      </c>
      <c r="AB7">
        <f>0.95*Z7</f>
        <v>7.125</v>
      </c>
    </row>
    <row r="8" spans="1:28" ht="16.5" thickBot="1" x14ac:dyDescent="0.3">
      <c r="A8" t="s">
        <v>104</v>
      </c>
      <c r="B8" s="28" t="s">
        <v>39</v>
      </c>
      <c r="C8" s="29" t="s">
        <v>58</v>
      </c>
      <c r="D8" s="30" t="s">
        <v>47</v>
      </c>
      <c r="E8" s="19">
        <v>10</v>
      </c>
      <c r="F8" s="31"/>
      <c r="G8" s="32"/>
      <c r="H8" s="33">
        <f t="shared" si="0"/>
        <v>10</v>
      </c>
      <c r="I8" s="2" t="s">
        <v>244</v>
      </c>
      <c r="J8" s="112">
        <v>42370</v>
      </c>
      <c r="K8" s="111">
        <v>43830</v>
      </c>
      <c r="L8" s="34">
        <v>0.5</v>
      </c>
      <c r="M8" s="48"/>
      <c r="N8" s="49"/>
      <c r="O8" s="49"/>
      <c r="P8" s="51"/>
      <c r="Q8" s="45">
        <f t="shared" ref="Q8:Q18" si="5">L8+P8</f>
        <v>0.5</v>
      </c>
      <c r="R8" s="35">
        <v>0</v>
      </c>
      <c r="S8" s="1">
        <v>0</v>
      </c>
      <c r="T8" s="1">
        <v>0</v>
      </c>
      <c r="U8" s="1">
        <v>8</v>
      </c>
      <c r="V8" s="1">
        <v>3</v>
      </c>
      <c r="W8" s="1">
        <v>0</v>
      </c>
      <c r="X8" s="103">
        <f>0.12*U8+0.16*V8</f>
        <v>1.44</v>
      </c>
      <c r="Y8" s="105">
        <f ca="1">SUMIF(POD!$A$2:$A$56,capac!B8,POD!$Q$2:$Q$54)</f>
        <v>9.2600000000000016</v>
      </c>
      <c r="Z8" s="105">
        <f t="shared" si="4"/>
        <v>10</v>
      </c>
      <c r="AA8" s="106">
        <f ca="1">(Y8+Q8)/Z8</f>
        <v>0.9760000000000002</v>
      </c>
      <c r="AB8">
        <f>0.95*Z8</f>
        <v>9.5</v>
      </c>
    </row>
    <row r="9" spans="1:28" ht="15.75" thickBot="1" x14ac:dyDescent="0.3">
      <c r="A9" t="s">
        <v>104</v>
      </c>
      <c r="B9" s="28" t="s">
        <v>41</v>
      </c>
      <c r="C9" s="29" t="s">
        <v>50</v>
      </c>
      <c r="D9" s="30" t="s">
        <v>160</v>
      </c>
      <c r="E9" s="19">
        <v>4</v>
      </c>
      <c r="F9" s="31"/>
      <c r="G9" s="32"/>
      <c r="H9" s="33">
        <f t="shared" si="0"/>
        <v>4</v>
      </c>
      <c r="I9" s="2"/>
      <c r="J9" s="24"/>
      <c r="K9" s="24"/>
      <c r="L9" s="34"/>
      <c r="M9" s="48"/>
      <c r="N9" s="49"/>
      <c r="O9" s="49"/>
      <c r="P9" s="51"/>
      <c r="Q9" s="45">
        <f t="shared" si="5"/>
        <v>0</v>
      </c>
      <c r="R9" s="35"/>
      <c r="S9" s="1"/>
      <c r="T9" s="1"/>
      <c r="U9" s="1"/>
      <c r="V9" s="1"/>
      <c r="W9" s="1"/>
      <c r="X9" s="103"/>
      <c r="Y9" s="105">
        <f ca="1">SUMIF(POD!$A$2:$A$56,capac!B9,POD!$Q$2:$Q$54)</f>
        <v>4</v>
      </c>
      <c r="Z9" s="105">
        <f t="shared" si="4"/>
        <v>4</v>
      </c>
      <c r="AA9" s="106">
        <f t="shared" ca="1" si="2"/>
        <v>1</v>
      </c>
      <c r="AB9">
        <f>Z9*1</f>
        <v>4</v>
      </c>
    </row>
    <row r="10" spans="1:28" ht="15.75" thickBot="1" x14ac:dyDescent="0.3">
      <c r="A10" t="s">
        <v>104</v>
      </c>
      <c r="B10" s="107" t="s">
        <v>161</v>
      </c>
      <c r="C10" s="107" t="s">
        <v>50</v>
      </c>
      <c r="D10" s="107" t="s">
        <v>154</v>
      </c>
      <c r="E10" s="19">
        <v>5</v>
      </c>
      <c r="F10" s="31"/>
      <c r="G10" s="32"/>
      <c r="H10" s="33">
        <f t="shared" si="0"/>
        <v>5</v>
      </c>
      <c r="I10" s="2"/>
      <c r="J10" s="24"/>
      <c r="K10" s="24"/>
      <c r="L10" s="34"/>
      <c r="M10" s="48"/>
      <c r="N10" s="49"/>
      <c r="O10" s="49"/>
      <c r="P10" s="51"/>
      <c r="Q10" s="45">
        <f t="shared" si="5"/>
        <v>0</v>
      </c>
      <c r="R10" s="35"/>
      <c r="S10" s="1"/>
      <c r="T10" s="1"/>
      <c r="U10" s="1"/>
      <c r="V10" s="1"/>
      <c r="W10" s="1"/>
      <c r="X10" s="103"/>
      <c r="Y10" s="105">
        <f ca="1">SUMIF(POD!$A$2:$A$68,capac!B10,POD!$Q$2:$Q$54)</f>
        <v>6</v>
      </c>
      <c r="Z10" s="105">
        <v>6</v>
      </c>
      <c r="AA10" s="106">
        <f t="shared" ca="1" si="2"/>
        <v>1</v>
      </c>
      <c r="AB10">
        <f>Z10*1</f>
        <v>6</v>
      </c>
    </row>
    <row r="11" spans="1:28" ht="15.75" thickBot="1" x14ac:dyDescent="0.3">
      <c r="A11" t="s">
        <v>104</v>
      </c>
      <c r="B11" s="28" t="s">
        <v>238</v>
      </c>
      <c r="C11" s="29" t="s">
        <v>50</v>
      </c>
      <c r="D11" s="30" t="s">
        <v>160</v>
      </c>
      <c r="E11" s="19">
        <v>3</v>
      </c>
      <c r="F11" s="31"/>
      <c r="G11" s="32"/>
      <c r="H11" s="33">
        <f t="shared" si="0"/>
        <v>3</v>
      </c>
      <c r="I11" s="2"/>
      <c r="J11" s="24"/>
      <c r="K11" s="24"/>
      <c r="L11" s="34"/>
      <c r="M11" s="48"/>
      <c r="N11" s="49"/>
      <c r="O11" s="49"/>
      <c r="P11" s="51"/>
      <c r="Q11" s="45">
        <f t="shared" si="5"/>
        <v>0</v>
      </c>
      <c r="R11" s="35"/>
      <c r="S11" s="1"/>
      <c r="T11" s="1"/>
      <c r="U11" s="1"/>
      <c r="V11" s="1"/>
      <c r="W11" s="1"/>
      <c r="X11" s="103"/>
      <c r="Y11" s="105">
        <f ca="1">SUMIF(POD!$A$2:$A$68,capac!B11,POD!$Q$2:$Q$54)</f>
        <v>3</v>
      </c>
      <c r="Z11" s="105">
        <f t="shared" si="4"/>
        <v>3</v>
      </c>
      <c r="AA11" s="106">
        <f t="shared" ca="1" si="2"/>
        <v>1</v>
      </c>
      <c r="AB11">
        <f>Z11*1</f>
        <v>3</v>
      </c>
    </row>
    <row r="12" spans="1:28" ht="15.75" thickBot="1" x14ac:dyDescent="0.3">
      <c r="A12" t="s">
        <v>104</v>
      </c>
      <c r="B12" s="28" t="s">
        <v>43</v>
      </c>
      <c r="C12" s="29" t="s">
        <v>62</v>
      </c>
      <c r="D12" s="30" t="s">
        <v>47</v>
      </c>
      <c r="E12" s="19">
        <v>8</v>
      </c>
      <c r="F12" s="31"/>
      <c r="G12" s="32"/>
      <c r="H12" s="33">
        <v>7.5</v>
      </c>
      <c r="I12" s="2"/>
      <c r="J12" s="37"/>
      <c r="K12" s="37"/>
      <c r="L12" s="34">
        <v>0</v>
      </c>
      <c r="M12" s="48" t="s">
        <v>296</v>
      </c>
      <c r="N12" s="49"/>
      <c r="O12" s="49"/>
      <c r="P12" s="51">
        <v>1</v>
      </c>
      <c r="Q12" s="45">
        <v>1</v>
      </c>
      <c r="R12" s="35">
        <v>0</v>
      </c>
      <c r="S12" s="1">
        <v>0</v>
      </c>
      <c r="T12" s="1">
        <v>0</v>
      </c>
      <c r="U12" s="1">
        <v>5</v>
      </c>
      <c r="V12" s="1">
        <v>0</v>
      </c>
      <c r="W12" s="1">
        <v>0</v>
      </c>
      <c r="X12" s="103">
        <f>0.12*U12</f>
        <v>0.6</v>
      </c>
      <c r="Y12" s="105">
        <f ca="1">SUMIF(POD!$A$2:$A$77,capac!B12,POD!$Q$2:$Q$54)</f>
        <v>5.8249999999999993</v>
      </c>
      <c r="Z12" s="105">
        <v>7.5</v>
      </c>
      <c r="AA12" s="106">
        <f ca="1">(Y12+Q12)/Z12</f>
        <v>0.90999999999999992</v>
      </c>
      <c r="AB12">
        <f>0.95*Z12</f>
        <v>7.125</v>
      </c>
    </row>
    <row r="13" spans="1:28" ht="16.5" thickBot="1" x14ac:dyDescent="0.3">
      <c r="A13" t="s">
        <v>104</v>
      </c>
      <c r="B13" s="38" t="s">
        <v>45</v>
      </c>
      <c r="C13" s="39" t="s">
        <v>87</v>
      </c>
      <c r="D13" s="40" t="s">
        <v>47</v>
      </c>
      <c r="E13" s="41">
        <v>5</v>
      </c>
      <c r="F13" s="42"/>
      <c r="G13" s="43"/>
      <c r="H13" s="33">
        <v>5</v>
      </c>
      <c r="I13" s="2" t="s">
        <v>244</v>
      </c>
      <c r="J13" s="112">
        <v>42370</v>
      </c>
      <c r="K13" s="111">
        <v>43830</v>
      </c>
      <c r="L13" s="45"/>
      <c r="M13" s="48" t="s">
        <v>46</v>
      </c>
      <c r="N13" s="49">
        <v>41153</v>
      </c>
      <c r="O13" s="50"/>
      <c r="P13" s="51">
        <v>4</v>
      </c>
      <c r="Q13" s="45">
        <f t="shared" si="5"/>
        <v>4</v>
      </c>
      <c r="R13" s="46"/>
      <c r="S13" s="47"/>
      <c r="T13" s="47"/>
      <c r="U13" s="47">
        <v>2</v>
      </c>
      <c r="V13" s="47"/>
      <c r="W13" s="47"/>
      <c r="X13" s="103">
        <f>0.12*U13</f>
        <v>0.24</v>
      </c>
      <c r="Y13" s="105">
        <f ca="1">SUMIF(POD!$A$2:$A$56,capac!B13,POD!$Q$2:$Q$54)</f>
        <v>2.2400000000000002</v>
      </c>
      <c r="Z13" s="105">
        <f t="shared" si="4"/>
        <v>5</v>
      </c>
      <c r="AA13" s="106">
        <f t="shared" ca="1" si="2"/>
        <v>1.248</v>
      </c>
      <c r="AB13">
        <f>1*Z13</f>
        <v>5</v>
      </c>
    </row>
    <row r="14" spans="1:28" ht="15.75" thickBot="1" x14ac:dyDescent="0.3">
      <c r="B14" s="38" t="s">
        <v>199</v>
      </c>
      <c r="C14" s="107" t="s">
        <v>50</v>
      </c>
      <c r="D14" s="108" t="s">
        <v>160</v>
      </c>
      <c r="E14" s="110">
        <v>3</v>
      </c>
      <c r="F14" s="54"/>
      <c r="G14" s="55"/>
      <c r="H14" s="33">
        <f t="shared" si="0"/>
        <v>3</v>
      </c>
      <c r="I14" s="56"/>
      <c r="J14" s="57"/>
      <c r="K14" s="57"/>
      <c r="L14" s="58"/>
      <c r="M14" s="48"/>
      <c r="N14" s="49"/>
      <c r="O14" s="50"/>
      <c r="P14" s="51"/>
      <c r="Q14" s="45">
        <f t="shared" si="5"/>
        <v>0</v>
      </c>
      <c r="R14" s="59"/>
      <c r="S14" s="60"/>
      <c r="T14" s="60"/>
      <c r="U14" s="60"/>
      <c r="V14" s="60"/>
      <c r="W14" s="60"/>
      <c r="X14" s="104"/>
      <c r="Y14" s="105">
        <f ca="1">SUMIF(POD!$A$2:$A$56,capac!B14,POD!$Q$2:$Q$54)</f>
        <v>3</v>
      </c>
      <c r="Z14" s="105">
        <f t="shared" si="4"/>
        <v>3</v>
      </c>
      <c r="AA14" s="106">
        <f t="shared" ca="1" si="2"/>
        <v>1</v>
      </c>
      <c r="AB14">
        <f>1*Z14</f>
        <v>3</v>
      </c>
    </row>
    <row r="15" spans="1:28" ht="15.75" thickBot="1" x14ac:dyDescent="0.3">
      <c r="A15" t="s">
        <v>104</v>
      </c>
      <c r="B15" s="107" t="s">
        <v>239</v>
      </c>
      <c r="C15" s="108" t="s">
        <v>50</v>
      </c>
      <c r="D15" s="109" t="s">
        <v>160</v>
      </c>
      <c r="E15" s="19">
        <v>3</v>
      </c>
      <c r="F15" s="31"/>
      <c r="G15" s="32"/>
      <c r="H15" s="33">
        <v>3</v>
      </c>
      <c r="I15" s="2"/>
      <c r="J15" s="24"/>
      <c r="K15" s="24"/>
      <c r="L15" s="34"/>
      <c r="M15" s="48"/>
      <c r="N15" s="49"/>
      <c r="O15" s="50"/>
      <c r="P15" s="51"/>
      <c r="Q15" s="45">
        <f t="shared" si="5"/>
        <v>0</v>
      </c>
      <c r="R15" s="35"/>
      <c r="S15" s="1"/>
      <c r="T15" s="1"/>
      <c r="U15" s="1"/>
      <c r="V15" s="1"/>
      <c r="W15" s="1"/>
      <c r="X15" s="103"/>
      <c r="Y15" s="105">
        <f ca="1">SUMIF(POD!$A$2:$A$71,capac!B15,POD!$Q$2:$Q$54)</f>
        <v>3</v>
      </c>
      <c r="Z15" s="105">
        <f t="shared" si="4"/>
        <v>3</v>
      </c>
      <c r="AA15" s="106">
        <f t="shared" ca="1" si="2"/>
        <v>1</v>
      </c>
      <c r="AB15">
        <f>1*Z15</f>
        <v>3</v>
      </c>
    </row>
    <row r="16" spans="1:28" ht="15.75" thickBot="1" x14ac:dyDescent="0.3">
      <c r="B16" s="107" t="s">
        <v>240</v>
      </c>
      <c r="C16" s="107" t="s">
        <v>50</v>
      </c>
      <c r="D16" s="109" t="s">
        <v>154</v>
      </c>
      <c r="E16" s="19">
        <v>3</v>
      </c>
      <c r="F16" s="31"/>
      <c r="G16" s="32"/>
      <c r="H16" s="33">
        <v>3</v>
      </c>
      <c r="I16" s="2"/>
      <c r="J16" s="24"/>
      <c r="K16" s="24"/>
      <c r="L16" s="34"/>
      <c r="M16" s="48"/>
      <c r="N16" s="49"/>
      <c r="O16" s="50"/>
      <c r="P16" s="51"/>
      <c r="Q16" s="45"/>
      <c r="R16" s="35"/>
      <c r="S16" s="1"/>
      <c r="T16" s="1"/>
      <c r="U16" s="1"/>
      <c r="V16" s="1"/>
      <c r="W16" s="1"/>
      <c r="X16" s="103"/>
      <c r="Y16" s="105">
        <f ca="1">SUMIF(POD!$A$2:$A$69,capac!B16,POD!$Q$2:$Q$54)</f>
        <v>3</v>
      </c>
      <c r="Z16" s="105">
        <f t="shared" si="4"/>
        <v>3</v>
      </c>
      <c r="AA16" s="106">
        <f t="shared" ca="1" si="2"/>
        <v>1</v>
      </c>
      <c r="AB16">
        <f t="shared" ref="AB16" si="6">1*Z16</f>
        <v>3</v>
      </c>
    </row>
    <row r="17" spans="1:28" ht="15.75" thickBot="1" x14ac:dyDescent="0.3">
      <c r="B17" s="107" t="s">
        <v>294</v>
      </c>
      <c r="C17" s="108" t="s">
        <v>242</v>
      </c>
      <c r="D17" s="109" t="s">
        <v>47</v>
      </c>
      <c r="E17" s="19">
        <v>6</v>
      </c>
      <c r="F17" s="31"/>
      <c r="G17" s="32"/>
      <c r="H17" s="33">
        <v>6</v>
      </c>
      <c r="I17" s="2"/>
      <c r="J17" s="24"/>
      <c r="K17" s="24"/>
      <c r="L17" s="34"/>
      <c r="M17" s="48"/>
      <c r="N17" s="49"/>
      <c r="O17" s="50"/>
      <c r="P17" s="51"/>
      <c r="Q17" s="45"/>
      <c r="R17" s="35"/>
      <c r="S17" s="1"/>
      <c r="T17" s="1"/>
      <c r="U17" s="1"/>
      <c r="V17" s="1"/>
      <c r="W17" s="1"/>
      <c r="X17" s="103"/>
      <c r="Y17" s="105">
        <f ca="1">SUMIF(POD!$A$2:$A$67,capac!B17,POD!$Q$2:$Q$54)</f>
        <v>6</v>
      </c>
      <c r="Z17" s="105">
        <f t="shared" si="4"/>
        <v>6</v>
      </c>
      <c r="AA17" s="106">
        <f t="shared" ca="1" si="2"/>
        <v>1</v>
      </c>
      <c r="AB17">
        <f>0.95*Z17</f>
        <v>5.6999999999999993</v>
      </c>
    </row>
    <row r="18" spans="1:28" ht="16.5" thickBot="1" x14ac:dyDescent="0.3">
      <c r="A18" t="s">
        <v>104</v>
      </c>
      <c r="B18" s="28" t="s">
        <v>163</v>
      </c>
      <c r="C18" s="29" t="s">
        <v>58</v>
      </c>
      <c r="D18" s="30" t="s">
        <v>47</v>
      </c>
      <c r="E18" s="19">
        <v>10</v>
      </c>
      <c r="F18" s="31"/>
      <c r="G18" s="32"/>
      <c r="H18" s="33">
        <v>10</v>
      </c>
      <c r="I18" s="2" t="s">
        <v>244</v>
      </c>
      <c r="J18" s="112">
        <v>42370</v>
      </c>
      <c r="K18" s="111">
        <v>43830</v>
      </c>
      <c r="L18" s="34">
        <v>0.5</v>
      </c>
      <c r="M18" s="48"/>
      <c r="N18" s="49"/>
      <c r="O18" s="50"/>
      <c r="P18" s="51"/>
      <c r="Q18" s="45">
        <f t="shared" si="5"/>
        <v>0.5</v>
      </c>
      <c r="R18" s="35">
        <v>0</v>
      </c>
      <c r="S18" s="1">
        <v>0</v>
      </c>
      <c r="T18" s="1">
        <v>0</v>
      </c>
      <c r="U18" s="1">
        <v>13</v>
      </c>
      <c r="V18" s="1">
        <v>0</v>
      </c>
      <c r="W18" s="1">
        <v>0</v>
      </c>
      <c r="X18" s="103">
        <f>U18*0.12</f>
        <v>1.56</v>
      </c>
      <c r="Y18" s="105">
        <f ca="1">SUMIF(POD!$A$2:$A$56,capac!B18,POD!$Q$2:$Q$54)</f>
        <v>8.94</v>
      </c>
      <c r="Z18" s="105">
        <f t="shared" si="4"/>
        <v>10</v>
      </c>
      <c r="AA18" s="106">
        <f t="shared" ca="1" si="2"/>
        <v>0.94399999999999995</v>
      </c>
      <c r="AB18">
        <f>0.95*Z18</f>
        <v>9.5</v>
      </c>
    </row>
    <row r="19" spans="1:28" x14ac:dyDescent="0.25">
      <c r="Q19" s="116">
        <f>SUM(Q3:Q18)</f>
        <v>13.25</v>
      </c>
      <c r="W19" t="s">
        <v>246</v>
      </c>
      <c r="X19">
        <f>SUM(X3:X18)</f>
        <v>5.58</v>
      </c>
      <c r="Z19" s="115">
        <f>SUM(Z3:Z18)</f>
        <v>95</v>
      </c>
      <c r="AB19">
        <f>SUM(AB3:AB18)</f>
        <v>91.9</v>
      </c>
    </row>
    <row r="20" spans="1:28" x14ac:dyDescent="0.25">
      <c r="P20" t="s">
        <v>247</v>
      </c>
      <c r="Q20">
        <v>1.05</v>
      </c>
      <c r="AB20">
        <f>AB19-X19-Q19-Q20</f>
        <v>72.02000000000001</v>
      </c>
    </row>
    <row r="21" spans="1:28" x14ac:dyDescent="0.25">
      <c r="AA21" t="s">
        <v>249</v>
      </c>
      <c r="AB21">
        <v>71.430000000000007</v>
      </c>
    </row>
    <row r="22" spans="1:28" x14ac:dyDescent="0.25">
      <c r="AA22" t="s">
        <v>250</v>
      </c>
      <c r="AB22">
        <f>AB20-AB21</f>
        <v>0.59000000000000341</v>
      </c>
    </row>
    <row r="23" spans="1:28" x14ac:dyDescent="0.25">
      <c r="Z23" t="s">
        <v>251</v>
      </c>
    </row>
  </sheetData>
  <mergeCells count="3">
    <mergeCell ref="E1:H1"/>
    <mergeCell ref="I1:L1"/>
    <mergeCell ref="R1:X1"/>
  </mergeCells>
  <dataValidations count="1">
    <dataValidation type="list" showInputMessage="1" showErrorMessage="1" sqref="B14" xr:uid="{00000000-0002-0000-0200-000000000000}">
      <formula1>ProfesoresMkt</formula1>
    </dataValidation>
  </dataValidations>
  <pageMargins left="0.7" right="0.7" top="0.75" bottom="0.75" header="0.3" footer="0.3"/>
  <pageSetup paperSize="9" scale="5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zoomScaleNormal="100" workbookViewId="0">
      <selection activeCell="W67" sqref="W67"/>
    </sheetView>
  </sheetViews>
  <sheetFormatPr baseColWidth="10" defaultRowHeight="15" x14ac:dyDescent="0.25"/>
  <cols>
    <col min="1" max="1" width="13.5703125" customWidth="1"/>
    <col min="2" max="2" width="9.28515625" customWidth="1"/>
    <col min="3" max="3" width="6.7109375" customWidth="1"/>
    <col min="4" max="4" width="22.28515625" customWidth="1"/>
    <col min="5" max="5" width="5.28515625" customWidth="1"/>
    <col min="6" max="6" width="4.5703125" customWidth="1"/>
    <col min="7" max="7" width="6.7109375" customWidth="1"/>
    <col min="8" max="8" width="7" customWidth="1"/>
    <col min="9" max="9" width="5.5703125" customWidth="1"/>
    <col min="10" max="10" width="5.85546875" customWidth="1"/>
    <col min="11" max="11" width="17.7109375" customWidth="1"/>
    <col min="12" max="12" width="5" customWidth="1"/>
    <col min="13" max="13" width="5.28515625" customWidth="1"/>
    <col min="14" max="14" width="4" customWidth="1"/>
    <col min="15" max="15" width="4.140625" customWidth="1"/>
    <col min="16" max="16" width="5.28515625" customWidth="1"/>
    <col min="17" max="17" width="5.42578125" customWidth="1"/>
    <col min="18" max="18" width="3.7109375" customWidth="1"/>
    <col min="19" max="19" width="5.85546875" customWidth="1"/>
  </cols>
  <sheetData>
    <row r="1" spans="1:19" x14ac:dyDescent="0.25">
      <c r="A1" s="178" t="s">
        <v>288</v>
      </c>
      <c r="C1" s="95"/>
      <c r="D1" t="s">
        <v>289</v>
      </c>
    </row>
    <row r="2" spans="1:19" x14ac:dyDescent="0.25">
      <c r="C2" s="179"/>
      <c r="D2" t="s">
        <v>290</v>
      </c>
    </row>
    <row r="3" spans="1:19" x14ac:dyDescent="0.25">
      <c r="A3" s="180" t="s">
        <v>0</v>
      </c>
      <c r="B3" s="180" t="s">
        <v>2</v>
      </c>
      <c r="C3" s="180" t="s">
        <v>3</v>
      </c>
      <c r="D3" s="180" t="s">
        <v>4</v>
      </c>
      <c r="E3" s="180" t="s">
        <v>8</v>
      </c>
      <c r="F3" s="180" t="s">
        <v>10</v>
      </c>
      <c r="G3" s="180" t="s">
        <v>12</v>
      </c>
      <c r="H3" s="180" t="s">
        <v>13</v>
      </c>
      <c r="I3" s="180" t="s">
        <v>14</v>
      </c>
      <c r="J3" s="180" t="s">
        <v>169</v>
      </c>
      <c r="K3" s="180" t="s">
        <v>272</v>
      </c>
      <c r="L3" s="181" t="s">
        <v>166</v>
      </c>
      <c r="M3" s="181" t="s">
        <v>15</v>
      </c>
      <c r="N3" s="181" t="s">
        <v>167</v>
      </c>
      <c r="O3" s="181" t="s">
        <v>15</v>
      </c>
      <c r="P3" s="181" t="s">
        <v>165</v>
      </c>
      <c r="Q3" s="181" t="s">
        <v>16</v>
      </c>
      <c r="R3" s="181" t="s">
        <v>17</v>
      </c>
      <c r="S3" s="182" t="s">
        <v>18</v>
      </c>
    </row>
    <row r="4" spans="1:19" ht="18" customHeight="1" x14ac:dyDescent="0.25">
      <c r="A4" s="183" t="s">
        <v>273</v>
      </c>
      <c r="B4" s="183" t="s">
        <v>54</v>
      </c>
      <c r="C4" s="183">
        <v>501106</v>
      </c>
      <c r="D4" s="183" t="s">
        <v>55</v>
      </c>
      <c r="E4" s="183" t="s">
        <v>22</v>
      </c>
      <c r="F4" s="183" t="s">
        <v>26</v>
      </c>
      <c r="G4" s="184">
        <v>1.5</v>
      </c>
      <c r="H4" s="184">
        <v>0.5</v>
      </c>
      <c r="I4" s="184">
        <v>0</v>
      </c>
      <c r="J4" s="184">
        <v>2</v>
      </c>
      <c r="K4" s="185" t="s">
        <v>235</v>
      </c>
      <c r="L4" s="183"/>
      <c r="M4" s="183">
        <v>0</v>
      </c>
      <c r="N4" s="183"/>
      <c r="O4" s="183">
        <v>0</v>
      </c>
      <c r="P4" s="183">
        <v>0</v>
      </c>
      <c r="Q4" s="183">
        <v>5.6749999999999998</v>
      </c>
      <c r="R4" s="183">
        <v>6</v>
      </c>
      <c r="S4" s="186">
        <v>0.9458333333333333</v>
      </c>
    </row>
    <row r="5" spans="1:19" x14ac:dyDescent="0.25">
      <c r="A5" s="183" t="s">
        <v>273</v>
      </c>
      <c r="B5" s="183" t="s">
        <v>51</v>
      </c>
      <c r="C5" s="183">
        <v>176703</v>
      </c>
      <c r="D5" s="189" t="s">
        <v>215</v>
      </c>
      <c r="E5" s="183" t="s">
        <v>22</v>
      </c>
      <c r="F5" s="183" t="s">
        <v>26</v>
      </c>
      <c r="G5" s="184">
        <v>1</v>
      </c>
      <c r="H5" s="184">
        <v>1</v>
      </c>
      <c r="I5" s="184">
        <v>0</v>
      </c>
      <c r="J5" s="184">
        <v>2</v>
      </c>
      <c r="K5" s="187" t="s">
        <v>236</v>
      </c>
      <c r="L5" s="183"/>
      <c r="M5" s="183">
        <v>0</v>
      </c>
      <c r="N5" s="183"/>
      <c r="O5" s="183">
        <v>0</v>
      </c>
      <c r="P5" s="183">
        <v>0</v>
      </c>
      <c r="Q5" s="183">
        <v>5.6749999999999998</v>
      </c>
      <c r="R5" s="183">
        <v>6</v>
      </c>
      <c r="S5" s="186">
        <v>0.9458333333333333</v>
      </c>
    </row>
    <row r="6" spans="1:19" x14ac:dyDescent="0.25">
      <c r="A6" s="183" t="s">
        <v>273</v>
      </c>
      <c r="B6" s="183" t="s">
        <v>255</v>
      </c>
      <c r="C6" s="183">
        <v>172820</v>
      </c>
      <c r="D6" s="183" t="s">
        <v>83</v>
      </c>
      <c r="E6" s="183" t="s">
        <v>29</v>
      </c>
      <c r="F6" s="183" t="s">
        <v>26</v>
      </c>
      <c r="G6" s="192">
        <v>0</v>
      </c>
      <c r="H6" s="192">
        <v>0.5</v>
      </c>
      <c r="I6" s="192">
        <v>0</v>
      </c>
      <c r="J6" s="184">
        <v>0.5</v>
      </c>
      <c r="K6" s="193" t="s">
        <v>270</v>
      </c>
      <c r="L6" s="183"/>
      <c r="M6" s="183">
        <v>0</v>
      </c>
      <c r="N6" s="183"/>
      <c r="O6" s="183">
        <v>0</v>
      </c>
      <c r="P6" s="183">
        <v>0</v>
      </c>
      <c r="Q6" s="183">
        <v>5.6749999999999998</v>
      </c>
      <c r="R6" s="183">
        <v>6</v>
      </c>
      <c r="S6" s="186">
        <v>0.9458333333333333</v>
      </c>
    </row>
    <row r="7" spans="1:19" x14ac:dyDescent="0.25">
      <c r="A7" s="183" t="s">
        <v>273</v>
      </c>
      <c r="B7" s="183" t="s">
        <v>59</v>
      </c>
      <c r="C7" s="183">
        <v>176402</v>
      </c>
      <c r="D7" s="189" t="s">
        <v>221</v>
      </c>
      <c r="E7" s="183" t="s">
        <v>22</v>
      </c>
      <c r="F7" s="183" t="s">
        <v>26</v>
      </c>
      <c r="G7" s="184">
        <v>0</v>
      </c>
      <c r="H7" s="184">
        <v>0.5</v>
      </c>
      <c r="I7" s="184">
        <v>0</v>
      </c>
      <c r="J7" s="184">
        <v>0.5</v>
      </c>
      <c r="K7" s="194" t="s">
        <v>292</v>
      </c>
      <c r="L7" s="183"/>
      <c r="M7" s="183">
        <v>0</v>
      </c>
      <c r="N7" s="183"/>
      <c r="O7" s="183">
        <v>0</v>
      </c>
      <c r="P7" s="183"/>
      <c r="Q7" s="183">
        <v>5.6749999999999998</v>
      </c>
      <c r="R7" s="197">
        <v>6</v>
      </c>
      <c r="S7" s="186">
        <v>0.9458333333333333</v>
      </c>
    </row>
    <row r="8" spans="1:19" ht="25.5" x14ac:dyDescent="0.25">
      <c r="A8" s="183" t="s">
        <v>273</v>
      </c>
      <c r="B8" s="183"/>
      <c r="C8" s="183"/>
      <c r="D8" s="189" t="s">
        <v>257</v>
      </c>
      <c r="E8" s="190"/>
      <c r="F8" s="183"/>
      <c r="G8" s="184"/>
      <c r="H8" s="184"/>
      <c r="I8" s="183">
        <v>0.67500000000000004</v>
      </c>
      <c r="J8" s="184">
        <v>0.67500000000000004</v>
      </c>
      <c r="K8" s="191"/>
      <c r="L8" s="183"/>
      <c r="M8" s="183">
        <v>0</v>
      </c>
      <c r="N8" s="183"/>
      <c r="O8" s="183">
        <v>0</v>
      </c>
      <c r="P8" s="183">
        <v>0</v>
      </c>
      <c r="Q8" s="183">
        <v>5.6749999999999998</v>
      </c>
      <c r="R8" s="183">
        <v>6</v>
      </c>
      <c r="S8" s="186">
        <v>0.9458333333333333</v>
      </c>
    </row>
    <row r="9" spans="1:19" s="177" customFormat="1" x14ac:dyDescent="0.25">
      <c r="A9" s="208"/>
      <c r="B9" s="208"/>
      <c r="C9" s="208"/>
      <c r="D9" s="208"/>
      <c r="E9" s="208"/>
      <c r="F9" s="208"/>
      <c r="G9" s="211"/>
      <c r="H9" s="211"/>
      <c r="I9" s="211"/>
      <c r="J9" s="210"/>
      <c r="K9" s="219"/>
      <c r="L9" s="208"/>
      <c r="M9" s="208"/>
      <c r="N9" s="208"/>
      <c r="O9" s="208"/>
      <c r="P9" s="208"/>
      <c r="Q9" s="210"/>
      <c r="R9" s="208"/>
      <c r="S9" s="212"/>
    </row>
    <row r="10" spans="1:19" ht="17.45" customHeight="1" x14ac:dyDescent="0.25">
      <c r="A10" s="183" t="s">
        <v>274</v>
      </c>
      <c r="B10" s="183" t="s">
        <v>68</v>
      </c>
      <c r="C10" s="183">
        <v>172605</v>
      </c>
      <c r="D10" s="183" t="s">
        <v>57</v>
      </c>
      <c r="E10" s="183" t="s">
        <v>29</v>
      </c>
      <c r="F10" s="183" t="s">
        <v>40</v>
      </c>
      <c r="G10" s="184">
        <v>1</v>
      </c>
      <c r="H10" s="184">
        <v>0</v>
      </c>
      <c r="I10" s="184">
        <v>0</v>
      </c>
      <c r="J10" s="184">
        <f t="shared" ref="J10:J15" si="0">SUM(G10:I10)</f>
        <v>1</v>
      </c>
      <c r="K10" s="194" t="s">
        <v>260</v>
      </c>
      <c r="L10" s="183" t="s">
        <v>155</v>
      </c>
      <c r="M10" s="183">
        <v>0.5</v>
      </c>
      <c r="N10" s="183">
        <v>0</v>
      </c>
      <c r="O10" s="183">
        <v>0</v>
      </c>
      <c r="P10" s="183">
        <v>0.5</v>
      </c>
      <c r="Q10" s="184">
        <v>7.9749999999999996</v>
      </c>
      <c r="R10" s="183">
        <v>8</v>
      </c>
      <c r="S10" s="186">
        <v>1</v>
      </c>
    </row>
    <row r="11" spans="1:19" ht="17.45" customHeight="1" x14ac:dyDescent="0.25">
      <c r="A11" s="183" t="s">
        <v>274</v>
      </c>
      <c r="B11" s="195" t="s">
        <v>61</v>
      </c>
      <c r="C11" s="183">
        <v>71834</v>
      </c>
      <c r="D11" s="196" t="s">
        <v>37</v>
      </c>
      <c r="E11" s="183" t="s">
        <v>22</v>
      </c>
      <c r="F11" s="183" t="s">
        <v>26</v>
      </c>
      <c r="G11" s="184">
        <v>0.5</v>
      </c>
      <c r="H11" s="184">
        <v>0</v>
      </c>
      <c r="I11" s="184">
        <v>0</v>
      </c>
      <c r="J11" s="184">
        <f t="shared" si="0"/>
        <v>0.5</v>
      </c>
      <c r="K11" s="183" t="s">
        <v>190</v>
      </c>
      <c r="L11" s="183" t="s">
        <v>155</v>
      </c>
      <c r="M11" s="183">
        <v>0.5</v>
      </c>
      <c r="N11" s="183">
        <v>0</v>
      </c>
      <c r="O11" s="183">
        <v>0</v>
      </c>
      <c r="P11" s="183">
        <v>0.5</v>
      </c>
      <c r="Q11" s="184">
        <v>7.9749999999999996</v>
      </c>
      <c r="R11" s="183">
        <v>8</v>
      </c>
      <c r="S11" s="186">
        <v>1</v>
      </c>
    </row>
    <row r="12" spans="1:19" x14ac:dyDescent="0.25">
      <c r="A12" s="183" t="s">
        <v>274</v>
      </c>
      <c r="B12" s="183" t="s">
        <v>78</v>
      </c>
      <c r="C12" s="183">
        <v>176806</v>
      </c>
      <c r="D12" s="183" t="s">
        <v>233</v>
      </c>
      <c r="E12" s="183" t="s">
        <v>22</v>
      </c>
      <c r="F12" s="183" t="s">
        <v>26</v>
      </c>
      <c r="G12" s="184">
        <v>1</v>
      </c>
      <c r="H12" s="184">
        <v>1</v>
      </c>
      <c r="I12" s="184">
        <v>0</v>
      </c>
      <c r="J12" s="184">
        <f t="shared" si="0"/>
        <v>2</v>
      </c>
      <c r="K12" s="194" t="s">
        <v>259</v>
      </c>
      <c r="L12" s="183" t="s">
        <v>155</v>
      </c>
      <c r="M12" s="183">
        <v>0.5</v>
      </c>
      <c r="N12" s="183">
        <v>0</v>
      </c>
      <c r="O12" s="183">
        <v>0</v>
      </c>
      <c r="P12" s="197">
        <v>0.5</v>
      </c>
      <c r="Q12" s="184">
        <v>7.9749999999999996</v>
      </c>
      <c r="R12" s="197">
        <v>8</v>
      </c>
      <c r="S12" s="186">
        <v>1</v>
      </c>
    </row>
    <row r="13" spans="1:19" x14ac:dyDescent="0.25">
      <c r="A13" s="183" t="s">
        <v>274</v>
      </c>
      <c r="B13" s="195" t="s">
        <v>68</v>
      </c>
      <c r="C13" s="183">
        <v>172502</v>
      </c>
      <c r="D13" s="198" t="s">
        <v>69</v>
      </c>
      <c r="E13" s="183" t="s">
        <v>29</v>
      </c>
      <c r="F13" s="183" t="s">
        <v>40</v>
      </c>
      <c r="G13" s="184">
        <v>1</v>
      </c>
      <c r="H13" s="184">
        <v>2</v>
      </c>
      <c r="I13" s="184">
        <v>0</v>
      </c>
      <c r="J13" s="184">
        <f t="shared" si="0"/>
        <v>3</v>
      </c>
      <c r="K13" s="187" t="s">
        <v>258</v>
      </c>
      <c r="L13" s="183" t="s">
        <v>155</v>
      </c>
      <c r="M13" s="183">
        <v>0.5</v>
      </c>
      <c r="N13" s="183">
        <v>0</v>
      </c>
      <c r="O13" s="183">
        <v>0</v>
      </c>
      <c r="P13" s="197">
        <v>0.5</v>
      </c>
      <c r="Q13" s="184">
        <v>7.9749999999999996</v>
      </c>
      <c r="R13" s="197">
        <v>8</v>
      </c>
      <c r="S13" s="186">
        <v>1</v>
      </c>
    </row>
    <row r="14" spans="1:19" x14ac:dyDescent="0.25">
      <c r="A14" s="183" t="s">
        <v>274</v>
      </c>
      <c r="B14" s="183"/>
      <c r="C14" s="183"/>
      <c r="D14" s="199" t="s">
        <v>121</v>
      </c>
      <c r="E14" s="183"/>
      <c r="F14" s="183"/>
      <c r="G14" s="184"/>
      <c r="H14" s="184"/>
      <c r="I14" s="192">
        <v>0.6</v>
      </c>
      <c r="J14" s="184">
        <f t="shared" si="0"/>
        <v>0.6</v>
      </c>
      <c r="K14" s="183"/>
      <c r="L14" s="183" t="s">
        <v>155</v>
      </c>
      <c r="M14" s="183">
        <v>0.5</v>
      </c>
      <c r="N14" s="183">
        <v>0</v>
      </c>
      <c r="O14" s="183">
        <v>0</v>
      </c>
      <c r="P14" s="197">
        <v>0.5</v>
      </c>
      <c r="Q14" s="184">
        <v>7.9749999999999996</v>
      </c>
      <c r="R14" s="197">
        <v>8</v>
      </c>
      <c r="S14" s="186">
        <v>1</v>
      </c>
    </row>
    <row r="15" spans="1:19" x14ac:dyDescent="0.25">
      <c r="A15" s="183" t="s">
        <v>274</v>
      </c>
      <c r="B15" s="183"/>
      <c r="C15" s="183"/>
      <c r="D15" s="197" t="s">
        <v>257</v>
      </c>
      <c r="E15" s="183"/>
      <c r="F15" s="183"/>
      <c r="G15" s="184"/>
      <c r="H15" s="184"/>
      <c r="I15" s="192">
        <v>0.375</v>
      </c>
      <c r="J15" s="184">
        <f t="shared" si="0"/>
        <v>0.375</v>
      </c>
      <c r="K15" s="183"/>
      <c r="L15" s="183" t="s">
        <v>155</v>
      </c>
      <c r="M15" s="183">
        <v>0.5</v>
      </c>
      <c r="N15" s="183">
        <v>0</v>
      </c>
      <c r="O15" s="183">
        <v>0</v>
      </c>
      <c r="P15" s="197">
        <v>0.5</v>
      </c>
      <c r="Q15" s="184">
        <v>7.9749999999999996</v>
      </c>
      <c r="R15" s="197">
        <v>8</v>
      </c>
      <c r="S15" s="186">
        <v>1</v>
      </c>
    </row>
    <row r="16" spans="1:19" s="177" customFormat="1" x14ac:dyDescent="0.25">
      <c r="A16" s="208"/>
      <c r="B16" s="208"/>
      <c r="C16" s="208"/>
      <c r="D16" s="209"/>
      <c r="E16" s="208"/>
      <c r="F16" s="208"/>
      <c r="G16" s="210"/>
      <c r="H16" s="210"/>
      <c r="I16" s="211"/>
      <c r="J16" s="210"/>
      <c r="K16" s="208"/>
      <c r="L16" s="208"/>
      <c r="M16" s="208"/>
      <c r="N16" s="208"/>
      <c r="O16" s="208"/>
      <c r="P16" s="209"/>
      <c r="Q16" s="210"/>
      <c r="R16" s="209"/>
      <c r="S16" s="212"/>
    </row>
    <row r="17" spans="1:19" x14ac:dyDescent="0.25">
      <c r="A17" s="183" t="s">
        <v>275</v>
      </c>
      <c r="B17" s="183" t="s">
        <v>68</v>
      </c>
      <c r="C17" s="183">
        <v>172502</v>
      </c>
      <c r="D17" s="183" t="s">
        <v>69</v>
      </c>
      <c r="E17" s="183" t="s">
        <v>29</v>
      </c>
      <c r="F17" s="183" t="s">
        <v>26</v>
      </c>
      <c r="G17" s="184">
        <v>1</v>
      </c>
      <c r="H17" s="184">
        <v>1</v>
      </c>
      <c r="I17" s="184">
        <v>0</v>
      </c>
      <c r="J17" s="184">
        <f>SUM(G17:I17)</f>
        <v>2</v>
      </c>
      <c r="K17" s="187" t="s">
        <v>267</v>
      </c>
      <c r="L17" s="183"/>
      <c r="M17" s="183"/>
      <c r="N17" s="183"/>
      <c r="O17" s="183"/>
      <c r="P17" s="183">
        <v>0</v>
      </c>
      <c r="Q17" s="184">
        <v>3</v>
      </c>
      <c r="R17" s="183">
        <v>3</v>
      </c>
      <c r="S17" s="200">
        <v>1</v>
      </c>
    </row>
    <row r="18" spans="1:19" ht="18" customHeight="1" x14ac:dyDescent="0.25">
      <c r="A18" s="183" t="s">
        <v>275</v>
      </c>
      <c r="B18" s="188" t="s">
        <v>68</v>
      </c>
      <c r="C18" s="188">
        <v>172605</v>
      </c>
      <c r="D18" s="189" t="s">
        <v>57</v>
      </c>
      <c r="E18" s="190" t="s">
        <v>29</v>
      </c>
      <c r="F18" s="183" t="s">
        <v>26</v>
      </c>
      <c r="G18" s="192">
        <v>1</v>
      </c>
      <c r="H18" s="192">
        <v>0</v>
      </c>
      <c r="I18" s="184"/>
      <c r="J18" s="184">
        <f>SUM(G18:I18)</f>
        <v>1</v>
      </c>
      <c r="K18" s="194" t="s">
        <v>268</v>
      </c>
      <c r="L18" s="183"/>
      <c r="M18" s="183"/>
      <c r="N18" s="183"/>
      <c r="O18" s="183"/>
      <c r="P18" s="183"/>
      <c r="Q18" s="184">
        <v>3</v>
      </c>
      <c r="R18" s="183">
        <v>3</v>
      </c>
      <c r="S18" s="200">
        <v>1</v>
      </c>
    </row>
    <row r="19" spans="1:19" ht="18" customHeight="1" x14ac:dyDescent="0.25">
      <c r="A19" s="208"/>
      <c r="B19" s="213"/>
      <c r="C19" s="213"/>
      <c r="D19" s="214"/>
      <c r="E19" s="215"/>
      <c r="F19" s="208"/>
      <c r="G19" s="211"/>
      <c r="H19" s="211"/>
      <c r="I19" s="210"/>
      <c r="J19" s="210"/>
      <c r="K19" s="216"/>
      <c r="L19" s="208"/>
      <c r="M19" s="208"/>
      <c r="N19" s="208"/>
      <c r="O19" s="208"/>
      <c r="P19" s="208"/>
      <c r="Q19" s="210"/>
      <c r="R19" s="208"/>
      <c r="S19" s="217"/>
    </row>
    <row r="20" spans="1:19" x14ac:dyDescent="0.25">
      <c r="A20" s="197" t="s">
        <v>294</v>
      </c>
      <c r="B20" s="195" t="s">
        <v>44</v>
      </c>
      <c r="C20" s="183">
        <v>175812</v>
      </c>
      <c r="D20" s="183" t="s">
        <v>52</v>
      </c>
      <c r="E20" s="183" t="s">
        <v>29</v>
      </c>
      <c r="F20" s="183" t="s">
        <v>234</v>
      </c>
      <c r="G20" s="184">
        <v>0</v>
      </c>
      <c r="H20" s="184">
        <v>1</v>
      </c>
      <c r="I20" s="184"/>
      <c r="J20" s="184">
        <f>SUM(G20:I20)</f>
        <v>1</v>
      </c>
      <c r="K20" s="187" t="s">
        <v>261</v>
      </c>
      <c r="L20" s="183"/>
      <c r="M20" s="183"/>
      <c r="N20" s="183"/>
      <c r="O20" s="183"/>
      <c r="P20" s="183"/>
      <c r="Q20" s="184">
        <v>6</v>
      </c>
      <c r="R20" s="183">
        <v>6</v>
      </c>
      <c r="S20" s="186">
        <v>1</v>
      </c>
    </row>
    <row r="21" spans="1:19" x14ac:dyDescent="0.25">
      <c r="A21" s="197" t="s">
        <v>294</v>
      </c>
      <c r="B21" s="183" t="s">
        <v>68</v>
      </c>
      <c r="C21" s="183">
        <v>172502</v>
      </c>
      <c r="D21" s="183" t="s">
        <v>69</v>
      </c>
      <c r="E21" s="183" t="s">
        <v>29</v>
      </c>
      <c r="F21" s="183" t="s">
        <v>40</v>
      </c>
      <c r="G21" s="192">
        <v>0</v>
      </c>
      <c r="H21" s="192">
        <v>0</v>
      </c>
      <c r="I21" s="192">
        <v>0</v>
      </c>
      <c r="J21" s="184">
        <f>SUM(G21:I21)</f>
        <v>0</v>
      </c>
      <c r="K21" s="187" t="s">
        <v>258</v>
      </c>
      <c r="L21" s="183"/>
      <c r="M21" s="183"/>
      <c r="N21" s="183"/>
      <c r="O21" s="183"/>
      <c r="P21" s="183"/>
      <c r="Q21" s="184">
        <v>6</v>
      </c>
      <c r="R21" s="197">
        <v>6</v>
      </c>
      <c r="S21" s="186">
        <v>1</v>
      </c>
    </row>
    <row r="22" spans="1:19" x14ac:dyDescent="0.25">
      <c r="A22" s="197" t="s">
        <v>294</v>
      </c>
      <c r="B22" s="183" t="s">
        <v>68</v>
      </c>
      <c r="C22" s="183">
        <v>172502</v>
      </c>
      <c r="D22" s="183" t="s">
        <v>69</v>
      </c>
      <c r="E22" s="183" t="s">
        <v>29</v>
      </c>
      <c r="F22" s="183" t="s">
        <v>26</v>
      </c>
      <c r="G22" s="192">
        <v>0</v>
      </c>
      <c r="H22" s="192">
        <v>1</v>
      </c>
      <c r="I22" s="192">
        <v>0</v>
      </c>
      <c r="J22" s="184">
        <f>SUM(G22:I22)</f>
        <v>1</v>
      </c>
      <c r="K22" s="187" t="s">
        <v>267</v>
      </c>
      <c r="L22" s="183"/>
      <c r="M22" s="183"/>
      <c r="N22" s="183"/>
      <c r="O22" s="183"/>
      <c r="P22" s="183"/>
      <c r="Q22" s="184">
        <v>6</v>
      </c>
      <c r="R22" s="183">
        <v>6</v>
      </c>
      <c r="S22" s="186">
        <v>1</v>
      </c>
    </row>
    <row r="23" spans="1:19" x14ac:dyDescent="0.25">
      <c r="A23" s="197" t="s">
        <v>294</v>
      </c>
      <c r="B23" s="183" t="s">
        <v>68</v>
      </c>
      <c r="C23" s="183">
        <v>172605</v>
      </c>
      <c r="D23" s="183" t="s">
        <v>57</v>
      </c>
      <c r="E23" s="183" t="s">
        <v>29</v>
      </c>
      <c r="F23" s="183" t="s">
        <v>40</v>
      </c>
      <c r="G23" s="192">
        <v>0</v>
      </c>
      <c r="H23" s="192">
        <v>2</v>
      </c>
      <c r="I23" s="184"/>
      <c r="J23" s="184">
        <f>SUM(G23:I23)</f>
        <v>2</v>
      </c>
      <c r="K23" s="194" t="s">
        <v>260</v>
      </c>
      <c r="L23" s="183"/>
      <c r="M23" s="183"/>
      <c r="N23" s="183"/>
      <c r="O23" s="183"/>
      <c r="P23" s="183"/>
      <c r="Q23" s="184">
        <v>6</v>
      </c>
      <c r="R23" s="183">
        <v>6</v>
      </c>
      <c r="S23" s="186">
        <v>1</v>
      </c>
    </row>
    <row r="24" spans="1:19" x14ac:dyDescent="0.25">
      <c r="A24" s="197" t="s">
        <v>294</v>
      </c>
      <c r="B24" s="183" t="s">
        <v>68</v>
      </c>
      <c r="C24" s="183">
        <v>172605</v>
      </c>
      <c r="D24" s="183" t="s">
        <v>57</v>
      </c>
      <c r="E24" s="183" t="s">
        <v>29</v>
      </c>
      <c r="F24" s="183" t="s">
        <v>26</v>
      </c>
      <c r="G24" s="192">
        <v>0</v>
      </c>
      <c r="H24" s="192">
        <v>2</v>
      </c>
      <c r="I24" s="184"/>
      <c r="J24" s="184">
        <f>SUM(G24:I24)</f>
        <v>2</v>
      </c>
      <c r="K24" s="194" t="s">
        <v>268</v>
      </c>
      <c r="L24" s="183"/>
      <c r="M24" s="183"/>
      <c r="N24" s="183"/>
      <c r="O24" s="183"/>
      <c r="P24" s="183"/>
      <c r="Q24" s="184">
        <v>6</v>
      </c>
      <c r="R24" s="183">
        <v>6</v>
      </c>
      <c r="S24" s="186">
        <v>1</v>
      </c>
    </row>
    <row r="25" spans="1:19" x14ac:dyDescent="0.25">
      <c r="A25" s="209"/>
      <c r="B25" s="208"/>
      <c r="C25" s="208"/>
      <c r="D25" s="208"/>
      <c r="E25" s="208"/>
      <c r="F25" s="208"/>
      <c r="G25" s="211"/>
      <c r="H25" s="211"/>
      <c r="I25" s="210"/>
      <c r="J25" s="210"/>
      <c r="K25" s="216"/>
      <c r="L25" s="208"/>
      <c r="M25" s="208"/>
      <c r="N25" s="208"/>
      <c r="O25" s="208"/>
      <c r="P25" s="208"/>
      <c r="Q25" s="210"/>
      <c r="R25" s="208"/>
      <c r="S25" s="212"/>
    </row>
    <row r="26" spans="1:19" x14ac:dyDescent="0.25">
      <c r="A26" s="197" t="s">
        <v>240</v>
      </c>
      <c r="B26" s="183" t="s">
        <v>70</v>
      </c>
      <c r="C26" s="183">
        <v>172825</v>
      </c>
      <c r="D26" s="183" t="s">
        <v>89</v>
      </c>
      <c r="E26" s="183" t="s">
        <v>29</v>
      </c>
      <c r="F26" s="183" t="s">
        <v>26</v>
      </c>
      <c r="G26" s="184">
        <v>0.5</v>
      </c>
      <c r="H26" s="184">
        <v>1</v>
      </c>
      <c r="I26" s="184">
        <v>0</v>
      </c>
      <c r="J26" s="184">
        <f>SUM(G26:I26)</f>
        <v>1.5</v>
      </c>
      <c r="K26" s="194" t="s">
        <v>224</v>
      </c>
      <c r="L26" s="183"/>
      <c r="M26" s="183"/>
      <c r="N26" s="183"/>
      <c r="O26" s="183"/>
      <c r="P26" s="183"/>
      <c r="Q26" s="184">
        <v>3</v>
      </c>
      <c r="R26" s="183">
        <v>3</v>
      </c>
      <c r="S26" s="200">
        <v>1</v>
      </c>
    </row>
    <row r="27" spans="1:19" x14ac:dyDescent="0.25">
      <c r="A27" s="197" t="s">
        <v>240</v>
      </c>
      <c r="B27" s="183" t="s">
        <v>81</v>
      </c>
      <c r="C27" s="195">
        <v>172402</v>
      </c>
      <c r="D27" s="183" t="s">
        <v>60</v>
      </c>
      <c r="E27" s="183" t="s">
        <v>29</v>
      </c>
      <c r="F27" s="183" t="s">
        <v>234</v>
      </c>
      <c r="G27" s="184">
        <v>1.5</v>
      </c>
      <c r="H27" s="184">
        <v>0</v>
      </c>
      <c r="I27" s="184">
        <v>0</v>
      </c>
      <c r="J27" s="184">
        <f>SUM(G27:I27)</f>
        <v>1.5</v>
      </c>
      <c r="K27" s="194" t="s">
        <v>218</v>
      </c>
      <c r="L27" s="183"/>
      <c r="M27" s="183"/>
      <c r="N27" s="183"/>
      <c r="O27" s="183"/>
      <c r="P27" s="183"/>
      <c r="Q27" s="184">
        <v>3</v>
      </c>
      <c r="R27" s="183">
        <v>3</v>
      </c>
      <c r="S27" s="200">
        <v>1</v>
      </c>
    </row>
    <row r="28" spans="1:19" x14ac:dyDescent="0.25">
      <c r="A28" s="219"/>
      <c r="B28" s="219"/>
      <c r="C28" s="218"/>
      <c r="D28" s="219"/>
      <c r="E28" s="219"/>
      <c r="F28" s="219"/>
      <c r="G28" s="220"/>
      <c r="H28" s="220"/>
      <c r="I28" s="220"/>
      <c r="J28" s="220"/>
      <c r="K28" s="216"/>
      <c r="L28" s="219"/>
      <c r="M28" s="219"/>
      <c r="N28" s="219"/>
      <c r="O28" s="219"/>
      <c r="P28" s="219"/>
      <c r="Q28" s="220"/>
      <c r="R28" s="219"/>
      <c r="S28" s="221"/>
    </row>
    <row r="29" spans="1:19" x14ac:dyDescent="0.25">
      <c r="A29" s="183" t="s">
        <v>276</v>
      </c>
      <c r="B29" s="183" t="s">
        <v>61</v>
      </c>
      <c r="C29" s="183">
        <v>71834</v>
      </c>
      <c r="D29" s="183" t="s">
        <v>37</v>
      </c>
      <c r="E29" s="183" t="s">
        <v>22</v>
      </c>
      <c r="F29" s="183" t="s">
        <v>26</v>
      </c>
      <c r="G29" s="184">
        <v>0.5</v>
      </c>
      <c r="H29" s="184">
        <v>0</v>
      </c>
      <c r="I29" s="184">
        <v>0</v>
      </c>
      <c r="J29" s="184">
        <f>SUM(G29:I29)</f>
        <v>0.5</v>
      </c>
      <c r="K29" s="183" t="s">
        <v>190</v>
      </c>
      <c r="L29" s="183" t="s">
        <v>123</v>
      </c>
      <c r="M29" s="183">
        <v>0.75</v>
      </c>
      <c r="N29" s="183" t="s">
        <v>31</v>
      </c>
      <c r="O29" s="183">
        <v>0</v>
      </c>
      <c r="P29" s="183">
        <v>0.75</v>
      </c>
      <c r="Q29" s="184">
        <v>4.9850000000000003</v>
      </c>
      <c r="R29" s="183">
        <v>5</v>
      </c>
      <c r="S29" s="186">
        <v>1</v>
      </c>
    </row>
    <row r="30" spans="1:19" x14ac:dyDescent="0.25">
      <c r="A30" s="183" t="s">
        <v>276</v>
      </c>
      <c r="B30" s="183" t="s">
        <v>59</v>
      </c>
      <c r="C30" s="183">
        <v>176402</v>
      </c>
      <c r="D30" s="189" t="s">
        <v>221</v>
      </c>
      <c r="E30" s="183" t="s">
        <v>22</v>
      </c>
      <c r="F30" s="183" t="s">
        <v>26</v>
      </c>
      <c r="G30" s="184">
        <v>1.5</v>
      </c>
      <c r="H30" s="184">
        <v>0.5</v>
      </c>
      <c r="I30" s="184">
        <v>0</v>
      </c>
      <c r="J30" s="184">
        <f>SUM(G30:I30)</f>
        <v>2</v>
      </c>
      <c r="K30" s="223" t="s">
        <v>292</v>
      </c>
      <c r="L30" s="183" t="s">
        <v>123</v>
      </c>
      <c r="M30" s="183">
        <v>0.75</v>
      </c>
      <c r="N30" s="183" t="s">
        <v>31</v>
      </c>
      <c r="O30" s="183">
        <v>0</v>
      </c>
      <c r="P30" s="183">
        <v>0.75</v>
      </c>
      <c r="Q30" s="184">
        <v>4.9850000000000003</v>
      </c>
      <c r="R30" s="183">
        <v>5</v>
      </c>
      <c r="S30" s="186">
        <v>1</v>
      </c>
    </row>
    <row r="31" spans="1:19" x14ac:dyDescent="0.25">
      <c r="A31" s="183" t="s">
        <v>276</v>
      </c>
      <c r="B31" s="195" t="s">
        <v>44</v>
      </c>
      <c r="C31" s="183">
        <v>175812</v>
      </c>
      <c r="D31" s="183" t="s">
        <v>52</v>
      </c>
      <c r="E31" s="183" t="s">
        <v>29</v>
      </c>
      <c r="F31" s="183" t="s">
        <v>26</v>
      </c>
      <c r="G31" s="184">
        <v>1</v>
      </c>
      <c r="H31" s="184">
        <v>0</v>
      </c>
      <c r="I31" s="184">
        <v>0</v>
      </c>
      <c r="J31" s="184">
        <f>SUM(G31:I31)</f>
        <v>1</v>
      </c>
      <c r="K31" s="187" t="s">
        <v>261</v>
      </c>
      <c r="L31" s="183" t="s">
        <v>123</v>
      </c>
      <c r="M31" s="183">
        <v>0.75</v>
      </c>
      <c r="N31" s="183" t="s">
        <v>31</v>
      </c>
      <c r="O31" s="183">
        <v>0</v>
      </c>
      <c r="P31" s="183">
        <v>0.75</v>
      </c>
      <c r="Q31" s="184">
        <v>4.9850000000000003</v>
      </c>
      <c r="R31" s="183">
        <v>5</v>
      </c>
      <c r="S31" s="186">
        <v>1</v>
      </c>
    </row>
    <row r="32" spans="1:19" x14ac:dyDescent="0.25">
      <c r="A32" s="183" t="s">
        <v>276</v>
      </c>
      <c r="B32" s="183"/>
      <c r="C32" s="183"/>
      <c r="D32" s="183" t="s">
        <v>121</v>
      </c>
      <c r="E32" s="183"/>
      <c r="F32" s="183"/>
      <c r="G32" s="184"/>
      <c r="H32" s="184"/>
      <c r="I32" s="192">
        <v>0.36</v>
      </c>
      <c r="J32" s="184">
        <f>SUM(G32:I32)</f>
        <v>0.36</v>
      </c>
      <c r="K32" s="183"/>
      <c r="L32" s="183" t="s">
        <v>123</v>
      </c>
      <c r="M32" s="183">
        <v>0.75</v>
      </c>
      <c r="N32" s="183" t="s">
        <v>31</v>
      </c>
      <c r="O32" s="183"/>
      <c r="P32" s="183">
        <v>0.75</v>
      </c>
      <c r="Q32" s="184">
        <v>4.9850000000000003</v>
      </c>
      <c r="R32" s="183">
        <v>5</v>
      </c>
      <c r="S32" s="186">
        <v>1</v>
      </c>
    </row>
    <row r="33" spans="1:19" x14ac:dyDescent="0.25">
      <c r="A33" s="183" t="s">
        <v>276</v>
      </c>
      <c r="B33" s="183"/>
      <c r="C33" s="183"/>
      <c r="D33" s="197" t="s">
        <v>257</v>
      </c>
      <c r="E33" s="183"/>
      <c r="F33" s="183"/>
      <c r="G33" s="184"/>
      <c r="H33" s="184"/>
      <c r="I33" s="184">
        <v>0.375</v>
      </c>
      <c r="J33" s="184">
        <v>0.375</v>
      </c>
      <c r="K33" s="183"/>
      <c r="L33" s="183" t="s">
        <v>123</v>
      </c>
      <c r="M33" s="183">
        <v>0.75</v>
      </c>
      <c r="N33" s="183"/>
      <c r="O33" s="183"/>
      <c r="P33" s="183">
        <v>0.75</v>
      </c>
      <c r="Q33" s="184">
        <v>4.9850000000000003</v>
      </c>
      <c r="R33" s="183">
        <v>5</v>
      </c>
      <c r="S33" s="186">
        <v>1</v>
      </c>
    </row>
    <row r="34" spans="1:19" x14ac:dyDescent="0.25">
      <c r="A34" s="180" t="s">
        <v>0</v>
      </c>
      <c r="B34" s="180" t="s">
        <v>2</v>
      </c>
      <c r="C34" s="180" t="s">
        <v>3</v>
      </c>
      <c r="D34" s="180" t="s">
        <v>4</v>
      </c>
      <c r="E34" s="180" t="s">
        <v>8</v>
      </c>
      <c r="F34" s="180" t="s">
        <v>10</v>
      </c>
      <c r="G34" s="180" t="s">
        <v>12</v>
      </c>
      <c r="H34" s="180" t="s">
        <v>13</v>
      </c>
      <c r="I34" s="180" t="s">
        <v>14</v>
      </c>
      <c r="J34" s="180" t="s">
        <v>169</v>
      </c>
      <c r="K34" s="180" t="s">
        <v>272</v>
      </c>
      <c r="L34" s="181" t="s">
        <v>166</v>
      </c>
      <c r="M34" s="181" t="s">
        <v>15</v>
      </c>
      <c r="N34" s="181" t="s">
        <v>167</v>
      </c>
      <c r="O34" s="181" t="s">
        <v>15</v>
      </c>
      <c r="P34" s="181" t="s">
        <v>165</v>
      </c>
      <c r="Q34" s="181" t="s">
        <v>16</v>
      </c>
      <c r="R34" s="181" t="s">
        <v>17</v>
      </c>
      <c r="S34" s="182" t="s">
        <v>18</v>
      </c>
    </row>
    <row r="35" spans="1:19" x14ac:dyDescent="0.25">
      <c r="A35" s="183" t="s">
        <v>277</v>
      </c>
      <c r="B35" s="183" t="s">
        <v>49</v>
      </c>
      <c r="C35" s="183">
        <v>71720</v>
      </c>
      <c r="D35" s="183" t="s">
        <v>171</v>
      </c>
      <c r="E35" s="183"/>
      <c r="F35" s="183"/>
      <c r="G35" s="184">
        <v>0</v>
      </c>
      <c r="H35" s="184">
        <v>0</v>
      </c>
      <c r="I35" s="184">
        <v>0.36</v>
      </c>
      <c r="J35" s="184">
        <f t="shared" ref="J35:J42" si="1">SUM(G35:I35)</f>
        <v>0.36</v>
      </c>
      <c r="K35" s="183"/>
      <c r="L35" s="183" t="s">
        <v>158</v>
      </c>
      <c r="M35" s="183">
        <v>0.5</v>
      </c>
      <c r="N35" s="183" t="s">
        <v>228</v>
      </c>
      <c r="O35" s="183">
        <v>2</v>
      </c>
      <c r="P35" s="96">
        <v>2.5</v>
      </c>
      <c r="Q35" s="101">
        <v>8.2432999999999996</v>
      </c>
      <c r="R35" s="96">
        <v>8</v>
      </c>
      <c r="S35" s="100">
        <v>1.0304125</v>
      </c>
    </row>
    <row r="36" spans="1:19" x14ac:dyDescent="0.25">
      <c r="A36" s="183" t="s">
        <v>277</v>
      </c>
      <c r="B36" s="183"/>
      <c r="C36" s="183">
        <v>172890</v>
      </c>
      <c r="D36" s="183" t="s">
        <v>121</v>
      </c>
      <c r="E36" s="183"/>
      <c r="F36" s="183"/>
      <c r="G36" s="184"/>
      <c r="H36" s="184"/>
      <c r="I36" s="184">
        <v>0.12</v>
      </c>
      <c r="J36" s="184">
        <f t="shared" si="1"/>
        <v>0.12</v>
      </c>
      <c r="K36" s="183"/>
      <c r="L36" s="183" t="s">
        <v>158</v>
      </c>
      <c r="M36" s="183">
        <v>0.5</v>
      </c>
      <c r="N36" s="183" t="s">
        <v>228</v>
      </c>
      <c r="O36" s="183">
        <v>2</v>
      </c>
      <c r="P36" s="96">
        <v>2.5</v>
      </c>
      <c r="Q36" s="101">
        <v>8.2432999999999996</v>
      </c>
      <c r="R36" s="96">
        <v>8</v>
      </c>
      <c r="S36" s="100">
        <v>1.0304125</v>
      </c>
    </row>
    <row r="37" spans="1:19" x14ac:dyDescent="0.25">
      <c r="A37" s="183" t="s">
        <v>277</v>
      </c>
      <c r="B37" s="183" t="s">
        <v>49</v>
      </c>
      <c r="C37" s="183">
        <v>73167</v>
      </c>
      <c r="D37" s="201" t="s">
        <v>285</v>
      </c>
      <c r="E37" s="183"/>
      <c r="F37" s="183" t="s">
        <v>26</v>
      </c>
      <c r="G37" s="184">
        <v>0.58330000000000004</v>
      </c>
      <c r="H37" s="184">
        <v>0</v>
      </c>
      <c r="I37" s="184">
        <v>0</v>
      </c>
      <c r="J37" s="184">
        <f t="shared" si="1"/>
        <v>0.58330000000000004</v>
      </c>
      <c r="K37" s="183"/>
      <c r="L37" s="183" t="s">
        <v>158</v>
      </c>
      <c r="M37" s="183">
        <v>0.5</v>
      </c>
      <c r="N37" s="183" t="s">
        <v>228</v>
      </c>
      <c r="O37" s="183">
        <v>2</v>
      </c>
      <c r="P37" s="96">
        <v>2.5</v>
      </c>
      <c r="Q37" s="101">
        <v>8.2432999999999996</v>
      </c>
      <c r="R37" s="96">
        <v>8</v>
      </c>
      <c r="S37" s="100">
        <v>1.0304125</v>
      </c>
    </row>
    <row r="38" spans="1:19" ht="26.25" x14ac:dyDescent="0.25">
      <c r="A38" s="183" t="s">
        <v>277</v>
      </c>
      <c r="B38" s="183" t="s">
        <v>49</v>
      </c>
      <c r="C38" s="195">
        <v>73164</v>
      </c>
      <c r="D38" s="201" t="s">
        <v>286</v>
      </c>
      <c r="E38" s="183" t="s">
        <v>29</v>
      </c>
      <c r="F38" s="183" t="s">
        <v>120</v>
      </c>
      <c r="G38" s="207">
        <v>0.75</v>
      </c>
      <c r="H38" s="202">
        <v>0.25</v>
      </c>
      <c r="I38" s="202">
        <v>0</v>
      </c>
      <c r="J38" s="184">
        <f t="shared" si="1"/>
        <v>1</v>
      </c>
      <c r="K38" s="183"/>
      <c r="L38" s="183" t="s">
        <v>158</v>
      </c>
      <c r="M38" s="183">
        <v>0.5</v>
      </c>
      <c r="N38" s="183" t="s">
        <v>228</v>
      </c>
      <c r="O38" s="183">
        <v>2</v>
      </c>
      <c r="P38" s="96">
        <v>2.5</v>
      </c>
      <c r="Q38" s="101">
        <v>8.2432999999999996</v>
      </c>
      <c r="R38" s="96">
        <v>8</v>
      </c>
      <c r="S38" s="100">
        <v>1.0304125</v>
      </c>
    </row>
    <row r="39" spans="1:19" ht="26.25" x14ac:dyDescent="0.25">
      <c r="A39" s="183" t="s">
        <v>277</v>
      </c>
      <c r="B39" s="183" t="s">
        <v>49</v>
      </c>
      <c r="C39" s="203">
        <v>73166</v>
      </c>
      <c r="D39" s="204" t="s">
        <v>287</v>
      </c>
      <c r="E39" s="183" t="s">
        <v>29</v>
      </c>
      <c r="F39" s="183" t="s">
        <v>26</v>
      </c>
      <c r="G39" s="207">
        <v>0.75</v>
      </c>
      <c r="H39" s="202">
        <v>0.25</v>
      </c>
      <c r="I39" s="202">
        <v>0</v>
      </c>
      <c r="J39" s="184">
        <f t="shared" si="1"/>
        <v>1</v>
      </c>
      <c r="K39" s="183"/>
      <c r="L39" s="183" t="s">
        <v>158</v>
      </c>
      <c r="M39" s="183">
        <v>0.5</v>
      </c>
      <c r="N39" s="183" t="s">
        <v>228</v>
      </c>
      <c r="O39" s="183">
        <v>2</v>
      </c>
      <c r="P39" s="96">
        <v>2.5</v>
      </c>
      <c r="Q39" s="96">
        <v>8.2432999999999996</v>
      </c>
      <c r="R39" s="96">
        <v>8</v>
      </c>
      <c r="S39" s="100">
        <v>1.0304125</v>
      </c>
    </row>
    <row r="40" spans="1:19" x14ac:dyDescent="0.25">
      <c r="A40" s="183" t="s">
        <v>277</v>
      </c>
      <c r="B40" s="195" t="s">
        <v>65</v>
      </c>
      <c r="C40" s="195">
        <v>171818</v>
      </c>
      <c r="D40" s="189" t="s">
        <v>66</v>
      </c>
      <c r="E40" s="183" t="s">
        <v>29</v>
      </c>
      <c r="F40" s="183" t="s">
        <v>26</v>
      </c>
      <c r="G40" s="192">
        <v>0</v>
      </c>
      <c r="H40" s="192">
        <v>1.5</v>
      </c>
      <c r="I40" s="192">
        <v>0</v>
      </c>
      <c r="J40" s="192">
        <f t="shared" si="1"/>
        <v>1.5</v>
      </c>
      <c r="K40" s="183"/>
      <c r="L40" s="183" t="s">
        <v>158</v>
      </c>
      <c r="M40" s="183">
        <v>0.5</v>
      </c>
      <c r="N40" s="183" t="s">
        <v>228</v>
      </c>
      <c r="O40" s="183">
        <v>2</v>
      </c>
      <c r="P40" s="96">
        <v>2.5</v>
      </c>
      <c r="Q40" s="96">
        <v>8.2432999999999996</v>
      </c>
      <c r="R40" s="96">
        <v>8</v>
      </c>
      <c r="S40" s="100">
        <v>1.0304125</v>
      </c>
    </row>
    <row r="41" spans="1:19" x14ac:dyDescent="0.25">
      <c r="A41" s="183" t="s">
        <v>277</v>
      </c>
      <c r="B41" s="195" t="s">
        <v>70</v>
      </c>
      <c r="C41" s="195">
        <v>172728</v>
      </c>
      <c r="D41" s="183" t="s">
        <v>71</v>
      </c>
      <c r="E41" s="183" t="s">
        <v>29</v>
      </c>
      <c r="F41" s="183" t="s">
        <v>26</v>
      </c>
      <c r="G41" s="192">
        <v>0</v>
      </c>
      <c r="H41" s="192">
        <v>0.5</v>
      </c>
      <c r="I41" s="184"/>
      <c r="J41" s="192">
        <f t="shared" si="1"/>
        <v>0.5</v>
      </c>
      <c r="K41" s="187" t="s">
        <v>193</v>
      </c>
      <c r="L41" s="183" t="s">
        <v>158</v>
      </c>
      <c r="M41" s="183">
        <v>0.5</v>
      </c>
      <c r="N41" s="183" t="s">
        <v>228</v>
      </c>
      <c r="O41" s="183">
        <v>2</v>
      </c>
      <c r="P41" s="96">
        <v>2.5</v>
      </c>
      <c r="Q41" s="96">
        <v>8.2432999999999996</v>
      </c>
      <c r="R41" s="96">
        <v>8</v>
      </c>
      <c r="S41" s="100">
        <v>1.0304125</v>
      </c>
    </row>
    <row r="42" spans="1:19" x14ac:dyDescent="0.25">
      <c r="A42" s="183" t="s">
        <v>277</v>
      </c>
      <c r="B42" s="195" t="s">
        <v>72</v>
      </c>
      <c r="C42" s="195">
        <v>73074</v>
      </c>
      <c r="D42" s="189" t="s">
        <v>75</v>
      </c>
      <c r="E42" s="183" t="s">
        <v>29</v>
      </c>
      <c r="F42" s="183" t="s">
        <v>26</v>
      </c>
      <c r="G42" s="192">
        <v>0.34</v>
      </c>
      <c r="H42" s="192">
        <v>0.34</v>
      </c>
      <c r="I42" s="184">
        <v>0</v>
      </c>
      <c r="J42" s="192">
        <f t="shared" si="1"/>
        <v>0.68</v>
      </c>
      <c r="K42" s="183"/>
      <c r="L42" s="183" t="s">
        <v>158</v>
      </c>
      <c r="M42" s="183">
        <v>0.5</v>
      </c>
      <c r="N42" s="183" t="s">
        <v>228</v>
      </c>
      <c r="O42" s="183">
        <v>2</v>
      </c>
      <c r="P42" s="96">
        <v>2.5</v>
      </c>
      <c r="Q42" s="96">
        <v>8.2432999999999996</v>
      </c>
      <c r="R42" s="96">
        <v>8</v>
      </c>
      <c r="S42" s="100">
        <v>1.0304125</v>
      </c>
    </row>
    <row r="43" spans="1:19" x14ac:dyDescent="0.25">
      <c r="A43" s="219"/>
      <c r="B43" s="218"/>
      <c r="C43" s="218"/>
      <c r="D43" s="214"/>
      <c r="E43" s="219"/>
      <c r="F43" s="219"/>
      <c r="G43" s="220"/>
      <c r="H43" s="220"/>
      <c r="I43" s="220"/>
      <c r="J43" s="220"/>
      <c r="K43" s="219"/>
      <c r="L43" s="219"/>
      <c r="M43" s="219"/>
      <c r="N43" s="219"/>
      <c r="O43" s="219"/>
      <c r="P43" s="219"/>
      <c r="Q43" s="220"/>
      <c r="R43" s="219"/>
      <c r="S43" s="222"/>
    </row>
    <row r="44" spans="1:19" x14ac:dyDescent="0.25">
      <c r="A44" s="183" t="s">
        <v>278</v>
      </c>
      <c r="B44" s="183" t="s">
        <v>125</v>
      </c>
      <c r="C44" s="183">
        <v>73037</v>
      </c>
      <c r="D44" s="183" t="s">
        <v>37</v>
      </c>
      <c r="E44" s="183" t="s">
        <v>29</v>
      </c>
      <c r="F44" s="183" t="s">
        <v>26</v>
      </c>
      <c r="G44" s="184">
        <v>1</v>
      </c>
      <c r="H44" s="184">
        <v>0.5</v>
      </c>
      <c r="I44" s="184">
        <v>0</v>
      </c>
      <c r="J44" s="184">
        <f>SUM(G44:I44)</f>
        <v>1.5</v>
      </c>
      <c r="K44" s="183"/>
      <c r="L44" s="183" t="s">
        <v>158</v>
      </c>
      <c r="M44" s="183">
        <v>0.5</v>
      </c>
      <c r="N44" s="183" t="s">
        <v>229</v>
      </c>
      <c r="O44" s="183">
        <v>3</v>
      </c>
      <c r="P44" s="183">
        <v>3.5</v>
      </c>
      <c r="Q44" s="184">
        <v>7.24</v>
      </c>
      <c r="R44" s="183">
        <v>7.5</v>
      </c>
      <c r="S44" s="200">
        <v>0.96533333333333338</v>
      </c>
    </row>
    <row r="45" spans="1:19" x14ac:dyDescent="0.25">
      <c r="A45" s="183" t="s">
        <v>278</v>
      </c>
      <c r="B45" s="183" t="s">
        <v>68</v>
      </c>
      <c r="C45" s="183">
        <v>172890</v>
      </c>
      <c r="D45" s="183" t="s">
        <v>121</v>
      </c>
      <c r="E45" s="183"/>
      <c r="F45" s="183"/>
      <c r="G45" s="184">
        <v>0</v>
      </c>
      <c r="H45" s="184">
        <v>0</v>
      </c>
      <c r="I45" s="184">
        <v>0.24</v>
      </c>
      <c r="J45" s="184">
        <f>SUM(G45:I45)</f>
        <v>0.24</v>
      </c>
      <c r="K45" s="183" t="s">
        <v>176</v>
      </c>
      <c r="L45" s="183" t="s">
        <v>158</v>
      </c>
      <c r="M45" s="183">
        <v>0.5</v>
      </c>
      <c r="N45" s="183" t="s">
        <v>229</v>
      </c>
      <c r="O45" s="183">
        <v>3</v>
      </c>
      <c r="P45" s="183">
        <v>3.5</v>
      </c>
      <c r="Q45" s="184">
        <v>7.24</v>
      </c>
      <c r="R45" s="183">
        <v>7.5</v>
      </c>
      <c r="S45" s="200">
        <v>0.96533333333333338</v>
      </c>
    </row>
    <row r="46" spans="1:19" x14ac:dyDescent="0.25">
      <c r="A46" s="183" t="s">
        <v>278</v>
      </c>
      <c r="B46" s="183" t="s">
        <v>70</v>
      </c>
      <c r="C46" s="183">
        <v>172821</v>
      </c>
      <c r="D46" s="183" t="s">
        <v>207</v>
      </c>
      <c r="E46" s="183"/>
      <c r="F46" s="183" t="s">
        <v>26</v>
      </c>
      <c r="G46" s="184">
        <v>0.37</v>
      </c>
      <c r="H46" s="184">
        <v>1.1299999999999999</v>
      </c>
      <c r="I46" s="184">
        <v>0</v>
      </c>
      <c r="J46" s="184">
        <f>SUM(G46:I46)</f>
        <v>1.5</v>
      </c>
      <c r="K46" s="193" t="s">
        <v>252</v>
      </c>
      <c r="L46" s="183" t="s">
        <v>158</v>
      </c>
      <c r="M46" s="183">
        <v>0.5</v>
      </c>
      <c r="N46" s="183" t="s">
        <v>229</v>
      </c>
      <c r="O46" s="183">
        <v>3</v>
      </c>
      <c r="P46" s="183">
        <v>3.5</v>
      </c>
      <c r="Q46" s="184">
        <v>7.24</v>
      </c>
      <c r="R46" s="183">
        <v>7.5</v>
      </c>
      <c r="S46" s="200">
        <v>0.96533333333333338</v>
      </c>
    </row>
    <row r="47" spans="1:19" x14ac:dyDescent="0.25">
      <c r="A47" s="183" t="s">
        <v>278</v>
      </c>
      <c r="B47" s="183" t="s">
        <v>81</v>
      </c>
      <c r="C47" s="195">
        <v>172402</v>
      </c>
      <c r="D47" s="183" t="s">
        <v>60</v>
      </c>
      <c r="E47" s="183" t="s">
        <v>29</v>
      </c>
      <c r="F47" s="183" t="s">
        <v>40</v>
      </c>
      <c r="G47" s="184">
        <v>0</v>
      </c>
      <c r="H47" s="184">
        <v>0.5</v>
      </c>
      <c r="I47" s="184"/>
      <c r="J47" s="192">
        <f>SUM(G47:I47)</f>
        <v>0.5</v>
      </c>
      <c r="K47" s="194" t="s">
        <v>271</v>
      </c>
      <c r="L47" s="183" t="s">
        <v>158</v>
      </c>
      <c r="M47" s="183">
        <v>0.5</v>
      </c>
      <c r="N47" s="183" t="s">
        <v>229</v>
      </c>
      <c r="O47" s="183">
        <v>3</v>
      </c>
      <c r="P47" s="183">
        <v>3.5</v>
      </c>
      <c r="Q47" s="184">
        <v>7.24</v>
      </c>
      <c r="R47" s="183">
        <v>7.5</v>
      </c>
      <c r="S47" s="200">
        <v>0.96533333333333338</v>
      </c>
    </row>
    <row r="48" spans="1:19" x14ac:dyDescent="0.25">
      <c r="A48" s="219"/>
      <c r="B48" s="219"/>
      <c r="C48" s="218"/>
      <c r="D48" s="219"/>
      <c r="E48" s="219"/>
      <c r="F48" s="219"/>
      <c r="G48" s="220"/>
      <c r="H48" s="220"/>
      <c r="I48" s="220"/>
      <c r="J48" s="220"/>
      <c r="K48" s="216"/>
      <c r="L48" s="219"/>
      <c r="M48" s="219"/>
      <c r="N48" s="219"/>
      <c r="O48" s="219"/>
      <c r="P48" s="219"/>
      <c r="Q48" s="220"/>
      <c r="R48" s="219"/>
      <c r="S48" s="221"/>
    </row>
    <row r="49" spans="1:19" ht="25.5" x14ac:dyDescent="0.25">
      <c r="A49" s="183" t="s">
        <v>279</v>
      </c>
      <c r="B49" s="183" t="s">
        <v>68</v>
      </c>
      <c r="C49" s="183">
        <v>172502</v>
      </c>
      <c r="D49" s="183" t="s">
        <v>69</v>
      </c>
      <c r="E49" s="183" t="s">
        <v>29</v>
      </c>
      <c r="F49" s="183" t="s">
        <v>234</v>
      </c>
      <c r="G49" s="184">
        <v>1</v>
      </c>
      <c r="H49" s="184">
        <v>2</v>
      </c>
      <c r="I49" s="184">
        <v>0</v>
      </c>
      <c r="J49" s="184">
        <f t="shared" ref="J49:J55" si="2">SUM(G49:I49)</f>
        <v>3</v>
      </c>
      <c r="K49" s="187" t="s">
        <v>177</v>
      </c>
      <c r="L49" s="183" t="s">
        <v>158</v>
      </c>
      <c r="M49" s="183">
        <v>0.5</v>
      </c>
      <c r="N49" s="183"/>
      <c r="O49" s="183"/>
      <c r="P49" s="183">
        <v>0.5</v>
      </c>
      <c r="Q49" s="96">
        <v>9.7600000000000016</v>
      </c>
      <c r="R49" s="96">
        <v>10</v>
      </c>
      <c r="S49" s="102">
        <v>0.9760000000000002</v>
      </c>
    </row>
    <row r="50" spans="1:19" x14ac:dyDescent="0.25">
      <c r="A50" s="183" t="s">
        <v>279</v>
      </c>
      <c r="B50" s="183" t="s">
        <v>70</v>
      </c>
      <c r="C50" s="183">
        <v>172728</v>
      </c>
      <c r="D50" s="183" t="s">
        <v>71</v>
      </c>
      <c r="E50" s="183" t="s">
        <v>29</v>
      </c>
      <c r="F50" s="183" t="s">
        <v>26</v>
      </c>
      <c r="G50" s="184">
        <v>0.5</v>
      </c>
      <c r="H50" s="184">
        <v>0.5</v>
      </c>
      <c r="I50" s="184">
        <v>0</v>
      </c>
      <c r="J50" s="184">
        <f t="shared" si="2"/>
        <v>1</v>
      </c>
      <c r="K50" s="187" t="s">
        <v>193</v>
      </c>
      <c r="L50" s="183" t="s">
        <v>158</v>
      </c>
      <c r="M50" s="183">
        <v>0.5</v>
      </c>
      <c r="N50" s="183"/>
      <c r="O50" s="183"/>
      <c r="P50" s="183">
        <v>0.5</v>
      </c>
      <c r="Q50" s="96">
        <v>9.7600000000000016</v>
      </c>
      <c r="R50" s="96">
        <v>10</v>
      </c>
      <c r="S50" s="102">
        <v>0.9760000000000002</v>
      </c>
    </row>
    <row r="51" spans="1:19" x14ac:dyDescent="0.25">
      <c r="A51" s="183" t="s">
        <v>279</v>
      </c>
      <c r="B51" s="183" t="s">
        <v>72</v>
      </c>
      <c r="C51" s="183">
        <v>73077</v>
      </c>
      <c r="D51" s="183" t="s">
        <v>73</v>
      </c>
      <c r="E51" s="183" t="s">
        <v>29</v>
      </c>
      <c r="F51" s="183" t="s">
        <v>26</v>
      </c>
      <c r="G51" s="184">
        <v>1</v>
      </c>
      <c r="H51" s="184">
        <v>1</v>
      </c>
      <c r="I51" s="184">
        <v>0</v>
      </c>
      <c r="J51" s="184">
        <f t="shared" si="2"/>
        <v>2</v>
      </c>
      <c r="K51" s="183" t="s">
        <v>191</v>
      </c>
      <c r="L51" s="183" t="s">
        <v>158</v>
      </c>
      <c r="M51" s="183">
        <v>0.5</v>
      </c>
      <c r="N51" s="183"/>
      <c r="O51" s="183"/>
      <c r="P51" s="183">
        <v>0.5</v>
      </c>
      <c r="Q51" s="96">
        <v>9.7600000000000016</v>
      </c>
      <c r="R51" s="96">
        <v>10</v>
      </c>
      <c r="S51" s="102">
        <v>0.9760000000000002</v>
      </c>
    </row>
    <row r="52" spans="1:19" x14ac:dyDescent="0.25">
      <c r="A52" s="183" t="s">
        <v>279</v>
      </c>
      <c r="B52" s="183" t="s">
        <v>72</v>
      </c>
      <c r="C52" s="183">
        <v>73078</v>
      </c>
      <c r="D52" s="183" t="s">
        <v>74</v>
      </c>
      <c r="E52" s="183" t="s">
        <v>29</v>
      </c>
      <c r="F52" s="183" t="s">
        <v>26</v>
      </c>
      <c r="G52" s="184">
        <v>0.25</v>
      </c>
      <c r="H52" s="184">
        <v>0.25</v>
      </c>
      <c r="I52" s="184">
        <v>0</v>
      </c>
      <c r="J52" s="184">
        <f t="shared" si="2"/>
        <v>0.5</v>
      </c>
      <c r="K52" s="183" t="s">
        <v>191</v>
      </c>
      <c r="L52" s="183" t="s">
        <v>158</v>
      </c>
      <c r="M52" s="183">
        <v>0.5</v>
      </c>
      <c r="N52" s="183"/>
      <c r="O52" s="183"/>
      <c r="P52" s="183">
        <v>0.5</v>
      </c>
      <c r="Q52" s="96">
        <v>9.7600000000000016</v>
      </c>
      <c r="R52" s="96">
        <v>10</v>
      </c>
      <c r="S52" s="102">
        <v>0.9760000000000002</v>
      </c>
    </row>
    <row r="53" spans="1:19" x14ac:dyDescent="0.25">
      <c r="A53" s="183" t="s">
        <v>279</v>
      </c>
      <c r="B53" s="183" t="s">
        <v>68</v>
      </c>
      <c r="C53" s="197">
        <v>172890</v>
      </c>
      <c r="D53" s="189" t="s">
        <v>121</v>
      </c>
      <c r="E53" s="183"/>
      <c r="F53" s="183"/>
      <c r="G53" s="192">
        <v>0</v>
      </c>
      <c r="H53" s="192">
        <v>0</v>
      </c>
      <c r="I53" s="192">
        <v>0.96</v>
      </c>
      <c r="J53" s="192">
        <f t="shared" si="2"/>
        <v>0.96</v>
      </c>
      <c r="K53" s="183"/>
      <c r="L53" s="183" t="s">
        <v>158</v>
      </c>
      <c r="M53" s="183">
        <v>0.5</v>
      </c>
      <c r="N53" s="183"/>
      <c r="O53" s="183"/>
      <c r="P53" s="183">
        <v>0.5</v>
      </c>
      <c r="Q53" s="96">
        <v>9.7600000000000016</v>
      </c>
      <c r="R53" s="96">
        <v>10</v>
      </c>
      <c r="S53" s="102">
        <v>0.9760000000000002</v>
      </c>
    </row>
    <row r="54" spans="1:19" x14ac:dyDescent="0.25">
      <c r="A54" s="183" t="s">
        <v>279</v>
      </c>
      <c r="B54" s="195" t="s">
        <v>72</v>
      </c>
      <c r="C54" s="195">
        <v>73079</v>
      </c>
      <c r="D54" s="189" t="s">
        <v>126</v>
      </c>
      <c r="E54" s="205" t="s">
        <v>29</v>
      </c>
      <c r="F54" s="183"/>
      <c r="G54" s="192">
        <v>0</v>
      </c>
      <c r="H54" s="192">
        <v>0</v>
      </c>
      <c r="I54" s="192">
        <v>1</v>
      </c>
      <c r="J54" s="192">
        <f t="shared" si="2"/>
        <v>1</v>
      </c>
      <c r="K54" s="183"/>
      <c r="L54" s="183" t="s">
        <v>158</v>
      </c>
      <c r="M54" s="183">
        <v>0.5</v>
      </c>
      <c r="N54" s="183"/>
      <c r="O54" s="183"/>
      <c r="P54" s="197">
        <v>0.5</v>
      </c>
      <c r="Q54" s="96">
        <v>9.7600000000000016</v>
      </c>
      <c r="R54" s="96">
        <v>10</v>
      </c>
      <c r="S54" s="102">
        <v>0.9760000000000002</v>
      </c>
    </row>
    <row r="55" spans="1:19" x14ac:dyDescent="0.25">
      <c r="A55" s="183" t="s">
        <v>279</v>
      </c>
      <c r="B55" s="197" t="s">
        <v>253</v>
      </c>
      <c r="C55" s="183"/>
      <c r="D55" s="197" t="s">
        <v>254</v>
      </c>
      <c r="E55" s="183"/>
      <c r="F55" s="183"/>
      <c r="G55" s="184"/>
      <c r="H55" s="184"/>
      <c r="I55" s="192">
        <v>0.8</v>
      </c>
      <c r="J55" s="192">
        <f t="shared" si="2"/>
        <v>0.8</v>
      </c>
      <c r="K55" s="183"/>
      <c r="L55" s="183" t="s">
        <v>158</v>
      </c>
      <c r="M55" s="183">
        <v>0.5</v>
      </c>
      <c r="N55" s="183"/>
      <c r="O55" s="183"/>
      <c r="P55" s="197">
        <v>0.5</v>
      </c>
      <c r="Q55" s="96">
        <v>9.7600000000000016</v>
      </c>
      <c r="R55" s="96">
        <v>10</v>
      </c>
      <c r="S55" s="102">
        <v>0.9760000000000002</v>
      </c>
    </row>
    <row r="56" spans="1:19" x14ac:dyDescent="0.25">
      <c r="A56" s="219"/>
      <c r="B56" s="219"/>
      <c r="C56" s="219"/>
      <c r="D56" s="219"/>
      <c r="E56" s="219"/>
      <c r="F56" s="219"/>
      <c r="G56" s="220"/>
      <c r="H56" s="220"/>
      <c r="I56" s="220"/>
      <c r="J56" s="220"/>
      <c r="K56" s="219"/>
      <c r="L56" s="219"/>
      <c r="M56" s="219"/>
      <c r="N56" s="219"/>
      <c r="O56" s="219"/>
      <c r="P56" s="219"/>
      <c r="Q56" s="220"/>
      <c r="R56" s="219"/>
      <c r="S56" s="221"/>
    </row>
    <row r="57" spans="1:19" x14ac:dyDescent="0.25">
      <c r="A57" s="183" t="s">
        <v>280</v>
      </c>
      <c r="B57" s="183" t="s">
        <v>76</v>
      </c>
      <c r="C57" s="183">
        <v>251104</v>
      </c>
      <c r="D57" s="183" t="s">
        <v>64</v>
      </c>
      <c r="E57" s="183" t="s">
        <v>29</v>
      </c>
      <c r="F57" s="183" t="s">
        <v>26</v>
      </c>
      <c r="G57" s="184">
        <v>1.5</v>
      </c>
      <c r="H57" s="184">
        <v>0.5</v>
      </c>
      <c r="I57" s="184">
        <v>0</v>
      </c>
      <c r="J57" s="184">
        <f>SUM(G57:I57)</f>
        <v>2</v>
      </c>
      <c r="K57" s="183" t="s">
        <v>182</v>
      </c>
      <c r="L57" s="183"/>
      <c r="M57" s="183"/>
      <c r="N57" s="183"/>
      <c r="O57" s="183"/>
      <c r="P57" s="183">
        <v>0</v>
      </c>
      <c r="Q57" s="184">
        <v>4</v>
      </c>
      <c r="R57" s="183">
        <v>4</v>
      </c>
      <c r="S57" s="200">
        <v>1</v>
      </c>
    </row>
    <row r="58" spans="1:19" x14ac:dyDescent="0.25">
      <c r="A58" s="183" t="s">
        <v>280</v>
      </c>
      <c r="B58" s="183" t="s">
        <v>76</v>
      </c>
      <c r="C58" s="183">
        <v>251805</v>
      </c>
      <c r="D58" s="183" t="s">
        <v>77</v>
      </c>
      <c r="E58" s="183" t="s">
        <v>29</v>
      </c>
      <c r="F58" s="183" t="s">
        <v>26</v>
      </c>
      <c r="G58" s="184">
        <v>1.5</v>
      </c>
      <c r="H58" s="184">
        <v>0.5</v>
      </c>
      <c r="I58" s="184">
        <v>0</v>
      </c>
      <c r="J58" s="184">
        <f>SUM(G58:I58)</f>
        <v>2</v>
      </c>
      <c r="K58" s="183" t="s">
        <v>183</v>
      </c>
      <c r="L58" s="183"/>
      <c r="M58" s="183"/>
      <c r="N58" s="183"/>
      <c r="O58" s="183"/>
      <c r="P58" s="183">
        <v>0</v>
      </c>
      <c r="Q58" s="184">
        <v>4</v>
      </c>
      <c r="R58" s="183">
        <v>4</v>
      </c>
      <c r="S58" s="200">
        <v>1</v>
      </c>
    </row>
    <row r="59" spans="1:19" x14ac:dyDescent="0.25">
      <c r="A59" s="219"/>
      <c r="B59" s="219"/>
      <c r="C59" s="219"/>
      <c r="D59" s="219"/>
      <c r="E59" s="219"/>
      <c r="F59" s="219"/>
      <c r="G59" s="220"/>
      <c r="H59" s="220"/>
      <c r="I59" s="220"/>
      <c r="J59" s="220"/>
      <c r="K59" s="219"/>
      <c r="L59" s="219"/>
      <c r="M59" s="219"/>
      <c r="N59" s="219"/>
      <c r="O59" s="219"/>
      <c r="P59" s="219"/>
      <c r="Q59" s="220"/>
      <c r="R59" s="219"/>
      <c r="S59" s="221"/>
    </row>
    <row r="60" spans="1:19" x14ac:dyDescent="0.25">
      <c r="A60" s="183" t="s">
        <v>239</v>
      </c>
      <c r="B60" s="183" t="s">
        <v>70</v>
      </c>
      <c r="C60" s="183">
        <v>172825</v>
      </c>
      <c r="D60" s="183" t="s">
        <v>89</v>
      </c>
      <c r="E60" s="183" t="s">
        <v>29</v>
      </c>
      <c r="F60" s="183" t="s">
        <v>26</v>
      </c>
      <c r="G60" s="184">
        <v>0.5</v>
      </c>
      <c r="H60" s="184">
        <v>1</v>
      </c>
      <c r="I60" s="184">
        <v>0</v>
      </c>
      <c r="J60" s="184">
        <f>SUM(G60:I60)</f>
        <v>1.5</v>
      </c>
      <c r="K60" s="194" t="s">
        <v>224</v>
      </c>
      <c r="L60" s="183"/>
      <c r="M60" s="183"/>
      <c r="N60" s="183"/>
      <c r="O60" s="183"/>
      <c r="P60" s="183">
        <v>0</v>
      </c>
      <c r="Q60" s="184">
        <v>3</v>
      </c>
      <c r="R60" s="183">
        <v>3</v>
      </c>
      <c r="S60" s="200">
        <v>1</v>
      </c>
    </row>
    <row r="61" spans="1:19" ht="13.5" customHeight="1" x14ac:dyDescent="0.25">
      <c r="A61" s="183" t="s">
        <v>239</v>
      </c>
      <c r="B61" s="183" t="s">
        <v>82</v>
      </c>
      <c r="C61" s="195">
        <v>172709</v>
      </c>
      <c r="D61" s="183" t="s">
        <v>90</v>
      </c>
      <c r="E61" s="183" t="s">
        <v>29</v>
      </c>
      <c r="F61" s="183" t="s">
        <v>26</v>
      </c>
      <c r="G61" s="184">
        <v>0</v>
      </c>
      <c r="H61" s="184">
        <v>0.5</v>
      </c>
      <c r="I61" s="184">
        <v>0</v>
      </c>
      <c r="J61" s="184">
        <f>SUM(G61:I61)</f>
        <v>0.5</v>
      </c>
      <c r="K61" s="187" t="s">
        <v>262</v>
      </c>
      <c r="L61" s="183"/>
      <c r="M61" s="183"/>
      <c r="N61" s="183"/>
      <c r="O61" s="183"/>
      <c r="P61" s="183">
        <v>0</v>
      </c>
      <c r="Q61" s="184">
        <v>3</v>
      </c>
      <c r="R61" s="183">
        <v>3</v>
      </c>
      <c r="S61" s="200">
        <v>1</v>
      </c>
    </row>
    <row r="62" spans="1:19" x14ac:dyDescent="0.25">
      <c r="A62" s="183" t="s">
        <v>239</v>
      </c>
      <c r="B62" s="183" t="s">
        <v>81</v>
      </c>
      <c r="C62" s="195">
        <v>172402</v>
      </c>
      <c r="D62" s="183" t="s">
        <v>60</v>
      </c>
      <c r="E62" s="183" t="s">
        <v>29</v>
      </c>
      <c r="F62" s="183" t="s">
        <v>234</v>
      </c>
      <c r="G62" s="184">
        <v>0</v>
      </c>
      <c r="H62" s="184">
        <v>1</v>
      </c>
      <c r="I62" s="192">
        <v>0</v>
      </c>
      <c r="J62" s="192">
        <f>SUM(G62:I62)</f>
        <v>1</v>
      </c>
      <c r="K62" s="194" t="s">
        <v>218</v>
      </c>
      <c r="L62" s="183"/>
      <c r="M62" s="183"/>
      <c r="N62" s="183"/>
      <c r="O62" s="183"/>
      <c r="P62" s="183">
        <v>0</v>
      </c>
      <c r="Q62" s="184">
        <v>3</v>
      </c>
      <c r="R62" s="197">
        <v>3</v>
      </c>
      <c r="S62" s="206">
        <v>1</v>
      </c>
    </row>
    <row r="63" spans="1:19" x14ac:dyDescent="0.25">
      <c r="A63" s="180" t="s">
        <v>0</v>
      </c>
      <c r="B63" s="180" t="s">
        <v>2</v>
      </c>
      <c r="C63" s="180" t="s">
        <v>3</v>
      </c>
      <c r="D63" s="180" t="s">
        <v>4</v>
      </c>
      <c r="E63" s="180" t="s">
        <v>8</v>
      </c>
      <c r="F63" s="180" t="s">
        <v>10</v>
      </c>
      <c r="G63" s="180" t="s">
        <v>12</v>
      </c>
      <c r="H63" s="180" t="s">
        <v>13</v>
      </c>
      <c r="I63" s="180" t="s">
        <v>14</v>
      </c>
      <c r="J63" s="180" t="s">
        <v>169</v>
      </c>
      <c r="K63" s="180" t="s">
        <v>272</v>
      </c>
      <c r="L63" s="181" t="s">
        <v>166</v>
      </c>
      <c r="M63" s="181" t="s">
        <v>15</v>
      </c>
      <c r="N63" s="181" t="s">
        <v>167</v>
      </c>
      <c r="O63" s="181" t="s">
        <v>15</v>
      </c>
      <c r="P63" s="181" t="s">
        <v>165</v>
      </c>
      <c r="Q63" s="181" t="s">
        <v>16</v>
      </c>
      <c r="R63" s="181" t="s">
        <v>17</v>
      </c>
      <c r="S63" s="182" t="s">
        <v>18</v>
      </c>
    </row>
    <row r="64" spans="1:19" x14ac:dyDescent="0.25">
      <c r="A64" s="183" t="s">
        <v>281</v>
      </c>
      <c r="B64" s="183" t="s">
        <v>255</v>
      </c>
      <c r="C64" s="183">
        <v>172820</v>
      </c>
      <c r="D64" s="183" t="s">
        <v>83</v>
      </c>
      <c r="E64" s="183" t="s">
        <v>29</v>
      </c>
      <c r="F64" s="183" t="s">
        <v>26</v>
      </c>
      <c r="G64" s="184">
        <v>0.5</v>
      </c>
      <c r="H64" s="184">
        <v>1</v>
      </c>
      <c r="I64" s="184">
        <v>0</v>
      </c>
      <c r="J64" s="184">
        <f>SUM(G64:I64)</f>
        <v>1.5</v>
      </c>
      <c r="K64" s="193" t="s">
        <v>270</v>
      </c>
      <c r="L64" s="183"/>
      <c r="M64" s="183"/>
      <c r="N64" s="183"/>
      <c r="O64" s="183"/>
      <c r="P64" s="183">
        <v>0</v>
      </c>
      <c r="Q64" s="184">
        <v>6</v>
      </c>
      <c r="R64" s="183">
        <v>6</v>
      </c>
      <c r="S64" s="200">
        <v>1</v>
      </c>
    </row>
    <row r="65" spans="1:19" x14ac:dyDescent="0.25">
      <c r="A65" s="183" t="s">
        <v>281</v>
      </c>
      <c r="B65" s="183" t="s">
        <v>70</v>
      </c>
      <c r="C65" s="183">
        <v>172725</v>
      </c>
      <c r="D65" s="183" t="s">
        <v>80</v>
      </c>
      <c r="E65" s="183" t="s">
        <v>29</v>
      </c>
      <c r="F65" s="183" t="s">
        <v>26</v>
      </c>
      <c r="G65" s="184">
        <v>1.5</v>
      </c>
      <c r="H65" s="184">
        <v>1</v>
      </c>
      <c r="I65" s="184">
        <v>0</v>
      </c>
      <c r="J65" s="184">
        <f>SUM(G65:I65)</f>
        <v>2.5</v>
      </c>
      <c r="K65" s="224" t="s">
        <v>293</v>
      </c>
      <c r="L65" s="183"/>
      <c r="M65" s="183"/>
      <c r="N65" s="183"/>
      <c r="O65" s="183"/>
      <c r="P65" s="183">
        <v>0</v>
      </c>
      <c r="Q65" s="184">
        <v>6</v>
      </c>
      <c r="R65" s="183">
        <v>6</v>
      </c>
      <c r="S65" s="200">
        <v>1</v>
      </c>
    </row>
    <row r="66" spans="1:19" x14ac:dyDescent="0.25">
      <c r="A66" s="183" t="s">
        <v>281</v>
      </c>
      <c r="B66" s="183" t="s">
        <v>81</v>
      </c>
      <c r="C66" s="195">
        <v>172402</v>
      </c>
      <c r="D66" s="183" t="s">
        <v>60</v>
      </c>
      <c r="E66" s="183" t="s">
        <v>29</v>
      </c>
      <c r="F66" s="183" t="s">
        <v>26</v>
      </c>
      <c r="G66" s="149">
        <v>0.5</v>
      </c>
      <c r="H66" s="149">
        <v>1</v>
      </c>
      <c r="I66" s="149">
        <v>0</v>
      </c>
      <c r="J66" s="149">
        <v>1.5</v>
      </c>
      <c r="K66" s="194" t="s">
        <v>267</v>
      </c>
      <c r="L66" s="183"/>
      <c r="M66" s="183"/>
      <c r="N66" s="183"/>
      <c r="O66" s="183"/>
      <c r="P66" s="183">
        <v>0</v>
      </c>
      <c r="Q66" s="184">
        <v>6</v>
      </c>
      <c r="R66" s="183">
        <v>6</v>
      </c>
      <c r="S66" s="200">
        <v>1</v>
      </c>
    </row>
    <row r="67" spans="1:19" x14ac:dyDescent="0.25">
      <c r="A67" s="183" t="s">
        <v>281</v>
      </c>
      <c r="B67" s="183" t="s">
        <v>81</v>
      </c>
      <c r="C67" s="195">
        <v>172402</v>
      </c>
      <c r="D67" s="183" t="s">
        <v>60</v>
      </c>
      <c r="E67" s="183" t="s">
        <v>29</v>
      </c>
      <c r="F67" s="183" t="s">
        <v>40</v>
      </c>
      <c r="G67" s="149">
        <v>0</v>
      </c>
      <c r="H67" s="149">
        <v>0.5</v>
      </c>
      <c r="I67" s="96">
        <v>0</v>
      </c>
      <c r="J67" s="149">
        <v>0.5</v>
      </c>
      <c r="K67" s="194" t="s">
        <v>271</v>
      </c>
      <c r="L67" s="183"/>
      <c r="M67" s="183"/>
      <c r="N67" s="183"/>
      <c r="O67" s="183"/>
      <c r="P67" s="183">
        <v>0</v>
      </c>
      <c r="Q67" s="184">
        <v>6</v>
      </c>
      <c r="R67" s="183">
        <v>6</v>
      </c>
      <c r="S67" s="200">
        <v>1</v>
      </c>
    </row>
    <row r="68" spans="1:19" x14ac:dyDescent="0.25">
      <c r="A68" s="219"/>
      <c r="B68" s="219"/>
      <c r="C68" s="218"/>
      <c r="D68" s="219"/>
      <c r="E68" s="219"/>
      <c r="F68" s="219"/>
      <c r="G68" s="220"/>
      <c r="H68" s="220"/>
      <c r="I68" s="220"/>
      <c r="J68" s="220"/>
      <c r="K68" s="216"/>
      <c r="L68" s="219"/>
      <c r="M68" s="219"/>
      <c r="N68" s="219"/>
      <c r="O68" s="219"/>
      <c r="P68" s="219"/>
      <c r="Q68" s="220"/>
      <c r="R68" s="219"/>
      <c r="S68" s="221"/>
    </row>
    <row r="69" spans="1:19" x14ac:dyDescent="0.25">
      <c r="A69" s="183" t="s">
        <v>282</v>
      </c>
      <c r="B69" s="183" t="s">
        <v>84</v>
      </c>
      <c r="C69" s="183">
        <v>176842</v>
      </c>
      <c r="D69" s="183" t="s">
        <v>85</v>
      </c>
      <c r="E69" s="183" t="s">
        <v>22</v>
      </c>
      <c r="F69" s="183" t="s">
        <v>26</v>
      </c>
      <c r="G69" s="184">
        <v>1.5</v>
      </c>
      <c r="H69" s="184">
        <v>0.5</v>
      </c>
      <c r="I69" s="184">
        <v>0</v>
      </c>
      <c r="J69" s="184">
        <f>SUM(G69:I69)</f>
        <v>2</v>
      </c>
      <c r="K69" s="187" t="s">
        <v>264</v>
      </c>
      <c r="L69" s="96" t="s">
        <v>162</v>
      </c>
      <c r="M69" s="96">
        <v>0</v>
      </c>
      <c r="N69" s="96" t="s">
        <v>295</v>
      </c>
      <c r="O69" s="96">
        <v>1.5</v>
      </c>
      <c r="P69" s="96">
        <v>1.5</v>
      </c>
      <c r="Q69" s="101">
        <v>7.3249999999999993</v>
      </c>
      <c r="R69" s="96">
        <v>7.5</v>
      </c>
      <c r="S69" s="102">
        <v>0.97666666666666657</v>
      </c>
    </row>
    <row r="70" spans="1:19" x14ac:dyDescent="0.25">
      <c r="A70" s="183" t="s">
        <v>282</v>
      </c>
      <c r="B70" s="183" t="s">
        <v>67</v>
      </c>
      <c r="C70" s="183">
        <v>72941</v>
      </c>
      <c r="D70" s="183" t="s">
        <v>86</v>
      </c>
      <c r="E70" s="183" t="s">
        <v>22</v>
      </c>
      <c r="F70" s="183" t="s">
        <v>26</v>
      </c>
      <c r="G70" s="184">
        <v>0.5</v>
      </c>
      <c r="H70" s="184">
        <v>0</v>
      </c>
      <c r="I70" s="184">
        <v>0</v>
      </c>
      <c r="J70" s="184">
        <f>SUM(G70:I70)</f>
        <v>0.5</v>
      </c>
      <c r="K70" s="183" t="s">
        <v>191</v>
      </c>
      <c r="L70" s="96" t="s">
        <v>162</v>
      </c>
      <c r="M70" s="96">
        <v>0</v>
      </c>
      <c r="N70" s="96" t="s">
        <v>295</v>
      </c>
      <c r="O70" s="96">
        <v>1.5</v>
      </c>
      <c r="P70" s="96">
        <v>1.5</v>
      </c>
      <c r="Q70" s="96">
        <v>7.3249999999999993</v>
      </c>
      <c r="R70" s="96">
        <v>7.5</v>
      </c>
      <c r="S70" s="102">
        <v>0.97666666666666657</v>
      </c>
    </row>
    <row r="71" spans="1:19" x14ac:dyDescent="0.25">
      <c r="A71" s="183" t="s">
        <v>282</v>
      </c>
      <c r="B71" s="183" t="s">
        <v>44</v>
      </c>
      <c r="C71" s="183">
        <v>175601</v>
      </c>
      <c r="D71" s="183" t="s">
        <v>60</v>
      </c>
      <c r="E71" s="183" t="s">
        <v>29</v>
      </c>
      <c r="F71" s="183" t="s">
        <v>26</v>
      </c>
      <c r="G71" s="184">
        <v>1.5</v>
      </c>
      <c r="H71" s="184">
        <v>0.5</v>
      </c>
      <c r="I71" s="184">
        <v>0</v>
      </c>
      <c r="J71" s="184">
        <f>SUM(G71:I71)</f>
        <v>2</v>
      </c>
      <c r="K71" s="194" t="s">
        <v>265</v>
      </c>
      <c r="L71" s="96" t="s">
        <v>162</v>
      </c>
      <c r="M71" s="96">
        <v>0</v>
      </c>
      <c r="N71" s="96" t="s">
        <v>295</v>
      </c>
      <c r="O71" s="96">
        <v>1.5</v>
      </c>
      <c r="P71" s="96">
        <v>1.5</v>
      </c>
      <c r="Q71" s="96">
        <v>7.3249999999999993</v>
      </c>
      <c r="R71" s="96">
        <v>7.5</v>
      </c>
      <c r="S71" s="102">
        <v>0.97666666666666657</v>
      </c>
    </row>
    <row r="72" spans="1:19" x14ac:dyDescent="0.25">
      <c r="A72" s="183" t="s">
        <v>282</v>
      </c>
      <c r="B72" s="183"/>
      <c r="C72" s="183"/>
      <c r="D72" s="197" t="s">
        <v>121</v>
      </c>
      <c r="E72" s="183"/>
      <c r="F72" s="183"/>
      <c r="G72" s="184"/>
      <c r="H72" s="184"/>
      <c r="I72" s="192">
        <v>0.6</v>
      </c>
      <c r="J72" s="184">
        <f>SUM(G72:I72)</f>
        <v>0.6</v>
      </c>
      <c r="K72" s="183"/>
      <c r="L72" s="96" t="s">
        <v>162</v>
      </c>
      <c r="M72" s="96">
        <v>0</v>
      </c>
      <c r="N72" s="96" t="s">
        <v>295</v>
      </c>
      <c r="O72" s="96">
        <v>1.5</v>
      </c>
      <c r="P72" s="96">
        <v>1.5</v>
      </c>
      <c r="Q72" s="96">
        <v>7.3249999999999993</v>
      </c>
      <c r="R72" s="96">
        <v>7.5</v>
      </c>
      <c r="S72" s="102">
        <v>0.97666666666666657</v>
      </c>
    </row>
    <row r="73" spans="1:19" x14ac:dyDescent="0.25">
      <c r="A73" s="183" t="s">
        <v>282</v>
      </c>
      <c r="B73" s="183"/>
      <c r="C73" s="183"/>
      <c r="D73" s="197" t="s">
        <v>257</v>
      </c>
      <c r="E73" s="183"/>
      <c r="F73" s="183"/>
      <c r="G73" s="184"/>
      <c r="H73" s="184"/>
      <c r="I73" s="192">
        <v>0.375</v>
      </c>
      <c r="J73" s="184">
        <v>0.375</v>
      </c>
      <c r="K73" s="183"/>
      <c r="L73" s="96" t="s">
        <v>162</v>
      </c>
      <c r="M73" s="96">
        <v>0</v>
      </c>
      <c r="N73" s="96" t="s">
        <v>295</v>
      </c>
      <c r="O73" s="96">
        <v>1.5</v>
      </c>
      <c r="P73" s="96">
        <v>1.5</v>
      </c>
      <c r="Q73" s="101">
        <v>7.3249999999999993</v>
      </c>
      <c r="R73" s="96">
        <v>7.5</v>
      </c>
      <c r="S73" s="102">
        <v>0.97666666666666657</v>
      </c>
    </row>
    <row r="74" spans="1:19" x14ac:dyDescent="0.25">
      <c r="A74" s="183" t="s">
        <v>282</v>
      </c>
      <c r="B74" s="183"/>
      <c r="C74" s="183"/>
      <c r="D74" s="183" t="s">
        <v>291</v>
      </c>
      <c r="E74" s="183"/>
      <c r="F74" s="96"/>
      <c r="G74" s="184"/>
      <c r="H74" s="184"/>
      <c r="I74" s="192">
        <v>0.35</v>
      </c>
      <c r="J74" s="184">
        <v>0.35</v>
      </c>
      <c r="K74" s="183"/>
      <c r="L74" s="96" t="s">
        <v>162</v>
      </c>
      <c r="M74" s="96">
        <v>0</v>
      </c>
      <c r="N74" s="96" t="s">
        <v>295</v>
      </c>
      <c r="O74" s="96">
        <v>1.5</v>
      </c>
      <c r="P74" s="96">
        <v>1.5</v>
      </c>
      <c r="Q74" s="101">
        <v>7.3249999999999993</v>
      </c>
      <c r="R74" s="96">
        <v>7.5</v>
      </c>
      <c r="S74" s="102">
        <v>0.97666666666666657</v>
      </c>
    </row>
    <row r="75" spans="1:19" x14ac:dyDescent="0.25">
      <c r="A75" s="208"/>
      <c r="B75" s="208"/>
      <c r="C75" s="208"/>
      <c r="D75" s="209"/>
      <c r="E75" s="208"/>
      <c r="F75" s="208"/>
      <c r="G75" s="210"/>
      <c r="H75" s="210"/>
      <c r="I75" s="211"/>
      <c r="J75" s="210"/>
      <c r="K75" s="208"/>
      <c r="L75" s="208"/>
      <c r="M75" s="208"/>
      <c r="N75" s="208"/>
      <c r="O75" s="208"/>
      <c r="P75" s="208"/>
      <c r="Q75" s="210"/>
      <c r="R75" s="208"/>
      <c r="S75" s="217"/>
    </row>
    <row r="76" spans="1:19" x14ac:dyDescent="0.25">
      <c r="A76" s="183" t="s">
        <v>238</v>
      </c>
      <c r="B76" s="183" t="s">
        <v>70</v>
      </c>
      <c r="C76" s="183">
        <v>172725</v>
      </c>
      <c r="D76" s="183" t="s">
        <v>80</v>
      </c>
      <c r="E76" s="183" t="s">
        <v>29</v>
      </c>
      <c r="F76" s="183" t="s">
        <v>26</v>
      </c>
      <c r="G76" s="184">
        <v>0</v>
      </c>
      <c r="H76" s="184">
        <v>0.5</v>
      </c>
      <c r="I76" s="184">
        <v>0</v>
      </c>
      <c r="J76" s="184">
        <f>SUM(G76:I76)</f>
        <v>0.5</v>
      </c>
      <c r="K76" s="224" t="s">
        <v>293</v>
      </c>
      <c r="L76" s="183"/>
      <c r="M76" s="183"/>
      <c r="N76" s="183"/>
      <c r="O76" s="183"/>
      <c r="P76" s="183">
        <v>0</v>
      </c>
      <c r="Q76" s="184">
        <v>3</v>
      </c>
      <c r="R76" s="183">
        <v>3</v>
      </c>
      <c r="S76" s="200">
        <v>1</v>
      </c>
    </row>
    <row r="77" spans="1:19" x14ac:dyDescent="0.25">
      <c r="A77" s="183" t="s">
        <v>238</v>
      </c>
      <c r="B77" s="183" t="s">
        <v>81</v>
      </c>
      <c r="C77" s="195">
        <v>172402</v>
      </c>
      <c r="D77" s="183" t="s">
        <v>60</v>
      </c>
      <c r="E77" s="183" t="s">
        <v>29</v>
      </c>
      <c r="F77" s="183" t="s">
        <v>26</v>
      </c>
      <c r="G77" s="192">
        <v>1</v>
      </c>
      <c r="H77" s="192">
        <v>0</v>
      </c>
      <c r="I77" s="192">
        <v>0</v>
      </c>
      <c r="J77" s="184">
        <f>SUM(G77:I77)</f>
        <v>1</v>
      </c>
      <c r="K77" s="194" t="s">
        <v>267</v>
      </c>
      <c r="L77" s="183"/>
      <c r="M77" s="183"/>
      <c r="N77" s="183"/>
      <c r="O77" s="183"/>
      <c r="P77" s="183">
        <v>0</v>
      </c>
      <c r="Q77" s="184">
        <v>3</v>
      </c>
      <c r="R77" s="183">
        <v>3</v>
      </c>
      <c r="S77" s="200">
        <v>1</v>
      </c>
    </row>
    <row r="78" spans="1:19" x14ac:dyDescent="0.25">
      <c r="A78" s="183" t="s">
        <v>238</v>
      </c>
      <c r="B78" s="183" t="s">
        <v>81</v>
      </c>
      <c r="C78" s="195">
        <v>172402</v>
      </c>
      <c r="D78" s="183" t="s">
        <v>60</v>
      </c>
      <c r="E78" s="183" t="s">
        <v>29</v>
      </c>
      <c r="F78" s="183" t="s">
        <v>40</v>
      </c>
      <c r="G78" s="192">
        <v>1.5</v>
      </c>
      <c r="H78" s="184">
        <v>0</v>
      </c>
      <c r="I78" s="184">
        <v>0</v>
      </c>
      <c r="J78" s="184">
        <f>SUM(G78:I78)</f>
        <v>1.5</v>
      </c>
      <c r="K78" s="194" t="s">
        <v>271</v>
      </c>
      <c r="L78" s="183"/>
      <c r="M78" s="183"/>
      <c r="N78" s="183"/>
      <c r="O78" s="183"/>
      <c r="P78" s="183">
        <v>0</v>
      </c>
      <c r="Q78" s="184">
        <v>3</v>
      </c>
      <c r="R78" s="183">
        <v>3</v>
      </c>
      <c r="S78" s="186">
        <v>1</v>
      </c>
    </row>
    <row r="79" spans="1:19" x14ac:dyDescent="0.25">
      <c r="A79" s="219"/>
      <c r="B79" s="219"/>
      <c r="C79" s="218"/>
      <c r="D79" s="219"/>
      <c r="E79" s="219"/>
      <c r="F79" s="219"/>
      <c r="G79" s="220"/>
      <c r="H79" s="220"/>
      <c r="I79" s="220"/>
      <c r="J79" s="220"/>
      <c r="K79" s="216"/>
      <c r="L79" s="219"/>
      <c r="M79" s="219"/>
      <c r="N79" s="219"/>
      <c r="O79" s="219"/>
      <c r="P79" s="219"/>
      <c r="Q79" s="220"/>
      <c r="R79" s="219"/>
      <c r="S79" s="222"/>
    </row>
    <row r="80" spans="1:19" x14ac:dyDescent="0.25">
      <c r="A80" s="183" t="s">
        <v>283</v>
      </c>
      <c r="B80" s="183" t="s">
        <v>67</v>
      </c>
      <c r="C80" s="183">
        <v>72940</v>
      </c>
      <c r="D80" s="183" t="s">
        <v>88</v>
      </c>
      <c r="E80" s="183" t="s">
        <v>29</v>
      </c>
      <c r="F80" s="183" t="s">
        <v>26</v>
      </c>
      <c r="G80" s="184">
        <v>0.75</v>
      </c>
      <c r="H80" s="184">
        <v>0.25</v>
      </c>
      <c r="I80" s="184">
        <v>0</v>
      </c>
      <c r="J80" s="184">
        <f>SUM(G80:I80)</f>
        <v>1</v>
      </c>
      <c r="K80" s="183" t="s">
        <v>184</v>
      </c>
      <c r="L80" s="183" t="s">
        <v>122</v>
      </c>
      <c r="M80" s="183">
        <v>0.75</v>
      </c>
      <c r="N80" s="183" t="s">
        <v>46</v>
      </c>
      <c r="O80" s="183">
        <v>4</v>
      </c>
      <c r="P80" s="183">
        <v>4.75</v>
      </c>
      <c r="Q80" s="184">
        <v>6.99</v>
      </c>
      <c r="R80" s="183">
        <v>5</v>
      </c>
      <c r="S80" s="200">
        <v>1.3980000000000001</v>
      </c>
    </row>
    <row r="81" spans="1:19" x14ac:dyDescent="0.25">
      <c r="A81" s="183" t="s">
        <v>283</v>
      </c>
      <c r="B81" s="183" t="s">
        <v>255</v>
      </c>
      <c r="C81" s="183">
        <v>172820</v>
      </c>
      <c r="D81" s="183" t="s">
        <v>83</v>
      </c>
      <c r="E81" s="183" t="s">
        <v>29</v>
      </c>
      <c r="F81" s="183" t="s">
        <v>26</v>
      </c>
      <c r="G81" s="184">
        <v>1</v>
      </c>
      <c r="H81" s="184">
        <v>0</v>
      </c>
      <c r="I81" s="184">
        <v>0</v>
      </c>
      <c r="J81" s="184">
        <f>SUM(G81:I81)</f>
        <v>1</v>
      </c>
      <c r="K81" s="193" t="s">
        <v>256</v>
      </c>
      <c r="L81" s="183" t="s">
        <v>122</v>
      </c>
      <c r="M81" s="183">
        <v>0.75</v>
      </c>
      <c r="N81" s="183" t="s">
        <v>46</v>
      </c>
      <c r="O81" s="183">
        <v>4</v>
      </c>
      <c r="P81" s="183">
        <v>4.75</v>
      </c>
      <c r="Q81" s="184">
        <v>6.99</v>
      </c>
      <c r="R81" s="183">
        <v>5</v>
      </c>
      <c r="S81" s="200">
        <v>1.3980000000000001</v>
      </c>
    </row>
    <row r="82" spans="1:19" x14ac:dyDescent="0.25">
      <c r="A82" s="183" t="s">
        <v>283</v>
      </c>
      <c r="B82" s="183"/>
      <c r="C82" s="183"/>
      <c r="D82" s="183" t="s">
        <v>121</v>
      </c>
      <c r="E82" s="183"/>
      <c r="F82" s="183"/>
      <c r="G82" s="184"/>
      <c r="H82" s="184"/>
      <c r="I82" s="184">
        <v>0.24</v>
      </c>
      <c r="J82" s="184">
        <f>SUM(G82:I82)</f>
        <v>0.24</v>
      </c>
      <c r="K82" s="183"/>
      <c r="L82" s="183" t="s">
        <v>122</v>
      </c>
      <c r="M82" s="183">
        <v>0.75</v>
      </c>
      <c r="N82" s="183" t="s">
        <v>46</v>
      </c>
      <c r="O82" s="183">
        <v>4</v>
      </c>
      <c r="P82" s="183">
        <v>4.75</v>
      </c>
      <c r="Q82" s="184">
        <v>6.99</v>
      </c>
      <c r="R82" s="183">
        <v>5</v>
      </c>
      <c r="S82" s="200">
        <v>1.3980000000000001</v>
      </c>
    </row>
    <row r="83" spans="1:19" x14ac:dyDescent="0.25">
      <c r="A83" s="208"/>
      <c r="B83" s="208"/>
      <c r="C83" s="208"/>
      <c r="D83" s="208"/>
      <c r="E83" s="208"/>
      <c r="F83" s="208"/>
      <c r="G83" s="210"/>
      <c r="H83" s="210"/>
      <c r="I83" s="210"/>
      <c r="J83" s="210"/>
      <c r="K83" s="208"/>
      <c r="L83" s="208"/>
      <c r="M83" s="208"/>
      <c r="N83" s="208"/>
      <c r="O83" s="208"/>
      <c r="P83" s="208"/>
      <c r="Q83" s="210"/>
      <c r="R83" s="208"/>
      <c r="S83" s="217"/>
    </row>
    <row r="84" spans="1:19" ht="12.75" customHeight="1" x14ac:dyDescent="0.25">
      <c r="A84" s="183" t="s">
        <v>284</v>
      </c>
      <c r="B84" s="183" t="s">
        <v>82</v>
      </c>
      <c r="C84" s="183">
        <v>172709</v>
      </c>
      <c r="D84" s="183" t="s">
        <v>90</v>
      </c>
      <c r="E84" s="183" t="s">
        <v>29</v>
      </c>
      <c r="F84" s="183" t="s">
        <v>26</v>
      </c>
      <c r="G84" s="184">
        <v>1.5</v>
      </c>
      <c r="H84" s="184">
        <v>1</v>
      </c>
      <c r="I84" s="184">
        <v>0</v>
      </c>
      <c r="J84" s="184">
        <f>SUM(G84:I84)</f>
        <v>2.5</v>
      </c>
      <c r="K84" s="187" t="s">
        <v>262</v>
      </c>
      <c r="L84" s="183" t="s">
        <v>155</v>
      </c>
      <c r="M84" s="183">
        <v>0.5</v>
      </c>
      <c r="N84" s="183"/>
      <c r="O84" s="183"/>
      <c r="P84" s="183">
        <v>0.5</v>
      </c>
      <c r="Q84" s="184">
        <v>9.56</v>
      </c>
      <c r="R84" s="183">
        <v>10</v>
      </c>
      <c r="S84" s="200">
        <v>0.95600000000000007</v>
      </c>
    </row>
    <row r="85" spans="1:19" x14ac:dyDescent="0.25">
      <c r="A85" s="183" t="s">
        <v>284</v>
      </c>
      <c r="B85" s="183" t="s">
        <v>68</v>
      </c>
      <c r="C85" s="183">
        <v>172605</v>
      </c>
      <c r="D85" s="183" t="s">
        <v>57</v>
      </c>
      <c r="E85" s="183" t="s">
        <v>29</v>
      </c>
      <c r="F85" s="183" t="s">
        <v>234</v>
      </c>
      <c r="G85" s="184">
        <v>1</v>
      </c>
      <c r="H85" s="184">
        <v>2</v>
      </c>
      <c r="I85" s="184">
        <v>0</v>
      </c>
      <c r="J85" s="184">
        <f>SUM(G85:I85)</f>
        <v>3</v>
      </c>
      <c r="K85" s="194" t="s">
        <v>216</v>
      </c>
      <c r="L85" s="183" t="s">
        <v>155</v>
      </c>
      <c r="M85" s="183">
        <v>0.5</v>
      </c>
      <c r="N85" s="183"/>
      <c r="O85" s="183"/>
      <c r="P85" s="183">
        <v>0.5</v>
      </c>
      <c r="Q85" s="184">
        <v>9.56</v>
      </c>
      <c r="R85" s="183">
        <v>10</v>
      </c>
      <c r="S85" s="200">
        <v>0.95600000000000007</v>
      </c>
    </row>
    <row r="86" spans="1:19" x14ac:dyDescent="0.25">
      <c r="A86" s="183" t="s">
        <v>284</v>
      </c>
      <c r="B86" s="183" t="s">
        <v>68</v>
      </c>
      <c r="C86" s="183">
        <v>172890</v>
      </c>
      <c r="D86" s="183" t="s">
        <v>121</v>
      </c>
      <c r="E86" s="183"/>
      <c r="F86" s="183"/>
      <c r="G86" s="184">
        <v>0</v>
      </c>
      <c r="H86" s="184">
        <v>0</v>
      </c>
      <c r="I86" s="184">
        <v>1.56</v>
      </c>
      <c r="J86" s="184">
        <f>SUM(G86:I86)</f>
        <v>1.56</v>
      </c>
      <c r="K86" s="183" t="s">
        <v>176</v>
      </c>
      <c r="L86" s="183" t="s">
        <v>155</v>
      </c>
      <c r="M86" s="183">
        <v>0.5</v>
      </c>
      <c r="N86" s="183"/>
      <c r="O86" s="183"/>
      <c r="P86" s="183">
        <v>0.5</v>
      </c>
      <c r="Q86" s="184">
        <v>9.56</v>
      </c>
      <c r="R86" s="183">
        <v>10</v>
      </c>
      <c r="S86" s="200">
        <v>0.95600000000000007</v>
      </c>
    </row>
    <row r="87" spans="1:19" x14ac:dyDescent="0.25">
      <c r="A87" s="183" t="s">
        <v>284</v>
      </c>
      <c r="B87" s="183" t="s">
        <v>44</v>
      </c>
      <c r="C87" s="183">
        <v>175822</v>
      </c>
      <c r="D87" s="183" t="s">
        <v>79</v>
      </c>
      <c r="E87" s="183" t="s">
        <v>29</v>
      </c>
      <c r="F87" s="183" t="s">
        <v>26</v>
      </c>
      <c r="G87" s="184">
        <v>1</v>
      </c>
      <c r="H87" s="184">
        <v>1</v>
      </c>
      <c r="I87" s="184">
        <v>0</v>
      </c>
      <c r="J87" s="184">
        <f>SUM(G87:I87)</f>
        <v>2</v>
      </c>
      <c r="K87" s="194" t="s">
        <v>263</v>
      </c>
      <c r="L87" s="183" t="s">
        <v>155</v>
      </c>
      <c r="M87" s="183">
        <v>0.5</v>
      </c>
      <c r="N87" s="183"/>
      <c r="O87" s="183"/>
      <c r="P87" s="183">
        <v>0.5</v>
      </c>
      <c r="Q87" s="184">
        <v>9.56</v>
      </c>
      <c r="R87" s="183">
        <v>10</v>
      </c>
      <c r="S87" s="200">
        <v>0.95600000000000007</v>
      </c>
    </row>
  </sheetData>
  <sortState ref="A2:Z71">
    <sortCondition ref="A1"/>
  </sortState>
  <pageMargins left="0" right="0" top="0.19685039370078741" bottom="0.15748031496062992" header="0.31496062992125984" footer="0.31496062992125984"/>
  <pageSetup paperSize="9" orientation="landscape" r:id="rId1"/>
  <rowBreaks count="2" manualBreakCount="2">
    <brk id="33" max="16383" man="1"/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POD</vt:lpstr>
      <vt:lpstr>encargo</vt:lpstr>
      <vt:lpstr>capac</vt:lpstr>
      <vt:lpstr>POD IMPRIMIR</vt:lpstr>
      <vt:lpstr>capac!Área_de_impresión</vt:lpstr>
      <vt:lpstr>POD!Área_de_impresión</vt:lpstr>
      <vt:lpstr>POD!Títulos_a_imprimir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Cortiñas</dc:creator>
  <cp:lastModifiedBy>%username%</cp:lastModifiedBy>
  <cp:lastPrinted>2017-10-05T11:24:41Z</cp:lastPrinted>
  <dcterms:created xsi:type="dcterms:W3CDTF">2015-04-14T13:30:53Z</dcterms:created>
  <dcterms:modified xsi:type="dcterms:W3CDTF">2018-03-19T11:39:15Z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7ae535fe-e836-4099-8362-c5ad41d45aad</vt:lpwstr>
  </property>
</Properties>
</file>