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work\"/>
    </mc:Choice>
  </mc:AlternateContent>
  <xr:revisionPtr revIDLastSave="0" documentId="13_ncr:1_{F186CF8F-06EE-4682-9E4A-08C141C7FF15}" xr6:coauthVersionLast="47" xr6:coauthVersionMax="47" xr10:uidLastSave="{00000000-0000-0000-0000-000000000000}"/>
  <bookViews>
    <workbookView xWindow="-110" yWindow="-110" windowWidth="19420" windowHeight="10300" activeTab="1" xr2:uid="{391BBBA6-4BB0-48B1-93C7-782D172FB707}"/>
  </bookViews>
  <sheets>
    <sheet name="Table1" sheetId="2" r:id="rId1"/>
    <sheet name="Sheet1" sheetId="1" r:id="rId2"/>
  </sheets>
  <definedNames>
    <definedName name="ExternalData_1" localSheetId="0" hidden="1">Table1!$A$1:$AK$31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/>
  <c r="E76" i="1"/>
  <c r="D64" i="1"/>
  <c r="D62" i="1"/>
  <c r="D60" i="1"/>
  <c r="D58" i="1"/>
  <c r="D56" i="1"/>
  <c r="D54" i="1"/>
  <c r="D52" i="1"/>
  <c r="D50" i="1"/>
  <c r="D41" i="1"/>
  <c r="D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E35" i="1"/>
  <c r="F35" i="1"/>
  <c r="G35" i="1"/>
  <c r="H35" i="1"/>
  <c r="AF5" i="1"/>
  <c r="AH5" i="1" s="1"/>
  <c r="AF4" i="1"/>
  <c r="AH4" i="1" s="1"/>
  <c r="AF6" i="1"/>
  <c r="AF7" i="1"/>
  <c r="AH7" i="1" s="1"/>
  <c r="AF8" i="1"/>
  <c r="AH8" i="1" s="1"/>
  <c r="AF9" i="1"/>
  <c r="AI9" i="1" s="1"/>
  <c r="AF10" i="1"/>
  <c r="AH10" i="1" s="1"/>
  <c r="AF11" i="1"/>
  <c r="AH11" i="1" s="1"/>
  <c r="AF12" i="1"/>
  <c r="AF13" i="1"/>
  <c r="AF14" i="1"/>
  <c r="AF15" i="1"/>
  <c r="AH15" i="1" s="1"/>
  <c r="AF16" i="1"/>
  <c r="AI16" i="1" s="1"/>
  <c r="AF17" i="1"/>
  <c r="AI17" i="1" s="1"/>
  <c r="AF18" i="1"/>
  <c r="AI18" i="1" s="1"/>
  <c r="AF19" i="1"/>
  <c r="AI19" i="1" s="1"/>
  <c r="AF20" i="1"/>
  <c r="AH20" i="1" s="1"/>
  <c r="AF21" i="1"/>
  <c r="AH21" i="1" s="1"/>
  <c r="AF22" i="1"/>
  <c r="AH22" i="1" s="1"/>
  <c r="AF23" i="1"/>
  <c r="AH23" i="1" s="1"/>
  <c r="AF24" i="1"/>
  <c r="AI24" i="1" s="1"/>
  <c r="AF25" i="1"/>
  <c r="AI25" i="1" s="1"/>
  <c r="AF26" i="1"/>
  <c r="AI26" i="1" s="1"/>
  <c r="AF27" i="1"/>
  <c r="AI27" i="1" s="1"/>
  <c r="AF28" i="1"/>
  <c r="AH28" i="1" s="1"/>
  <c r="AF29" i="1"/>
  <c r="AH29" i="1" s="1"/>
  <c r="AF30" i="1"/>
  <c r="AF31" i="1"/>
  <c r="AH31" i="1" s="1"/>
  <c r="AF32" i="1"/>
  <c r="AH32" i="1" s="1"/>
  <c r="AF33" i="1"/>
  <c r="AH33" i="1" s="1"/>
  <c r="AI10" i="1"/>
  <c r="AG4" i="1"/>
  <c r="AG5" i="1"/>
  <c r="AG6" i="1"/>
  <c r="H76" i="1" s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J30" i="1" l="1"/>
  <c r="AK30" i="1" s="1"/>
  <c r="AJ14" i="1"/>
  <c r="AJ6" i="1"/>
  <c r="J76" i="1" s="1"/>
  <c r="AJ13" i="1"/>
  <c r="AK13" i="1" s="1"/>
  <c r="AJ11" i="1"/>
  <c r="AK11" i="1" s="1"/>
  <c r="D48" i="1" a="1"/>
  <c r="D48" i="1" s="1"/>
  <c r="AK6" i="1"/>
  <c r="I76" i="1"/>
  <c r="AJ24" i="1"/>
  <c r="AK24" i="1" s="1"/>
  <c r="AJ16" i="1"/>
  <c r="AK16" i="1" s="1"/>
  <c r="AJ27" i="1"/>
  <c r="AK27" i="1" s="1"/>
  <c r="AJ32" i="1"/>
  <c r="AK32" i="1" s="1"/>
  <c r="AJ8" i="1"/>
  <c r="AJ26" i="1"/>
  <c r="AK26" i="1" s="1"/>
  <c r="AJ18" i="1"/>
  <c r="AK18" i="1" s="1"/>
  <c r="AJ10" i="1"/>
  <c r="AK10" i="1" s="1"/>
  <c r="AJ33" i="1"/>
  <c r="AK33" i="1" s="1"/>
  <c r="AJ25" i="1"/>
  <c r="AK25" i="1" s="1"/>
  <c r="AJ17" i="1"/>
  <c r="AK17" i="1" s="1"/>
  <c r="AJ9" i="1"/>
  <c r="AK9" i="1" s="1"/>
  <c r="AJ19" i="1"/>
  <c r="AK19" i="1" s="1"/>
  <c r="AJ23" i="1"/>
  <c r="AJ7" i="1"/>
  <c r="AK7" i="1" s="1"/>
  <c r="AJ22" i="1"/>
  <c r="AK22" i="1" s="1"/>
  <c r="AJ31" i="1"/>
  <c r="AJ15" i="1"/>
  <c r="AK15" i="1" s="1"/>
  <c r="AJ29" i="1"/>
  <c r="AK29" i="1" s="1"/>
  <c r="AJ21" i="1"/>
  <c r="AK21" i="1" s="1"/>
  <c r="AJ5" i="1"/>
  <c r="AK5" i="1" s="1"/>
  <c r="AJ28" i="1"/>
  <c r="AJ20" i="1"/>
  <c r="AK20" i="1" s="1"/>
  <c r="AJ12" i="1"/>
  <c r="AK12" i="1" s="1"/>
  <c r="AJ4" i="1"/>
  <c r="AH12" i="1"/>
  <c r="AH14" i="1"/>
  <c r="AH13" i="1"/>
  <c r="AH6" i="1"/>
  <c r="AH30" i="1"/>
  <c r="AH18" i="1"/>
  <c r="AH17" i="1"/>
  <c r="AI8" i="1"/>
  <c r="AH16" i="1"/>
  <c r="AI33" i="1"/>
  <c r="AI32" i="1"/>
  <c r="AI11" i="1"/>
  <c r="AH26" i="1"/>
  <c r="AI31" i="1"/>
  <c r="AI23" i="1"/>
  <c r="AI15" i="1"/>
  <c r="AI7" i="1"/>
  <c r="AI30" i="1"/>
  <c r="AI22" i="1"/>
  <c r="AI14" i="1"/>
  <c r="AK14" i="1" s="1"/>
  <c r="AI6" i="1"/>
  <c r="G76" i="1" s="1"/>
  <c r="AI29" i="1"/>
  <c r="AI21" i="1"/>
  <c r="AI13" i="1"/>
  <c r="AI5" i="1"/>
  <c r="AI28" i="1"/>
  <c r="AI20" i="1"/>
  <c r="AI12" i="1"/>
  <c r="AI4" i="1"/>
  <c r="AH27" i="1"/>
  <c r="AH25" i="1"/>
  <c r="AH9" i="1"/>
  <c r="AH19" i="1"/>
  <c r="AH24" i="1"/>
  <c r="AK31" i="1" l="1"/>
  <c r="D38" i="1"/>
  <c r="D43" i="1"/>
  <c r="D39" i="1"/>
  <c r="AK28" i="1"/>
  <c r="AK23" i="1"/>
  <c r="AK8" i="1"/>
  <c r="D46" i="1"/>
  <c r="D70" i="1"/>
  <c r="A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5AEE8-9574-42EB-905B-1F936D7D69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<sst xmlns="http://schemas.openxmlformats.org/spreadsheetml/2006/main" count="1788" uniqueCount="106">
  <si>
    <t>S No</t>
  </si>
  <si>
    <t>NAME</t>
  </si>
  <si>
    <t>PER DAY SALARY</t>
  </si>
  <si>
    <t>TOTAL DAYS</t>
  </si>
  <si>
    <t>PRESENT DAYS</t>
  </si>
  <si>
    <t>ABSENT DAYS</t>
  </si>
  <si>
    <t>AVERAGE</t>
  </si>
  <si>
    <t>SALARY</t>
  </si>
  <si>
    <t>PERFORMANCE</t>
  </si>
  <si>
    <t>BONUS</t>
  </si>
  <si>
    <t>ROLE</t>
  </si>
  <si>
    <t>Monika</t>
  </si>
  <si>
    <t>P</t>
  </si>
  <si>
    <t>A</t>
  </si>
  <si>
    <t>Monisha</t>
  </si>
  <si>
    <t>Elango</t>
  </si>
  <si>
    <t>Data analyst</t>
  </si>
  <si>
    <t>Designer</t>
  </si>
  <si>
    <t>dharani</t>
  </si>
  <si>
    <t>naveena</t>
  </si>
  <si>
    <t>Testing</t>
  </si>
  <si>
    <t>chithu</t>
  </si>
  <si>
    <t>Dhebika</t>
  </si>
  <si>
    <t>Nalan</t>
  </si>
  <si>
    <t>Suba</t>
  </si>
  <si>
    <t>software designer</t>
  </si>
  <si>
    <t>Manass</t>
  </si>
  <si>
    <t>naveen</t>
  </si>
  <si>
    <t>Madu</t>
  </si>
  <si>
    <t>Accountant</t>
  </si>
  <si>
    <t>Ranjith</t>
  </si>
  <si>
    <t>Hema</t>
  </si>
  <si>
    <t>Dharshan</t>
  </si>
  <si>
    <t>web designer</t>
  </si>
  <si>
    <t>Harini</t>
  </si>
  <si>
    <t>priya</t>
  </si>
  <si>
    <t>pavi</t>
  </si>
  <si>
    <t>Gowtham</t>
  </si>
  <si>
    <t>UI/UX Desinger</t>
  </si>
  <si>
    <t>Dheena</t>
  </si>
  <si>
    <t>Operator</t>
  </si>
  <si>
    <t>Sam</t>
  </si>
  <si>
    <t>Radha</t>
  </si>
  <si>
    <t>Latha</t>
  </si>
  <si>
    <t>Manavalan</t>
  </si>
  <si>
    <t>Abi</t>
  </si>
  <si>
    <t>Udhaya</t>
  </si>
  <si>
    <t>Karthi</t>
  </si>
  <si>
    <t>Ragul</t>
  </si>
  <si>
    <t>Kumar</t>
  </si>
  <si>
    <t>Siva</t>
  </si>
  <si>
    <t>01-09-2025</t>
  </si>
  <si>
    <t>02-09-2025</t>
  </si>
  <si>
    <t>03-09-2025</t>
  </si>
  <si>
    <t>04-09-2025</t>
  </si>
  <si>
    <t>06-09-2025</t>
  </si>
  <si>
    <t>08-09-2025</t>
  </si>
  <si>
    <t>09-09-2025</t>
  </si>
  <si>
    <t>10-09-2025</t>
  </si>
  <si>
    <t>11-09-2025</t>
  </si>
  <si>
    <t>12-09-2025</t>
  </si>
  <si>
    <t>13-09-2025</t>
  </si>
  <si>
    <t>15-09-2025</t>
  </si>
  <si>
    <t>16-09-2025</t>
  </si>
  <si>
    <t>17-09-2025</t>
  </si>
  <si>
    <t>18-09-2025</t>
  </si>
  <si>
    <t>19-09-2025</t>
  </si>
  <si>
    <t>20-09-2025</t>
  </si>
  <si>
    <t>22-09-2025</t>
  </si>
  <si>
    <t>23-09-2025</t>
  </si>
  <si>
    <t>24-09-2025</t>
  </si>
  <si>
    <t>25-09-2025</t>
  </si>
  <si>
    <t>26-09-2025</t>
  </si>
  <si>
    <t>27-09-2025</t>
  </si>
  <si>
    <t>29-09-2025</t>
  </si>
  <si>
    <t>30-09-2025</t>
  </si>
  <si>
    <t>05-09-2025</t>
  </si>
  <si>
    <t>Column1</t>
  </si>
  <si>
    <t>LEAVE</t>
  </si>
  <si>
    <t>PRESENT</t>
  </si>
  <si>
    <t>Column2</t>
  </si>
  <si>
    <t>Column3</t>
  </si>
  <si>
    <t>Column4</t>
  </si>
  <si>
    <t>Column5</t>
  </si>
  <si>
    <t>Column6</t>
  </si>
  <si>
    <t>Column7</t>
  </si>
  <si>
    <t>PRESENT PER DAY</t>
  </si>
  <si>
    <t>ABSENT PER DAY</t>
  </si>
  <si>
    <t>MINMUM SALARY</t>
  </si>
  <si>
    <t>MAXMIUM SALARY</t>
  </si>
  <si>
    <t>TOTAL EMPOLYEES</t>
  </si>
  <si>
    <t>TOTAL SALARY IN SEPTEMBER</t>
  </si>
  <si>
    <t>GIVEN SALARY</t>
  </si>
  <si>
    <t>AVERAGE PRESENT</t>
  </si>
  <si>
    <t>ROLE COUNT</t>
  </si>
  <si>
    <t>BEST EMPLOYEES</t>
  </si>
  <si>
    <t>DATA ANALYST</t>
  </si>
  <si>
    <t>DESIGNER</t>
  </si>
  <si>
    <t>TESTING</t>
  </si>
  <si>
    <t>SOFTWARE DESIGNER</t>
  </si>
  <si>
    <t>ACCOUNTANT</t>
  </si>
  <si>
    <t>WEB DESIGNER</t>
  </si>
  <si>
    <t>UI/UX DESINGER</t>
  </si>
  <si>
    <t>OPERATOR</t>
  </si>
  <si>
    <t>elango</t>
  </si>
  <si>
    <t>EMPOLYEE  ATTENDANCE  MANAGEMENT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</si>
</sst>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512E0-722F-4073-B7F7-B78348E8948C}" autoFormatId="16" applyNumberFormats="0" applyBorderFormats="0" applyFontFormats="0" applyPatternFormats="0" applyAlignmentFormats="0" applyWidthHeightFormats="0">
  <queryTableRefresh nextId="38">
    <queryTableFields count="37">
      <queryTableField id="1" name="S No" tableColumnId="1"/>
      <queryTableField id="2" name="NAME" tableColumnId="2"/>
      <queryTableField id="3" name="ROLE" tableColumnId="3"/>
      <queryTableField id="4" name="01-09-2025" tableColumnId="4"/>
      <queryTableField id="5" name="02-09-2025" tableColumnId="5"/>
      <queryTableField id="6" name="03-09-2025" tableColumnId="6"/>
      <queryTableField id="7" name="04-09-2025" tableColumnId="7"/>
      <queryTableField id="8" name="06-09-2025" tableColumnId="8"/>
      <queryTableField id="9" name="08-09-2025" tableColumnId="9"/>
      <queryTableField id="10" name="09-09-2025" tableColumnId="10"/>
      <queryTableField id="11" name="10-09-2025" tableColumnId="11"/>
      <queryTableField id="12" name="11-09-2025" tableColumnId="12"/>
      <queryTableField id="13" name="12-09-2025" tableColumnId="13"/>
      <queryTableField id="14" name="13-09-2025" tableColumnId="14"/>
      <queryTableField id="15" name="15-09-2025" tableColumnId="15"/>
      <queryTableField id="16" name="16-09-2025" tableColumnId="16"/>
      <queryTableField id="17" name="17-09-2025" tableColumnId="17"/>
      <queryTableField id="18" name="18-09-2025" tableColumnId="18"/>
      <queryTableField id="19" name="19-09-2025" tableColumnId="19"/>
      <queryTableField id="20" name="20-09-2025" tableColumnId="20"/>
      <queryTableField id="21" name="22-09-2025" tableColumnId="21"/>
      <queryTableField id="22" name="23-09-2025" tableColumnId="22"/>
      <queryTableField id="23" name="24-09-2025" tableColumnId="23"/>
      <queryTableField id="24" name="25-09-2025" tableColumnId="24"/>
      <queryTableField id="25" name="26-09-2025" tableColumnId="25"/>
      <queryTableField id="26" name="27-09-2025" tableColumnId="26"/>
      <queryTableField id="27" name="29-09-2025" tableColumnId="27"/>
      <queryTableField id="28" name="30-09-2025" tableColumnId="28"/>
      <queryTableField id="29" name="05-09-2025" tableColumnId="29"/>
      <queryTableField id="30" name="PER DAY SALARY" tableColumnId="30"/>
      <queryTableField id="31" name="TOTAL DAYS" tableColumnId="31"/>
      <queryTableField id="32" name="PRESENT DAYS" tableColumnId="32"/>
      <queryTableField id="33" name="ABSENT DAYS" tableColumnId="33"/>
      <queryTableField id="34" name="AVERAGE" tableColumnId="34"/>
      <queryTableField id="35" name="SALARY" tableColumnId="35"/>
      <queryTableField id="36" name="PERFORMANCE" tableColumnId="36"/>
      <queryTableField id="37" name="BONUS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13619-A6B6-43ED-9A7D-A3F1E8F08BFE}" name="Table1_1" displayName="Table1_1" ref="A1:AK31" tableType="queryTable" totalsRowShown="0">
  <autoFilter ref="A1:AK31" xr:uid="{9CC13619-A6B6-43ED-9A7D-A3F1E8F08BFE}"/>
  <tableColumns count="37">
    <tableColumn id="1" xr3:uid="{6D23E282-A524-4856-B75B-E72A0A28590C}" uniqueName="1" name="S No" queryTableFieldId="1"/>
    <tableColumn id="2" xr3:uid="{1B1378E1-4B6B-4016-881B-47AA1B905394}" uniqueName="2" name="NAME" queryTableFieldId="2" dataDxfId="34"/>
    <tableColumn id="3" xr3:uid="{6D88EFF5-48DB-4939-8F77-9D6130909021}" uniqueName="3" name="ROLE" queryTableFieldId="3" dataDxfId="33"/>
    <tableColumn id="4" xr3:uid="{D96B2BED-ED7E-486B-B69B-0EBDDF13A669}" uniqueName="4" name="01-09-2025" queryTableFieldId="4" dataDxfId="32"/>
    <tableColumn id="5" xr3:uid="{B8940D30-2919-4E6E-A3CA-1C09469D9C03}" uniqueName="5" name="02-09-2025" queryTableFieldId="5" dataDxfId="31"/>
    <tableColumn id="6" xr3:uid="{70442752-53A4-486D-AA6B-0DDD8CC139D8}" uniqueName="6" name="03-09-2025" queryTableFieldId="6" dataDxfId="30"/>
    <tableColumn id="7" xr3:uid="{8F441459-F7C4-48F6-A97E-7CB3E0B96822}" uniqueName="7" name="04-09-2025" queryTableFieldId="7" dataDxfId="29"/>
    <tableColumn id="8" xr3:uid="{7063797A-70BF-4ABD-93A3-981E613D2A35}" uniqueName="8" name="06-09-2025" queryTableFieldId="8" dataDxfId="28"/>
    <tableColumn id="9" xr3:uid="{A6E88CBF-E274-45C2-B308-6D28128D1B21}" uniqueName="9" name="08-09-2025" queryTableFieldId="9" dataDxfId="27"/>
    <tableColumn id="10" xr3:uid="{280BF57F-1871-424B-9E5C-18292D604101}" uniqueName="10" name="09-09-2025" queryTableFieldId="10" dataDxfId="26"/>
    <tableColumn id="11" xr3:uid="{131A8C1B-1958-488C-89FD-722E9B9FFDE2}" uniqueName="11" name="10-09-2025" queryTableFieldId="11" dataDxfId="25"/>
    <tableColumn id="12" xr3:uid="{3A5D634B-85EA-4770-A90C-557462BB80AA}" uniqueName="12" name="11-09-2025" queryTableFieldId="12" dataDxfId="24"/>
    <tableColumn id="13" xr3:uid="{910B312D-B7C1-4BC0-901E-846EE260EBB0}" uniqueName="13" name="12-09-2025" queryTableFieldId="13" dataDxfId="23"/>
    <tableColumn id="14" xr3:uid="{C2310F79-4D19-4282-8C25-5C5E21C9B99F}" uniqueName="14" name="13-09-2025" queryTableFieldId="14" dataDxfId="22"/>
    <tableColumn id="15" xr3:uid="{4D2B6F49-F0B0-4CFD-9682-F13C614B2852}" uniqueName="15" name="15-09-2025" queryTableFieldId="15" dataDxfId="21"/>
    <tableColumn id="16" xr3:uid="{F9A3B1E0-6044-4A72-9185-6F4BE8822E0A}" uniqueName="16" name="16-09-2025" queryTableFieldId="16" dataDxfId="20"/>
    <tableColumn id="17" xr3:uid="{360BFABA-B524-4E22-BD87-11FC7B3A854E}" uniqueName="17" name="17-09-2025" queryTableFieldId="17" dataDxfId="19"/>
    <tableColumn id="18" xr3:uid="{041E548A-886D-45B5-AE35-930DEDECC791}" uniqueName="18" name="18-09-2025" queryTableFieldId="18" dataDxfId="18"/>
    <tableColumn id="19" xr3:uid="{721C0176-69B0-446C-BF77-3B7CC130A098}" uniqueName="19" name="19-09-2025" queryTableFieldId="19" dataDxfId="17"/>
    <tableColumn id="20" xr3:uid="{2F101112-9166-482B-9C47-AB907BFC98C5}" uniqueName="20" name="20-09-2025" queryTableFieldId="20" dataDxfId="16"/>
    <tableColumn id="21" xr3:uid="{6F8AF59B-536B-4980-9B60-E0A6F2D22B15}" uniqueName="21" name="22-09-2025" queryTableFieldId="21" dataDxfId="15"/>
    <tableColumn id="22" xr3:uid="{FBB054CF-D1A3-4164-8E0C-90642ABADC4A}" uniqueName="22" name="23-09-2025" queryTableFieldId="22" dataDxfId="14"/>
    <tableColumn id="23" xr3:uid="{7A644D6F-7D8D-413F-A509-CB9B1606702A}" uniqueName="23" name="24-09-2025" queryTableFieldId="23" dataDxfId="13"/>
    <tableColumn id="24" xr3:uid="{962A4CF5-74CC-47EC-91C2-BB61E8E40CB5}" uniqueName="24" name="25-09-2025" queryTableFieldId="24" dataDxfId="12"/>
    <tableColumn id="25" xr3:uid="{89896D57-B651-403E-B572-7EDFDFB57BCD}" uniqueName="25" name="26-09-2025" queryTableFieldId="25" dataDxfId="11"/>
    <tableColumn id="26" xr3:uid="{774BA1EC-5D0A-47E5-87C2-CD822CFC091A}" uniqueName="26" name="27-09-2025" queryTableFieldId="26" dataDxfId="10"/>
    <tableColumn id="27" xr3:uid="{00FAE985-02AA-4E30-AB67-7FC8A5209836}" uniqueName="27" name="29-09-2025" queryTableFieldId="27" dataDxfId="9"/>
    <tableColumn id="28" xr3:uid="{472603B1-135C-49ED-B0CD-3F6EA53DCB40}" uniqueName="28" name="30-09-2025" queryTableFieldId="28" dataDxfId="8"/>
    <tableColumn id="29" xr3:uid="{6ED95EA1-0E6D-4CCF-8C95-6B783F5F7D0C}" uniqueName="29" name="05-09-2025" queryTableFieldId="29" dataDxfId="7"/>
    <tableColumn id="30" xr3:uid="{5ABA32EB-E6D5-46FA-8B50-70D8682A028E}" uniqueName="30" name="PER DAY SALARY" queryTableFieldId="30"/>
    <tableColumn id="31" xr3:uid="{3A813470-7806-4E6C-B62D-6359C3CDAEDC}" uniqueName="31" name="TOTAL DAYS" queryTableFieldId="31"/>
    <tableColumn id="32" xr3:uid="{200946E4-E995-486D-B458-5C8E8BDD9C4F}" uniqueName="32" name="PRESENT DAYS" queryTableFieldId="32"/>
    <tableColumn id="33" xr3:uid="{9866F82B-BF4F-42B5-AC1A-E9E760DF3A68}" uniqueName="33" name="ABSENT DAYS" queryTableFieldId="33"/>
    <tableColumn id="34" xr3:uid="{1B889B98-3806-4AD6-B8D9-1B4B48F49FE4}" uniqueName="34" name="AVERAGE" queryTableFieldId="34"/>
    <tableColumn id="35" xr3:uid="{EC965F5D-A905-41E5-B8CA-33106531516C}" uniqueName="35" name="SALARY" queryTableFieldId="35"/>
    <tableColumn id="36" xr3:uid="{371E1B4E-5889-4D1D-8370-00C32DFFBA7F}" uniqueName="36" name="PERFORMANCE" queryTableFieldId="36"/>
    <tableColumn id="37" xr3:uid="{7141B003-FD40-4079-BE04-64EA19FE1411}" uniqueName="37" name="BONUS" queryTableFieldId="3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CC282-0578-4971-BC66-5F477E98F0E3}" name="Table1" displayName="Table1" ref="A3:AK33" totalsRowShown="0">
  <autoFilter ref="A3:AK33" xr:uid="{3A5CC282-0578-4971-BC66-5F477E98F0E3}"/>
  <tableColumns count="37">
    <tableColumn id="1" xr3:uid="{857A1511-B7E1-490B-8F1A-AC8FA56A3DC2}" name="S No"/>
    <tableColumn id="2" xr3:uid="{37E116CE-FE29-46BF-B7E1-C82977B2EA8B}" name="NAME"/>
    <tableColumn id="3" xr3:uid="{1F71BBF4-8729-4966-9E7C-5930EC2B446D}" name="ROLE"/>
    <tableColumn id="4" xr3:uid="{FEE9DE8F-CF33-466F-B930-8F99C47B76BC}" name="01-09-2025"/>
    <tableColumn id="5" xr3:uid="{5C07057E-28B7-43D1-B46E-D73F6F623114}" name="02-09-2025"/>
    <tableColumn id="6" xr3:uid="{31E5ECEB-93A0-4A88-B292-D94797956373}" name="03-09-2025"/>
    <tableColumn id="7" xr3:uid="{570977A9-4484-4713-9631-127617B19070}" name="04-09-2025"/>
    <tableColumn id="8" xr3:uid="{E860110B-DF55-49ED-8A6E-E1135D42EAFB}" name="06-09-2025"/>
    <tableColumn id="9" xr3:uid="{97305557-E139-4808-902D-2BA389B90A71}" name="08-09-2025"/>
    <tableColumn id="10" xr3:uid="{F9455F70-BBE9-4C1A-B007-4606BABF0F21}" name="09-09-2025"/>
    <tableColumn id="11" xr3:uid="{45CD130E-D383-4C53-9AAA-39F41AE35DB9}" name="10-09-2025"/>
    <tableColumn id="12" xr3:uid="{36B33FA8-B82D-45D3-A625-0CD4DC345C50}" name="11-09-2025"/>
    <tableColumn id="13" xr3:uid="{C1FA9936-845A-483D-981B-9F13621479BF}" name="12-09-2025"/>
    <tableColumn id="14" xr3:uid="{01462905-AF6A-4C92-8542-90B1DEC4ACB0}" name="13-09-2025"/>
    <tableColumn id="15" xr3:uid="{E137BB5A-9252-464C-9052-4D8310346EA0}" name="15-09-2025"/>
    <tableColumn id="16" xr3:uid="{16735512-3F33-4E42-B847-922D5669E716}" name="16-09-2025"/>
    <tableColumn id="17" xr3:uid="{85A2C704-BDA4-4566-AB09-FDC4FD33B30B}" name="17-09-2025"/>
    <tableColumn id="18" xr3:uid="{EC108EB9-2BD3-4D16-8BE2-22FD06557A01}" name="18-09-2025"/>
    <tableColumn id="19" xr3:uid="{6B5F1272-4556-4816-8D8C-E1EB35BBF6D6}" name="19-09-2025"/>
    <tableColumn id="20" xr3:uid="{EDD00FD3-2A58-4077-9F4D-CC34C0A00637}" name="20-09-2025"/>
    <tableColumn id="21" xr3:uid="{C5EEFFA3-B378-40E4-91A0-24EA6E3CCB70}" name="22-09-2025"/>
    <tableColumn id="22" xr3:uid="{CE72B729-2806-49CF-9471-4D24B89EAC60}" name="23-09-2025"/>
    <tableColumn id="23" xr3:uid="{933C8215-EA52-4CC1-B060-A97A07CE7495}" name="24-09-2025"/>
    <tableColumn id="24" xr3:uid="{4731FC89-147F-4F2C-85AF-C38955A19A73}" name="25-09-2025"/>
    <tableColumn id="25" xr3:uid="{F6E76BC4-8A6E-4043-84D9-44E7F093BD15}" name="26-09-2025"/>
    <tableColumn id="26" xr3:uid="{12212045-B86D-48EC-A6D5-8FC6E4E92394}" name="27-09-2025"/>
    <tableColumn id="27" xr3:uid="{616EC8F6-0F2F-450B-B284-5285BF655893}" name="29-09-2025"/>
    <tableColumn id="28" xr3:uid="{C0C6D387-31AF-41DD-8241-96521A171C22}" name="30-09-2025"/>
    <tableColumn id="29" xr3:uid="{0C6EBF67-6465-45D5-9EBB-B35130B84727}" name="05-09-2025"/>
    <tableColumn id="30" xr3:uid="{C699EB87-0A95-4F4A-9E7B-E3FD1557EB45}" name="PER DAY SALARY"/>
    <tableColumn id="31" xr3:uid="{0BA41E97-0039-45FA-9457-4CC1317D516B}" name="TOTAL DAYS" dataDxfId="6">
      <calculatedColumnFormula>COUNTA(D4:AC4)</calculatedColumnFormula>
    </tableColumn>
    <tableColumn id="32" xr3:uid="{6265B325-9094-476F-AD02-A37C0A2F1F33}" name="PRESENT DAYS" dataDxfId="5">
      <calculatedColumnFormula>COUNTIF(Table1[[#This Row],[01-09-2025]:[05-09-2025]],"P")</calculatedColumnFormula>
    </tableColumn>
    <tableColumn id="33" xr3:uid="{417EE9DD-C65E-443B-B6E3-B6686B5360A9}" name="ABSENT DAYS" dataDxfId="4">
      <calculatedColumnFormula>COUNTIF(Table1[[#This Row],[01-09-2025]:[05-09-2025]],"A")</calculatedColumnFormula>
    </tableColumn>
    <tableColumn id="34" xr3:uid="{461347A0-BA68-41FE-BC1E-ECE5D2658396}" name="AVERAGE" dataDxfId="3">
      <calculatedColumnFormula>AVERAGE(Table1[[#This Row],[PRESENT DAYS]])</calculatedColumnFormula>
    </tableColumn>
    <tableColumn id="35" xr3:uid="{618A0A20-EF76-4A1E-8844-FEC7FD09B39F}" name="SALARY" dataDxfId="2">
      <calculatedColumnFormula>SUMPRODUCT(Table1[[#This Row],[PER DAY SALARY]]*Table1[[#This Row],[PRESENT DAYS]])</calculatedColumnFormula>
    </tableColumn>
    <tableColumn id="36" xr3:uid="{9DE36E72-E4D1-4C6A-A5ED-A342E9A00906}" name="PERFORMANCE" dataDxfId="1">
      <calculatedColumnFormula>IF(Table1[[#This Row],[PRESENT DAYS]]/Table1[[#This Row],[TOTAL DAYS]]&gt;80%,"GOOD",IF(Table1[[#This Row],[PRESENT DAYS]]/Table1[[#This Row],[TOTAL DAYS]]&gt;70%,"NORMAL","BAD"))</calculatedColumnFormula>
    </tableColumn>
    <tableColumn id="37" xr3:uid="{7A1CDEC4-0544-44A6-BB9C-AD574A679F39}" name="BONUS" dataDxfId="0">
      <calculatedColumnFormula>IF(Table1[[#This Row],[PERFORMANCE]]="GOOD",Table1[[#This Row],[SALARY]]*8%,IF(Table1[[#This Row],[PERFORMANCE]]="NORNAL",Table1[[#This Row],[SALARY]]*5%,0))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DAB46-3E93-47E8-A6DC-BD80E7FEFB40}" name="Table2" displayName="Table2" ref="D74:J76" totalsRowShown="0">
  <autoFilter ref="D74:J76" xr:uid="{5A2DAB46-3E93-47E8-A6DC-BD80E7FEFB40}"/>
  <tableColumns count="7">
    <tableColumn id="1" xr3:uid="{5B63CC5C-0D2F-471F-9E0A-1DB8E5C89423}" name="Column1"/>
    <tableColumn id="2" xr3:uid="{70B77A73-0E96-433D-ADF2-8118CAA358BF}" name="Column2"/>
    <tableColumn id="3" xr3:uid="{F904B7F5-C248-4BAB-842A-396B83D7412C}" name="Column3"/>
    <tableColumn id="4" xr3:uid="{CE474A30-F92B-4499-B83F-E7DC6DF2E203}" name="Column4"/>
    <tableColumn id="5" xr3:uid="{DCE6B6EB-B706-4E00-B91A-3E4C7D47CEBE}" name="Column5"/>
    <tableColumn id="6" xr3:uid="{A8A47820-934F-47B7-B6DA-944A1B7159D9}" name="Column6"/>
    <tableColumn id="7" xr3:uid="{C6A0A623-7062-46F9-920B-AA50C554C6D9}" name="Column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28F3-D782-4C1D-8DEC-32CE9DE87EEC}">
  <dimension ref="A1:AK31"/>
  <sheetViews>
    <sheetView topLeftCell="E25" workbookViewId="0">
      <selection activeCell="AJ2" sqref="AJ2"/>
    </sheetView>
  </sheetViews>
  <sheetFormatPr defaultRowHeight="14.5" x14ac:dyDescent="0.35"/>
  <cols>
    <col min="1" max="1" width="6.81640625" bestFit="1" customWidth="1"/>
    <col min="2" max="2" width="9.54296875" bestFit="1" customWidth="1"/>
    <col min="3" max="3" width="15.1796875" bestFit="1" customWidth="1"/>
    <col min="4" max="29" width="12.36328125" bestFit="1" customWidth="1"/>
    <col min="30" max="30" width="17.08984375" bestFit="1" customWidth="1"/>
    <col min="31" max="31" width="13.08984375" bestFit="1" customWidth="1"/>
    <col min="32" max="32" width="15.6328125" bestFit="1" customWidth="1"/>
    <col min="33" max="33" width="14.453125" bestFit="1" customWidth="1"/>
    <col min="34" max="34" width="10.81640625" bestFit="1" customWidth="1"/>
    <col min="35" max="35" width="9.54296875" bestFit="1" customWidth="1"/>
    <col min="36" max="36" width="16" bestFit="1" customWidth="1"/>
    <col min="37" max="37" width="9.08984375" bestFit="1" customWidth="1"/>
  </cols>
  <sheetData>
    <row r="1" spans="1:37" x14ac:dyDescent="0.35">
      <c r="A1" t="s">
        <v>0</v>
      </c>
      <c r="B1" t="s">
        <v>1</v>
      </c>
      <c r="C1" t="s">
        <v>10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</row>
    <row r="2" spans="1:37" x14ac:dyDescent="0.35">
      <c r="A2">
        <v>1</v>
      </c>
      <c r="B2" t="s">
        <v>11</v>
      </c>
      <c r="C2" t="s">
        <v>16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13</v>
      </c>
      <c r="N2" t="s">
        <v>12</v>
      </c>
      <c r="O2" t="s">
        <v>12</v>
      </c>
      <c r="P2" t="s">
        <v>12</v>
      </c>
      <c r="Q2" t="s">
        <v>13</v>
      </c>
      <c r="R2" t="s">
        <v>12</v>
      </c>
      <c r="S2" t="s">
        <v>12</v>
      </c>
      <c r="T2" t="s">
        <v>13</v>
      </c>
      <c r="U2" t="s">
        <v>12</v>
      </c>
      <c r="V2" t="s">
        <v>12</v>
      </c>
      <c r="W2" t="s">
        <v>12</v>
      </c>
      <c r="X2" t="s">
        <v>13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2500</v>
      </c>
      <c r="AE2">
        <v>26</v>
      </c>
      <c r="AF2">
        <v>21</v>
      </c>
      <c r="AG2">
        <v>5</v>
      </c>
      <c r="AH2">
        <v>21</v>
      </c>
      <c r="AI2">
        <v>52500</v>
      </c>
    </row>
    <row r="3" spans="1:37" x14ac:dyDescent="0.35">
      <c r="A3">
        <v>2</v>
      </c>
      <c r="B3" t="s">
        <v>14</v>
      </c>
      <c r="C3" t="s">
        <v>16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  <c r="N3" t="s">
        <v>12</v>
      </c>
      <c r="O3" t="s">
        <v>13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2500</v>
      </c>
      <c r="AE3">
        <v>26</v>
      </c>
      <c r="AF3">
        <v>19</v>
      </c>
      <c r="AG3">
        <v>7</v>
      </c>
      <c r="AH3">
        <v>19</v>
      </c>
      <c r="AI3">
        <v>47500</v>
      </c>
    </row>
    <row r="4" spans="1:37" x14ac:dyDescent="0.35">
      <c r="A4">
        <v>3</v>
      </c>
      <c r="B4" t="s">
        <v>15</v>
      </c>
      <c r="C4" t="s">
        <v>17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13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1500</v>
      </c>
      <c r="AE4">
        <v>26</v>
      </c>
      <c r="AF4">
        <v>25</v>
      </c>
      <c r="AG4">
        <v>1</v>
      </c>
      <c r="AH4">
        <v>25</v>
      </c>
      <c r="AI4">
        <v>37500</v>
      </c>
    </row>
    <row r="5" spans="1:37" x14ac:dyDescent="0.35">
      <c r="A5">
        <v>4</v>
      </c>
      <c r="B5" t="s">
        <v>18</v>
      </c>
      <c r="C5" t="s">
        <v>17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12</v>
      </c>
      <c r="J5" t="s">
        <v>13</v>
      </c>
      <c r="K5" t="s">
        <v>13</v>
      </c>
      <c r="L5" t="s">
        <v>12</v>
      </c>
      <c r="M5" t="s">
        <v>12</v>
      </c>
      <c r="N5" t="s">
        <v>13</v>
      </c>
      <c r="O5" t="s">
        <v>13</v>
      </c>
      <c r="P5" t="s">
        <v>13</v>
      </c>
      <c r="Q5" t="s">
        <v>12</v>
      </c>
      <c r="R5" t="s">
        <v>12</v>
      </c>
      <c r="S5" t="s">
        <v>12</v>
      </c>
      <c r="T5" t="s">
        <v>12</v>
      </c>
      <c r="U5" t="s">
        <v>13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1500</v>
      </c>
      <c r="AE5">
        <v>26</v>
      </c>
      <c r="AF5">
        <v>18</v>
      </c>
      <c r="AG5">
        <v>8</v>
      </c>
      <c r="AH5">
        <v>18</v>
      </c>
      <c r="AI5">
        <v>27000</v>
      </c>
    </row>
    <row r="6" spans="1:37" x14ac:dyDescent="0.35">
      <c r="A6">
        <v>5</v>
      </c>
      <c r="B6" t="s">
        <v>19</v>
      </c>
      <c r="C6" t="s">
        <v>20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13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13</v>
      </c>
      <c r="Q6" t="s">
        <v>12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2300</v>
      </c>
      <c r="AE6">
        <v>26</v>
      </c>
      <c r="AF6">
        <v>22</v>
      </c>
      <c r="AG6">
        <v>4</v>
      </c>
      <c r="AH6">
        <v>22</v>
      </c>
      <c r="AI6">
        <v>50600</v>
      </c>
    </row>
    <row r="7" spans="1:37" x14ac:dyDescent="0.35">
      <c r="A7">
        <v>6</v>
      </c>
      <c r="B7" t="s">
        <v>21</v>
      </c>
      <c r="C7" t="s">
        <v>20</v>
      </c>
      <c r="D7" t="s">
        <v>12</v>
      </c>
      <c r="E7" t="s">
        <v>12</v>
      </c>
      <c r="F7" t="s">
        <v>13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13</v>
      </c>
      <c r="AC7" t="s">
        <v>12</v>
      </c>
      <c r="AD7">
        <v>2300</v>
      </c>
      <c r="AE7">
        <v>26</v>
      </c>
      <c r="AF7">
        <v>22</v>
      </c>
      <c r="AG7">
        <v>4</v>
      </c>
      <c r="AH7">
        <v>22</v>
      </c>
      <c r="AI7">
        <v>50600</v>
      </c>
    </row>
    <row r="8" spans="1:37" x14ac:dyDescent="0.35">
      <c r="A8">
        <v>7</v>
      </c>
      <c r="B8" t="s">
        <v>22</v>
      </c>
      <c r="C8" t="s">
        <v>20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13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13</v>
      </c>
      <c r="AA8" t="s">
        <v>12</v>
      </c>
      <c r="AB8" t="s">
        <v>13</v>
      </c>
      <c r="AC8" t="s">
        <v>12</v>
      </c>
      <c r="AD8">
        <v>2300</v>
      </c>
      <c r="AE8">
        <v>26</v>
      </c>
      <c r="AF8">
        <v>22</v>
      </c>
      <c r="AG8">
        <v>4</v>
      </c>
      <c r="AH8">
        <v>22</v>
      </c>
      <c r="AI8">
        <v>50600</v>
      </c>
    </row>
    <row r="9" spans="1:37" x14ac:dyDescent="0.35">
      <c r="A9">
        <v>8</v>
      </c>
      <c r="B9" t="s">
        <v>23</v>
      </c>
      <c r="C9" t="s">
        <v>17</v>
      </c>
      <c r="D9" t="s">
        <v>13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13</v>
      </c>
      <c r="AA9" t="s">
        <v>12</v>
      </c>
      <c r="AB9" t="s">
        <v>13</v>
      </c>
      <c r="AC9" t="s">
        <v>12</v>
      </c>
      <c r="AD9">
        <v>1500</v>
      </c>
      <c r="AE9">
        <v>26</v>
      </c>
      <c r="AF9">
        <v>20</v>
      </c>
      <c r="AG9">
        <v>6</v>
      </c>
      <c r="AH9">
        <v>20</v>
      </c>
      <c r="AI9">
        <v>30000</v>
      </c>
    </row>
    <row r="10" spans="1:37" x14ac:dyDescent="0.35">
      <c r="A10">
        <v>9</v>
      </c>
      <c r="B10" t="s">
        <v>24</v>
      </c>
      <c r="C10" t="s">
        <v>25</v>
      </c>
      <c r="D10" t="s">
        <v>13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13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13</v>
      </c>
      <c r="AA10" t="s">
        <v>12</v>
      </c>
      <c r="AB10" t="s">
        <v>13</v>
      </c>
      <c r="AC10" t="s">
        <v>12</v>
      </c>
      <c r="AD10">
        <v>2200</v>
      </c>
      <c r="AE10">
        <v>26</v>
      </c>
      <c r="AF10">
        <v>18</v>
      </c>
      <c r="AG10">
        <v>8</v>
      </c>
      <c r="AH10">
        <v>18</v>
      </c>
      <c r="AI10">
        <v>39600</v>
      </c>
    </row>
    <row r="11" spans="1:37" x14ac:dyDescent="0.35">
      <c r="A11">
        <v>10</v>
      </c>
      <c r="B11" t="s">
        <v>26</v>
      </c>
      <c r="C11" t="s">
        <v>25</v>
      </c>
      <c r="D11" t="s">
        <v>12</v>
      </c>
      <c r="E11" t="s">
        <v>12</v>
      </c>
      <c r="F11" t="s">
        <v>13</v>
      </c>
      <c r="G11" t="s">
        <v>12</v>
      </c>
      <c r="H11" t="s">
        <v>13</v>
      </c>
      <c r="I11" t="s">
        <v>12</v>
      </c>
      <c r="J11" t="s">
        <v>13</v>
      </c>
      <c r="K11" t="s">
        <v>13</v>
      </c>
      <c r="L11" t="s">
        <v>13</v>
      </c>
      <c r="M11" t="s">
        <v>12</v>
      </c>
      <c r="N11" t="s">
        <v>12</v>
      </c>
      <c r="O11" t="s">
        <v>12</v>
      </c>
      <c r="P11" t="s">
        <v>13</v>
      </c>
      <c r="Q11" t="s">
        <v>12</v>
      </c>
      <c r="R11" t="s">
        <v>12</v>
      </c>
      <c r="S11" t="s">
        <v>12</v>
      </c>
      <c r="T11" t="s">
        <v>13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13</v>
      </c>
      <c r="AB11" t="s">
        <v>12</v>
      </c>
      <c r="AC11" t="s">
        <v>12</v>
      </c>
      <c r="AD11">
        <v>2200</v>
      </c>
      <c r="AE11">
        <v>26</v>
      </c>
      <c r="AF11">
        <v>18</v>
      </c>
      <c r="AG11">
        <v>8</v>
      </c>
      <c r="AH11">
        <v>18</v>
      </c>
      <c r="AI11">
        <v>39600</v>
      </c>
    </row>
    <row r="12" spans="1:37" x14ac:dyDescent="0.35">
      <c r="A12">
        <v>11</v>
      </c>
      <c r="B12" t="s">
        <v>27</v>
      </c>
      <c r="C12" t="s">
        <v>17</v>
      </c>
      <c r="D12" t="s">
        <v>13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13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13</v>
      </c>
      <c r="AB12" t="s">
        <v>12</v>
      </c>
      <c r="AC12" t="s">
        <v>12</v>
      </c>
      <c r="AD12">
        <v>1500</v>
      </c>
      <c r="AE12">
        <v>26</v>
      </c>
      <c r="AF12">
        <v>21</v>
      </c>
      <c r="AG12">
        <v>5</v>
      </c>
      <c r="AH12">
        <v>21</v>
      </c>
      <c r="AI12">
        <v>31500</v>
      </c>
    </row>
    <row r="13" spans="1:37" x14ac:dyDescent="0.35">
      <c r="A13">
        <v>12</v>
      </c>
      <c r="B13" t="s">
        <v>28</v>
      </c>
      <c r="C13" t="s">
        <v>29</v>
      </c>
      <c r="D13" t="s">
        <v>12</v>
      </c>
      <c r="E13" t="s">
        <v>13</v>
      </c>
      <c r="F13" t="s">
        <v>12</v>
      </c>
      <c r="G13" t="s">
        <v>12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13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13</v>
      </c>
      <c r="AB13" t="s">
        <v>12</v>
      </c>
      <c r="AC13" t="s">
        <v>12</v>
      </c>
      <c r="AD13">
        <v>2000</v>
      </c>
      <c r="AE13">
        <v>26</v>
      </c>
      <c r="AF13">
        <v>20</v>
      </c>
      <c r="AG13">
        <v>6</v>
      </c>
      <c r="AH13">
        <v>20</v>
      </c>
      <c r="AI13">
        <v>40000</v>
      </c>
    </row>
    <row r="14" spans="1:37" x14ac:dyDescent="0.35">
      <c r="A14">
        <v>13</v>
      </c>
      <c r="B14" t="s">
        <v>30</v>
      </c>
      <c r="C14" t="s">
        <v>29</v>
      </c>
      <c r="D14" t="s">
        <v>12</v>
      </c>
      <c r="E14" t="s">
        <v>12</v>
      </c>
      <c r="F14" t="s">
        <v>12</v>
      </c>
      <c r="G14" t="s">
        <v>13</v>
      </c>
      <c r="H14" t="s">
        <v>12</v>
      </c>
      <c r="I14" t="s">
        <v>13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  <c r="P14" t="s">
        <v>13</v>
      </c>
      <c r="Q14" t="s">
        <v>12</v>
      </c>
      <c r="R14" t="s">
        <v>13</v>
      </c>
      <c r="S14" t="s">
        <v>13</v>
      </c>
      <c r="T14" t="s">
        <v>13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2000</v>
      </c>
      <c r="AE14">
        <v>26</v>
      </c>
      <c r="AF14">
        <v>19</v>
      </c>
      <c r="AG14">
        <v>7</v>
      </c>
      <c r="AH14">
        <v>19</v>
      </c>
      <c r="AI14">
        <v>38000</v>
      </c>
    </row>
    <row r="15" spans="1:37" x14ac:dyDescent="0.35">
      <c r="A15">
        <v>14</v>
      </c>
      <c r="B15" t="s">
        <v>31</v>
      </c>
      <c r="C15" t="s">
        <v>29</v>
      </c>
      <c r="D15" t="s">
        <v>12</v>
      </c>
      <c r="E15" t="s">
        <v>12</v>
      </c>
      <c r="F15" t="s">
        <v>12</v>
      </c>
      <c r="G15" t="s">
        <v>13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13</v>
      </c>
      <c r="T15" t="s">
        <v>12</v>
      </c>
      <c r="U15" t="s">
        <v>12</v>
      </c>
      <c r="V15" t="s">
        <v>13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2000</v>
      </c>
      <c r="AE15">
        <v>26</v>
      </c>
      <c r="AF15">
        <v>21</v>
      </c>
      <c r="AG15">
        <v>5</v>
      </c>
      <c r="AH15">
        <v>21</v>
      </c>
      <c r="AI15">
        <v>42000</v>
      </c>
    </row>
    <row r="16" spans="1:37" x14ac:dyDescent="0.35">
      <c r="A16">
        <v>15</v>
      </c>
      <c r="B16" t="s">
        <v>32</v>
      </c>
      <c r="C16" t="s">
        <v>33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13</v>
      </c>
      <c r="T16" t="s">
        <v>12</v>
      </c>
      <c r="U16" t="s">
        <v>13</v>
      </c>
      <c r="V16" t="s">
        <v>13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1800</v>
      </c>
      <c r="AE16">
        <v>26</v>
      </c>
      <c r="AF16">
        <v>23</v>
      </c>
      <c r="AG16">
        <v>3</v>
      </c>
      <c r="AH16">
        <v>23</v>
      </c>
      <c r="AI16">
        <v>41400</v>
      </c>
    </row>
    <row r="17" spans="1:35" x14ac:dyDescent="0.35">
      <c r="A17">
        <v>16</v>
      </c>
      <c r="B17" t="s">
        <v>34</v>
      </c>
      <c r="C17" t="s">
        <v>33</v>
      </c>
      <c r="D17" t="s">
        <v>12</v>
      </c>
      <c r="E17" t="s">
        <v>13</v>
      </c>
      <c r="F17" t="s">
        <v>12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13</v>
      </c>
      <c r="V17" t="s">
        <v>13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1800</v>
      </c>
      <c r="AE17">
        <v>26</v>
      </c>
      <c r="AF17">
        <v>20</v>
      </c>
      <c r="AG17">
        <v>6</v>
      </c>
      <c r="AH17">
        <v>20</v>
      </c>
      <c r="AI17">
        <v>36000</v>
      </c>
    </row>
    <row r="18" spans="1:35" x14ac:dyDescent="0.35">
      <c r="A18">
        <v>17</v>
      </c>
      <c r="B18" t="s">
        <v>35</v>
      </c>
      <c r="C18" t="s">
        <v>20</v>
      </c>
      <c r="D18" t="s">
        <v>13</v>
      </c>
      <c r="E18" t="s">
        <v>12</v>
      </c>
      <c r="F18" t="s">
        <v>13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13</v>
      </c>
      <c r="S18" t="s">
        <v>12</v>
      </c>
      <c r="T18" t="s">
        <v>12</v>
      </c>
      <c r="U18" t="s">
        <v>13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13</v>
      </c>
      <c r="AB18" t="s">
        <v>12</v>
      </c>
      <c r="AC18" t="s">
        <v>12</v>
      </c>
      <c r="AD18">
        <v>2300</v>
      </c>
      <c r="AE18">
        <v>26</v>
      </c>
      <c r="AF18">
        <v>19</v>
      </c>
      <c r="AG18">
        <v>7</v>
      </c>
      <c r="AH18">
        <v>19</v>
      </c>
      <c r="AI18">
        <v>43700</v>
      </c>
    </row>
    <row r="19" spans="1:35" x14ac:dyDescent="0.35">
      <c r="A19">
        <v>18</v>
      </c>
      <c r="B19" t="s">
        <v>36</v>
      </c>
      <c r="C19" t="s">
        <v>38</v>
      </c>
      <c r="D19" t="s">
        <v>13</v>
      </c>
      <c r="E19" t="s">
        <v>13</v>
      </c>
      <c r="F19" t="s">
        <v>13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13</v>
      </c>
      <c r="Y19" t="s">
        <v>13</v>
      </c>
      <c r="Z19" t="s">
        <v>12</v>
      </c>
      <c r="AA19" t="s">
        <v>12</v>
      </c>
      <c r="AB19" t="s">
        <v>12</v>
      </c>
      <c r="AC19" t="s">
        <v>12</v>
      </c>
      <c r="AD19">
        <v>2400</v>
      </c>
      <c r="AE19">
        <v>26</v>
      </c>
      <c r="AF19">
        <v>19</v>
      </c>
      <c r="AG19">
        <v>7</v>
      </c>
      <c r="AH19">
        <v>19</v>
      </c>
      <c r="AI19">
        <v>45600</v>
      </c>
    </row>
    <row r="20" spans="1:35" x14ac:dyDescent="0.35">
      <c r="A20">
        <v>19</v>
      </c>
      <c r="B20" t="s">
        <v>37</v>
      </c>
      <c r="C20" t="s">
        <v>38</v>
      </c>
      <c r="D20" t="s">
        <v>12</v>
      </c>
      <c r="E20" t="s">
        <v>13</v>
      </c>
      <c r="F20" t="s">
        <v>13</v>
      </c>
      <c r="G20" t="s">
        <v>13</v>
      </c>
      <c r="H20" t="s">
        <v>12</v>
      </c>
      <c r="I20" t="s">
        <v>13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13</v>
      </c>
      <c r="U20" t="s">
        <v>12</v>
      </c>
      <c r="V20" t="s">
        <v>12</v>
      </c>
      <c r="W20" t="s">
        <v>12</v>
      </c>
      <c r="X20" t="s">
        <v>13</v>
      </c>
      <c r="Y20" t="s">
        <v>13</v>
      </c>
      <c r="Z20" t="s">
        <v>12</v>
      </c>
      <c r="AA20" t="s">
        <v>12</v>
      </c>
      <c r="AB20" t="s">
        <v>12</v>
      </c>
      <c r="AC20" t="s">
        <v>12</v>
      </c>
      <c r="AD20">
        <v>2400</v>
      </c>
      <c r="AE20">
        <v>26</v>
      </c>
      <c r="AF20">
        <v>19</v>
      </c>
      <c r="AG20">
        <v>7</v>
      </c>
      <c r="AH20">
        <v>19</v>
      </c>
      <c r="AI20">
        <v>45600</v>
      </c>
    </row>
    <row r="21" spans="1:35" x14ac:dyDescent="0.35">
      <c r="A21">
        <v>20</v>
      </c>
      <c r="B21" t="s">
        <v>39</v>
      </c>
      <c r="C21" t="s">
        <v>40</v>
      </c>
      <c r="D21" t="s">
        <v>12</v>
      </c>
      <c r="E21" t="s">
        <v>13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13</v>
      </c>
      <c r="U21" t="s">
        <v>12</v>
      </c>
      <c r="V21" t="s">
        <v>13</v>
      </c>
      <c r="W21" t="s">
        <v>12</v>
      </c>
      <c r="X21" t="s">
        <v>12</v>
      </c>
      <c r="Y21" t="s">
        <v>13</v>
      </c>
      <c r="Z21" t="s">
        <v>12</v>
      </c>
      <c r="AA21" t="s">
        <v>13</v>
      </c>
      <c r="AB21" t="s">
        <v>12</v>
      </c>
      <c r="AC21" t="s">
        <v>12</v>
      </c>
      <c r="AD21">
        <v>1200</v>
      </c>
      <c r="AE21">
        <v>26</v>
      </c>
      <c r="AF21">
        <v>21</v>
      </c>
      <c r="AG21">
        <v>5</v>
      </c>
      <c r="AH21">
        <v>21</v>
      </c>
      <c r="AI21">
        <v>25200</v>
      </c>
    </row>
    <row r="22" spans="1:35" x14ac:dyDescent="0.35">
      <c r="A22">
        <v>21</v>
      </c>
      <c r="B22" t="s">
        <v>41</v>
      </c>
      <c r="C22" t="s">
        <v>40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>
        <v>1200</v>
      </c>
      <c r="AE22">
        <v>26</v>
      </c>
      <c r="AF22">
        <v>23</v>
      </c>
      <c r="AG22">
        <v>3</v>
      </c>
      <c r="AH22">
        <v>23</v>
      </c>
      <c r="AI22">
        <v>27600</v>
      </c>
    </row>
    <row r="23" spans="1:35" x14ac:dyDescent="0.35">
      <c r="A23">
        <v>22</v>
      </c>
      <c r="B23" t="s">
        <v>42</v>
      </c>
      <c r="C23" t="s">
        <v>40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12</v>
      </c>
      <c r="N23" t="s">
        <v>12</v>
      </c>
      <c r="O23" t="s">
        <v>13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13</v>
      </c>
      <c r="V23" t="s">
        <v>12</v>
      </c>
      <c r="W23" t="s">
        <v>12</v>
      </c>
      <c r="X23" t="s">
        <v>12</v>
      </c>
      <c r="Y23" t="s">
        <v>12</v>
      </c>
      <c r="Z23" t="s">
        <v>13</v>
      </c>
      <c r="AA23" t="s">
        <v>12</v>
      </c>
      <c r="AB23" t="s">
        <v>12</v>
      </c>
      <c r="AC23" t="s">
        <v>12</v>
      </c>
      <c r="AD23">
        <v>1200</v>
      </c>
      <c r="AE23">
        <v>26</v>
      </c>
      <c r="AF23">
        <v>22</v>
      </c>
      <c r="AG23">
        <v>4</v>
      </c>
      <c r="AH23">
        <v>22</v>
      </c>
      <c r="AI23">
        <v>26400</v>
      </c>
    </row>
    <row r="24" spans="1:35" x14ac:dyDescent="0.35">
      <c r="A24">
        <v>23</v>
      </c>
      <c r="B24" t="s">
        <v>43</v>
      </c>
      <c r="C24" t="s">
        <v>20</v>
      </c>
      <c r="D24" t="s">
        <v>13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13</v>
      </c>
      <c r="P24" t="s">
        <v>13</v>
      </c>
      <c r="Q24" t="s">
        <v>12</v>
      </c>
      <c r="R24" t="s">
        <v>12</v>
      </c>
      <c r="S24" t="s">
        <v>12</v>
      </c>
      <c r="T24" t="s">
        <v>12</v>
      </c>
      <c r="U24" t="s">
        <v>13</v>
      </c>
      <c r="V24" t="s">
        <v>12</v>
      </c>
      <c r="W24" t="s">
        <v>12</v>
      </c>
      <c r="X24" t="s">
        <v>12</v>
      </c>
      <c r="Y24" t="s">
        <v>12</v>
      </c>
      <c r="Z24" t="s">
        <v>13</v>
      </c>
      <c r="AA24" t="s">
        <v>12</v>
      </c>
      <c r="AB24" t="s">
        <v>12</v>
      </c>
      <c r="AC24" t="s">
        <v>12</v>
      </c>
      <c r="AD24">
        <v>2300</v>
      </c>
      <c r="AE24">
        <v>26</v>
      </c>
      <c r="AF24">
        <v>21</v>
      </c>
      <c r="AG24">
        <v>5</v>
      </c>
      <c r="AH24">
        <v>21</v>
      </c>
      <c r="AI24">
        <v>48300</v>
      </c>
    </row>
    <row r="25" spans="1:35" x14ac:dyDescent="0.35">
      <c r="A25">
        <v>24</v>
      </c>
      <c r="B25" t="s">
        <v>44</v>
      </c>
      <c r="C25" t="s">
        <v>16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13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12</v>
      </c>
      <c r="R25" t="s">
        <v>13</v>
      </c>
      <c r="S25" t="s">
        <v>12</v>
      </c>
      <c r="T25" t="s">
        <v>12</v>
      </c>
      <c r="U25" t="s">
        <v>12</v>
      </c>
      <c r="V25" t="s">
        <v>13</v>
      </c>
      <c r="W25" t="s">
        <v>12</v>
      </c>
      <c r="X25" t="s">
        <v>12</v>
      </c>
      <c r="Y25" t="s">
        <v>13</v>
      </c>
      <c r="Z25" t="s">
        <v>12</v>
      </c>
      <c r="AA25" t="s">
        <v>12</v>
      </c>
      <c r="AB25" t="s">
        <v>12</v>
      </c>
      <c r="AC25" t="s">
        <v>12</v>
      </c>
      <c r="AD25">
        <v>2500</v>
      </c>
      <c r="AE25">
        <v>26</v>
      </c>
      <c r="AF25">
        <v>21</v>
      </c>
      <c r="AG25">
        <v>5</v>
      </c>
      <c r="AH25">
        <v>21</v>
      </c>
      <c r="AI25">
        <v>52500</v>
      </c>
    </row>
    <row r="26" spans="1:35" x14ac:dyDescent="0.35">
      <c r="A26">
        <v>25</v>
      </c>
      <c r="B26" t="s">
        <v>45</v>
      </c>
      <c r="C26" t="s">
        <v>33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12</v>
      </c>
      <c r="K26" t="s">
        <v>12</v>
      </c>
      <c r="L26" t="s">
        <v>12</v>
      </c>
      <c r="M26" t="s">
        <v>13</v>
      </c>
      <c r="N26" t="s">
        <v>12</v>
      </c>
      <c r="O26" t="s">
        <v>12</v>
      </c>
      <c r="P26" t="s">
        <v>13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13</v>
      </c>
      <c r="Z26" t="s">
        <v>12</v>
      </c>
      <c r="AA26" t="s">
        <v>13</v>
      </c>
      <c r="AB26" t="s">
        <v>12</v>
      </c>
      <c r="AC26" t="s">
        <v>12</v>
      </c>
      <c r="AD26">
        <v>1800</v>
      </c>
      <c r="AE26">
        <v>26</v>
      </c>
      <c r="AF26">
        <v>21</v>
      </c>
      <c r="AG26">
        <v>5</v>
      </c>
      <c r="AH26">
        <v>21</v>
      </c>
      <c r="AI26">
        <v>37800</v>
      </c>
    </row>
    <row r="27" spans="1:35" x14ac:dyDescent="0.35">
      <c r="A27">
        <v>26</v>
      </c>
      <c r="B27" t="s">
        <v>46</v>
      </c>
      <c r="C27" t="s">
        <v>33</v>
      </c>
      <c r="D27" t="s">
        <v>13</v>
      </c>
      <c r="E27" t="s">
        <v>12</v>
      </c>
      <c r="F27" t="s">
        <v>12</v>
      </c>
      <c r="G27" t="s">
        <v>12</v>
      </c>
      <c r="H27" t="s">
        <v>13</v>
      </c>
      <c r="I27" t="s">
        <v>12</v>
      </c>
      <c r="J27" t="s">
        <v>13</v>
      </c>
      <c r="K27" t="s">
        <v>13</v>
      </c>
      <c r="L27" t="s">
        <v>12</v>
      </c>
      <c r="M27" t="s">
        <v>13</v>
      </c>
      <c r="N27" t="s">
        <v>12</v>
      </c>
      <c r="O27" t="s">
        <v>13</v>
      </c>
      <c r="P27" t="s">
        <v>13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13</v>
      </c>
      <c r="AC27" t="s">
        <v>12</v>
      </c>
      <c r="AD27">
        <v>1800</v>
      </c>
      <c r="AE27">
        <v>26</v>
      </c>
      <c r="AF27">
        <v>18</v>
      </c>
      <c r="AG27">
        <v>8</v>
      </c>
      <c r="AH27">
        <v>18</v>
      </c>
      <c r="AI27">
        <v>32400</v>
      </c>
    </row>
    <row r="28" spans="1:35" x14ac:dyDescent="0.35">
      <c r="A28">
        <v>27</v>
      </c>
      <c r="B28" t="s">
        <v>47</v>
      </c>
      <c r="C28" t="s">
        <v>17</v>
      </c>
      <c r="D28" t="s">
        <v>13</v>
      </c>
      <c r="E28" t="s">
        <v>13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13</v>
      </c>
      <c r="N28" t="s">
        <v>12</v>
      </c>
      <c r="O28" t="s">
        <v>12</v>
      </c>
      <c r="P28" t="s">
        <v>12</v>
      </c>
      <c r="Q28" t="s">
        <v>13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13</v>
      </c>
      <c r="Y28" t="s">
        <v>12</v>
      </c>
      <c r="Z28" t="s">
        <v>12</v>
      </c>
      <c r="AA28" t="s">
        <v>12</v>
      </c>
      <c r="AB28" t="s">
        <v>13</v>
      </c>
      <c r="AC28" t="s">
        <v>12</v>
      </c>
      <c r="AD28">
        <v>1500</v>
      </c>
      <c r="AE28">
        <v>26</v>
      </c>
      <c r="AF28">
        <v>20</v>
      </c>
      <c r="AG28">
        <v>6</v>
      </c>
      <c r="AH28">
        <v>20</v>
      </c>
      <c r="AI28">
        <v>30000</v>
      </c>
    </row>
    <row r="29" spans="1:35" x14ac:dyDescent="0.35">
      <c r="A29">
        <v>28</v>
      </c>
      <c r="B29" t="s">
        <v>48</v>
      </c>
      <c r="C29" t="s">
        <v>38</v>
      </c>
      <c r="D29" t="s">
        <v>12</v>
      </c>
      <c r="E29" t="s">
        <v>13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13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13</v>
      </c>
      <c r="W29" t="s">
        <v>12</v>
      </c>
      <c r="X29" t="s">
        <v>13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>
        <v>2400</v>
      </c>
      <c r="AE29">
        <v>26</v>
      </c>
      <c r="AF29">
        <v>22</v>
      </c>
      <c r="AG29">
        <v>4</v>
      </c>
      <c r="AH29">
        <v>22</v>
      </c>
      <c r="AI29">
        <v>52800</v>
      </c>
    </row>
    <row r="30" spans="1:35" x14ac:dyDescent="0.35">
      <c r="A30">
        <v>29</v>
      </c>
      <c r="B30" t="s">
        <v>49</v>
      </c>
      <c r="C30" t="s">
        <v>16</v>
      </c>
      <c r="D30" t="s">
        <v>13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  <c r="J30" t="s">
        <v>12</v>
      </c>
      <c r="K30" t="s">
        <v>12</v>
      </c>
      <c r="L30" t="s">
        <v>13</v>
      </c>
      <c r="M30" t="s">
        <v>12</v>
      </c>
      <c r="N30" t="s">
        <v>13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13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13</v>
      </c>
      <c r="AB30" t="s">
        <v>12</v>
      </c>
      <c r="AC30" t="s">
        <v>12</v>
      </c>
      <c r="AD30">
        <v>2500</v>
      </c>
      <c r="AE30">
        <v>26</v>
      </c>
      <c r="AF30">
        <v>20</v>
      </c>
      <c r="AG30">
        <v>6</v>
      </c>
      <c r="AH30">
        <v>20</v>
      </c>
      <c r="AI30">
        <v>50000</v>
      </c>
    </row>
    <row r="31" spans="1:35" x14ac:dyDescent="0.35">
      <c r="A31">
        <v>30</v>
      </c>
      <c r="B31" t="s">
        <v>50</v>
      </c>
      <c r="C31" t="s">
        <v>16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13</v>
      </c>
      <c r="M31" t="s">
        <v>12</v>
      </c>
      <c r="N31" t="s">
        <v>12</v>
      </c>
      <c r="O31" t="s">
        <v>12</v>
      </c>
      <c r="P31" t="s">
        <v>13</v>
      </c>
      <c r="Q31" t="s">
        <v>12</v>
      </c>
      <c r="R31" t="s">
        <v>12</v>
      </c>
      <c r="S31" t="s">
        <v>12</v>
      </c>
      <c r="T31" t="s">
        <v>13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13</v>
      </c>
      <c r="AB31" t="s">
        <v>13</v>
      </c>
      <c r="AC31" t="s">
        <v>12</v>
      </c>
      <c r="AD31">
        <v>2500</v>
      </c>
      <c r="AE31">
        <v>26</v>
      </c>
      <c r="AF31">
        <v>20</v>
      </c>
      <c r="AG31">
        <v>6</v>
      </c>
      <c r="AH31">
        <v>20</v>
      </c>
      <c r="AI31">
        <v>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55E5-FCFA-4249-8DA0-8B7F2248EE3A}">
  <dimension ref="A1:BP76"/>
  <sheetViews>
    <sheetView tabSelected="1" topLeftCell="A19" zoomScale="87" zoomScaleNormal="85" workbookViewId="0">
      <selection activeCell="M36" sqref="M36"/>
    </sheetView>
  </sheetViews>
  <sheetFormatPr defaultRowHeight="14.5" x14ac:dyDescent="0.35"/>
  <cols>
    <col min="2" max="2" width="26" customWidth="1"/>
    <col min="3" max="3" width="19.54296875" bestFit="1" customWidth="1"/>
    <col min="4" max="5" width="12.7265625" customWidth="1"/>
    <col min="6" max="6" width="14.81640625" bestFit="1" customWidth="1"/>
    <col min="7" max="9" width="12.7265625" customWidth="1"/>
    <col min="10" max="10" width="13.81640625" bestFit="1" customWidth="1"/>
    <col min="11" max="11" width="13.1796875" bestFit="1" customWidth="1"/>
    <col min="12" max="28" width="12.7265625" customWidth="1"/>
    <col min="29" max="29" width="13.36328125" bestFit="1" customWidth="1"/>
    <col min="30" max="30" width="17" customWidth="1"/>
    <col min="31" max="31" width="13.26953125" customWidth="1"/>
    <col min="32" max="32" width="15.54296875" customWidth="1"/>
    <col min="33" max="33" width="14.54296875" customWidth="1"/>
    <col min="34" max="34" width="11.6328125" customWidth="1"/>
    <col min="35" max="35" width="9.54296875" customWidth="1"/>
    <col min="36" max="37" width="16.90625" bestFit="1" customWidth="1"/>
    <col min="38" max="38" width="17.08984375" customWidth="1"/>
  </cols>
  <sheetData>
    <row r="1" spans="1:68" x14ac:dyDescent="0.35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</row>
    <row r="3" spans="1:68" x14ac:dyDescent="0.35">
      <c r="A3" t="s">
        <v>0</v>
      </c>
      <c r="B3" t="s">
        <v>1</v>
      </c>
      <c r="C3" s="1" t="s">
        <v>10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</row>
    <row r="4" spans="1:68" x14ac:dyDescent="0.35">
      <c r="A4">
        <v>1</v>
      </c>
      <c r="B4" t="s">
        <v>11</v>
      </c>
      <c r="C4" t="s">
        <v>16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13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12</v>
      </c>
      <c r="T4" t="s">
        <v>13</v>
      </c>
      <c r="U4" t="s">
        <v>12</v>
      </c>
      <c r="V4" t="s">
        <v>12</v>
      </c>
      <c r="W4" t="s">
        <v>12</v>
      </c>
      <c r="X4" t="s">
        <v>13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2500</v>
      </c>
      <c r="AE4">
        <f t="shared" ref="AE4:AE33" si="0">COUNTA(D4:AC4)</f>
        <v>26</v>
      </c>
      <c r="AF4">
        <f>COUNTIF(Table1[[#This Row],[01-09-2025]:[05-09-2025]],"P")</f>
        <v>21</v>
      </c>
      <c r="AG4">
        <f>COUNTIF(Table1[[#This Row],[01-09-2025]:[05-09-2025]],"A")</f>
        <v>5</v>
      </c>
      <c r="AH4">
        <f>AVERAGE(Table1[[#This Row],[PRESENT DAYS]])</f>
        <v>21</v>
      </c>
      <c r="AI4">
        <f>SUMPRODUCT(Table1[[#This Row],[PER DAY SALARY]]*Table1[[#This Row],[PRESENT DAYS]])</f>
        <v>52500</v>
      </c>
      <c r="AJ4" t="str">
        <f>IF(Table1[[#This Row],[PRESENT DAYS]]/Table1[[#This Row],[TOTAL DAYS]]&gt;80%,"GOOD",IF(Table1[[#This Row],[PRESENT DAYS]]/Table1[[#This Row],[TOTAL DAYS]]&gt;70%,"NORMAL","BAD")="GOOD")</f>
        <v>GOOD</v>
      </c>
      <c r="AK4">
        <f>IF(Table1[[#This Row],[PERFORMANCE]]="GOOD",Table1[[#This Row],[SALARY]]*8%,IF(Table1[[#This Row],[PERFORMANCE]]="NORNAL",Table1[[#This Row],[SALARY]]*5%,0))</f>
        <v>4200</v>
      </c>
    </row>
    <row r="5" spans="1:68" x14ac:dyDescent="0.35">
      <c r="A5">
        <v>2</v>
      </c>
      <c r="B5" t="s">
        <v>14</v>
      </c>
      <c r="C5" t="s">
        <v>16</v>
      </c>
      <c r="D5" t="s">
        <v>13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  <c r="J5" t="s">
        <v>12</v>
      </c>
      <c r="K5" t="s">
        <v>13</v>
      </c>
      <c r="L5" t="s">
        <v>12</v>
      </c>
      <c r="M5" t="s">
        <v>12</v>
      </c>
      <c r="N5" t="s">
        <v>12</v>
      </c>
      <c r="O5" t="s">
        <v>13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2500</v>
      </c>
      <c r="AE5">
        <f t="shared" si="0"/>
        <v>26</v>
      </c>
      <c r="AF5">
        <f>COUNTIF(Table1[[#This Row],[01-09-2025]:[05-09-2025]],"P")</f>
        <v>19</v>
      </c>
      <c r="AG5">
        <f>COUNTIF(Table1[[#This Row],[01-09-2025]:[05-09-2025]],"A")</f>
        <v>7</v>
      </c>
      <c r="AH5">
        <f>AVERAGE(Table1[[#This Row],[PRESENT DAYS]])</f>
        <v>19</v>
      </c>
      <c r="AI5">
        <f>SUMPRODUCT(Table1[[#This Row],[PER DAY SALARY]]*Table1[[#This Row],[PRESENT DAYS]])</f>
        <v>47500</v>
      </c>
      <c r="AJ5" t="str">
        <f>IF(Table1[[#This Row],[PRESENT DAYS]]/Table1[[#This Row],[TOTAL DAYS]]&gt;80%,"GOOD",IF(Table1[[#This Row],[PRESENT DAYS]]/Table1[[#This Row],[TOTAL DAYS]]&gt;70%,"NORMAL","BAD"))</f>
        <v>NORMAL</v>
      </c>
      <c r="AK5">
        <f>IF(Table1[[#This Row],[PERFORMANCE]]="GOOD",Table1[[#This Row],[SALARY]]*8%,IF(Table1[[#This Row],[PERFORMANCE]]="NORNAL",Table1[[#This Row],[SALARY]]*5%,0))</f>
        <v>0</v>
      </c>
    </row>
    <row r="6" spans="1:68" x14ac:dyDescent="0.35">
      <c r="A6">
        <v>3</v>
      </c>
      <c r="B6" t="s">
        <v>15</v>
      </c>
      <c r="C6" t="s">
        <v>17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13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1500</v>
      </c>
      <c r="AE6">
        <f t="shared" si="0"/>
        <v>26</v>
      </c>
      <c r="AF6">
        <f>COUNTIF(Table1[[#This Row],[01-09-2025]:[05-09-2025]],"P")</f>
        <v>25</v>
      </c>
      <c r="AG6">
        <f>COUNTIF(Table1[[#This Row],[01-09-2025]:[05-09-2025]],"A")</f>
        <v>1</v>
      </c>
      <c r="AH6">
        <f>AVERAGE(Table1[[#This Row],[PRESENT DAYS]])</f>
        <v>25</v>
      </c>
      <c r="AI6">
        <f>SUMPRODUCT(Table1[[#This Row],[PER DAY SALARY]]*Table1[[#This Row],[PRESENT DAYS]])</f>
        <v>37500</v>
      </c>
      <c r="AJ6" t="str">
        <f>IF(Table1[[#This Row],[PRESENT DAYS]]/Table1[[#This Row],[TOTAL DAYS]]&gt;80%,"GOOD",IF(Table1[[#This Row],[PRESENT DAYS]]/Table1[[#This Row],[TOTAL DAYS]]&gt;70%,"NORMAL","BAD"))</f>
        <v>GOOD</v>
      </c>
      <c r="AK6">
        <f>IF(Table1[[#This Row],[PERFORMANCE]]="GOOD",Table1[[#This Row],[SALARY]]*8%,IF(Table1[[#This Row],[PERFORMANCE]]="NORNAL",Table1[[#This Row],[SALARY]]*5%,0))</f>
        <v>3000</v>
      </c>
    </row>
    <row r="7" spans="1:68" x14ac:dyDescent="0.35">
      <c r="A7">
        <v>4</v>
      </c>
      <c r="B7" t="s">
        <v>18</v>
      </c>
      <c r="C7" t="s">
        <v>17</v>
      </c>
      <c r="D7" t="s">
        <v>12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13</v>
      </c>
      <c r="O7" t="s">
        <v>13</v>
      </c>
      <c r="P7" t="s">
        <v>13</v>
      </c>
      <c r="Q7" t="s">
        <v>12</v>
      </c>
      <c r="R7" t="s">
        <v>12</v>
      </c>
      <c r="S7" t="s">
        <v>12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1500</v>
      </c>
      <c r="AE7">
        <f t="shared" si="0"/>
        <v>26</v>
      </c>
      <c r="AF7">
        <f>COUNTIF(Table1[[#This Row],[01-09-2025]:[05-09-2025]],"P")</f>
        <v>18</v>
      </c>
      <c r="AG7">
        <f>COUNTIF(Table1[[#This Row],[01-09-2025]:[05-09-2025]],"A")</f>
        <v>8</v>
      </c>
      <c r="AH7">
        <f>AVERAGE(Table1[[#This Row],[PRESENT DAYS]])</f>
        <v>18</v>
      </c>
      <c r="AI7">
        <f>SUMPRODUCT(Table1[[#This Row],[PER DAY SALARY]]*Table1[[#This Row],[PRESENT DAYS]])</f>
        <v>27000</v>
      </c>
      <c r="AJ7" t="str">
        <f>IF(Table1[[#This Row],[PRESENT DAYS]]/Table1[[#This Row],[TOTAL DAYS]]&gt;80%,"GOOD",IF(Table1[[#This Row],[PRESENT DAYS]]/Table1[[#This Row],[TOTAL DAYS]]&gt;70%,"NORMAL","BAD"))</f>
        <v>BAD</v>
      </c>
      <c r="AK7">
        <f>IF(Table1[[#This Row],[PERFORMANCE]]="GOOD",Table1[[#This Row],[SALARY]]*8%,IF(Table1[[#This Row],[PERFORMANCE]]="NORNAL",Table1[[#This Row],[SALARY]]*5%,0))</f>
        <v>0</v>
      </c>
    </row>
    <row r="8" spans="1:68" x14ac:dyDescent="0.35">
      <c r="A8">
        <v>5</v>
      </c>
      <c r="B8" t="s">
        <v>19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13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13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2300</v>
      </c>
      <c r="AE8">
        <f t="shared" si="0"/>
        <v>26</v>
      </c>
      <c r="AF8">
        <f>COUNTIF(Table1[[#This Row],[01-09-2025]:[05-09-2025]],"P")</f>
        <v>22</v>
      </c>
      <c r="AG8">
        <f>COUNTIF(Table1[[#This Row],[01-09-2025]:[05-09-2025]],"A")</f>
        <v>4</v>
      </c>
      <c r="AH8">
        <f>AVERAGE(Table1[[#This Row],[PRESENT DAYS]])</f>
        <v>22</v>
      </c>
      <c r="AI8">
        <f>SUMPRODUCT(Table1[[#This Row],[PER DAY SALARY]]*Table1[[#This Row],[PRESENT DAYS]])</f>
        <v>50600</v>
      </c>
      <c r="AJ8" t="str">
        <f>IF(Table1[[#This Row],[PRESENT DAYS]]/Table1[[#This Row],[TOTAL DAYS]]&gt;80%,"GOOD",IF(Table1[[#This Row],[PRESENT DAYS]]/Table1[[#This Row],[TOTAL DAYS]]&gt;70%,"NORMAL","BAD"))</f>
        <v>GOOD</v>
      </c>
      <c r="AK8">
        <f>IF(Table1[[#This Row],[PERFORMANCE]]="GOOD",Table1[[#This Row],[SALARY]]*8%,IF(Table1[[#This Row],[PERFORMANCE]]="NORNAL",Table1[[#This Row],[SALARY]]*5%,0))</f>
        <v>4048</v>
      </c>
    </row>
    <row r="9" spans="1:68" x14ac:dyDescent="0.35">
      <c r="A9">
        <v>6</v>
      </c>
      <c r="B9" t="s">
        <v>21</v>
      </c>
      <c r="C9" t="s">
        <v>20</v>
      </c>
      <c r="D9" t="s">
        <v>12</v>
      </c>
      <c r="E9" s="3" t="s">
        <v>12</v>
      </c>
      <c r="F9" t="s">
        <v>13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13</v>
      </c>
      <c r="AC9" t="s">
        <v>12</v>
      </c>
      <c r="AD9">
        <v>2300</v>
      </c>
      <c r="AE9">
        <f t="shared" si="0"/>
        <v>26</v>
      </c>
      <c r="AF9">
        <f>COUNTIF(Table1[[#This Row],[01-09-2025]:[05-09-2025]],"P")</f>
        <v>22</v>
      </c>
      <c r="AG9">
        <f>COUNTIF(Table1[[#This Row],[01-09-2025]:[05-09-2025]],"A")</f>
        <v>4</v>
      </c>
      <c r="AH9">
        <f>AVERAGE(Table1[[#This Row],[PRESENT DAYS]])</f>
        <v>22</v>
      </c>
      <c r="AI9">
        <f>SUMPRODUCT(Table1[[#This Row],[PER DAY SALARY]]*Table1[[#This Row],[PRESENT DAYS]])</f>
        <v>50600</v>
      </c>
      <c r="AJ9" t="str">
        <f>IF(Table1[[#This Row],[PRESENT DAYS]]/Table1[[#This Row],[TOTAL DAYS]]&gt;80%,"GOOD",IF(Table1[[#This Row],[PRESENT DAYS]]/Table1[[#This Row],[TOTAL DAYS]]&gt;70%,"NORMAL","BAD"))</f>
        <v>GOOD</v>
      </c>
      <c r="AK9">
        <f>IF(Table1[[#This Row],[PERFORMANCE]]="GOOD",Table1[[#This Row],[SALARY]]*8%,IF(Table1[[#This Row],[PERFORMANCE]]="NORNAL",Table1[[#This Row],[SALARY]]*5%,0))</f>
        <v>4048</v>
      </c>
    </row>
    <row r="10" spans="1:68" x14ac:dyDescent="0.35">
      <c r="A10">
        <v>7</v>
      </c>
      <c r="B10" t="s">
        <v>22</v>
      </c>
      <c r="C10" t="s">
        <v>20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13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13</v>
      </c>
      <c r="AA10" t="s">
        <v>12</v>
      </c>
      <c r="AB10" t="s">
        <v>13</v>
      </c>
      <c r="AC10" t="s">
        <v>12</v>
      </c>
      <c r="AD10">
        <v>2300</v>
      </c>
      <c r="AE10">
        <f t="shared" si="0"/>
        <v>26</v>
      </c>
      <c r="AF10">
        <f>COUNTIF(Table1[[#This Row],[01-09-2025]:[05-09-2025]],"P")</f>
        <v>22</v>
      </c>
      <c r="AG10">
        <f>COUNTIF(Table1[[#This Row],[01-09-2025]:[05-09-2025]],"A")</f>
        <v>4</v>
      </c>
      <c r="AH10">
        <f>AVERAGE(Table1[[#This Row],[PRESENT DAYS]])</f>
        <v>22</v>
      </c>
      <c r="AI10">
        <f>SUMPRODUCT(Table1[[#This Row],[PER DAY SALARY]]*Table1[[#This Row],[PRESENT DAYS]])</f>
        <v>50600</v>
      </c>
      <c r="AJ10" t="str">
        <f>IF(Table1[[#This Row],[PRESENT DAYS]]/Table1[[#This Row],[TOTAL DAYS]]&gt;80%,"GOOD",IF(Table1[[#This Row],[PRESENT DAYS]]/Table1[[#This Row],[TOTAL DAYS]]&gt;70%,"NORMAL","BAD"))</f>
        <v>GOOD</v>
      </c>
      <c r="AK10">
        <f>IF(Table1[[#This Row],[PERFORMANCE]]="GOOD",Table1[[#This Row],[SALARY]]*8%,IF(Table1[[#This Row],[PERFORMANCE]]="NORNAL",Table1[[#This Row],[SALARY]]*5%,0))</f>
        <v>4048</v>
      </c>
    </row>
    <row r="11" spans="1:68" x14ac:dyDescent="0.35">
      <c r="A11">
        <v>8</v>
      </c>
      <c r="B11" t="s">
        <v>23</v>
      </c>
      <c r="C11" t="s">
        <v>17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12</v>
      </c>
      <c r="K11" t="s">
        <v>12</v>
      </c>
      <c r="L11" t="s">
        <v>13</v>
      </c>
      <c r="M11" t="s">
        <v>13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13</v>
      </c>
      <c r="AA11" t="s">
        <v>12</v>
      </c>
      <c r="AB11" t="s">
        <v>13</v>
      </c>
      <c r="AC11" t="s">
        <v>12</v>
      </c>
      <c r="AD11">
        <v>1500</v>
      </c>
      <c r="AE11">
        <f t="shared" si="0"/>
        <v>26</v>
      </c>
      <c r="AF11">
        <f>COUNTIF(Table1[[#This Row],[01-09-2025]:[05-09-2025]],"P")</f>
        <v>20</v>
      </c>
      <c r="AG11">
        <f>COUNTIF(Table1[[#This Row],[01-09-2025]:[05-09-2025]],"A")</f>
        <v>6</v>
      </c>
      <c r="AH11">
        <f>AVERAGE(Table1[[#This Row],[PRESENT DAYS]])</f>
        <v>20</v>
      </c>
      <c r="AI11">
        <f>SUMPRODUCT(Table1[[#This Row],[PER DAY SALARY]]*Table1[[#This Row],[PRESENT DAYS]])</f>
        <v>30000</v>
      </c>
      <c r="AJ11" t="str">
        <f>IF(Table1[[#This Row],[PRESENT DAYS]]/Table1[[#This Row],[TOTAL DAYS]]&gt;80%,"GOOD",IF(Table1[[#This Row],[PRESENT DAYS]]/Table1[[#This Row],[TOTAL DAYS]]&gt;70%,"NORMAL","BAD"))</f>
        <v>NORMAL</v>
      </c>
      <c r="AK11">
        <f>IF(Table1[[#This Row],[PERFORMANCE]]="GOOD",Table1[[#This Row],[SALARY]]*8%,IF(Table1[[#This Row],[PERFORMANCE]]="NORNAL",Table1[[#This Row],[SALARY]]*5%,0))</f>
        <v>0</v>
      </c>
    </row>
    <row r="12" spans="1:68" x14ac:dyDescent="0.35">
      <c r="A12">
        <v>9</v>
      </c>
      <c r="B12" t="s">
        <v>24</v>
      </c>
      <c r="C12" t="s">
        <v>25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13</v>
      </c>
      <c r="K12" t="s">
        <v>13</v>
      </c>
      <c r="L12" t="s">
        <v>13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13</v>
      </c>
      <c r="AA12" t="s">
        <v>12</v>
      </c>
      <c r="AB12" t="s">
        <v>13</v>
      </c>
      <c r="AC12" t="s">
        <v>12</v>
      </c>
      <c r="AD12">
        <v>2200</v>
      </c>
      <c r="AE12">
        <f t="shared" si="0"/>
        <v>26</v>
      </c>
      <c r="AF12">
        <f>COUNTIF(Table1[[#This Row],[01-09-2025]:[05-09-2025]],"P")</f>
        <v>18</v>
      </c>
      <c r="AG12">
        <f>COUNTIF(Table1[[#This Row],[01-09-2025]:[05-09-2025]],"A")</f>
        <v>8</v>
      </c>
      <c r="AH12">
        <f>AVERAGE(Table1[[#This Row],[PRESENT DAYS]])</f>
        <v>18</v>
      </c>
      <c r="AI12">
        <f>SUMPRODUCT(Table1[[#This Row],[PER DAY SALARY]]*Table1[[#This Row],[PRESENT DAYS]])</f>
        <v>39600</v>
      </c>
      <c r="AJ12" t="str">
        <f>IF(Table1[[#This Row],[PRESENT DAYS]]/Table1[[#This Row],[TOTAL DAYS]]&gt;80%,"GOOD",IF(Table1[[#This Row],[PRESENT DAYS]]/Table1[[#This Row],[TOTAL DAYS]]&gt;70%,"NORMAL","BAD"))</f>
        <v>BAD</v>
      </c>
      <c r="AK12">
        <f>IF(Table1[[#This Row],[PERFORMANCE]]="GOOD",Table1[[#This Row],[SALARY]]*8%,IF(Table1[[#This Row],[PERFORMANCE]]="NORNAL",Table1[[#This Row],[SALARY]]*5%,0))</f>
        <v>0</v>
      </c>
    </row>
    <row r="13" spans="1:68" x14ac:dyDescent="0.35">
      <c r="A13">
        <v>10</v>
      </c>
      <c r="B13" t="s">
        <v>26</v>
      </c>
      <c r="C13" t="s">
        <v>25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13</v>
      </c>
      <c r="M13" t="s">
        <v>12</v>
      </c>
      <c r="N13" t="s">
        <v>12</v>
      </c>
      <c r="O13" t="s">
        <v>12</v>
      </c>
      <c r="P13" t="s">
        <v>13</v>
      </c>
      <c r="Q13" t="s">
        <v>12</v>
      </c>
      <c r="R13" t="s">
        <v>12</v>
      </c>
      <c r="S13" t="s">
        <v>12</v>
      </c>
      <c r="T13" t="s">
        <v>13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13</v>
      </c>
      <c r="AB13" t="s">
        <v>12</v>
      </c>
      <c r="AC13" t="s">
        <v>12</v>
      </c>
      <c r="AD13">
        <v>2200</v>
      </c>
      <c r="AE13">
        <f t="shared" si="0"/>
        <v>26</v>
      </c>
      <c r="AF13">
        <f>COUNTIF(Table1[[#This Row],[01-09-2025]:[05-09-2025]],"P")</f>
        <v>18</v>
      </c>
      <c r="AG13">
        <f>COUNTIF(Table1[[#This Row],[01-09-2025]:[05-09-2025]],"A")</f>
        <v>8</v>
      </c>
      <c r="AH13">
        <f>AVERAGE(Table1[[#This Row],[PRESENT DAYS]])</f>
        <v>18</v>
      </c>
      <c r="AI13">
        <f>SUMPRODUCT(Table1[[#This Row],[PER DAY SALARY]]*Table1[[#This Row],[PRESENT DAYS]])</f>
        <v>39600</v>
      </c>
      <c r="AJ13" t="str">
        <f>IF(Table1[[#This Row],[PRESENT DAYS]]/Table1[[#This Row],[TOTAL DAYS]]&gt;80%,"GOOD",IF(Table1[[#This Row],[PRESENT DAYS]]/Table1[[#This Row],[TOTAL DAYS]]&gt;70%,"NORMAL","BAD"))</f>
        <v>BAD</v>
      </c>
      <c r="AK13">
        <f>IF(Table1[[#This Row],[PERFORMANCE]]="GOOD",Table1[[#This Row],[SALARY]]*8%,IF(Table1[[#This Row],[PERFORMANCE]]="NORNAL",Table1[[#This Row],[SALARY]]*5%,0))</f>
        <v>0</v>
      </c>
    </row>
    <row r="14" spans="1:68" x14ac:dyDescent="0.35">
      <c r="A14">
        <v>11</v>
      </c>
      <c r="B14" t="s">
        <v>27</v>
      </c>
      <c r="C14" t="s">
        <v>17</v>
      </c>
      <c r="D14" t="s">
        <v>13</v>
      </c>
      <c r="E14" t="s">
        <v>13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12</v>
      </c>
      <c r="N14" t="s">
        <v>12</v>
      </c>
      <c r="O14" t="s">
        <v>13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13</v>
      </c>
      <c r="AB14" t="s">
        <v>12</v>
      </c>
      <c r="AC14" t="s">
        <v>12</v>
      </c>
      <c r="AD14">
        <v>1500</v>
      </c>
      <c r="AE14">
        <f t="shared" si="0"/>
        <v>26</v>
      </c>
      <c r="AF14">
        <f>COUNTIF(Table1[[#This Row],[01-09-2025]:[05-09-2025]],"P")</f>
        <v>21</v>
      </c>
      <c r="AG14">
        <f>COUNTIF(Table1[[#This Row],[01-09-2025]:[05-09-2025]],"A")</f>
        <v>5</v>
      </c>
      <c r="AH14">
        <f>AVERAGE(Table1[[#This Row],[PRESENT DAYS]])</f>
        <v>21</v>
      </c>
      <c r="AI14">
        <f>SUMPRODUCT(Table1[[#This Row],[PER DAY SALARY]]*Table1[[#This Row],[PRESENT DAYS]])</f>
        <v>31500</v>
      </c>
      <c r="AJ14" t="str">
        <f>IF(Table1[[#This Row],[PRESENT DAYS]]/Table1[[#This Row],[TOTAL DAYS]]&gt;80%,"GOOD",IF(Table1[[#This Row],[PRESENT DAYS]]/Table1[[#This Row],[TOTAL DAYS]]&gt;70%,"NORMAL","BAD"))</f>
        <v>GOOD</v>
      </c>
      <c r="AK14">
        <f>IF(Table1[[#This Row],[PERFORMANCE]]="GOOD",Table1[[#This Row],[SALARY]]*8%,IF(Table1[[#This Row],[PERFORMANCE]]="NORNAL",Table1[[#This Row],[SALARY]]*5%,0))</f>
        <v>2520</v>
      </c>
    </row>
    <row r="15" spans="1:68" x14ac:dyDescent="0.35">
      <c r="A15">
        <v>12</v>
      </c>
      <c r="B15" t="s">
        <v>28</v>
      </c>
      <c r="C15" t="s">
        <v>29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13</v>
      </c>
      <c r="N15" t="s">
        <v>12</v>
      </c>
      <c r="O15" t="s">
        <v>13</v>
      </c>
      <c r="P15" t="s">
        <v>12</v>
      </c>
      <c r="Q15" t="s">
        <v>12</v>
      </c>
      <c r="R15" t="s">
        <v>13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13</v>
      </c>
      <c r="AB15" t="s">
        <v>12</v>
      </c>
      <c r="AC15" t="s">
        <v>12</v>
      </c>
      <c r="AD15">
        <v>2000</v>
      </c>
      <c r="AE15">
        <f t="shared" si="0"/>
        <v>26</v>
      </c>
      <c r="AF15">
        <f>COUNTIF(Table1[[#This Row],[01-09-2025]:[05-09-2025]],"P")</f>
        <v>20</v>
      </c>
      <c r="AG15">
        <f>COUNTIF(Table1[[#This Row],[01-09-2025]:[05-09-2025]],"A")</f>
        <v>6</v>
      </c>
      <c r="AH15">
        <f>AVERAGE(Table1[[#This Row],[PRESENT DAYS]])</f>
        <v>20</v>
      </c>
      <c r="AI15">
        <f>SUMPRODUCT(Table1[[#This Row],[PER DAY SALARY]]*Table1[[#This Row],[PRESENT DAYS]])</f>
        <v>40000</v>
      </c>
      <c r="AJ15" t="str">
        <f>IF(Table1[[#This Row],[PRESENT DAYS]]/Table1[[#This Row],[TOTAL DAYS]]&gt;80%,"GOOD",IF(Table1[[#This Row],[PRESENT DAYS]]/Table1[[#This Row],[TOTAL DAYS]]&gt;70%,"NORMAL","BAD"))</f>
        <v>NORMAL</v>
      </c>
      <c r="AK15">
        <f>IF(Table1[[#This Row],[PERFORMANCE]]="GOOD",Table1[[#This Row],[SALARY]]*8%,IF(Table1[[#This Row],[PERFORMANCE]]="NORNAL",Table1[[#This Row],[SALARY]]*5%,0))</f>
        <v>0</v>
      </c>
    </row>
    <row r="16" spans="1:68" x14ac:dyDescent="0.35">
      <c r="A16">
        <v>13</v>
      </c>
      <c r="B16" t="s">
        <v>30</v>
      </c>
      <c r="C16" t="s">
        <v>29</v>
      </c>
      <c r="D16" t="s">
        <v>12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13</v>
      </c>
      <c r="Q16" t="s">
        <v>12</v>
      </c>
      <c r="R16" t="s">
        <v>13</v>
      </c>
      <c r="S16" t="s">
        <v>13</v>
      </c>
      <c r="T16" t="s">
        <v>13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2000</v>
      </c>
      <c r="AE16">
        <f t="shared" si="0"/>
        <v>26</v>
      </c>
      <c r="AF16">
        <f>COUNTIF(Table1[[#This Row],[01-09-2025]:[05-09-2025]],"P")</f>
        <v>19</v>
      </c>
      <c r="AG16">
        <f>COUNTIF(Table1[[#This Row],[01-09-2025]:[05-09-2025]],"A")</f>
        <v>7</v>
      </c>
      <c r="AH16">
        <f>AVERAGE(Table1[[#This Row],[PRESENT DAYS]])</f>
        <v>19</v>
      </c>
      <c r="AI16">
        <f>SUMPRODUCT(Table1[[#This Row],[PER DAY SALARY]]*Table1[[#This Row],[PRESENT DAYS]])</f>
        <v>38000</v>
      </c>
      <c r="AJ16" t="str">
        <f>IF(Table1[[#This Row],[PRESENT DAYS]]/Table1[[#This Row],[TOTAL DAYS]]&gt;80%,"GOOD",IF(Table1[[#This Row],[PRESENT DAYS]]/Table1[[#This Row],[TOTAL DAYS]]&gt;70%,"NORMAL","BAD"))</f>
        <v>NORMAL</v>
      </c>
      <c r="AK16">
        <f>IF(Table1[[#This Row],[PERFORMANCE]]="GOOD",Table1[[#This Row],[SALARY]]*8%,IF(Table1[[#This Row],[PERFORMANCE]]="NORNAL",Table1[[#This Row],[SALARY]]*5%,0))</f>
        <v>0</v>
      </c>
    </row>
    <row r="17" spans="1:37" x14ac:dyDescent="0.35">
      <c r="A17">
        <v>14</v>
      </c>
      <c r="B17" t="s">
        <v>31</v>
      </c>
      <c r="C17" t="s">
        <v>29</v>
      </c>
      <c r="D17" t="s">
        <v>12</v>
      </c>
      <c r="E17" t="s">
        <v>12</v>
      </c>
      <c r="F17" t="s">
        <v>12</v>
      </c>
      <c r="G17" t="s">
        <v>13</v>
      </c>
      <c r="H17" t="s">
        <v>12</v>
      </c>
      <c r="I17" t="s">
        <v>13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13</v>
      </c>
      <c r="T17" t="s">
        <v>12</v>
      </c>
      <c r="U17" t="s">
        <v>12</v>
      </c>
      <c r="V17" t="s">
        <v>13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2000</v>
      </c>
      <c r="AE17">
        <f t="shared" si="0"/>
        <v>26</v>
      </c>
      <c r="AF17">
        <f>COUNTIF(Table1[[#This Row],[01-09-2025]:[05-09-2025]],"P")</f>
        <v>21</v>
      </c>
      <c r="AG17">
        <f>COUNTIF(Table1[[#This Row],[01-09-2025]:[05-09-2025]],"A")</f>
        <v>5</v>
      </c>
      <c r="AH17">
        <f>AVERAGE(Table1[[#This Row],[PRESENT DAYS]])</f>
        <v>21</v>
      </c>
      <c r="AI17">
        <f>SUMPRODUCT(Table1[[#This Row],[PER DAY SALARY]]*Table1[[#This Row],[PRESENT DAYS]])</f>
        <v>42000</v>
      </c>
      <c r="AJ17" t="str">
        <f>IF(Table1[[#This Row],[PRESENT DAYS]]/Table1[[#This Row],[TOTAL DAYS]]&gt;80%,"GOOD",IF(Table1[[#This Row],[PRESENT DAYS]]/Table1[[#This Row],[TOTAL DAYS]]&gt;70%,"NORMAL","BAD"))</f>
        <v>GOOD</v>
      </c>
      <c r="AK17">
        <f>IF(Table1[[#This Row],[PERFORMANCE]]="GOOD",Table1[[#This Row],[SALARY]]*8%,IF(Table1[[#This Row],[PERFORMANCE]]="NORNAL",Table1[[#This Row],[SALARY]]*5%,0))</f>
        <v>3360</v>
      </c>
    </row>
    <row r="18" spans="1:37" x14ac:dyDescent="0.35">
      <c r="A18">
        <v>15</v>
      </c>
      <c r="B18" t="s">
        <v>32</v>
      </c>
      <c r="C18" t="s">
        <v>33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13</v>
      </c>
      <c r="T18" t="s">
        <v>12</v>
      </c>
      <c r="U18" t="s">
        <v>13</v>
      </c>
      <c r="V18" t="s">
        <v>13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1800</v>
      </c>
      <c r="AE18">
        <f t="shared" si="0"/>
        <v>26</v>
      </c>
      <c r="AF18">
        <f>COUNTIF(Table1[[#This Row],[01-09-2025]:[05-09-2025]],"P")</f>
        <v>23</v>
      </c>
      <c r="AG18">
        <f>COUNTIF(Table1[[#This Row],[01-09-2025]:[05-09-2025]],"A")</f>
        <v>3</v>
      </c>
      <c r="AH18">
        <f>AVERAGE(Table1[[#This Row],[PRESENT DAYS]])</f>
        <v>23</v>
      </c>
      <c r="AI18">
        <f>SUMPRODUCT(Table1[[#This Row],[PER DAY SALARY]]*Table1[[#This Row],[PRESENT DAYS]])</f>
        <v>41400</v>
      </c>
      <c r="AJ18" t="str">
        <f>IF(Table1[[#This Row],[PRESENT DAYS]]/Table1[[#This Row],[TOTAL DAYS]]&gt;80%,"GOOD",IF(Table1[[#This Row],[PRESENT DAYS]]/Table1[[#This Row],[TOTAL DAYS]]&gt;70%,"NORMAL","BAD"))</f>
        <v>GOOD</v>
      </c>
      <c r="AK18">
        <f>IF(Table1[[#This Row],[PERFORMANCE]]="GOOD",Table1[[#This Row],[SALARY]]*8%,IF(Table1[[#This Row],[PERFORMANCE]]="NORNAL",Table1[[#This Row],[SALARY]]*5%,0))</f>
        <v>3312</v>
      </c>
    </row>
    <row r="19" spans="1:37" x14ac:dyDescent="0.35">
      <c r="A19">
        <v>16</v>
      </c>
      <c r="B19" t="s">
        <v>34</v>
      </c>
      <c r="C19" t="s">
        <v>33</v>
      </c>
      <c r="D19" t="s">
        <v>12</v>
      </c>
      <c r="E19" t="s">
        <v>13</v>
      </c>
      <c r="F19" t="s">
        <v>12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13</v>
      </c>
      <c r="V19" t="s">
        <v>13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1800</v>
      </c>
      <c r="AE19">
        <f t="shared" si="0"/>
        <v>26</v>
      </c>
      <c r="AF19">
        <f>COUNTIF(Table1[[#This Row],[01-09-2025]:[05-09-2025]],"P")</f>
        <v>20</v>
      </c>
      <c r="AG19">
        <f>COUNTIF(Table1[[#This Row],[01-09-2025]:[05-09-2025]],"A")</f>
        <v>6</v>
      </c>
      <c r="AH19">
        <f>AVERAGE(Table1[[#This Row],[PRESENT DAYS]])</f>
        <v>20</v>
      </c>
      <c r="AI19">
        <f>SUMPRODUCT(Table1[[#This Row],[PER DAY SALARY]]*Table1[[#This Row],[PRESENT DAYS]])</f>
        <v>36000</v>
      </c>
      <c r="AJ19" t="str">
        <f>IF(Table1[[#This Row],[PRESENT DAYS]]/Table1[[#This Row],[TOTAL DAYS]]&gt;80%,"GOOD",IF(Table1[[#This Row],[PRESENT DAYS]]/Table1[[#This Row],[TOTAL DAYS]]&gt;70%,"NORMAL","BAD"))</f>
        <v>NORMAL</v>
      </c>
      <c r="AK19">
        <f>IF(Table1[[#This Row],[PERFORMANCE]]="GOOD",Table1[[#This Row],[SALARY]]*8%,IF(Table1[[#This Row],[PERFORMANCE]]="NORNAL",Table1[[#This Row],[SALARY]]*5%,0))</f>
        <v>0</v>
      </c>
    </row>
    <row r="20" spans="1:37" x14ac:dyDescent="0.35">
      <c r="A20">
        <v>17</v>
      </c>
      <c r="B20" t="s">
        <v>35</v>
      </c>
      <c r="C20" t="s">
        <v>20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13</v>
      </c>
      <c r="S20" t="s">
        <v>12</v>
      </c>
      <c r="T20" t="s">
        <v>12</v>
      </c>
      <c r="U20" t="s">
        <v>13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13</v>
      </c>
      <c r="AB20" t="s">
        <v>12</v>
      </c>
      <c r="AC20" t="s">
        <v>12</v>
      </c>
      <c r="AD20">
        <v>2300</v>
      </c>
      <c r="AE20">
        <f t="shared" si="0"/>
        <v>26</v>
      </c>
      <c r="AF20">
        <f>COUNTIF(Table1[[#This Row],[01-09-2025]:[05-09-2025]],"P")</f>
        <v>19</v>
      </c>
      <c r="AG20">
        <f>COUNTIF(Table1[[#This Row],[01-09-2025]:[05-09-2025]],"A")</f>
        <v>7</v>
      </c>
      <c r="AH20">
        <f>AVERAGE(Table1[[#This Row],[PRESENT DAYS]])</f>
        <v>19</v>
      </c>
      <c r="AI20">
        <f>SUMPRODUCT(Table1[[#This Row],[PER DAY SALARY]]*Table1[[#This Row],[PRESENT DAYS]])</f>
        <v>43700</v>
      </c>
      <c r="AJ20" t="str">
        <f>IF(Table1[[#This Row],[PRESENT DAYS]]/Table1[[#This Row],[TOTAL DAYS]]&gt;80%,"GOOD",IF(Table1[[#This Row],[PRESENT DAYS]]/Table1[[#This Row],[TOTAL DAYS]]&gt;70%,"NORMAL","BAD"))</f>
        <v>NORMAL</v>
      </c>
      <c r="AK20">
        <f>IF(Table1[[#This Row],[PERFORMANCE]]="GOOD",Table1[[#This Row],[SALARY]]*8%,IF(Table1[[#This Row],[PERFORMANCE]]="NORNAL",Table1[[#This Row],[SALARY]]*5%,0))</f>
        <v>0</v>
      </c>
    </row>
    <row r="21" spans="1:37" x14ac:dyDescent="0.35">
      <c r="A21">
        <v>18</v>
      </c>
      <c r="B21" t="s">
        <v>36</v>
      </c>
      <c r="C21" t="s">
        <v>38</v>
      </c>
      <c r="D21" t="s">
        <v>13</v>
      </c>
      <c r="E21" t="s">
        <v>13</v>
      </c>
      <c r="F21" t="s">
        <v>13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13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13</v>
      </c>
      <c r="Y21" t="s">
        <v>13</v>
      </c>
      <c r="Z21" t="s">
        <v>12</v>
      </c>
      <c r="AA21" t="s">
        <v>12</v>
      </c>
      <c r="AB21" t="s">
        <v>12</v>
      </c>
      <c r="AC21" t="s">
        <v>12</v>
      </c>
      <c r="AD21">
        <v>2400</v>
      </c>
      <c r="AE21">
        <f t="shared" si="0"/>
        <v>26</v>
      </c>
      <c r="AF21">
        <f>COUNTIF(Table1[[#This Row],[01-09-2025]:[05-09-2025]],"P")</f>
        <v>19</v>
      </c>
      <c r="AG21">
        <f>COUNTIF(Table1[[#This Row],[01-09-2025]:[05-09-2025]],"A")</f>
        <v>7</v>
      </c>
      <c r="AH21">
        <f>AVERAGE(Table1[[#This Row],[PRESENT DAYS]])</f>
        <v>19</v>
      </c>
      <c r="AI21">
        <f>SUMPRODUCT(Table1[[#This Row],[PER DAY SALARY]]*Table1[[#This Row],[PRESENT DAYS]])</f>
        <v>45600</v>
      </c>
      <c r="AJ21" t="str">
        <f>IF(Table1[[#This Row],[PRESENT DAYS]]/Table1[[#This Row],[TOTAL DAYS]]&gt;80%,"GOOD",IF(Table1[[#This Row],[PRESENT DAYS]]/Table1[[#This Row],[TOTAL DAYS]]&gt;70%,"NORMAL","BAD"))</f>
        <v>NORMAL</v>
      </c>
      <c r="AK21">
        <f>IF(Table1[[#This Row],[PERFORMANCE]]="GOOD",Table1[[#This Row],[SALARY]]*8%,IF(Table1[[#This Row],[PERFORMANCE]]="NORNAL",Table1[[#This Row],[SALARY]]*5%,0))</f>
        <v>0</v>
      </c>
    </row>
    <row r="22" spans="1:37" x14ac:dyDescent="0.35">
      <c r="A22">
        <v>19</v>
      </c>
      <c r="B22" t="s">
        <v>37</v>
      </c>
      <c r="C22" t="s">
        <v>38</v>
      </c>
      <c r="D22" t="s">
        <v>12</v>
      </c>
      <c r="E22" t="s">
        <v>13</v>
      </c>
      <c r="F22" t="s">
        <v>13</v>
      </c>
      <c r="G22" t="s">
        <v>13</v>
      </c>
      <c r="H22" t="s">
        <v>12</v>
      </c>
      <c r="I22" t="s">
        <v>13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13</v>
      </c>
      <c r="U22" t="s">
        <v>12</v>
      </c>
      <c r="V22" t="s">
        <v>12</v>
      </c>
      <c r="W22" t="s">
        <v>12</v>
      </c>
      <c r="X22" t="s">
        <v>13</v>
      </c>
      <c r="Y22" t="s">
        <v>13</v>
      </c>
      <c r="Z22" t="s">
        <v>12</v>
      </c>
      <c r="AA22" t="s">
        <v>12</v>
      </c>
      <c r="AB22" t="s">
        <v>12</v>
      </c>
      <c r="AC22" t="s">
        <v>12</v>
      </c>
      <c r="AD22">
        <v>2400</v>
      </c>
      <c r="AE22">
        <f t="shared" si="0"/>
        <v>26</v>
      </c>
      <c r="AF22">
        <f>COUNTIF(Table1[[#This Row],[01-09-2025]:[05-09-2025]],"P")</f>
        <v>19</v>
      </c>
      <c r="AG22">
        <f>COUNTIF(Table1[[#This Row],[01-09-2025]:[05-09-2025]],"A")</f>
        <v>7</v>
      </c>
      <c r="AH22">
        <f>AVERAGE(Table1[[#This Row],[PRESENT DAYS]])</f>
        <v>19</v>
      </c>
      <c r="AI22">
        <f>SUMPRODUCT(Table1[[#This Row],[PER DAY SALARY]]*Table1[[#This Row],[PRESENT DAYS]])</f>
        <v>45600</v>
      </c>
      <c r="AJ22" t="str">
        <f>IF(Table1[[#This Row],[PRESENT DAYS]]/Table1[[#This Row],[TOTAL DAYS]]&gt;80%,"GOOD",IF(Table1[[#This Row],[PRESENT DAYS]]/Table1[[#This Row],[TOTAL DAYS]]&gt;70%,"NORMAL","BAD"))</f>
        <v>NORMAL</v>
      </c>
      <c r="AK22">
        <f>IF(Table1[[#This Row],[PERFORMANCE]]="GOOD",Table1[[#This Row],[SALARY]]*8%,IF(Table1[[#This Row],[PERFORMANCE]]="NORNAL",Table1[[#This Row],[SALARY]]*5%,0))</f>
        <v>0</v>
      </c>
    </row>
    <row r="23" spans="1:37" x14ac:dyDescent="0.35">
      <c r="A23">
        <v>20</v>
      </c>
      <c r="B23" t="s">
        <v>39</v>
      </c>
      <c r="C23" t="s">
        <v>40</v>
      </c>
      <c r="D23" t="s">
        <v>12</v>
      </c>
      <c r="E23" t="s">
        <v>13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13</v>
      </c>
      <c r="U23" t="s">
        <v>12</v>
      </c>
      <c r="V23" t="s">
        <v>13</v>
      </c>
      <c r="W23" t="s">
        <v>12</v>
      </c>
      <c r="X23" t="s">
        <v>12</v>
      </c>
      <c r="Y23" t="s">
        <v>13</v>
      </c>
      <c r="Z23" t="s">
        <v>12</v>
      </c>
      <c r="AA23" t="s">
        <v>13</v>
      </c>
      <c r="AB23" t="s">
        <v>12</v>
      </c>
      <c r="AC23" t="s">
        <v>12</v>
      </c>
      <c r="AD23">
        <v>1200</v>
      </c>
      <c r="AE23">
        <f t="shared" si="0"/>
        <v>26</v>
      </c>
      <c r="AF23">
        <f>COUNTIF(Table1[[#This Row],[01-09-2025]:[05-09-2025]],"P")</f>
        <v>21</v>
      </c>
      <c r="AG23">
        <f>COUNTIF(Table1[[#This Row],[01-09-2025]:[05-09-2025]],"A")</f>
        <v>5</v>
      </c>
      <c r="AH23">
        <f>AVERAGE(Table1[[#This Row],[PRESENT DAYS]])</f>
        <v>21</v>
      </c>
      <c r="AI23">
        <f>SUMPRODUCT(Table1[[#This Row],[PER DAY SALARY]]*Table1[[#This Row],[PRESENT DAYS]])</f>
        <v>25200</v>
      </c>
      <c r="AJ23" t="str">
        <f>IF(Table1[[#This Row],[PRESENT DAYS]]/Table1[[#This Row],[TOTAL DAYS]]&gt;80%,"GOOD",IF(Table1[[#This Row],[PRESENT DAYS]]/Table1[[#This Row],[TOTAL DAYS]]&gt;70%,"NORMAL","BAD"))</f>
        <v>GOOD</v>
      </c>
      <c r="AK23">
        <f>IF(Table1[[#This Row],[PERFORMANCE]]="GOOD",Table1[[#This Row],[SALARY]]*8%,IF(Table1[[#This Row],[PERFORMANCE]]="NORNAL",Table1[[#This Row],[SALARY]]*5%,0))</f>
        <v>2016</v>
      </c>
    </row>
    <row r="24" spans="1:37" x14ac:dyDescent="0.35">
      <c r="A24">
        <v>21</v>
      </c>
      <c r="B24" t="s">
        <v>41</v>
      </c>
      <c r="C24" t="s">
        <v>40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13</v>
      </c>
      <c r="K24" t="s">
        <v>13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>
        <v>1200</v>
      </c>
      <c r="AE24">
        <f t="shared" si="0"/>
        <v>26</v>
      </c>
      <c r="AF24">
        <f>COUNTIF(Table1[[#This Row],[01-09-2025]:[05-09-2025]],"P")</f>
        <v>23</v>
      </c>
      <c r="AG24">
        <f>COUNTIF(Table1[[#This Row],[01-09-2025]:[05-09-2025]],"A")</f>
        <v>3</v>
      </c>
      <c r="AH24">
        <f>AVERAGE(Table1[[#This Row],[PRESENT DAYS]])</f>
        <v>23</v>
      </c>
      <c r="AI24">
        <f>SUMPRODUCT(Table1[[#This Row],[PER DAY SALARY]]*Table1[[#This Row],[PRESENT DAYS]])</f>
        <v>27600</v>
      </c>
      <c r="AJ24" t="str">
        <f>IF(Table1[[#This Row],[PRESENT DAYS]]/Table1[[#This Row],[TOTAL DAYS]]&gt;80%,"GOOD",IF(Table1[[#This Row],[PRESENT DAYS]]/Table1[[#This Row],[TOTAL DAYS]]&gt;70%,"NORMAL","BAD"))</f>
        <v>GOOD</v>
      </c>
      <c r="AK24">
        <f>IF(Table1[[#This Row],[PERFORMANCE]]="GOOD",Table1[[#This Row],[SALARY]]*8%,IF(Table1[[#This Row],[PERFORMANCE]]="NORNAL",Table1[[#This Row],[SALARY]]*5%,0))</f>
        <v>2208</v>
      </c>
    </row>
    <row r="25" spans="1:37" x14ac:dyDescent="0.35">
      <c r="A25">
        <v>22</v>
      </c>
      <c r="B25" t="s">
        <v>42</v>
      </c>
      <c r="C25" t="s">
        <v>40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12</v>
      </c>
      <c r="N25" t="s">
        <v>12</v>
      </c>
      <c r="O25" t="s">
        <v>13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13</v>
      </c>
      <c r="V25" t="s">
        <v>12</v>
      </c>
      <c r="W25" t="s">
        <v>12</v>
      </c>
      <c r="X25" t="s">
        <v>12</v>
      </c>
      <c r="Y25" t="s">
        <v>12</v>
      </c>
      <c r="Z25" t="s">
        <v>13</v>
      </c>
      <c r="AA25" t="s">
        <v>12</v>
      </c>
      <c r="AB25" t="s">
        <v>12</v>
      </c>
      <c r="AC25" t="s">
        <v>12</v>
      </c>
      <c r="AD25">
        <v>1200</v>
      </c>
      <c r="AE25">
        <f t="shared" si="0"/>
        <v>26</v>
      </c>
      <c r="AF25">
        <f>COUNTIF(Table1[[#This Row],[01-09-2025]:[05-09-2025]],"P")</f>
        <v>22</v>
      </c>
      <c r="AG25">
        <f>COUNTIF(Table1[[#This Row],[01-09-2025]:[05-09-2025]],"A")</f>
        <v>4</v>
      </c>
      <c r="AH25">
        <f>AVERAGE(Table1[[#This Row],[PRESENT DAYS]])</f>
        <v>22</v>
      </c>
      <c r="AI25">
        <f>SUMPRODUCT(Table1[[#This Row],[PER DAY SALARY]]*Table1[[#This Row],[PRESENT DAYS]])</f>
        <v>26400</v>
      </c>
      <c r="AJ25" t="str">
        <f>IF(Table1[[#This Row],[PRESENT DAYS]]/Table1[[#This Row],[TOTAL DAYS]]&gt;80%,"GOOD",IF(Table1[[#This Row],[PRESENT DAYS]]/Table1[[#This Row],[TOTAL DAYS]]&gt;70%,"NORMAL","BAD"))</f>
        <v>GOOD</v>
      </c>
      <c r="AK25">
        <f>IF(Table1[[#This Row],[PERFORMANCE]]="GOOD",Table1[[#This Row],[SALARY]]*8%,IF(Table1[[#This Row],[PERFORMANCE]]="NORNAL",Table1[[#This Row],[SALARY]]*5%,0))</f>
        <v>2112</v>
      </c>
    </row>
    <row r="26" spans="1:37" x14ac:dyDescent="0.35">
      <c r="A26">
        <v>23</v>
      </c>
      <c r="B26" t="s">
        <v>43</v>
      </c>
      <c r="C26" t="s">
        <v>20</v>
      </c>
      <c r="D26" t="s">
        <v>13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13</v>
      </c>
      <c r="P26" t="s">
        <v>13</v>
      </c>
      <c r="Q26" t="s">
        <v>12</v>
      </c>
      <c r="R26" t="s">
        <v>12</v>
      </c>
      <c r="S26" t="s">
        <v>12</v>
      </c>
      <c r="T26" t="s">
        <v>12</v>
      </c>
      <c r="U26" t="s">
        <v>13</v>
      </c>
      <c r="V26" t="s">
        <v>12</v>
      </c>
      <c r="W26" t="s">
        <v>12</v>
      </c>
      <c r="X26" t="s">
        <v>12</v>
      </c>
      <c r="Y26" t="s">
        <v>12</v>
      </c>
      <c r="Z26" t="s">
        <v>13</v>
      </c>
      <c r="AA26" t="s">
        <v>12</v>
      </c>
      <c r="AB26" t="s">
        <v>12</v>
      </c>
      <c r="AC26" t="s">
        <v>12</v>
      </c>
      <c r="AD26">
        <v>2300</v>
      </c>
      <c r="AE26">
        <f t="shared" si="0"/>
        <v>26</v>
      </c>
      <c r="AF26">
        <f>COUNTIF(Table1[[#This Row],[01-09-2025]:[05-09-2025]],"P")</f>
        <v>21</v>
      </c>
      <c r="AG26">
        <f>COUNTIF(Table1[[#This Row],[01-09-2025]:[05-09-2025]],"A")</f>
        <v>5</v>
      </c>
      <c r="AH26">
        <f>AVERAGE(Table1[[#This Row],[PRESENT DAYS]])</f>
        <v>21</v>
      </c>
      <c r="AI26">
        <f>SUMPRODUCT(Table1[[#This Row],[PER DAY SALARY]]*Table1[[#This Row],[PRESENT DAYS]])</f>
        <v>48300</v>
      </c>
      <c r="AJ26" t="str">
        <f>IF(Table1[[#This Row],[PRESENT DAYS]]/Table1[[#This Row],[TOTAL DAYS]]&gt;80%,"GOOD",IF(Table1[[#This Row],[PRESENT DAYS]]/Table1[[#This Row],[TOTAL DAYS]]&gt;70%,"NORMAL","BAD"))</f>
        <v>GOOD</v>
      </c>
      <c r="AK26">
        <f>IF(Table1[[#This Row],[PERFORMANCE]]="GOOD",Table1[[#This Row],[SALARY]]*8%,IF(Table1[[#This Row],[PERFORMANCE]]="NORNAL",Table1[[#This Row],[SALARY]]*5%,0))</f>
        <v>3864</v>
      </c>
    </row>
    <row r="27" spans="1:37" x14ac:dyDescent="0.35">
      <c r="A27">
        <v>24</v>
      </c>
      <c r="B27" t="s">
        <v>44</v>
      </c>
      <c r="C27" t="s">
        <v>16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12</v>
      </c>
      <c r="R27" t="s">
        <v>13</v>
      </c>
      <c r="S27" t="s">
        <v>12</v>
      </c>
      <c r="T27" t="s">
        <v>12</v>
      </c>
      <c r="U27" t="s">
        <v>12</v>
      </c>
      <c r="V27" t="s">
        <v>13</v>
      </c>
      <c r="W27" t="s">
        <v>12</v>
      </c>
      <c r="X27" t="s">
        <v>12</v>
      </c>
      <c r="Y27" t="s">
        <v>13</v>
      </c>
      <c r="Z27" t="s">
        <v>12</v>
      </c>
      <c r="AA27" t="s">
        <v>12</v>
      </c>
      <c r="AB27" t="s">
        <v>12</v>
      </c>
      <c r="AC27" t="s">
        <v>12</v>
      </c>
      <c r="AD27">
        <v>2500</v>
      </c>
      <c r="AE27">
        <f t="shared" si="0"/>
        <v>26</v>
      </c>
      <c r="AF27">
        <f>COUNTIF(Table1[[#This Row],[01-09-2025]:[05-09-2025]],"P")</f>
        <v>21</v>
      </c>
      <c r="AG27">
        <f>COUNTIF(Table1[[#This Row],[01-09-2025]:[05-09-2025]],"A")</f>
        <v>5</v>
      </c>
      <c r="AH27">
        <f>AVERAGE(Table1[[#This Row],[PRESENT DAYS]])</f>
        <v>21</v>
      </c>
      <c r="AI27">
        <f>SUMPRODUCT(Table1[[#This Row],[PER DAY SALARY]]*Table1[[#This Row],[PRESENT DAYS]])</f>
        <v>52500</v>
      </c>
      <c r="AJ27" t="str">
        <f>IF(Table1[[#This Row],[PRESENT DAYS]]/Table1[[#This Row],[TOTAL DAYS]]&gt;80%,"GOOD",IF(Table1[[#This Row],[PRESENT DAYS]]/Table1[[#This Row],[TOTAL DAYS]]&gt;70%,"NORMAL","BAD"))</f>
        <v>GOOD</v>
      </c>
      <c r="AK27">
        <f>IF(Table1[[#This Row],[PERFORMANCE]]="GOOD",Table1[[#This Row],[SALARY]]*8%,IF(Table1[[#This Row],[PERFORMANCE]]="NORNAL",Table1[[#This Row],[SALARY]]*5%,0))</f>
        <v>4200</v>
      </c>
    </row>
    <row r="28" spans="1:37" x14ac:dyDescent="0.35">
      <c r="A28">
        <v>25</v>
      </c>
      <c r="B28" t="s">
        <v>45</v>
      </c>
      <c r="C28" t="s">
        <v>33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13</v>
      </c>
      <c r="J28" t="s">
        <v>12</v>
      </c>
      <c r="K28" t="s">
        <v>12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13</v>
      </c>
      <c r="Z28" t="s">
        <v>12</v>
      </c>
      <c r="AA28" t="s">
        <v>13</v>
      </c>
      <c r="AB28" t="s">
        <v>12</v>
      </c>
      <c r="AC28" t="s">
        <v>12</v>
      </c>
      <c r="AD28">
        <v>1800</v>
      </c>
      <c r="AE28">
        <f t="shared" si="0"/>
        <v>26</v>
      </c>
      <c r="AF28">
        <f>COUNTIF(Table1[[#This Row],[01-09-2025]:[05-09-2025]],"P")</f>
        <v>21</v>
      </c>
      <c r="AG28">
        <f>COUNTIF(Table1[[#This Row],[01-09-2025]:[05-09-2025]],"A")</f>
        <v>5</v>
      </c>
      <c r="AH28">
        <f>AVERAGE(Table1[[#This Row],[PRESENT DAYS]])</f>
        <v>21</v>
      </c>
      <c r="AI28">
        <f>SUMPRODUCT(Table1[[#This Row],[PER DAY SALARY]]*Table1[[#This Row],[PRESENT DAYS]])</f>
        <v>37800</v>
      </c>
      <c r="AJ28" t="str">
        <f>IF(Table1[[#This Row],[PRESENT DAYS]]/Table1[[#This Row],[TOTAL DAYS]]&gt;80%,"GOOD",IF(Table1[[#This Row],[PRESENT DAYS]]/Table1[[#This Row],[TOTAL DAYS]]&gt;70%,"NORMAL","BAD"))</f>
        <v>GOOD</v>
      </c>
      <c r="AK28">
        <f>IF(Table1[[#This Row],[PERFORMANCE]]="GOOD",Table1[[#This Row],[SALARY]]*8%,IF(Table1[[#This Row],[PERFORMANCE]]="NORNAL",Table1[[#This Row],[SALARY]]*5%,0))</f>
        <v>3024</v>
      </c>
    </row>
    <row r="29" spans="1:37" x14ac:dyDescent="0.35">
      <c r="A29">
        <v>26</v>
      </c>
      <c r="B29" t="s">
        <v>46</v>
      </c>
      <c r="C29" t="s">
        <v>33</v>
      </c>
      <c r="D29" t="s">
        <v>13</v>
      </c>
      <c r="E29" t="s">
        <v>12</v>
      </c>
      <c r="F29" t="s">
        <v>12</v>
      </c>
      <c r="G29" t="s">
        <v>12</v>
      </c>
      <c r="H29" t="s">
        <v>13</v>
      </c>
      <c r="I29" t="s">
        <v>12</v>
      </c>
      <c r="J29" t="s">
        <v>13</v>
      </c>
      <c r="K29" t="s">
        <v>13</v>
      </c>
      <c r="L29" t="s">
        <v>12</v>
      </c>
      <c r="M29" t="s">
        <v>13</v>
      </c>
      <c r="N29" t="s">
        <v>12</v>
      </c>
      <c r="O29" t="s">
        <v>13</v>
      </c>
      <c r="P29" t="s">
        <v>13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13</v>
      </c>
      <c r="AC29" t="s">
        <v>12</v>
      </c>
      <c r="AD29">
        <v>1800</v>
      </c>
      <c r="AE29">
        <f t="shared" si="0"/>
        <v>26</v>
      </c>
      <c r="AF29">
        <f>COUNTIF(Table1[[#This Row],[01-09-2025]:[05-09-2025]],"P")</f>
        <v>18</v>
      </c>
      <c r="AG29">
        <f>COUNTIF(Table1[[#This Row],[01-09-2025]:[05-09-2025]],"A")</f>
        <v>8</v>
      </c>
      <c r="AH29">
        <f>AVERAGE(Table1[[#This Row],[PRESENT DAYS]])</f>
        <v>18</v>
      </c>
      <c r="AI29">
        <f>SUMPRODUCT(Table1[[#This Row],[PER DAY SALARY]]*Table1[[#This Row],[PRESENT DAYS]])</f>
        <v>32400</v>
      </c>
      <c r="AJ29" t="str">
        <f>IF(Table1[[#This Row],[PRESENT DAYS]]/Table1[[#This Row],[TOTAL DAYS]]&gt;80%,"GOOD",IF(Table1[[#This Row],[PRESENT DAYS]]/Table1[[#This Row],[TOTAL DAYS]]&gt;70%,"NORMAL","BAD"))</f>
        <v>BAD</v>
      </c>
      <c r="AK29">
        <f>IF(Table1[[#This Row],[PERFORMANCE]]="GOOD",Table1[[#This Row],[SALARY]]*8%,IF(Table1[[#This Row],[PERFORMANCE]]="NORNAL",Table1[[#This Row],[SALARY]]*5%,0))</f>
        <v>0</v>
      </c>
    </row>
    <row r="30" spans="1:37" x14ac:dyDescent="0.35">
      <c r="A30">
        <v>27</v>
      </c>
      <c r="B30" t="s">
        <v>47</v>
      </c>
      <c r="C30" t="s">
        <v>17</v>
      </c>
      <c r="D30" t="s">
        <v>13</v>
      </c>
      <c r="E30" t="s">
        <v>13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13</v>
      </c>
      <c r="N30" t="s">
        <v>12</v>
      </c>
      <c r="O30" t="s">
        <v>12</v>
      </c>
      <c r="P30" t="s">
        <v>12</v>
      </c>
      <c r="Q30" t="s">
        <v>13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13</v>
      </c>
      <c r="Y30" t="s">
        <v>12</v>
      </c>
      <c r="Z30" t="s">
        <v>12</v>
      </c>
      <c r="AA30" t="s">
        <v>12</v>
      </c>
      <c r="AB30" t="s">
        <v>13</v>
      </c>
      <c r="AC30" t="s">
        <v>12</v>
      </c>
      <c r="AD30">
        <v>1500</v>
      </c>
      <c r="AE30">
        <f t="shared" si="0"/>
        <v>26</v>
      </c>
      <c r="AF30">
        <f>COUNTIF(Table1[[#This Row],[01-09-2025]:[05-09-2025]],"P")</f>
        <v>20</v>
      </c>
      <c r="AG30">
        <f>COUNTIF(Table1[[#This Row],[01-09-2025]:[05-09-2025]],"A")</f>
        <v>6</v>
      </c>
      <c r="AH30">
        <f>AVERAGE(Table1[[#This Row],[PRESENT DAYS]])</f>
        <v>20</v>
      </c>
      <c r="AI30">
        <f>SUMPRODUCT(Table1[[#This Row],[PER DAY SALARY]]*Table1[[#This Row],[PRESENT DAYS]])</f>
        <v>30000</v>
      </c>
      <c r="AJ30" t="str">
        <f>IF(Table1[[#This Row],[PRESENT DAYS]]/Table1[[#This Row],[TOTAL DAYS]]&gt;80%,"GOOD",IF(Table1[[#This Row],[PRESENT DAYS]]/Table1[[#This Row],[TOTAL DAYS]]&gt;70%,"NORMAL","BAD"))</f>
        <v>NORMAL</v>
      </c>
      <c r="AK30">
        <f>IF(Table1[[#This Row],[PERFORMANCE]]="GOOD",Table1[[#This Row],[SALARY]]*8%,IF(Table1[[#This Row],[PERFORMANCE]]="NORNAL",Table1[[#This Row],[SALARY]]*5%,0))</f>
        <v>0</v>
      </c>
    </row>
    <row r="31" spans="1:37" x14ac:dyDescent="0.35">
      <c r="A31">
        <v>28</v>
      </c>
      <c r="B31" t="s">
        <v>48</v>
      </c>
      <c r="C31" t="s">
        <v>38</v>
      </c>
      <c r="D31" t="s">
        <v>12</v>
      </c>
      <c r="E31" t="s">
        <v>13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13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13</v>
      </c>
      <c r="W31" t="s">
        <v>12</v>
      </c>
      <c r="X31" t="s">
        <v>13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>
        <v>2400</v>
      </c>
      <c r="AE31">
        <f t="shared" si="0"/>
        <v>26</v>
      </c>
      <c r="AF31">
        <f>COUNTIF(Table1[[#This Row],[01-09-2025]:[05-09-2025]],"P")</f>
        <v>22</v>
      </c>
      <c r="AG31">
        <f>COUNTIF(Table1[[#This Row],[01-09-2025]:[05-09-2025]],"A")</f>
        <v>4</v>
      </c>
      <c r="AH31">
        <f>AVERAGE(Table1[[#This Row],[PRESENT DAYS]])</f>
        <v>22</v>
      </c>
      <c r="AI31">
        <f>SUMPRODUCT(Table1[[#This Row],[PER DAY SALARY]]*Table1[[#This Row],[PRESENT DAYS]])</f>
        <v>52800</v>
      </c>
      <c r="AJ31" t="str">
        <f>IF(Table1[[#This Row],[PRESENT DAYS]]/Table1[[#This Row],[TOTAL DAYS]]&gt;80%,"GOOD",IF(Table1[[#This Row],[PRESENT DAYS]]/Table1[[#This Row],[TOTAL DAYS]]&gt;70%,"NORMAL","BAD"))</f>
        <v>GOOD</v>
      </c>
      <c r="AK31">
        <f>IF(Table1[[#This Row],[PERFORMANCE]]="GOOD",Table1[[#This Row],[SALARY]]*8%,IF(Table1[[#This Row],[PERFORMANCE]]="NORNAL",Table1[[#This Row],[SALARY]]*5%,0))</f>
        <v>4224</v>
      </c>
    </row>
    <row r="32" spans="1:37" x14ac:dyDescent="0.35">
      <c r="A32">
        <v>29</v>
      </c>
      <c r="B32" t="s">
        <v>49</v>
      </c>
      <c r="C32" t="s">
        <v>16</v>
      </c>
      <c r="D32" t="s">
        <v>13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12</v>
      </c>
      <c r="K32" t="s">
        <v>12</v>
      </c>
      <c r="L32" t="s">
        <v>13</v>
      </c>
      <c r="M32" t="s">
        <v>12</v>
      </c>
      <c r="N32" t="s">
        <v>13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13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13</v>
      </c>
      <c r="AB32" t="s">
        <v>12</v>
      </c>
      <c r="AC32" t="s">
        <v>12</v>
      </c>
      <c r="AD32">
        <v>2500</v>
      </c>
      <c r="AE32">
        <f t="shared" si="0"/>
        <v>26</v>
      </c>
      <c r="AF32">
        <f>COUNTIF(Table1[[#This Row],[01-09-2025]:[05-09-2025]],"P")</f>
        <v>20</v>
      </c>
      <c r="AG32">
        <f>COUNTIF(Table1[[#This Row],[01-09-2025]:[05-09-2025]],"A")</f>
        <v>6</v>
      </c>
      <c r="AH32">
        <f>AVERAGE(Table1[[#This Row],[PRESENT DAYS]])</f>
        <v>20</v>
      </c>
      <c r="AI32">
        <f>SUMPRODUCT(Table1[[#This Row],[PER DAY SALARY]]*Table1[[#This Row],[PRESENT DAYS]])</f>
        <v>50000</v>
      </c>
      <c r="AJ32" t="str">
        <f>IF(Table1[[#This Row],[PRESENT DAYS]]/Table1[[#This Row],[TOTAL DAYS]]&gt;80%,"GOOD",IF(Table1[[#This Row],[PRESENT DAYS]]/Table1[[#This Row],[TOTAL DAYS]]&gt;70%,"NORMAL","BAD"))</f>
        <v>NORMAL</v>
      </c>
      <c r="AK32">
        <f>IF(Table1[[#This Row],[PERFORMANCE]]="GOOD",Table1[[#This Row],[SALARY]]*8%,IF(Table1[[#This Row],[PERFORMANCE]]="NORNAL",Table1[[#This Row],[SALARY]]*5%,0))</f>
        <v>0</v>
      </c>
    </row>
    <row r="33" spans="1:37" x14ac:dyDescent="0.35">
      <c r="A33">
        <v>30</v>
      </c>
      <c r="B33" t="s">
        <v>50</v>
      </c>
      <c r="C33" t="s">
        <v>16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13</v>
      </c>
      <c r="M33" t="s">
        <v>12</v>
      </c>
      <c r="N33" t="s">
        <v>12</v>
      </c>
      <c r="O33" t="s">
        <v>12</v>
      </c>
      <c r="P33" t="s">
        <v>13</v>
      </c>
      <c r="Q33" t="s">
        <v>12</v>
      </c>
      <c r="R33" t="s">
        <v>12</v>
      </c>
      <c r="S33" t="s">
        <v>12</v>
      </c>
      <c r="T33" t="s">
        <v>13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13</v>
      </c>
      <c r="AB33" t="s">
        <v>13</v>
      </c>
      <c r="AC33" t="s">
        <v>12</v>
      </c>
      <c r="AD33">
        <v>2500</v>
      </c>
      <c r="AE33">
        <f t="shared" si="0"/>
        <v>26</v>
      </c>
      <c r="AF33">
        <f>COUNTIF(Table1[[#This Row],[01-09-2025]:[05-09-2025]],"P")</f>
        <v>20</v>
      </c>
      <c r="AG33">
        <f>COUNTIF(Table1[[#This Row],[01-09-2025]:[05-09-2025]],"A")</f>
        <v>6</v>
      </c>
      <c r="AH33">
        <f>AVERAGE(Table1[[#This Row],[PRESENT DAYS]])</f>
        <v>20</v>
      </c>
      <c r="AI33">
        <f>SUMPRODUCT(Table1[[#This Row],[PER DAY SALARY]]*Table1[[#This Row],[PRESENT DAYS]])</f>
        <v>50000</v>
      </c>
      <c r="AJ33" t="str">
        <f>IF(Table1[[#This Row],[PRESENT DAYS]]/Table1[[#This Row],[TOTAL DAYS]]&gt;80%,"GOOD",IF(Table1[[#This Row],[PRESENT DAYS]]/Table1[[#This Row],[TOTAL DAYS]]&gt;70%,"NORMAL","BAD"))</f>
        <v>NORMAL</v>
      </c>
      <c r="AK33">
        <f>IF(Table1[[#This Row],[PERFORMANCE]]="GOOD",Table1[[#This Row],[SALARY]]*8%,IF(Table1[[#This Row],[PERFORMANCE]]="NORNAL",Table1[[#This Row],[SALARY]]*5%,0))</f>
        <v>0</v>
      </c>
    </row>
    <row r="35" spans="1:37" x14ac:dyDescent="0.35">
      <c r="B35" t="s">
        <v>86</v>
      </c>
      <c r="D35">
        <f>COUNTIF(D4:D33,"P")</f>
        <v>20</v>
      </c>
      <c r="E35">
        <f t="shared" ref="E35:AC35" si="1">COUNTIF(E4:E33,"P")</f>
        <v>22</v>
      </c>
      <c r="F35">
        <f t="shared" si="1"/>
        <v>24</v>
      </c>
      <c r="G35">
        <f t="shared" si="1"/>
        <v>24</v>
      </c>
      <c r="H35">
        <f t="shared" si="1"/>
        <v>24</v>
      </c>
      <c r="I35">
        <f t="shared" si="1"/>
        <v>22</v>
      </c>
      <c r="J35">
        <f t="shared" si="1"/>
        <v>23</v>
      </c>
      <c r="K35">
        <f t="shared" si="1"/>
        <v>22</v>
      </c>
      <c r="L35">
        <f t="shared" si="1"/>
        <v>22</v>
      </c>
      <c r="M35">
        <f t="shared" si="1"/>
        <v>23</v>
      </c>
      <c r="N35">
        <f t="shared" si="1"/>
        <v>22</v>
      </c>
      <c r="O35">
        <f t="shared" si="1"/>
        <v>22</v>
      </c>
      <c r="P35">
        <f t="shared" si="1"/>
        <v>21</v>
      </c>
      <c r="Q35">
        <f t="shared" si="1"/>
        <v>28</v>
      </c>
      <c r="R35">
        <f t="shared" si="1"/>
        <v>25</v>
      </c>
      <c r="S35">
        <f t="shared" si="1"/>
        <v>27</v>
      </c>
      <c r="T35">
        <f t="shared" si="1"/>
        <v>22</v>
      </c>
      <c r="U35">
        <f t="shared" si="1"/>
        <v>23</v>
      </c>
      <c r="V35">
        <f t="shared" si="1"/>
        <v>24</v>
      </c>
      <c r="W35">
        <f t="shared" si="1"/>
        <v>26</v>
      </c>
      <c r="X35">
        <f t="shared" si="1"/>
        <v>24</v>
      </c>
      <c r="Y35">
        <f t="shared" si="1"/>
        <v>25</v>
      </c>
      <c r="Z35">
        <f t="shared" si="1"/>
        <v>25</v>
      </c>
      <c r="AA35">
        <f t="shared" si="1"/>
        <v>22</v>
      </c>
      <c r="AB35">
        <f t="shared" si="1"/>
        <v>23</v>
      </c>
      <c r="AC35">
        <f t="shared" si="1"/>
        <v>30</v>
      </c>
    </row>
    <row r="36" spans="1:37" x14ac:dyDescent="0.35">
      <c r="B36" t="s">
        <v>87</v>
      </c>
      <c r="D36">
        <f>COUNTIF(D4:D33,"A")</f>
        <v>10</v>
      </c>
      <c r="E36">
        <f t="shared" ref="E36:AC36" si="2">COUNTIF(E4:E33,"A")</f>
        <v>8</v>
      </c>
      <c r="F36">
        <f t="shared" si="2"/>
        <v>6</v>
      </c>
      <c r="G36">
        <f t="shared" si="2"/>
        <v>6</v>
      </c>
      <c r="H36">
        <f t="shared" si="2"/>
        <v>6</v>
      </c>
      <c r="I36">
        <f t="shared" si="2"/>
        <v>8</v>
      </c>
      <c r="J36">
        <f t="shared" si="2"/>
        <v>7</v>
      </c>
      <c r="K36">
        <f t="shared" si="2"/>
        <v>8</v>
      </c>
      <c r="L36">
        <f t="shared" si="2"/>
        <v>8</v>
      </c>
      <c r="M36">
        <f t="shared" si="2"/>
        <v>7</v>
      </c>
      <c r="N36">
        <f t="shared" si="2"/>
        <v>8</v>
      </c>
      <c r="O36">
        <f t="shared" si="2"/>
        <v>8</v>
      </c>
      <c r="P36">
        <f t="shared" si="2"/>
        <v>9</v>
      </c>
      <c r="Q36">
        <f t="shared" si="2"/>
        <v>2</v>
      </c>
      <c r="R36">
        <f t="shared" si="2"/>
        <v>5</v>
      </c>
      <c r="S36">
        <f t="shared" si="2"/>
        <v>3</v>
      </c>
      <c r="T36">
        <f t="shared" si="2"/>
        <v>8</v>
      </c>
      <c r="U36">
        <f t="shared" si="2"/>
        <v>7</v>
      </c>
      <c r="V36">
        <f t="shared" si="2"/>
        <v>6</v>
      </c>
      <c r="W36">
        <f t="shared" si="2"/>
        <v>4</v>
      </c>
      <c r="X36">
        <f t="shared" si="2"/>
        <v>6</v>
      </c>
      <c r="Y36">
        <f t="shared" si="2"/>
        <v>5</v>
      </c>
      <c r="Z36">
        <f t="shared" si="2"/>
        <v>5</v>
      </c>
      <c r="AA36">
        <f t="shared" si="2"/>
        <v>8</v>
      </c>
      <c r="AB36">
        <f t="shared" si="2"/>
        <v>7</v>
      </c>
      <c r="AC36">
        <f t="shared" si="2"/>
        <v>0</v>
      </c>
    </row>
    <row r="38" spans="1:37" x14ac:dyDescent="0.35">
      <c r="B38" t="s">
        <v>88</v>
      </c>
      <c r="D38">
        <f>MIN(AI4:AI33)</f>
        <v>25200</v>
      </c>
    </row>
    <row r="39" spans="1:37" x14ac:dyDescent="0.35">
      <c r="B39" t="s">
        <v>89</v>
      </c>
      <c r="D39">
        <f>MAX(AI4:AI33)</f>
        <v>52800</v>
      </c>
    </row>
    <row r="41" spans="1:37" x14ac:dyDescent="0.35">
      <c r="B41" t="s">
        <v>90</v>
      </c>
      <c r="D41">
        <f>COUNT(A4:A33)</f>
        <v>30</v>
      </c>
    </row>
    <row r="43" spans="1:37" x14ac:dyDescent="0.35">
      <c r="B43" t="s">
        <v>91</v>
      </c>
      <c r="D43">
        <f>SUM(AI4:AI33)</f>
        <v>1222300</v>
      </c>
    </row>
    <row r="46" spans="1:37" x14ac:dyDescent="0.35">
      <c r="B46" t="s">
        <v>92</v>
      </c>
      <c r="D46">
        <f>SUM(Table1[SALARY])</f>
        <v>1222300</v>
      </c>
    </row>
    <row r="48" spans="1:37" x14ac:dyDescent="0.35">
      <c r="B48" t="s">
        <v>93</v>
      </c>
      <c r="D48" cm="1">
        <f t="array" ref="D48">AVERAGE(Table1[PRESENT DAYS]/AE4:AE33)</f>
        <v>0.78846153846153844</v>
      </c>
    </row>
    <row r="50" spans="2:4" x14ac:dyDescent="0.35">
      <c r="B50" t="s">
        <v>94</v>
      </c>
      <c r="C50" t="s">
        <v>96</v>
      </c>
      <c r="D50">
        <f>COUNTIF(C4:C33,"DATA ANALYST")</f>
        <v>5</v>
      </c>
    </row>
    <row r="52" spans="2:4" x14ac:dyDescent="0.35">
      <c r="C52" t="s">
        <v>97</v>
      </c>
      <c r="D52">
        <f>COUNTIF(C4:C33,"DESIGNER")</f>
        <v>5</v>
      </c>
    </row>
    <row r="54" spans="2:4" x14ac:dyDescent="0.35">
      <c r="C54" t="s">
        <v>98</v>
      </c>
      <c r="D54">
        <f>COUNTIF(C4:C33,"TESTING")</f>
        <v>5</v>
      </c>
    </row>
    <row r="56" spans="2:4" x14ac:dyDescent="0.35">
      <c r="C56" t="s">
        <v>99</v>
      </c>
      <c r="D56">
        <f>COUNTIF(C4:C33,"SOFTWARE DESIGNER")</f>
        <v>2</v>
      </c>
    </row>
    <row r="58" spans="2:4" x14ac:dyDescent="0.35">
      <c r="C58" t="s">
        <v>100</v>
      </c>
      <c r="D58">
        <f>COUNTIF(C4:C33,"ACCOUNTANT")</f>
        <v>3</v>
      </c>
    </row>
    <row r="60" spans="2:4" x14ac:dyDescent="0.35">
      <c r="C60" t="s">
        <v>101</v>
      </c>
      <c r="D60">
        <f>COUNTIF(C4:C33,"WEB DESIGNER")</f>
        <v>4</v>
      </c>
    </row>
    <row r="62" spans="2:4" x14ac:dyDescent="0.35">
      <c r="C62" t="s">
        <v>102</v>
      </c>
      <c r="D62">
        <f>COUNTIF(C4:C33,"UI/UX DESINGER")</f>
        <v>3</v>
      </c>
    </row>
    <row r="64" spans="2:4" x14ac:dyDescent="0.35">
      <c r="C64" t="s">
        <v>103</v>
      </c>
      <c r="D64">
        <f>COUNTIF(C4:C33,"OPERATOR")</f>
        <v>3</v>
      </c>
    </row>
    <row r="70" spans="2:10" x14ac:dyDescent="0.35">
      <c r="B70" t="s">
        <v>95</v>
      </c>
      <c r="D70">
        <f>COUNTIF(Table1[PERFORMANCE],"GOOD")</f>
        <v>15</v>
      </c>
    </row>
    <row r="74" spans="2:10" x14ac:dyDescent="0.35">
      <c r="D74" t="s">
        <v>77</v>
      </c>
      <c r="E74" t="s">
        <v>80</v>
      </c>
      <c r="F74" t="s">
        <v>81</v>
      </c>
      <c r="G74" t="s">
        <v>82</v>
      </c>
      <c r="H74" t="s">
        <v>83</v>
      </c>
      <c r="I74" t="s">
        <v>84</v>
      </c>
      <c r="J74" t="s">
        <v>85</v>
      </c>
    </row>
    <row r="75" spans="2:10" x14ac:dyDescent="0.35">
      <c r="D75" t="s">
        <v>1</v>
      </c>
      <c r="E75" t="s">
        <v>10</v>
      </c>
      <c r="F75" t="s">
        <v>2</v>
      </c>
      <c r="G75" t="s">
        <v>7</v>
      </c>
      <c r="H75" t="s">
        <v>78</v>
      </c>
      <c r="I75" t="s">
        <v>79</v>
      </c>
      <c r="J75" t="s">
        <v>8</v>
      </c>
    </row>
    <row r="76" spans="2:10" x14ac:dyDescent="0.35">
      <c r="D76" t="s">
        <v>104</v>
      </c>
      <c r="E76" t="str">
        <f>VLOOKUP(Table2[[#This Row],[Column1]],B3:$AK$33,2,FALSE)</f>
        <v>Designer</v>
      </c>
      <c r="F76">
        <f>VLOOKUP(Table2[[#This Row],[Column1]],B3:$AK$33,29,FALSE)</f>
        <v>1500</v>
      </c>
      <c r="G76">
        <f>VLOOKUP(Table2[[#This Row],[Column1]],B3:$AK$33,34,FALSE)</f>
        <v>37500</v>
      </c>
      <c r="H76">
        <f>VLOOKUP(Table2[[#This Row],[Column1]],B3:$AK$33,32,FALSE)</f>
        <v>1</v>
      </c>
      <c r="I76">
        <f>VLOOKUP(Table2[[#This Row],[Column1]],B3:$AK$33,31,FALSE)</f>
        <v>25</v>
      </c>
      <c r="J76" t="str">
        <f>VLOOKUP(Table2[[#This Row],[Column1]],B3:$AK$33,35,FALSE)</f>
        <v>GOOD</v>
      </c>
    </row>
  </sheetData>
  <mergeCells count="2">
    <mergeCell ref="A1:AH1"/>
    <mergeCell ref="AI1:BP1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C3584-846E-4922-A4FE-EA57B9AAF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manavalan</dc:creator>
  <cp:lastModifiedBy>monika manavalan</cp:lastModifiedBy>
  <dcterms:created xsi:type="dcterms:W3CDTF">2025-09-09T16:04:39Z</dcterms:created>
  <dcterms:modified xsi:type="dcterms:W3CDTF">2025-10-15T12:32:08Z</dcterms:modified>
</cp:coreProperties>
</file>