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e-LaTech\Joe_MSCS\Fall2020\CSC532\EKG_Project\CSC532_Git\CSC-532\"/>
    </mc:Choice>
  </mc:AlternateContent>
  <xr:revisionPtr revIDLastSave="0" documentId="13_ncr:1_{13A7B9AA-971C-4AA4-B01D-E451302CECEB}" xr6:coauthVersionLast="45" xr6:coauthVersionMax="45" xr10:uidLastSave="{00000000-0000-0000-0000-000000000000}"/>
  <bookViews>
    <workbookView xWindow="28680" yWindow="-120" windowWidth="29040" windowHeight="15840" xr2:uid="{5DA7E9AE-672A-478F-B4D5-CBC61374F9C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2" l="1"/>
  <c r="R25" i="2" s="1"/>
  <c r="S25" i="2" s="1"/>
  <c r="T21" i="2"/>
  <c r="R21" i="2"/>
  <c r="P21" i="2"/>
  <c r="S21" i="2" s="1"/>
  <c r="T17" i="2"/>
  <c r="S17" i="2"/>
  <c r="R17" i="2"/>
  <c r="V13" i="2"/>
  <c r="T13" i="2"/>
  <c r="S13" i="2"/>
  <c r="R13" i="2"/>
  <c r="S6" i="2"/>
  <c r="T6" i="2" s="1"/>
  <c r="O23" i="1"/>
  <c r="N23" i="1"/>
  <c r="M23" i="1"/>
  <c r="R11" i="1"/>
  <c r="P19" i="1"/>
  <c r="P15" i="1"/>
  <c r="P11" i="1"/>
  <c r="N19" i="1"/>
  <c r="N15" i="1"/>
  <c r="N11" i="1"/>
  <c r="I20" i="2"/>
  <c r="K20" i="2" s="1"/>
  <c r="L20" i="2" s="1"/>
  <c r="K16" i="2"/>
  <c r="L16" i="2" s="1"/>
  <c r="K12" i="2"/>
  <c r="L12" i="2" s="1"/>
  <c r="M5" i="2"/>
  <c r="L5" i="2"/>
  <c r="L19" i="1"/>
  <c r="O19" i="1"/>
  <c r="O15" i="1"/>
  <c r="O11" i="1"/>
  <c r="O4" i="1"/>
  <c r="P4" i="1" s="1"/>
  <c r="D12" i="1"/>
  <c r="D14" i="1"/>
  <c r="D13" i="1"/>
  <c r="D11" i="1"/>
  <c r="D10" i="1"/>
  <c r="D9" i="1"/>
  <c r="D30" i="1"/>
  <c r="D29" i="1"/>
  <c r="D25" i="1"/>
  <c r="D24" i="1"/>
  <c r="D23" i="1"/>
  <c r="D22" i="1"/>
  <c r="D5" i="1"/>
  <c r="D4" i="1"/>
  <c r="E6" i="1" l="1"/>
  <c r="E31" i="1"/>
  <c r="E15" i="1"/>
  <c r="E17" i="1"/>
  <c r="E26" i="1"/>
  <c r="E33" i="1" s="1"/>
  <c r="E35" i="1" l="1"/>
</calcChain>
</file>

<file path=xl/sharedStrings.xml><?xml version="1.0" encoding="utf-8"?>
<sst xmlns="http://schemas.openxmlformats.org/spreadsheetml/2006/main" count="121" uniqueCount="55">
  <si>
    <t>Quantity</t>
  </si>
  <si>
    <t>Cost/EKG</t>
  </si>
  <si>
    <t>Extended ($)</t>
  </si>
  <si>
    <t>Subtotals ($)</t>
  </si>
  <si>
    <t>Hardware</t>
  </si>
  <si>
    <t>Unit Cost ($)</t>
  </si>
  <si>
    <t>Android Tablet w/SW</t>
  </si>
  <si>
    <t>Cloud Infrastructure</t>
  </si>
  <si>
    <t>Amazon EC2 Virtual Server</t>
  </si>
  <si>
    <t>Amazon API Gateway</t>
  </si>
  <si>
    <t>Amazon RDS SQL DB</t>
  </si>
  <si>
    <t>Amazon S3 File Storage</t>
  </si>
  <si>
    <t>Operating Expenses - Year 1</t>
  </si>
  <si>
    <t>Monthly Unit Cost ($)</t>
  </si>
  <si>
    <t>Annual ($)</t>
  </si>
  <si>
    <t>Professional Services</t>
  </si>
  <si>
    <t>Initial Investment</t>
  </si>
  <si>
    <t xml:space="preserve">Total Budget - Year 1      </t>
  </si>
  <si>
    <t xml:space="preserve">Initial Investment Total      </t>
  </si>
  <si>
    <t>CardioCard DAQ w/ Leads Kit</t>
  </si>
  <si>
    <t>Operations</t>
  </si>
  <si>
    <t>System Team Manager - FTE (hrs)</t>
  </si>
  <si>
    <t xml:space="preserve">Operating Expenses - Year 1 Total      </t>
  </si>
  <si>
    <t>Year 1 Cost($)</t>
  </si>
  <si>
    <t>Description</t>
  </si>
  <si>
    <t>Project Management</t>
  </si>
  <si>
    <t>Software Engineering</t>
  </si>
  <si>
    <t>Software Development</t>
  </si>
  <si>
    <t>System Testing</t>
  </si>
  <si>
    <t>Technical Writing</t>
  </si>
  <si>
    <t>Deployment</t>
  </si>
  <si>
    <t>sites</t>
  </si>
  <si>
    <t>ekg/day/site</t>
  </si>
  <si>
    <t>EKG Size (kB)</t>
  </si>
  <si>
    <t>FileUsage</t>
  </si>
  <si>
    <t>Annual (GB)</t>
  </si>
  <si>
    <t>100k REST Calls/Month, 6.1 GB cache</t>
  </si>
  <si>
    <t>Win2019, 8vCPUs, 96GB RAM, 200GB SSD</t>
  </si>
  <si>
    <t>32 vCPU, 128GB RAM, 100GB storage</t>
  </si>
  <si>
    <t>EKG Rate</t>
  </si>
  <si>
    <t>EKG Daily Vol.</t>
  </si>
  <si>
    <t>Daily Rev.</t>
  </si>
  <si>
    <t>.</t>
  </si>
  <si>
    <t>System Manager - FTE (hrs)</t>
  </si>
  <si>
    <t>Costs</t>
  </si>
  <si>
    <t>EKG Revenue</t>
  </si>
  <si>
    <t>Annual ($) - 260 Days</t>
  </si>
  <si>
    <t>Gross Profit</t>
  </si>
  <si>
    <t>Daily ($)</t>
  </si>
  <si>
    <t>Software as a Service (SaaS) Budgeting</t>
  </si>
  <si>
    <t>EKG Ann. Vol.</t>
  </si>
  <si>
    <t>EKG Cost</t>
  </si>
  <si>
    <t>EKG G.P.</t>
  </si>
  <si>
    <t>EKG G.M.</t>
  </si>
  <si>
    <t>EKG Financial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</si>
</sst>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4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4" fontId="1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0" fontId="0" fillId="0" borderId="0" xfId="0" applyNumberFormat="1"/>
    <xf numFmtId="44" fontId="0" fillId="0" borderId="1" xfId="0" applyNumberFormat="1" applyFont="1" applyBorder="1"/>
    <xf numFmtId="0" fontId="1" fillId="0" borderId="1" xfId="0" applyFont="1" applyBorder="1" applyAlignment="1">
      <alignment horizontal="right" vertical="center"/>
    </xf>
    <xf numFmtId="44" fontId="1" fillId="0" borderId="1" xfId="0" applyNumberFormat="1" applyFont="1" applyBorder="1" applyAlignment="1">
      <alignment vertical="center"/>
    </xf>
    <xf numFmtId="7" fontId="0" fillId="0" borderId="1" xfId="0" applyNumberFormat="1" applyFont="1" applyBorder="1"/>
    <xf numFmtId="7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D887-7F74-4CE3-B199-E5B952F9B8E4}">
  <dimension ref="A1:R36"/>
  <sheetViews>
    <sheetView tabSelected="1" workbookViewId="0">
      <selection sqref="A1:E35"/>
    </sheetView>
  </sheetViews>
  <sheetFormatPr defaultRowHeight="15" x14ac:dyDescent="0.25"/>
  <cols>
    <col min="1" max="1" width="29.5703125" customWidth="1"/>
    <col min="2" max="2" width="10.42578125" customWidth="1"/>
    <col min="3" max="3" width="15.28515625" customWidth="1"/>
    <col min="4" max="4" width="12.5703125" customWidth="1"/>
    <col min="5" max="5" width="12.42578125" customWidth="1"/>
    <col min="12" max="12" width="12.42578125" bestFit="1" customWidth="1"/>
    <col min="13" max="13" width="13.42578125" bestFit="1" customWidth="1"/>
    <col min="14" max="14" width="12.28515625" bestFit="1" customWidth="1"/>
    <col min="15" max="15" width="14.140625" customWidth="1"/>
    <col min="16" max="16" width="14.28515625" customWidth="1"/>
  </cols>
  <sheetData>
    <row r="1" spans="1:18" x14ac:dyDescent="0.25">
      <c r="A1" s="3" t="s">
        <v>16</v>
      </c>
      <c r="B1" s="3"/>
      <c r="C1" s="3"/>
      <c r="D1" s="3"/>
      <c r="E1" s="3"/>
    </row>
    <row r="2" spans="1:18" x14ac:dyDescent="0.25">
      <c r="A2" s="4" t="s">
        <v>24</v>
      </c>
      <c r="B2" s="4" t="s">
        <v>0</v>
      </c>
      <c r="C2" s="4" t="s">
        <v>5</v>
      </c>
      <c r="D2" s="4" t="s">
        <v>2</v>
      </c>
      <c r="E2" s="4" t="s">
        <v>3</v>
      </c>
    </row>
    <row r="3" spans="1:18" x14ac:dyDescent="0.25">
      <c r="A3" s="5" t="s">
        <v>4</v>
      </c>
      <c r="B3" s="6"/>
      <c r="C3" s="6"/>
      <c r="D3" s="6"/>
      <c r="E3" s="6"/>
      <c r="L3" t="s">
        <v>33</v>
      </c>
      <c r="M3" t="s">
        <v>31</v>
      </c>
      <c r="N3" t="s">
        <v>32</v>
      </c>
      <c r="O3" t="s">
        <v>34</v>
      </c>
      <c r="P3" t="s">
        <v>35</v>
      </c>
    </row>
    <row r="4" spans="1:18" x14ac:dyDescent="0.25">
      <c r="A4" s="6" t="s">
        <v>19</v>
      </c>
      <c r="B4" s="18">
        <v>500</v>
      </c>
      <c r="C4" s="26">
        <v>200</v>
      </c>
      <c r="D4" s="26">
        <f>B4*C4</f>
        <v>100000</v>
      </c>
      <c r="E4" s="23"/>
      <c r="L4">
        <v>256</v>
      </c>
      <c r="M4">
        <v>6</v>
      </c>
      <c r="N4">
        <v>50</v>
      </c>
      <c r="O4">
        <f>L4*M4*N4</f>
        <v>76800</v>
      </c>
      <c r="P4">
        <f>O4*260/1024/1024</f>
        <v>19.04296875</v>
      </c>
    </row>
    <row r="5" spans="1:18" x14ac:dyDescent="0.25">
      <c r="A5" s="6" t="s">
        <v>6</v>
      </c>
      <c r="B5" s="18">
        <v>500</v>
      </c>
      <c r="C5" s="26">
        <v>150</v>
      </c>
      <c r="D5" s="26">
        <f>B5*C5</f>
        <v>75000</v>
      </c>
      <c r="E5" s="6"/>
    </row>
    <row r="6" spans="1:18" x14ac:dyDescent="0.25">
      <c r="A6" s="19" t="s">
        <v>42</v>
      </c>
      <c r="B6" s="20"/>
      <c r="C6" s="20"/>
      <c r="D6" s="21"/>
      <c r="E6" s="26">
        <f>SUM(D4:D5)</f>
        <v>175000</v>
      </c>
    </row>
    <row r="7" spans="1:18" x14ac:dyDescent="0.25">
      <c r="A7" s="6"/>
      <c r="B7" s="6"/>
      <c r="C7" s="6"/>
      <c r="D7" s="6"/>
      <c r="E7" s="23"/>
    </row>
    <row r="8" spans="1:18" x14ac:dyDescent="0.25">
      <c r="A8" s="17" t="s">
        <v>15</v>
      </c>
      <c r="B8" s="18"/>
      <c r="C8" s="18"/>
      <c r="D8" s="7"/>
      <c r="E8" s="23"/>
    </row>
    <row r="9" spans="1:18" x14ac:dyDescent="0.25">
      <c r="A9" s="18" t="s">
        <v>25</v>
      </c>
      <c r="B9" s="18">
        <v>400</v>
      </c>
      <c r="C9" s="26">
        <v>175</v>
      </c>
      <c r="D9" s="26">
        <f t="shared" ref="D9:D14" si="0">B9*C9</f>
        <v>70000</v>
      </c>
      <c r="E9" s="23"/>
      <c r="L9" s="1" t="s">
        <v>44</v>
      </c>
    </row>
    <row r="10" spans="1:18" x14ac:dyDescent="0.25">
      <c r="A10" s="18" t="s">
        <v>26</v>
      </c>
      <c r="B10" s="18">
        <v>200</v>
      </c>
      <c r="C10" s="26">
        <v>150</v>
      </c>
      <c r="D10" s="26">
        <f t="shared" si="0"/>
        <v>30000</v>
      </c>
      <c r="E10" s="23"/>
      <c r="L10" t="s">
        <v>39</v>
      </c>
      <c r="M10" t="s">
        <v>40</v>
      </c>
      <c r="N10" t="s">
        <v>50</v>
      </c>
      <c r="O10" t="s">
        <v>41</v>
      </c>
      <c r="P10" t="s">
        <v>14</v>
      </c>
      <c r="R10" t="s">
        <v>1</v>
      </c>
    </row>
    <row r="11" spans="1:18" x14ac:dyDescent="0.25">
      <c r="A11" s="18" t="s">
        <v>27</v>
      </c>
      <c r="B11" s="18">
        <v>600</v>
      </c>
      <c r="C11" s="26">
        <v>150</v>
      </c>
      <c r="D11" s="26">
        <f t="shared" si="0"/>
        <v>90000</v>
      </c>
      <c r="E11" s="23"/>
      <c r="L11" s="2">
        <v>5</v>
      </c>
      <c r="M11">
        <v>400</v>
      </c>
      <c r="N11">
        <f>M11*260</f>
        <v>104000</v>
      </c>
      <c r="O11" s="2">
        <f>L11*M11</f>
        <v>2000</v>
      </c>
      <c r="P11" s="2">
        <f>L11*N11</f>
        <v>520000</v>
      </c>
      <c r="R11" s="2">
        <f>E33/N11</f>
        <v>3.3316153846153846</v>
      </c>
    </row>
    <row r="12" spans="1:18" x14ac:dyDescent="0.25">
      <c r="A12" s="18" t="s">
        <v>29</v>
      </c>
      <c r="B12" s="18">
        <v>200</v>
      </c>
      <c r="C12" s="26">
        <v>100</v>
      </c>
      <c r="D12" s="26">
        <f t="shared" si="0"/>
        <v>20000</v>
      </c>
      <c r="E12" s="23"/>
    </row>
    <row r="13" spans="1:18" x14ac:dyDescent="0.25">
      <c r="A13" s="18" t="s">
        <v>28</v>
      </c>
      <c r="B13" s="18">
        <v>90</v>
      </c>
      <c r="C13" s="26">
        <v>125</v>
      </c>
      <c r="D13" s="26">
        <f t="shared" si="0"/>
        <v>11250</v>
      </c>
      <c r="E13" s="23"/>
      <c r="L13" s="1" t="s">
        <v>45</v>
      </c>
    </row>
    <row r="14" spans="1:18" x14ac:dyDescent="0.25">
      <c r="A14" s="18" t="s">
        <v>30</v>
      </c>
      <c r="B14" s="18">
        <v>80</v>
      </c>
      <c r="C14" s="26">
        <v>150</v>
      </c>
      <c r="D14" s="26">
        <f t="shared" si="0"/>
        <v>12000</v>
      </c>
      <c r="E14" s="23"/>
      <c r="L14" t="s">
        <v>39</v>
      </c>
      <c r="M14" t="s">
        <v>40</v>
      </c>
      <c r="N14" t="s">
        <v>50</v>
      </c>
      <c r="O14" t="s">
        <v>41</v>
      </c>
      <c r="P14" t="s">
        <v>46</v>
      </c>
    </row>
    <row r="15" spans="1:18" x14ac:dyDescent="0.25">
      <c r="A15" s="19"/>
      <c r="B15" s="20"/>
      <c r="C15" s="20"/>
      <c r="D15" s="21"/>
      <c r="E15" s="26">
        <f>SUM(D9:D14)</f>
        <v>233250</v>
      </c>
      <c r="L15" s="2">
        <v>20</v>
      </c>
      <c r="M15">
        <v>400</v>
      </c>
      <c r="N15">
        <f>M15*260</f>
        <v>104000</v>
      </c>
      <c r="O15" s="2">
        <f>L15*M15</f>
        <v>8000</v>
      </c>
      <c r="P15" s="2">
        <f>L15*N15</f>
        <v>2080000</v>
      </c>
    </row>
    <row r="16" spans="1:18" x14ac:dyDescent="0.25">
      <c r="A16" s="7"/>
      <c r="B16" s="18"/>
      <c r="C16" s="18"/>
      <c r="D16" s="7"/>
      <c r="E16" s="23"/>
    </row>
    <row r="17" spans="1:16" x14ac:dyDescent="0.25">
      <c r="A17" s="8" t="s">
        <v>18</v>
      </c>
      <c r="B17" s="9"/>
      <c r="C17" s="9"/>
      <c r="D17" s="10"/>
      <c r="E17" s="27">
        <f>SUM(E3:E16)</f>
        <v>408250</v>
      </c>
      <c r="L17" s="1" t="s">
        <v>47</v>
      </c>
    </row>
    <row r="18" spans="1:16" x14ac:dyDescent="0.25">
      <c r="A18" s="18"/>
      <c r="B18" s="18"/>
      <c r="C18" s="18"/>
      <c r="D18" s="7"/>
      <c r="E18" s="23"/>
      <c r="L18" t="s">
        <v>39</v>
      </c>
      <c r="M18" t="s">
        <v>40</v>
      </c>
      <c r="N18" t="s">
        <v>50</v>
      </c>
      <c r="O18" t="s">
        <v>48</v>
      </c>
      <c r="P18" t="s">
        <v>46</v>
      </c>
    </row>
    <row r="19" spans="1:16" x14ac:dyDescent="0.25">
      <c r="A19" s="3" t="s">
        <v>12</v>
      </c>
      <c r="B19" s="3"/>
      <c r="C19" s="3"/>
      <c r="D19" s="3"/>
      <c r="E19" s="3"/>
      <c r="L19" s="2">
        <f>L15-L11</f>
        <v>15</v>
      </c>
      <c r="M19">
        <v>400</v>
      </c>
      <c r="N19">
        <f>M19*260</f>
        <v>104000</v>
      </c>
      <c r="O19" s="2">
        <f>L19*M19</f>
        <v>6000</v>
      </c>
      <c r="P19" s="2">
        <f>L19*N19</f>
        <v>1560000</v>
      </c>
    </row>
    <row r="20" spans="1:16" x14ac:dyDescent="0.25">
      <c r="A20" s="4" t="s">
        <v>24</v>
      </c>
      <c r="B20" s="4" t="s">
        <v>0</v>
      </c>
      <c r="C20" s="4" t="s">
        <v>13</v>
      </c>
      <c r="D20" s="4" t="s">
        <v>23</v>
      </c>
      <c r="E20" s="4" t="s">
        <v>3</v>
      </c>
    </row>
    <row r="21" spans="1:16" x14ac:dyDescent="0.25">
      <c r="A21" s="5" t="s">
        <v>7</v>
      </c>
      <c r="B21" s="6"/>
      <c r="C21" s="6"/>
      <c r="D21" s="6"/>
      <c r="E21" s="6"/>
      <c r="L21" s="1" t="s">
        <v>54</v>
      </c>
    </row>
    <row r="22" spans="1:16" x14ac:dyDescent="0.25">
      <c r="A22" s="6" t="s">
        <v>8</v>
      </c>
      <c r="B22" s="18">
        <v>4</v>
      </c>
      <c r="C22" s="26">
        <v>500</v>
      </c>
      <c r="D22" s="26">
        <f>B22*C22*12</f>
        <v>24000</v>
      </c>
      <c r="E22" s="6"/>
      <c r="G22" t="s">
        <v>37</v>
      </c>
      <c r="L22" t="s">
        <v>45</v>
      </c>
      <c r="M22" t="s">
        <v>51</v>
      </c>
      <c r="N22" t="s">
        <v>52</v>
      </c>
      <c r="O22" t="s">
        <v>53</v>
      </c>
    </row>
    <row r="23" spans="1:16" x14ac:dyDescent="0.25">
      <c r="A23" s="6" t="s">
        <v>9</v>
      </c>
      <c r="B23" s="18">
        <v>2</v>
      </c>
      <c r="C23" s="26">
        <v>300</v>
      </c>
      <c r="D23" s="26">
        <f>B23*C23*12</f>
        <v>7200</v>
      </c>
      <c r="E23" s="6"/>
      <c r="G23" t="s">
        <v>36</v>
      </c>
      <c r="L23" s="2">
        <v>5</v>
      </c>
      <c r="M23" s="2">
        <f>E33/N19</f>
        <v>3.3316153846153846</v>
      </c>
      <c r="N23" s="2">
        <f>L23-M23</f>
        <v>1.6683846153846154</v>
      </c>
      <c r="O23" s="22">
        <f>N23/L23</f>
        <v>0.33367692307692309</v>
      </c>
    </row>
    <row r="24" spans="1:16" x14ac:dyDescent="0.25">
      <c r="A24" s="6" t="s">
        <v>10</v>
      </c>
      <c r="B24" s="18">
        <v>2</v>
      </c>
      <c r="C24" s="26">
        <v>2000</v>
      </c>
      <c r="D24" s="26">
        <f>B24*C24*12</f>
        <v>48000</v>
      </c>
      <c r="E24" s="6"/>
      <c r="G24" t="s">
        <v>38</v>
      </c>
    </row>
    <row r="25" spans="1:16" x14ac:dyDescent="0.25">
      <c r="A25" s="6" t="s">
        <v>11</v>
      </c>
      <c r="B25" s="18">
        <v>2</v>
      </c>
      <c r="C25" s="26">
        <v>300</v>
      </c>
      <c r="D25" s="26">
        <f>B25*C25*12</f>
        <v>7200</v>
      </c>
      <c r="E25" s="6"/>
    </row>
    <row r="26" spans="1:16" x14ac:dyDescent="0.25">
      <c r="A26" s="19"/>
      <c r="B26" s="20"/>
      <c r="C26" s="20"/>
      <c r="D26" s="21"/>
      <c r="E26" s="26">
        <f>SUM(D22:D25)</f>
        <v>86400</v>
      </c>
    </row>
    <row r="27" spans="1:16" x14ac:dyDescent="0.25">
      <c r="A27" s="6"/>
      <c r="B27" s="6"/>
      <c r="C27" s="6"/>
      <c r="D27" s="6"/>
      <c r="E27" s="23"/>
    </row>
    <row r="28" spans="1:16" x14ac:dyDescent="0.25">
      <c r="A28" s="5" t="s">
        <v>20</v>
      </c>
      <c r="B28" s="6"/>
      <c r="C28" s="6"/>
      <c r="D28" s="6"/>
      <c r="E28" s="23"/>
    </row>
    <row r="29" spans="1:16" x14ac:dyDescent="0.25">
      <c r="A29" s="6" t="s">
        <v>21</v>
      </c>
      <c r="B29" s="18">
        <v>1</v>
      </c>
      <c r="C29" s="26">
        <v>8334</v>
      </c>
      <c r="D29" s="26">
        <f>B29*C29*12</f>
        <v>100008</v>
      </c>
      <c r="E29" s="23"/>
    </row>
    <row r="30" spans="1:16" x14ac:dyDescent="0.25">
      <c r="A30" s="6" t="s">
        <v>43</v>
      </c>
      <c r="B30" s="18">
        <v>2</v>
      </c>
      <c r="C30" s="26">
        <v>6670</v>
      </c>
      <c r="D30" s="26">
        <f>B30*C30*12</f>
        <v>160080</v>
      </c>
      <c r="E30" s="23"/>
    </row>
    <row r="31" spans="1:16" x14ac:dyDescent="0.25">
      <c r="A31" s="6"/>
      <c r="B31" s="6"/>
      <c r="C31" s="6"/>
      <c r="D31" s="6"/>
      <c r="E31" s="26">
        <f>SUM(D29:D30)</f>
        <v>260088</v>
      </c>
    </row>
    <row r="32" spans="1:16" x14ac:dyDescent="0.25">
      <c r="A32" s="6"/>
      <c r="B32" s="6"/>
      <c r="C32" s="6"/>
      <c r="D32" s="6"/>
      <c r="E32" s="23"/>
    </row>
    <row r="33" spans="1:15" x14ac:dyDescent="0.25">
      <c r="A33" s="8" t="s">
        <v>22</v>
      </c>
      <c r="B33" s="9"/>
      <c r="C33" s="9"/>
      <c r="D33" s="10"/>
      <c r="E33" s="11">
        <f>SUM(E21:E32)</f>
        <v>346488</v>
      </c>
    </row>
    <row r="34" spans="1:15" x14ac:dyDescent="0.25">
      <c r="A34" s="13"/>
      <c r="B34" s="14"/>
      <c r="C34" s="14"/>
      <c r="D34" s="14"/>
      <c r="E34" s="15"/>
    </row>
    <row r="35" spans="1:15" s="16" customFormat="1" ht="23.25" customHeight="1" x14ac:dyDescent="0.25">
      <c r="A35" s="24" t="s">
        <v>17</v>
      </c>
      <c r="B35" s="24"/>
      <c r="C35" s="24"/>
      <c r="D35" s="24"/>
      <c r="E35" s="25">
        <f>E17+E33</f>
        <v>754738</v>
      </c>
      <c r="L35"/>
      <c r="M35"/>
      <c r="N35"/>
      <c r="O35"/>
    </row>
    <row r="36" spans="1:15" ht="15.75" x14ac:dyDescent="0.25">
      <c r="L36" s="16"/>
      <c r="M36" s="16"/>
      <c r="N36" s="16"/>
      <c r="O36" s="16"/>
    </row>
  </sheetData>
  <mergeCells count="9">
    <mergeCell ref="A15:D15"/>
    <mergeCell ref="A19:E19"/>
    <mergeCell ref="A1:E1"/>
    <mergeCell ref="A35:D35"/>
    <mergeCell ref="A17:D17"/>
    <mergeCell ref="A33:D33"/>
    <mergeCell ref="A34:E34"/>
    <mergeCell ref="A6:D6"/>
    <mergeCell ref="A26:D2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C944-0A03-4B09-9BB3-FB79985CC0A9}">
  <dimension ref="A4:V25"/>
  <sheetViews>
    <sheetView workbookViewId="0">
      <selection activeCell="D17" sqref="D17"/>
    </sheetView>
  </sheetViews>
  <sheetFormatPr defaultRowHeight="15" x14ac:dyDescent="0.25"/>
  <cols>
    <col min="1" max="1" width="15.42578125" customWidth="1"/>
    <col min="2" max="2" width="8.7109375" bestFit="1" customWidth="1"/>
    <col min="3" max="3" width="12" bestFit="1" customWidth="1"/>
    <col min="4" max="4" width="12.28515625" bestFit="1" customWidth="1"/>
    <col min="5" max="5" width="12.140625" bestFit="1" customWidth="1"/>
    <col min="11" max="11" width="12.28515625" bestFit="1" customWidth="1"/>
    <col min="12" max="12" width="19.5703125" bestFit="1" customWidth="1"/>
    <col min="18" max="18" width="13.140625" bestFit="1" customWidth="1"/>
    <col min="19" max="19" width="10.5703125" bestFit="1" customWidth="1"/>
    <col min="20" max="20" width="19.5703125" bestFit="1" customWidth="1"/>
  </cols>
  <sheetData>
    <row r="4" spans="1:22" ht="15.75" x14ac:dyDescent="0.25">
      <c r="A4" s="12" t="s">
        <v>49</v>
      </c>
      <c r="B4" s="12"/>
      <c r="C4" s="12"/>
      <c r="D4" s="12"/>
      <c r="E4" s="12"/>
      <c r="I4" t="s">
        <v>33</v>
      </c>
      <c r="J4" t="s">
        <v>31</v>
      </c>
      <c r="K4" t="s">
        <v>32</v>
      </c>
      <c r="L4" t="s">
        <v>34</v>
      </c>
      <c r="M4" t="s">
        <v>35</v>
      </c>
    </row>
    <row r="5" spans="1:22" x14ac:dyDescent="0.25">
      <c r="A5" s="4" t="s">
        <v>24</v>
      </c>
      <c r="B5" s="4" t="s">
        <v>0</v>
      </c>
      <c r="C5" s="4" t="s">
        <v>5</v>
      </c>
      <c r="D5" s="4" t="s">
        <v>2</v>
      </c>
      <c r="E5" s="4" t="s">
        <v>3</v>
      </c>
      <c r="I5">
        <v>256</v>
      </c>
      <c r="J5">
        <v>6</v>
      </c>
      <c r="K5">
        <v>50</v>
      </c>
      <c r="L5">
        <f>I5*J5*K5</f>
        <v>76800</v>
      </c>
      <c r="M5">
        <f>L5*260/1024/1024</f>
        <v>19.04296875</v>
      </c>
      <c r="P5" t="s">
        <v>33</v>
      </c>
      <c r="Q5" t="s">
        <v>31</v>
      </c>
      <c r="R5" t="s">
        <v>32</v>
      </c>
      <c r="S5" t="s">
        <v>34</v>
      </c>
      <c r="T5" t="s">
        <v>35</v>
      </c>
    </row>
    <row r="6" spans="1:22" x14ac:dyDescent="0.25">
      <c r="P6">
        <v>256</v>
      </c>
      <c r="Q6">
        <v>6</v>
      </c>
      <c r="R6">
        <v>50</v>
      </c>
      <c r="S6">
        <f>P6*Q6*R6</f>
        <v>76800</v>
      </c>
      <c r="T6">
        <f>S6*260/1024/1024</f>
        <v>19.04296875</v>
      </c>
    </row>
    <row r="10" spans="1:22" x14ac:dyDescent="0.25">
      <c r="I10" s="1" t="s">
        <v>44</v>
      </c>
    </row>
    <row r="11" spans="1:22" x14ac:dyDescent="0.25">
      <c r="I11" t="s">
        <v>39</v>
      </c>
      <c r="J11" t="s">
        <v>40</v>
      </c>
      <c r="K11" t="s">
        <v>41</v>
      </c>
      <c r="L11" t="s">
        <v>14</v>
      </c>
      <c r="P11" s="1" t="s">
        <v>44</v>
      </c>
    </row>
    <row r="12" spans="1:22" x14ac:dyDescent="0.25">
      <c r="I12" s="2">
        <v>5</v>
      </c>
      <c r="J12">
        <v>400</v>
      </c>
      <c r="K12" s="2">
        <f>I12*J12</f>
        <v>2000</v>
      </c>
      <c r="L12" s="2">
        <f>K12*260</f>
        <v>520000</v>
      </c>
      <c r="P12" t="s">
        <v>39</v>
      </c>
      <c r="Q12" t="s">
        <v>40</v>
      </c>
      <c r="R12" t="s">
        <v>50</v>
      </c>
      <c r="S12" t="s">
        <v>41</v>
      </c>
      <c r="T12" t="s">
        <v>14</v>
      </c>
      <c r="V12" t="s">
        <v>1</v>
      </c>
    </row>
    <row r="13" spans="1:22" x14ac:dyDescent="0.25">
      <c r="P13" s="2">
        <v>5</v>
      </c>
      <c r="Q13">
        <v>400</v>
      </c>
      <c r="R13">
        <f>Q13*260</f>
        <v>104000</v>
      </c>
      <c r="S13" s="2">
        <f>P13*Q13</f>
        <v>2000</v>
      </c>
      <c r="T13" s="2">
        <f>P13*R13</f>
        <v>520000</v>
      </c>
      <c r="V13" s="2">
        <f>I35/R13</f>
        <v>0</v>
      </c>
    </row>
    <row r="14" spans="1:22" x14ac:dyDescent="0.25">
      <c r="I14" s="1" t="s">
        <v>45</v>
      </c>
    </row>
    <row r="15" spans="1:22" x14ac:dyDescent="0.25">
      <c r="I15" t="s">
        <v>39</v>
      </c>
      <c r="J15" t="s">
        <v>40</v>
      </c>
      <c r="K15" t="s">
        <v>41</v>
      </c>
      <c r="L15" t="s">
        <v>46</v>
      </c>
      <c r="P15" s="1" t="s">
        <v>45</v>
      </c>
    </row>
    <row r="16" spans="1:22" x14ac:dyDescent="0.25">
      <c r="I16" s="2">
        <v>20</v>
      </c>
      <c r="J16">
        <v>400</v>
      </c>
      <c r="K16" s="2">
        <f>I16*J16</f>
        <v>8000</v>
      </c>
      <c r="L16" s="2">
        <f>K16*260</f>
        <v>2080000</v>
      </c>
      <c r="P16" t="s">
        <v>39</v>
      </c>
      <c r="Q16" t="s">
        <v>40</v>
      </c>
      <c r="R16" t="s">
        <v>50</v>
      </c>
      <c r="S16" t="s">
        <v>41</v>
      </c>
      <c r="T16" t="s">
        <v>46</v>
      </c>
    </row>
    <row r="17" spans="9:20" x14ac:dyDescent="0.25">
      <c r="P17" s="2">
        <v>20</v>
      </c>
      <c r="Q17">
        <v>400</v>
      </c>
      <c r="R17">
        <f>Q17*260</f>
        <v>104000</v>
      </c>
      <c r="S17" s="2">
        <f>P17*Q17</f>
        <v>8000</v>
      </c>
      <c r="T17" s="2">
        <f>P17*R17</f>
        <v>2080000</v>
      </c>
    </row>
    <row r="18" spans="9:20" x14ac:dyDescent="0.25">
      <c r="I18" s="1" t="s">
        <v>47</v>
      </c>
    </row>
    <row r="19" spans="9:20" x14ac:dyDescent="0.25">
      <c r="I19" t="s">
        <v>39</v>
      </c>
      <c r="J19" t="s">
        <v>40</v>
      </c>
      <c r="K19" t="s">
        <v>48</v>
      </c>
      <c r="L19" t="s">
        <v>46</v>
      </c>
      <c r="P19" s="1" t="s">
        <v>47</v>
      </c>
    </row>
    <row r="20" spans="9:20" x14ac:dyDescent="0.25">
      <c r="I20" s="2">
        <f>I16-I12</f>
        <v>15</v>
      </c>
      <c r="J20">
        <v>400</v>
      </c>
      <c r="K20" s="2">
        <f>I20*J20</f>
        <v>6000</v>
      </c>
      <c r="L20" s="2">
        <f>K20*260</f>
        <v>1560000</v>
      </c>
      <c r="P20" t="s">
        <v>39</v>
      </c>
      <c r="Q20" t="s">
        <v>40</v>
      </c>
      <c r="R20" t="s">
        <v>50</v>
      </c>
      <c r="S20" t="s">
        <v>48</v>
      </c>
      <c r="T20" t="s">
        <v>46</v>
      </c>
    </row>
    <row r="21" spans="9:20" x14ac:dyDescent="0.25">
      <c r="P21" s="2">
        <f>P17-P13</f>
        <v>15</v>
      </c>
      <c r="Q21">
        <v>400</v>
      </c>
      <c r="R21">
        <f>Q21*260</f>
        <v>104000</v>
      </c>
      <c r="S21" s="2">
        <f>P21*Q21</f>
        <v>6000</v>
      </c>
      <c r="T21" s="2">
        <f>P21*R21</f>
        <v>1560000</v>
      </c>
    </row>
    <row r="23" spans="9:20" x14ac:dyDescent="0.25">
      <c r="P23" s="1" t="s">
        <v>54</v>
      </c>
    </row>
    <row r="24" spans="9:20" x14ac:dyDescent="0.25">
      <c r="P24" t="s">
        <v>45</v>
      </c>
      <c r="Q24" t="s">
        <v>51</v>
      </c>
      <c r="R24" t="s">
        <v>52</v>
      </c>
      <c r="S24" t="s">
        <v>53</v>
      </c>
    </row>
    <row r="25" spans="9:20" x14ac:dyDescent="0.25">
      <c r="P25" s="2">
        <v>5</v>
      </c>
      <c r="Q25" s="2">
        <f>I35/R21</f>
        <v>0</v>
      </c>
      <c r="R25" s="2">
        <f>P25-Q25</f>
        <v>5</v>
      </c>
      <c r="S25" s="22">
        <f>R25/P25</f>
        <v>1</v>
      </c>
    </row>
  </sheetData>
  <mergeCells count="1"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2020-11-03T01:44:31Z</dcterms:created>
  <dcterms:modified xsi:type="dcterms:W3CDTF">2020-11-03T04:25:33Z</dcterms:modified>
</cp:coreProperties>
</file>