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\Documents\C_Reserach\fieldwork_summer_2023\data\epicollect_comp\20230918_all sites\combined_ds\"/>
    </mc:Choice>
  </mc:AlternateContent>
  <xr:revisionPtr revIDLastSave="0" documentId="13_ncr:40009_{13FD934E-DC4C-46D7-A7C0-AC417F43B62D}" xr6:coauthVersionLast="47" xr6:coauthVersionMax="47" xr10:uidLastSave="{00000000-0000-0000-0000-000000000000}"/>
  <bookViews>
    <workbookView xWindow="-108" yWindow="-108" windowWidth="23256" windowHeight="13896" activeTab="1"/>
  </bookViews>
  <sheets>
    <sheet name="metadata" sheetId="1" r:id="rId1"/>
    <sheet name="species_all" sheetId="2" r:id="rId2"/>
  </sheets>
  <definedNames>
    <definedName name="_xlnm._FilterDatabase" localSheetId="1" hidden="1">species_all!$A$1:$AB$1</definedName>
  </definedNames>
  <calcPr calcId="0"/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A7" i="2"/>
  <c r="R7" i="2" s="1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A8" i="2"/>
  <c r="R8" i="2" s="1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A10" i="2"/>
  <c r="R10" i="2" s="1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A11" i="2"/>
  <c r="R11" i="2" s="1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A12" i="2"/>
  <c r="R12" i="2" s="1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A13" i="2"/>
  <c r="R13" i="2" s="1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A17" i="2"/>
  <c r="R17" i="2" s="1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A18" i="2"/>
  <c r="R18" i="2" s="1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A20" i="2"/>
  <c r="R20" i="2" s="1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A27" i="2"/>
  <c r="R27" i="2" s="1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A28" i="2"/>
  <c r="R28" i="2" s="1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A30" i="2"/>
  <c r="R30" i="2" s="1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A31" i="2"/>
  <c r="R31" i="2" s="1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A32" i="2"/>
  <c r="R32" i="2" s="1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A33" i="2"/>
  <c r="R33" i="2" s="1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A37" i="2"/>
  <c r="R37" i="2" s="1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A38" i="2"/>
  <c r="R38" i="2" s="1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A40" i="2"/>
  <c r="R40" i="2" s="1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A47" i="2"/>
  <c r="R47" i="2" s="1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A48" i="2"/>
  <c r="R48" i="2" s="1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A50" i="2"/>
  <c r="R50" i="2" s="1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A51" i="2"/>
  <c r="R51" i="2" s="1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A52" i="2"/>
  <c r="R52" i="2" s="1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A53" i="2"/>
  <c r="R53" i="2" s="1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A57" i="2"/>
  <c r="R57" i="2" s="1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A58" i="2"/>
  <c r="R58" i="2" s="1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A60" i="2"/>
  <c r="R60" i="2" s="1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A67" i="2"/>
  <c r="R67" i="2" s="1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A68" i="2"/>
  <c r="R68" i="2" s="1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A70" i="2"/>
  <c r="R70" i="2" s="1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A71" i="2"/>
  <c r="R71" i="2" s="1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A72" i="2"/>
  <c r="R72" i="2" s="1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A73" i="2"/>
  <c r="R73" i="2" s="1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A77" i="2"/>
  <c r="R77" i="2" s="1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A78" i="2"/>
  <c r="R78" i="2" s="1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A80" i="2"/>
  <c r="R80" i="2" s="1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A87" i="2"/>
  <c r="R87" i="2" s="1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A88" i="2"/>
  <c r="R88" i="2" s="1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A90" i="2"/>
  <c r="R90" i="2" s="1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A91" i="2"/>
  <c r="R91" i="2" s="1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A92" i="2"/>
  <c r="R92" i="2" s="1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A93" i="2"/>
  <c r="R93" i="2" s="1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A97" i="2"/>
  <c r="R97" i="2" s="1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A98" i="2"/>
  <c r="R98" i="2" s="1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A100" i="2"/>
  <c r="R100" i="2" s="1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A107" i="2"/>
  <c r="R107" i="2" s="1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A108" i="2"/>
  <c r="R108" i="2" s="1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A110" i="2"/>
  <c r="R110" i="2" s="1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A111" i="2"/>
  <c r="R111" i="2" s="1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A112" i="2"/>
  <c r="R112" i="2" s="1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A113" i="2"/>
  <c r="R113" i="2" s="1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A117" i="2"/>
  <c r="R117" i="2" s="1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A118" i="2"/>
  <c r="R118" i="2" s="1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A120" i="2"/>
  <c r="R120" i="2" s="1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A127" i="2"/>
  <c r="R127" i="2" s="1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A128" i="2"/>
  <c r="R128" i="2" s="1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A130" i="2"/>
  <c r="R130" i="2" s="1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A131" i="2"/>
  <c r="R131" i="2" s="1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A132" i="2"/>
  <c r="R132" i="2" s="1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A133" i="2"/>
  <c r="R133" i="2" s="1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A137" i="2"/>
  <c r="R137" i="2" s="1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A138" i="2"/>
  <c r="R138" i="2" s="1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A140" i="2"/>
  <c r="R140" i="2" s="1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A147" i="2"/>
  <c r="R147" i="2" s="1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A148" i="2"/>
  <c r="R148" i="2" s="1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A150" i="2"/>
  <c r="R150" i="2" s="1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A151" i="2"/>
  <c r="R151" i="2" s="1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A152" i="2"/>
  <c r="R152" i="2" s="1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A153" i="2"/>
  <c r="R153" i="2" s="1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A157" i="2"/>
  <c r="R157" i="2" s="1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A158" i="2"/>
  <c r="R158" i="2" s="1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A160" i="2"/>
  <c r="R160" i="2" s="1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A167" i="2"/>
  <c r="R167" i="2" s="1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A168" i="2"/>
  <c r="R168" i="2" s="1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A170" i="2"/>
  <c r="R170" i="2" s="1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A171" i="2"/>
  <c r="R171" i="2" s="1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A172" i="2"/>
  <c r="R172" i="2" s="1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A173" i="2"/>
  <c r="R173" i="2" s="1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A177" i="2"/>
  <c r="R177" i="2" s="1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A178" i="2"/>
  <c r="R178" i="2" s="1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A180" i="2"/>
  <c r="R180" i="2" s="1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A187" i="2"/>
  <c r="R187" i="2" s="1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A188" i="2"/>
  <c r="R188" i="2" s="1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A190" i="2"/>
  <c r="R190" i="2" s="1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A191" i="2"/>
  <c r="R191" i="2" s="1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A192" i="2"/>
  <c r="R192" i="2" s="1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A193" i="2"/>
  <c r="R193" i="2" s="1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A197" i="2"/>
  <c r="R197" i="2" s="1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A198" i="2"/>
  <c r="R198" i="2" s="1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A200" i="2"/>
  <c r="R200" i="2" s="1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A207" i="2"/>
  <c r="R207" i="2" s="1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A208" i="2"/>
  <c r="R208" i="2" s="1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A210" i="2"/>
  <c r="R210" i="2" s="1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A211" i="2"/>
  <c r="R211" i="2" s="1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A212" i="2"/>
  <c r="R212" i="2" s="1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A213" i="2"/>
  <c r="R213" i="2" s="1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A217" i="2"/>
  <c r="R217" i="2" s="1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A218" i="2"/>
  <c r="R218" i="2" s="1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A220" i="2"/>
  <c r="R220" i="2" s="1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A227" i="2"/>
  <c r="R227" i="2" s="1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A228" i="2"/>
  <c r="R228" i="2" s="1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A230" i="2"/>
  <c r="R230" i="2" s="1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A231" i="2"/>
  <c r="R231" i="2" s="1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A232" i="2"/>
  <c r="R232" i="2" s="1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A233" i="2"/>
  <c r="R233" i="2" s="1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A237" i="2"/>
  <c r="R237" i="2" s="1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A238" i="2"/>
  <c r="R238" i="2" s="1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A240" i="2"/>
  <c r="R240" i="2" s="1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A247" i="2"/>
  <c r="R247" i="2" s="1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A248" i="2"/>
  <c r="R248" i="2" s="1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A250" i="2"/>
  <c r="R250" i="2" s="1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A251" i="2"/>
  <c r="R251" i="2" s="1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A252" i="2"/>
  <c r="R252" i="2" s="1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A253" i="2"/>
  <c r="R253" i="2" s="1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A257" i="2"/>
  <c r="R257" i="2" s="1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A258" i="2"/>
  <c r="R258" i="2" s="1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A260" i="2"/>
  <c r="R260" i="2" s="1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A267" i="2"/>
  <c r="R267" i="2" s="1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A268" i="2"/>
  <c r="R268" i="2" s="1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A270" i="2"/>
  <c r="R270" i="2" s="1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A271" i="2"/>
  <c r="R271" i="2" s="1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A272" i="2"/>
  <c r="R272" i="2" s="1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A273" i="2"/>
  <c r="R273" i="2" s="1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A277" i="2"/>
  <c r="R277" i="2" s="1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A278" i="2"/>
  <c r="R278" i="2" s="1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A280" i="2"/>
  <c r="R280" i="2" s="1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A287" i="2"/>
  <c r="R287" i="2" s="1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A288" i="2"/>
  <c r="R288" i="2" s="1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A290" i="2"/>
  <c r="R290" i="2" s="1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A291" i="2"/>
  <c r="R291" i="2" s="1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A292" i="2"/>
  <c r="R292" i="2" s="1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A293" i="2"/>
  <c r="R293" i="2" s="1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A297" i="2"/>
  <c r="R297" i="2" s="1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A298" i="2"/>
  <c r="R298" i="2" s="1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A300" i="2"/>
  <c r="R300" i="2" s="1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A307" i="2"/>
  <c r="R307" i="2" s="1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A308" i="2"/>
  <c r="R308" i="2" s="1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A310" i="2"/>
  <c r="R310" i="2" s="1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A311" i="2"/>
  <c r="R311" i="2" s="1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A312" i="2"/>
  <c r="R312" i="2" s="1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A313" i="2"/>
  <c r="R313" i="2" s="1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A317" i="2"/>
  <c r="R317" i="2" s="1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A318" i="2"/>
  <c r="R318" i="2" s="1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A320" i="2"/>
  <c r="R320" i="2" s="1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A327" i="2"/>
  <c r="R327" i="2" s="1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A328" i="2"/>
  <c r="R328" i="2" s="1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A330" i="2"/>
  <c r="R330" i="2" s="1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A331" i="2"/>
  <c r="R331" i="2" s="1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A332" i="2"/>
  <c r="R332" i="2" s="1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A333" i="2"/>
  <c r="R333" i="2" s="1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A337" i="2"/>
  <c r="R337" i="2" s="1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A338" i="2"/>
  <c r="R338" i="2" s="1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A340" i="2"/>
  <c r="R340" i="2" s="1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A347" i="2"/>
  <c r="R347" i="2" s="1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A348" i="2"/>
  <c r="R348" i="2" s="1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A350" i="2"/>
  <c r="R350" i="2" s="1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A351" i="2"/>
  <c r="R351" i="2" s="1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A352" i="2"/>
  <c r="R352" i="2" s="1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A353" i="2"/>
  <c r="R353" i="2" s="1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A357" i="2"/>
  <c r="R357" i="2" s="1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A358" i="2"/>
  <c r="R358" i="2" s="1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A360" i="2"/>
  <c r="R360" i="2" s="1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R3" i="2"/>
  <c r="R4" i="2"/>
  <c r="R5" i="2"/>
  <c r="R6" i="2"/>
  <c r="R9" i="2"/>
  <c r="R14" i="2"/>
  <c r="R15" i="2"/>
  <c r="R16" i="2"/>
  <c r="R19" i="2"/>
  <c r="R21" i="2"/>
  <c r="R22" i="2"/>
  <c r="R23" i="2"/>
  <c r="R24" i="2"/>
  <c r="R25" i="2"/>
  <c r="R26" i="2"/>
  <c r="R29" i="2"/>
  <c r="R34" i="2"/>
  <c r="R35" i="2"/>
  <c r="R36" i="2"/>
  <c r="R39" i="2"/>
  <c r="R41" i="2"/>
  <c r="R42" i="2"/>
  <c r="R43" i="2"/>
  <c r="R44" i="2"/>
  <c r="R45" i="2"/>
  <c r="R46" i="2"/>
  <c r="R49" i="2"/>
  <c r="R54" i="2"/>
  <c r="R55" i="2"/>
  <c r="R56" i="2"/>
  <c r="R59" i="2"/>
  <c r="R61" i="2"/>
  <c r="R62" i="2"/>
  <c r="R63" i="2"/>
  <c r="R64" i="2"/>
  <c r="R65" i="2"/>
  <c r="R66" i="2"/>
  <c r="R69" i="2"/>
  <c r="R74" i="2"/>
  <c r="R75" i="2"/>
  <c r="R76" i="2"/>
  <c r="R79" i="2"/>
  <c r="R81" i="2"/>
  <c r="R82" i="2"/>
  <c r="R83" i="2"/>
  <c r="R84" i="2"/>
  <c r="R85" i="2"/>
  <c r="R86" i="2"/>
  <c r="R89" i="2"/>
  <c r="R94" i="2"/>
  <c r="R95" i="2"/>
  <c r="R96" i="2"/>
  <c r="R99" i="2"/>
  <c r="R101" i="2"/>
  <c r="R102" i="2"/>
  <c r="R103" i="2"/>
  <c r="R104" i="2"/>
  <c r="R105" i="2"/>
  <c r="R106" i="2"/>
  <c r="R109" i="2"/>
  <c r="R114" i="2"/>
  <c r="R115" i="2"/>
  <c r="R116" i="2"/>
  <c r="R119" i="2"/>
  <c r="R121" i="2"/>
  <c r="R122" i="2"/>
  <c r="R123" i="2"/>
  <c r="R124" i="2"/>
  <c r="R125" i="2"/>
  <c r="R126" i="2"/>
  <c r="R129" i="2"/>
  <c r="R134" i="2"/>
  <c r="R135" i="2"/>
  <c r="R136" i="2"/>
  <c r="R139" i="2"/>
  <c r="R141" i="2"/>
  <c r="R142" i="2"/>
  <c r="R143" i="2"/>
  <c r="R144" i="2"/>
  <c r="R145" i="2"/>
  <c r="R146" i="2"/>
  <c r="R149" i="2"/>
  <c r="R154" i="2"/>
  <c r="R155" i="2"/>
  <c r="R156" i="2"/>
  <c r="R159" i="2"/>
  <c r="R161" i="2"/>
  <c r="R162" i="2"/>
  <c r="R163" i="2"/>
  <c r="R164" i="2"/>
  <c r="R165" i="2"/>
  <c r="R166" i="2"/>
  <c r="R169" i="2"/>
  <c r="R174" i="2"/>
  <c r="R175" i="2"/>
  <c r="R176" i="2"/>
  <c r="R179" i="2"/>
  <c r="R181" i="2"/>
  <c r="R182" i="2"/>
  <c r="R183" i="2"/>
  <c r="R184" i="2"/>
  <c r="R185" i="2"/>
  <c r="R186" i="2"/>
  <c r="R189" i="2"/>
  <c r="R194" i="2"/>
  <c r="R195" i="2"/>
  <c r="R196" i="2"/>
  <c r="R199" i="2"/>
  <c r="R201" i="2"/>
  <c r="R202" i="2"/>
  <c r="R203" i="2"/>
  <c r="R204" i="2"/>
  <c r="R205" i="2"/>
  <c r="R206" i="2"/>
  <c r="R209" i="2"/>
  <c r="R214" i="2"/>
  <c r="R215" i="2"/>
  <c r="R216" i="2"/>
  <c r="R219" i="2"/>
  <c r="R221" i="2"/>
  <c r="R222" i="2"/>
  <c r="R223" i="2"/>
  <c r="R224" i="2"/>
  <c r="R225" i="2"/>
  <c r="R226" i="2"/>
  <c r="R229" i="2"/>
  <c r="R234" i="2"/>
  <c r="R235" i="2"/>
  <c r="R236" i="2"/>
  <c r="R239" i="2"/>
  <c r="R241" i="2"/>
  <c r="R242" i="2"/>
  <c r="R243" i="2"/>
  <c r="R244" i="2"/>
  <c r="R245" i="2"/>
  <c r="R246" i="2"/>
  <c r="R249" i="2"/>
  <c r="R254" i="2"/>
  <c r="R255" i="2"/>
  <c r="R256" i="2"/>
  <c r="R259" i="2"/>
  <c r="R261" i="2"/>
  <c r="R262" i="2"/>
  <c r="R263" i="2"/>
  <c r="R264" i="2"/>
  <c r="R265" i="2"/>
  <c r="R266" i="2"/>
  <c r="R269" i="2"/>
  <c r="R274" i="2"/>
  <c r="R275" i="2"/>
  <c r="R276" i="2"/>
  <c r="R279" i="2"/>
  <c r="R281" i="2"/>
  <c r="R282" i="2"/>
  <c r="R283" i="2"/>
  <c r="R284" i="2"/>
  <c r="R285" i="2"/>
  <c r="R286" i="2"/>
  <c r="R289" i="2"/>
  <c r="R294" i="2"/>
  <c r="R295" i="2"/>
  <c r="R296" i="2"/>
  <c r="R299" i="2"/>
  <c r="R301" i="2"/>
  <c r="R302" i="2"/>
  <c r="R303" i="2"/>
  <c r="R304" i="2"/>
  <c r="R305" i="2"/>
  <c r="R306" i="2"/>
  <c r="R309" i="2"/>
  <c r="R314" i="2"/>
  <c r="R315" i="2"/>
  <c r="R316" i="2"/>
  <c r="R319" i="2"/>
  <c r="R321" i="2"/>
  <c r="R322" i="2"/>
  <c r="R323" i="2"/>
  <c r="R324" i="2"/>
  <c r="R325" i="2"/>
  <c r="R326" i="2"/>
  <c r="R329" i="2"/>
  <c r="R334" i="2"/>
  <c r="R335" i="2"/>
  <c r="R336" i="2"/>
  <c r="R339" i="2"/>
  <c r="R341" i="2"/>
  <c r="R342" i="2"/>
  <c r="R343" i="2"/>
  <c r="R344" i="2"/>
  <c r="R345" i="2"/>
  <c r="R346" i="2"/>
  <c r="R349" i="2"/>
  <c r="R354" i="2"/>
  <c r="R355" i="2"/>
  <c r="R356" i="2"/>
  <c r="R359" i="2"/>
  <c r="R361" i="2"/>
  <c r="R362" i="2"/>
  <c r="R2" i="2"/>
  <c r="A2" i="2"/>
</calcChain>
</file>

<file path=xl/sharedStrings.xml><?xml version="1.0" encoding="utf-8"?>
<sst xmlns="http://schemas.openxmlformats.org/spreadsheetml/2006/main" count="2690" uniqueCount="1598">
  <si>
    <t>ec5_uuid</t>
  </si>
  <si>
    <t>created_at</t>
  </si>
  <si>
    <t>uploaded_at</t>
  </si>
  <si>
    <t>title</t>
  </si>
  <si>
    <t>1_date_measured</t>
  </si>
  <si>
    <t>2_time_started</t>
  </si>
  <si>
    <t>3_site</t>
  </si>
  <si>
    <t>4_plot__treatment</t>
  </si>
  <si>
    <t>5_subplot</t>
  </si>
  <si>
    <t>6_nested_subplot</t>
  </si>
  <si>
    <t>7_Photo_of_1x1</t>
  </si>
  <si>
    <t>8_notes</t>
  </si>
  <si>
    <t>9_species_list_site</t>
  </si>
  <si>
    <t>10_species_compositi</t>
  </si>
  <si>
    <t>16_species_compositi</t>
  </si>
  <si>
    <t>22_species_compositi</t>
  </si>
  <si>
    <t>28_species_compositi</t>
  </si>
  <si>
    <t>8b46e7b8-dae7-4ba8-abae-6fdc43e3fd81</t>
  </si>
  <si>
    <t>2023-09-07T19:02:40.000Z</t>
  </si>
  <si>
    <t>2023-09-07T19:02:53.000Z</t>
  </si>
  <si>
    <t>sevi_NPK_39</t>
  </si>
  <si>
    <t>sevi</t>
  </si>
  <si>
    <t>B</t>
  </si>
  <si>
    <t>https://five.epicollect.net/api/media/mk-nutnet2023-5dominantplants?type=photo&amp;format=entry_original&amp;name=8b46e7b8-dae7-4ba8-abae-6fdc43e3fd81_1694113114.jpg</t>
  </si>
  <si>
    <t>073881bb-7a81-4cf9-b49f-36726649de0f</t>
  </si>
  <si>
    <t>2023-09-07T18:49:46.000Z</t>
  </si>
  <si>
    <t>2023-09-07T18:53:36.000Z</t>
  </si>
  <si>
    <t>sevi_control_40</t>
  </si>
  <si>
    <t>A</t>
  </si>
  <si>
    <t>https://five.epicollect.net/api/media/mk-nutnet2023-5dominantplants?type=photo&amp;format=entry_original&amp;name=073881bb-7a81-4cf9-b49f-36726649de0f_1694112536.jpg</t>
  </si>
  <si>
    <t>b287dd4c-247f-4783-a712-d45ee95c09b9</t>
  </si>
  <si>
    <t>2023-09-07T18:42:15.000Z</t>
  </si>
  <si>
    <t>2023-09-07T18:42:21.000Z</t>
  </si>
  <si>
    <t>sevi_control_35</t>
  </si>
  <si>
    <t>https://five.epicollect.net/api/media/mk-nutnet2023-5dominantplants?type=photo&amp;format=entry_original&amp;name=b287dd4c-247f-4783-a712-d45ee95c09b9_1694111776.jpg</t>
  </si>
  <si>
    <t>68c1eedc-2fe1-4b80-9c80-8a82c1b1d40f</t>
  </si>
  <si>
    <t>2023-09-07T18:28:26.000Z</t>
  </si>
  <si>
    <t>2023-09-07T18:32:49.000Z</t>
  </si>
  <si>
    <t>sevi_NPK_25</t>
  </si>
  <si>
    <t>https://five.epicollect.net/api/media/mk-nutnet2023-5dominantplants?type=photo&amp;format=entry_original&amp;name=68c1eedc-2fe1-4b80-9c80-8a82c1b1d40f_1694111238.jpg</t>
  </si>
  <si>
    <t>f1d3a5e2-b45b-49bc-998a-57e694e295f2</t>
  </si>
  <si>
    <t>2023-09-07T17:58:53.000Z</t>
  </si>
  <si>
    <t>2023-09-07T18:00:20.000Z</t>
  </si>
  <si>
    <t>sevi_control_22</t>
  </si>
  <si>
    <t>https://five.epicollect.net/api/media/mk-nutnet2023-5dominantplants?type=photo&amp;format=entry_original&amp;name=f1d3a5e2-b45b-49bc-998a-57e694e295f2_1694108834.jpg</t>
  </si>
  <si>
    <t>f57efbdf-5bea-4f8d-9e20-61ac5455ffc8</t>
  </si>
  <si>
    <t>2023-09-07T17:40:15.000Z</t>
  </si>
  <si>
    <t>2023-09-07T17:42:22.000Z</t>
  </si>
  <si>
    <t>sevi_NPK_17</t>
  </si>
  <si>
    <t>https://five.epicollect.net/api/media/mk-nutnet2023-5dominantplants?type=photo&amp;format=entry_original&amp;name=f57efbdf-5bea-4f8d-9e20-61ac5455ffc8_1694108164.jpg</t>
  </si>
  <si>
    <t>8bbf53b2-0577-46e0-a9de-e286994d3923</t>
  </si>
  <si>
    <t>2023-09-07T17:18:19.000Z</t>
  </si>
  <si>
    <t>2023-09-07T17:29:36.000Z</t>
  </si>
  <si>
    <t>sevi_control_12</t>
  </si>
  <si>
    <t>https://five.epicollect.net/api/media/mk-nutnet2023-5dominantplants?type=photo&amp;format=entry_original&amp;name=8bbf53b2-0577-46e0-a9de-e286994d3923_1694106840.jpg</t>
  </si>
  <si>
    <t>129f1263-13d2-444f-8cbe-e1a939c0a072</t>
  </si>
  <si>
    <t>2023-09-07T17:03:29.000Z</t>
  </si>
  <si>
    <t>2023-09-07T17:03:35.000Z</t>
  </si>
  <si>
    <t>sevi_NPK_15</t>
  </si>
  <si>
    <t>https://five.epicollect.net/api/media/mk-nutnet2023-5dominantplants?type=photo&amp;format=entry_original&amp;name=129f1263-13d2-444f-8cbe-e1a939c0a072_1694105820.jpg</t>
  </si>
  <si>
    <t>62681bb0-fa86-4929-921a-020782947833</t>
  </si>
  <si>
    <t>2023-09-07T16:44:15.000Z</t>
  </si>
  <si>
    <t>2023-09-07T16:44:20.000Z</t>
  </si>
  <si>
    <t>sevi_control_08</t>
  </si>
  <si>
    <t>https://five.epicollect.net/api/media/mk-nutnet2023-5dominantplants?type=photo&amp;format=entry_original&amp;name=62681bb0-fa86-4929-921a-020782947833_1694104410.jpg</t>
  </si>
  <si>
    <t>Moved from A1 to B2 becauseofwasp nest in A1</t>
  </si>
  <si>
    <t>159c39f3-09f2-4853-9e49-618c09166406</t>
  </si>
  <si>
    <t>2023-09-07T16:26:29.000Z</t>
  </si>
  <si>
    <t>2023-09-07T17:29:33.000Z</t>
  </si>
  <si>
    <t>sevi_NPK_06</t>
  </si>
  <si>
    <t>https://five.epicollect.net/api/media/mk-nutnet2023-5dominantplants?type=photo&amp;format=entry_original&amp;name=159c39f3-09f2-4853-9e49-618c09166406_1694102014.jpg</t>
  </si>
  <si>
    <t>7c0be2f7-0ee6-4c1e-b7ec-23b93f1abc4b</t>
  </si>
  <si>
    <t>2023-08-23T17:49:20.000Z</t>
  </si>
  <si>
    <t>2023-09-07T14:51:27.000Z</t>
  </si>
  <si>
    <t>lubb_NPK_05</t>
  </si>
  <si>
    <t>lubb</t>
  </si>
  <si>
    <t>f1174a2c-c9a2-4dde-bf7f-96e2b08a403c</t>
  </si>
  <si>
    <t>2023-06-21T18:36:30.000Z</t>
  </si>
  <si>
    <t>2023-08-21T03:46:05.000Z</t>
  </si>
  <si>
    <t>arch_control_01</t>
  </si>
  <si>
    <t>arch</t>
  </si>
  <si>
    <t>https://five.epicollect.net/api/media/mk-nutnet2023-5dominantplants?type=photo&amp;format=entry_original&amp;name=f1174a2c-c9a2-4dde-bf7f-96e2b08a403c_1687372294.jpg</t>
  </si>
  <si>
    <t>17a0bd21-d17f-49a0-b181-eea16e6102bf</t>
  </si>
  <si>
    <t>2023-06-21T18:05:29.000Z</t>
  </si>
  <si>
    <t>2023-06-21T18:11:09.000Z</t>
  </si>
  <si>
    <t>arch_NPK_08</t>
  </si>
  <si>
    <t>https://five.epicollect.net/api/media/mk-nutnet2023-5dominantplants?type=photo&amp;format=entry_original&amp;name=17a0bd21-d17f-49a0-b181-eea16e6102bf_1687370308.jpg</t>
  </si>
  <si>
    <t>1e2c6339-bd80-4d6c-996c-89b24fceac41</t>
  </si>
  <si>
    <t>2023-06-21T17:27:03.000Z</t>
  </si>
  <si>
    <t>2023-06-21T17:51:14.000Z</t>
  </si>
  <si>
    <t>arch_NPK_18</t>
  </si>
  <si>
    <t>C</t>
  </si>
  <si>
    <t>https://five.epicollect.net/api/media/mk-nutnet2023-5dominantplants?type=photo&amp;format=entry_original&amp;name=1e2c6339-bd80-4d6c-996c-89b24fceac41_1687368394.jpg</t>
  </si>
  <si>
    <t>1aad7f56-5111-4bad-904f-c57d81641088</t>
  </si>
  <si>
    <t>2023-06-21T17:08:54.000Z</t>
  </si>
  <si>
    <t>2023-08-21T03:46:07.000Z</t>
  </si>
  <si>
    <t>arch_control_11</t>
  </si>
  <si>
    <t>https://five.epicollect.net/api/media/mk-nutnet2023-5dominantplants?type=photo&amp;format=entry_original&amp;name=1aad7f56-5111-4bad-904f-c57d81641088_1687366229.jpg</t>
  </si>
  <si>
    <t>78777246-4291-4246-9899-7a4e35f3f758</t>
  </si>
  <si>
    <t>2023-06-21T15:15:49.000Z</t>
  </si>
  <si>
    <t>2023-06-21T16:08:17.000Z</t>
  </si>
  <si>
    <t>arch_NPK_28</t>
  </si>
  <si>
    <t>https://five.epicollect.net/api/media/mk-nutnet2023-5dominantplants?type=photo&amp;format=entry_original&amp;name=78777246-4291-4246-9899-7a4e35f3f758_1687360462.jpg</t>
  </si>
  <si>
    <t>060a5adb-824c-4fbe-a694-6a346bbf3390</t>
  </si>
  <si>
    <t>2023-06-21T13:39:41.000Z</t>
  </si>
  <si>
    <t>2023-08-21T03:46:09.000Z</t>
  </si>
  <si>
    <t>arch_control_21</t>
  </si>
  <si>
    <t>https://five.epicollect.net/api/media/mk-nutnet2023-5dominantplants?type=photo&amp;format=entry_original&amp;name=060a5adb-824c-4fbe-a694-6a346bbf3390_1687354305.jpg</t>
  </si>
  <si>
    <t>8ed45400-c325-495a-ab9f-ea1e904eb95a</t>
  </si>
  <si>
    <t>2023-06-05T14:53:46.000Z</t>
  </si>
  <si>
    <t>2023-06-05T15:03:33.000Z</t>
  </si>
  <si>
    <t>lubb_control_37</t>
  </si>
  <si>
    <t>c324e2f7-7efc-4fd4-adc0-7737a2d9da23</t>
  </si>
  <si>
    <t>2023-06-05T14:46:03.000Z</t>
  </si>
  <si>
    <t>2023-06-21T01:46:21.000Z</t>
  </si>
  <si>
    <t>lubb_NPK_29</t>
  </si>
  <si>
    <t>D</t>
  </si>
  <si>
    <t>ebd116e4-e8ac-4c4d-9b05-fbcedb49d110</t>
  </si>
  <si>
    <t>2023-06-05T14:29:01.000Z</t>
  </si>
  <si>
    <t>2023-06-05T14:29:15.000Z</t>
  </si>
  <si>
    <t>lubb_NPK_27</t>
  </si>
  <si>
    <t>597548d9-ae76-40e6-9d11-3e378c908a8f</t>
  </si>
  <si>
    <t>2023-06-05T14:13:52.000Z</t>
  </si>
  <si>
    <t>2023-06-05T14:14:01.000Z</t>
  </si>
  <si>
    <t>lubb_control_28</t>
  </si>
  <si>
    <t>Mesquite (established) in centerof subplot</t>
  </si>
  <si>
    <t>265eccff-9aa3-42ab-bf20-b3cf84d58387</t>
  </si>
  <si>
    <t>2023-06-05T13:45:55.000Z</t>
  </si>
  <si>
    <t>2023-06-05T13:59:55.000Z</t>
  </si>
  <si>
    <t>aa27e5d2-43fe-4ac1-97d2-11ebbe548b3e</t>
  </si>
  <si>
    <t>2023-06-05T13:34:15.000Z</t>
  </si>
  <si>
    <t>2023-06-05T13:34:22.000Z</t>
  </si>
  <si>
    <t>lubb_control_08</t>
  </si>
  <si>
    <t>0a1302c1-c279-4517-9687-867bc22319fa</t>
  </si>
  <si>
    <t>2023-06-05T06:19:52.000Z</t>
  </si>
  <si>
    <t>2023-06-05T06:20:40.000Z</t>
  </si>
  <si>
    <t>Testing</t>
  </si>
  <si>
    <t>214a5043-7444-41f6-9a1e-d783c3cb10f8</t>
  </si>
  <si>
    <t>2023-05-26T13:52:50.000Z</t>
  </si>
  <si>
    <t>2023-05-26T13:56:06.000Z</t>
  </si>
  <si>
    <t>temple_NPK_28</t>
  </si>
  <si>
    <t>C3</t>
  </si>
  <si>
    <t>temple</t>
  </si>
  <si>
    <t>d0a2745c-b269-4c71-b5d8-c8b8df4ddf25</t>
  </si>
  <si>
    <t>2023-05-26T12:12:27.000Z</t>
  </si>
  <si>
    <t>2023-05-26T12:15:45.000Z</t>
  </si>
  <si>
    <t>temple_control_21</t>
  </si>
  <si>
    <t>Subplot D, nested 4</t>
  </si>
  <si>
    <t>f44699e4-cdaf-45c7-9109-e693539d4ab0</t>
  </si>
  <si>
    <t>2023-05-25T17:38:15.000Z</t>
  </si>
  <si>
    <t>2023-05-26T12:15:43.000Z</t>
  </si>
  <si>
    <t>temple_NPK_18</t>
  </si>
  <si>
    <t>A1</t>
  </si>
  <si>
    <t>33cfb7d6-8ed1-44c1-825e-490897acb04a</t>
  </si>
  <si>
    <t>2023-05-25T15:40:28.901Z</t>
  </si>
  <si>
    <t>2023-05-25T15:40:32.000Z</t>
  </si>
  <si>
    <t>temple_control_11</t>
  </si>
  <si>
    <t>D4</t>
  </si>
  <si>
    <t>0b7e15ca-b231-4103-8509-0e71ecd4ee4c</t>
  </si>
  <si>
    <t>2023-05-25T13:47:40.274Z</t>
  </si>
  <si>
    <t>2023-05-25T14:49:32.000Z</t>
  </si>
  <si>
    <t>temple_NPK_08</t>
  </si>
  <si>
    <t>b0f9325f-4cf2-4ef5-a74e-3f84c4569ac4</t>
  </si>
  <si>
    <t>2023-05-24T14:04:38.933Z</t>
  </si>
  <si>
    <t>2023-05-24T14:04:51.000Z</t>
  </si>
  <si>
    <t>temple_control_01</t>
  </si>
  <si>
    <t>B2</t>
  </si>
  <si>
    <t>bc054f23-e73e-4bd8-8414-b36ba7bc1d77</t>
  </si>
  <si>
    <t>2023-05-23T13:25:59.564Z</t>
  </si>
  <si>
    <t>2023-05-23T14:07:21.000Z</t>
  </si>
  <si>
    <t>SW Corner (4)</t>
  </si>
  <si>
    <t>9892bea0-ee69-4b46-8eea-87b723cb496a</t>
  </si>
  <si>
    <t>2023-05-23T13:18:10.426Z</t>
  </si>
  <si>
    <t>2023-05-23T14:07:06.000Z</t>
  </si>
  <si>
    <t>SE (2)</t>
  </si>
  <si>
    <t>c5261ef3-db17-4c4b-ba57-e2ddd9016575</t>
  </si>
  <si>
    <t>2023-05-23T13:06:00.680Z</t>
  </si>
  <si>
    <t>2023-05-23T14:06:52.000Z</t>
  </si>
  <si>
    <t>SW Corner</t>
  </si>
  <si>
    <t>2316375c-bd41-42db-80fe-19ae5c761281</t>
  </si>
  <si>
    <t>2023-05-23T12:55:51.372Z</t>
  </si>
  <si>
    <t>2023-05-23T14:06:36.000Z</t>
  </si>
  <si>
    <t>SE corner</t>
  </si>
  <si>
    <t>da873470-ee73-4ebe-b328-db886aa6c0b4</t>
  </si>
  <si>
    <t>2023-05-23T12:42:39.231Z</t>
  </si>
  <si>
    <t>2023-05-23T14:06:21.000Z</t>
  </si>
  <si>
    <t>SW corner</t>
  </si>
  <si>
    <t>53a6cb93-dadb-48b6-a5e9-0bfbe280b052</t>
  </si>
  <si>
    <t>2023-05-23T12:20:56.000Z</t>
  </si>
  <si>
    <t>2023-05-23T12:32:59.000Z</t>
  </si>
  <si>
    <t>SCSC_(SCHIZACHYRIUM SCOPARIUM)</t>
  </si>
  <si>
    <t>2023-05-23T12:33:00.000Z</t>
  </si>
  <si>
    <t>2023-05-23T12:11:01.000Z</t>
  </si>
  <si>
    <t>1e1da36b-afd6-4b90-bc11-c375745b4e32</t>
  </si>
  <si>
    <t>AMTR_(AMBROSIA TRIFIDA)</t>
  </si>
  <si>
    <t>2023-05-23T12:33:02.000Z</t>
  </si>
  <si>
    <t>2023-05-23T12:11:19.000Z</t>
  </si>
  <si>
    <t>fbd0220b-66bb-4a3c-9090-15bba7662883</t>
  </si>
  <si>
    <t>SONU_(SORGHASTRUM NUTANS)</t>
  </si>
  <si>
    <t>2023-05-23T12:33:04.000Z</t>
  </si>
  <si>
    <t>2023-05-23T12:11:43.000Z</t>
  </si>
  <si>
    <t>72274bef-1f5e-4f69-a64f-d6a8cce0e45b</t>
  </si>
  <si>
    <t>COCA_(COCCULUS CAROLINUS)</t>
  </si>
  <si>
    <t>2023-05-23T12:33:06.000Z</t>
  </si>
  <si>
    <t>2023-05-23T12:13:08.000Z</t>
  </si>
  <si>
    <t>ad178aba-e047-40ce-823f-69a28076b564</t>
  </si>
  <si>
    <t>SAAZ_(SALVIA AZUREA)</t>
  </si>
  <si>
    <t>2023-05-23T12:33:08.000Z</t>
  </si>
  <si>
    <t>2023-05-23T12:15:56.000Z</t>
  </si>
  <si>
    <t>3f649f22-30fa-4a15-b3e5-46e670338bf6</t>
  </si>
  <si>
    <t>SODI_(SOLANUM DIMIDIATUM)</t>
  </si>
  <si>
    <t>2023-05-23T12:33:10.000Z</t>
  </si>
  <si>
    <t>2023-05-23T12:17:07.000Z</t>
  </si>
  <si>
    <t>ab9942bc-f307-4453-a1a0-9fff7078697e</t>
  </si>
  <si>
    <t>SOHA_(SORGHUM HALEPENSE)</t>
  </si>
  <si>
    <t>2023-05-23T12:33:16.000Z</t>
  </si>
  <si>
    <t>2023-05-23T12:17:35.000Z</t>
  </si>
  <si>
    <t>58c2e04b-3237-4dbe-854b-a9c322468b2a</t>
  </si>
  <si>
    <t>MIPL_(MIMOSA QUADRIVALVIS var. PLATYCARPA)</t>
  </si>
  <si>
    <t>2023-05-23T12:33:18.000Z</t>
  </si>
  <si>
    <t>2023-05-23T12:19:51.000Z</t>
  </si>
  <si>
    <t>8606ae37-8790-421b-ade9-5a3b33755026</t>
  </si>
  <si>
    <t>PONU_(POLYTAENIA NUTTALLII)</t>
  </si>
  <si>
    <t>2023-05-23T12:33:20.000Z</t>
  </si>
  <si>
    <t>2023-05-23T12:20:39.000Z</t>
  </si>
  <si>
    <t>32948a36-77ee-492b-9f44-b9146a654b93</t>
  </si>
  <si>
    <t>TOAR_(TORILIS ARVENSIS)</t>
  </si>
  <si>
    <t>2023-05-23T14:06:22.000Z</t>
  </si>
  <si>
    <t>2023-05-23T12:34:13.329Z</t>
  </si>
  <si>
    <t>03fe4870-32f0-473e-a52f-fe92be430de3</t>
  </si>
  <si>
    <t>2023-05-23T14:06:23.000Z</t>
  </si>
  <si>
    <t>2023-05-23T12:34:43.317Z</t>
  </si>
  <si>
    <t>a84a549b-e7d5-42c6-8844-7db733f97970</t>
  </si>
  <si>
    <t>BRJA_(BROMUS JAPONICUS)</t>
  </si>
  <si>
    <t>2023-05-23T14:06:25.000Z</t>
  </si>
  <si>
    <t>2023-05-23T12:35:55.736Z</t>
  </si>
  <si>
    <t>b847e95b-45c5-4ca0-828c-da0159e863a6</t>
  </si>
  <si>
    <t>2023-05-23T14:06:27.000Z</t>
  </si>
  <si>
    <t>2023-05-23T12:37:07.219Z</t>
  </si>
  <si>
    <t>248b94fd-4c28-4175-a91c-f674657525a8</t>
  </si>
  <si>
    <t>2023-05-23T14:06:29.000Z</t>
  </si>
  <si>
    <t>2023-05-23T12:38:26.797Z</t>
  </si>
  <si>
    <t>c93cf5e6-1e8c-40be-96a6-f672e6ec63db</t>
  </si>
  <si>
    <t>2023-05-23T14:06:30.000Z</t>
  </si>
  <si>
    <t>2023-05-23T12:39:23.200Z</t>
  </si>
  <si>
    <t>cfe32aa8-a01c-4613-a489-ef2a80b5c617</t>
  </si>
  <si>
    <t>2023-05-23T14:06:31.000Z</t>
  </si>
  <si>
    <t>2023-05-23T12:41:49.142Z</t>
  </si>
  <si>
    <t>e3e5d473-800b-48c1-8444-4c6b4eba0044</t>
  </si>
  <si>
    <t>2023-05-23T14:06:34.000Z</t>
  </si>
  <si>
    <t>2023-05-23T12:42:09.025Z</t>
  </si>
  <si>
    <t>37dbc5f9-4d5c-4738-94ec-1f52299fd99c</t>
  </si>
  <si>
    <t>2023-05-23T14:06:37.000Z</t>
  </si>
  <si>
    <t>2023-05-23T12:46:15.193Z</t>
  </si>
  <si>
    <t>2ecb4aba-7775-4f27-8d1a-fa2222cb0e29</t>
  </si>
  <si>
    <t>GATE_(GALIUM TEXENSE)</t>
  </si>
  <si>
    <t>2023-05-23T14:06:39.000Z</t>
  </si>
  <si>
    <t>2023-05-23T12:48:04.753Z</t>
  </si>
  <si>
    <t>c7851305-9b4b-4f21-9eaa-86891fa00f95</t>
  </si>
  <si>
    <t>2023-05-23T14:06:41.000Z</t>
  </si>
  <si>
    <t>2023-05-23T12:49:17.311Z</t>
  </si>
  <si>
    <t>9e4d0aa7-c4a2-4830-9ba8-fedb536b1afa</t>
  </si>
  <si>
    <t>TRBR_(TRAGIA BREVISPICA)</t>
  </si>
  <si>
    <t>2023-05-23T14:06:42.000Z</t>
  </si>
  <si>
    <t>2023-05-23T12:50:08.764Z</t>
  </si>
  <si>
    <t>d8d72e8c-6f42-4283-b1e1-c5e72cf0b5f5</t>
  </si>
  <si>
    <t>MOCI_(MONARDA CITRIODORA)</t>
  </si>
  <si>
    <t>2023-05-23T14:06:43.000Z</t>
  </si>
  <si>
    <t>2023-05-23T12:51:06.127Z</t>
  </si>
  <si>
    <t>2e6317ea-dbfd-4527-bd68-7af3dd59387f</t>
  </si>
  <si>
    <t>2023-05-23T14:06:46.000Z</t>
  </si>
  <si>
    <t>2023-05-23T12:52:38.733Z</t>
  </si>
  <si>
    <t>895222ae-8787-42f2-a917-1d5081e08d3e</t>
  </si>
  <si>
    <t>2023-05-23T14:06:48.000Z</t>
  </si>
  <si>
    <t>2023-05-23T12:54:52.400Z</t>
  </si>
  <si>
    <t>7567f0e9-1deb-49ea-bc1c-249f109e398a</t>
  </si>
  <si>
    <t>RUTR_(RUBUS TRIVIALIS)</t>
  </si>
  <si>
    <t>2023-05-23T14:06:49.000Z</t>
  </si>
  <si>
    <t>2023-05-23T12:55:47.410Z</t>
  </si>
  <si>
    <t>1b9c8d2d-c5f4-415b-b882-3506ccbdc21e</t>
  </si>
  <si>
    <t>2023-05-23T14:06:54.000Z</t>
  </si>
  <si>
    <t>2023-05-23T12:59:06.553Z</t>
  </si>
  <si>
    <t>8391b69d-8738-4bb5-938c-596cedd25a2a</t>
  </si>
  <si>
    <t>2023-05-23T14:06:55.000Z</t>
  </si>
  <si>
    <t>2023-05-23T12:59:57.930Z</t>
  </si>
  <si>
    <t>6f0d0847-80b9-4e03-8d6a-ef53fb6167db</t>
  </si>
  <si>
    <t>SPCO_(SPOROBOLUS COMPOSITUS)</t>
  </si>
  <si>
    <t>2023-05-23T14:06:56.000Z</t>
  </si>
  <si>
    <t>2023-05-23T13:02:08.409Z</t>
  </si>
  <si>
    <t>94ccf234-7afe-40d5-a05e-6c58417140a9</t>
  </si>
  <si>
    <t>2023-05-23T14:06:58.000Z</t>
  </si>
  <si>
    <t>2023-05-23T13:02:56.471Z</t>
  </si>
  <si>
    <t>68808c09-8ac2-4869-bbc2-5538846dbc59</t>
  </si>
  <si>
    <t>2023-05-23T14:07:00.000Z</t>
  </si>
  <si>
    <t>2023-05-23T13:04:18.430Z</t>
  </si>
  <si>
    <t>7ee39d81-ec41-4af7-9d56-b513adf0a073</t>
  </si>
  <si>
    <t>2023-05-23T14:07:01.000Z</t>
  </si>
  <si>
    <t>2023-05-23T13:04:43.918Z</t>
  </si>
  <si>
    <t>441199bf-f365-44e9-8dab-5326f0bb7623</t>
  </si>
  <si>
    <t>2023-05-23T14:07:03.000Z</t>
  </si>
  <si>
    <t>2023-05-23T13:05:35.583Z</t>
  </si>
  <si>
    <t>1a2eb640-4092-434a-9cd4-1942b8f5a545</t>
  </si>
  <si>
    <t>2023-05-23T14:07:08.000Z</t>
  </si>
  <si>
    <t>2023-05-23T13:11:18.227Z</t>
  </si>
  <si>
    <t>e6da9795-f834-407b-ba58-fa5643841669</t>
  </si>
  <si>
    <t>2023-05-23T14:07:09.000Z</t>
  </si>
  <si>
    <t>2023-05-23T13:12:18.133Z</t>
  </si>
  <si>
    <t>8403b2ae-6608-4079-8089-2cad824e0722</t>
  </si>
  <si>
    <t>2023-05-23T14:07:10.000Z</t>
  </si>
  <si>
    <t>2023-05-23T13:12:53.413Z</t>
  </si>
  <si>
    <t>9d71f42b-54f4-445c-aa9d-df1dd45a4ca6</t>
  </si>
  <si>
    <t>2023-05-23T14:07:12.000Z</t>
  </si>
  <si>
    <t>2023-05-23T13:13:11.389Z</t>
  </si>
  <si>
    <t>c46f3b81-6bc5-46fc-bbac-a86051d432af</t>
  </si>
  <si>
    <t>2023-05-23T14:07:14.000Z</t>
  </si>
  <si>
    <t>2023-05-23T13:14:03.437Z</t>
  </si>
  <si>
    <t>eeb6e1a9-d8a3-44c8-85ab-9a3067403199</t>
  </si>
  <si>
    <t>2023-05-23T14:07:15.000Z</t>
  </si>
  <si>
    <t>2023-05-23T13:14:48.904Z</t>
  </si>
  <si>
    <t>be77f6d4-316f-4039-af38-5fb141bfed9e</t>
  </si>
  <si>
    <t>CEAM?</t>
  </si>
  <si>
    <t>CEME_(CENTAUREA MELITENSIS)</t>
  </si>
  <si>
    <t>2023-05-23T14:07:16.000Z</t>
  </si>
  <si>
    <t>2023-05-23T13:16:36.747Z</t>
  </si>
  <si>
    <t>ac16782e-8548-4ecd-acbb-68175bf02cbc</t>
  </si>
  <si>
    <t>GAPU_(GAILLARDIA PULCHELLA)</t>
  </si>
  <si>
    <t>2023-05-23T14:07:19.000Z</t>
  </si>
  <si>
    <t>2023-05-23T13:17:40.205Z</t>
  </si>
  <si>
    <t>ee47b9d0-8ce7-481b-a394-c6d5714270c0</t>
  </si>
  <si>
    <t>2023-05-23T14:07:22.000Z</t>
  </si>
  <si>
    <t>2023-05-23T13:20:52.896Z</t>
  </si>
  <si>
    <t>c41e942b-e1b4-494c-99cd-c617e9fa4ceb</t>
  </si>
  <si>
    <t>2023-05-23T14:07:24.000Z</t>
  </si>
  <si>
    <t>2023-05-23T13:21:26.250Z</t>
  </si>
  <si>
    <t>7c7c22ef-bfb5-402d-8f65-aaf70f9e9653</t>
  </si>
  <si>
    <t>2023-05-23T14:07:26.000Z</t>
  </si>
  <si>
    <t>2023-05-23T13:22:05.844Z</t>
  </si>
  <si>
    <t>e87d9ab0-f673-450d-a9b9-0559e0e35977</t>
  </si>
  <si>
    <t>2023-05-23T14:07:28.000Z</t>
  </si>
  <si>
    <t>2023-05-23T13:22:56.836Z</t>
  </si>
  <si>
    <t>65c8f859-dc24-43a5-a7a3-fc3225e5b345</t>
  </si>
  <si>
    <t>2023-05-23T14:07:29.000Z</t>
  </si>
  <si>
    <t>2023-05-23T13:23:38.304Z</t>
  </si>
  <si>
    <t>cee1d26f-7be7-45ec-8d82-e81a2f877a51</t>
  </si>
  <si>
    <t>2023-05-23T14:07:31.000Z</t>
  </si>
  <si>
    <t>2023-05-23T13:24:07.011Z</t>
  </si>
  <si>
    <t>5c0e5cbf-c389-4cd2-90c3-b15a66acd7f9</t>
  </si>
  <si>
    <t>COER_(COMMELINA ERECTA)</t>
  </si>
  <si>
    <t>2023-05-23T14:07:33.000Z</t>
  </si>
  <si>
    <t>2023-05-23T13:25:12.712Z</t>
  </si>
  <si>
    <t>9a8d2ba1-b240-4c11-b766-eaec9a5054fd</t>
  </si>
  <si>
    <t>2023-05-24T14:04:52.000Z</t>
  </si>
  <si>
    <t>2023-05-24T13:52:10.268Z</t>
  </si>
  <si>
    <t>ab68069d-9daf-4980-a2af-92142d2fa693</t>
  </si>
  <si>
    <t>2023-05-24T14:04:54.000Z</t>
  </si>
  <si>
    <t>2023-05-24T13:52:21.998Z</t>
  </si>
  <si>
    <t>030c5b75-981f-4470-a2c8-909329c790ed</t>
  </si>
  <si>
    <t>2023-05-24T14:04:55.000Z</t>
  </si>
  <si>
    <t>2023-05-24T13:52:35.339Z</t>
  </si>
  <si>
    <t>7f274811-b201-4d2d-a758-a50a7073e05e</t>
  </si>
  <si>
    <t>2023-05-24T14:04:58.000Z</t>
  </si>
  <si>
    <t>2023-05-24T13:52:57.780Z</t>
  </si>
  <si>
    <t>87de1044-9fc9-43b8-81d7-8fcaa2e64384</t>
  </si>
  <si>
    <t>2023-05-24T14:05:00.000Z</t>
  </si>
  <si>
    <t>2023-05-24T13:53:18.448Z</t>
  </si>
  <si>
    <t>df3d6a72-b826-4b5d-be95-aab61848b6c1</t>
  </si>
  <si>
    <t>2023-05-24T14:05:01.000Z</t>
  </si>
  <si>
    <t>2023-05-24T13:53:43.535Z</t>
  </si>
  <si>
    <t>d1b8be48-9419-4726-9a00-f2101313ce5f</t>
  </si>
  <si>
    <t>“Sticky plant”</t>
  </si>
  <si>
    <t>2PLANT_(unknown)</t>
  </si>
  <si>
    <t>2023-05-24T14:05:03.000Z</t>
  </si>
  <si>
    <t>2023-05-24T13:54:09.393Z</t>
  </si>
  <si>
    <t>6267179b-3f3c-4bc4-92b0-95ca1ec5aeb8</t>
  </si>
  <si>
    <t>Euphorbia</t>
  </si>
  <si>
    <t>2PLANT_(genus)</t>
  </si>
  <si>
    <t>2023-05-24T14:05:06.000Z</t>
  </si>
  <si>
    <t>2023-05-24T13:55:02.777Z</t>
  </si>
  <si>
    <t>4b80f22a-9309-47d4-9238-4850581bb8a4</t>
  </si>
  <si>
    <t>CIEN_(CIRSIUM ENGELMANNII)</t>
  </si>
  <si>
    <t>2023-05-24T14:05:08.000Z</t>
  </si>
  <si>
    <t>2023-05-24T13:55:24.418Z</t>
  </si>
  <si>
    <t>b55569a7-ae22-48c8-9644-1e2e086f47e8</t>
  </si>
  <si>
    <t>Spear Grass poacea</t>
  </si>
  <si>
    <t>2PLANT_(family)</t>
  </si>
  <si>
    <t>2023-05-24T14:05:09.000Z</t>
  </si>
  <si>
    <t>2023-05-24T13:56:22.016Z</t>
  </si>
  <si>
    <t>308e9a88-f1db-4a8a-a0aa-d34d200e7d6c</t>
  </si>
  <si>
    <t>2023-05-24T14:05:10.000Z</t>
  </si>
  <si>
    <t>2023-05-24T13:56:39.505Z</t>
  </si>
  <si>
    <t>3cc1341f-df34-47ae-9248-bdabaead4e5a</t>
  </si>
  <si>
    <t>Check Species</t>
  </si>
  <si>
    <t>2023-05-24T14:05:13.000Z</t>
  </si>
  <si>
    <t>2023-05-24T13:58:35.343Z</t>
  </si>
  <si>
    <t>0d2b10e8-eca8-482b-8bd1-d70c74fd860c</t>
  </si>
  <si>
    <t>2023-05-24T14:05:14.000Z</t>
  </si>
  <si>
    <t>2023-05-24T13:58:55.105Z</t>
  </si>
  <si>
    <t>fd6750b6-e55d-4894-acf5-9ac83a0c8b77</t>
  </si>
  <si>
    <t>PHMO_(PHYSALIS MOLLIS)</t>
  </si>
  <si>
    <t>2023-05-24T14:05:16.000Z</t>
  </si>
  <si>
    <t>2023-05-24T13:59:15.639Z</t>
  </si>
  <si>
    <t>14d80fea-ba88-4884-baee-d988644043b3</t>
  </si>
  <si>
    <t>OXST_(OXALIS STRICTA)</t>
  </si>
  <si>
    <t>2023-05-24T14:05:17.000Z</t>
  </si>
  <si>
    <t>2023-05-24T14:01:40.366Z</t>
  </si>
  <si>
    <t>6f9a011a-e5df-4ca2-a2a7-bed19c1c4bf3</t>
  </si>
  <si>
    <t>2023-05-24T14:05:19.000Z</t>
  </si>
  <si>
    <t>2023-05-24T14:02:23.634Z</t>
  </si>
  <si>
    <t>e67a936f-8916-46ae-81e4-9c9ea47ba3f9</t>
  </si>
  <si>
    <t>2023-05-25T13:47:48.000Z</t>
  </si>
  <si>
    <t>2023-05-25T12:58:35.495Z</t>
  </si>
  <si>
    <t>ad906806-2fce-4b1c-97de-1b23bb2bf37c</t>
  </si>
  <si>
    <t>2023-05-25T13:47:50.000Z</t>
  </si>
  <si>
    <t>2023-05-25T12:59:09.805Z</t>
  </si>
  <si>
    <t>2222a3e1-6c36-4d24-a258-30b162bdd6bc</t>
  </si>
  <si>
    <t>2023-05-25T13:47:51.000Z</t>
  </si>
  <si>
    <t>2023-05-25T12:59:36.380Z</t>
  </si>
  <si>
    <t>bc231f3b-aed7-43c2-bfba-faa91b867823</t>
  </si>
  <si>
    <t>2023-05-25T13:47:53.000Z</t>
  </si>
  <si>
    <t>2023-05-25T12:59:52.132Z</t>
  </si>
  <si>
    <t>37d9c5e7-4808-402b-9c60-22f0e536c190</t>
  </si>
  <si>
    <t>2023-05-25T13:47:54.000Z</t>
  </si>
  <si>
    <t>2023-05-25T13:00:12.919Z</t>
  </si>
  <si>
    <t>35880d8d-d396-4fb8-87a8-4d4a22169ff7</t>
  </si>
  <si>
    <t>PAPE</t>
  </si>
  <si>
    <t>2023-05-25T13:47:55.000Z</t>
  </si>
  <si>
    <t>2023-05-25T13:00:42.663Z</t>
  </si>
  <si>
    <t>5a40670e-7215-4f56-a850-fa8a71be99bb</t>
  </si>
  <si>
    <t>ELCA_(ELYMUS CANADENSIS)</t>
  </si>
  <si>
    <t>2023-05-25T13:47:57.000Z</t>
  </si>
  <si>
    <t>2023-05-25T13:01:10.931Z</t>
  </si>
  <si>
    <t>93317b91-eda3-479a-a9f8-4cb56b4beb8d</t>
  </si>
  <si>
    <t>2023-05-25T13:47:59.000Z</t>
  </si>
  <si>
    <t>2023-05-25T13:01:27.970Z</t>
  </si>
  <si>
    <t>febfc226-604b-462f-a3e9-aa6d6931ead5</t>
  </si>
  <si>
    <t>2023-05-25T13:48:00.000Z</t>
  </si>
  <si>
    <t>2023-05-25T13:01:48.507Z</t>
  </si>
  <si>
    <t>c5bb103c-d428-47e4-b2f5-1196c58c97fb</t>
  </si>
  <si>
    <t>2023-05-25T13:48:01.000Z</t>
  </si>
  <si>
    <t>2023-05-25T13:02:39.250Z</t>
  </si>
  <si>
    <t>0b4821b0-00c4-44f7-9259-a7982676911a</t>
  </si>
  <si>
    <t>2023-05-25T13:48:02.000Z</t>
  </si>
  <si>
    <t>2023-05-25T13:03:25.693Z</t>
  </si>
  <si>
    <t>51ff82cb-7815-47a9-90fd-a10d401d542c</t>
  </si>
  <si>
    <t>TRPE_(TRIODANIS PERFOLIATA)</t>
  </si>
  <si>
    <t>2023-05-25T13:48:04.000Z</t>
  </si>
  <si>
    <t>2023-05-25T13:04:01.826Z</t>
  </si>
  <si>
    <t>23ad9a39-c353-4076-8609-d21c8651b96e</t>
  </si>
  <si>
    <t>Apacea</t>
  </si>
  <si>
    <t>2023-05-25T13:48:06.000Z</t>
  </si>
  <si>
    <t>2023-05-25T13:04:36.749Z</t>
  </si>
  <si>
    <t>5980a2b6-a31d-44f6-a472-aa7308a16d72</t>
  </si>
  <si>
    <t>2023-05-25T13:48:07.000Z</t>
  </si>
  <si>
    <t>2023-05-25T13:05:04.884Z</t>
  </si>
  <si>
    <t>41993b0a-c958-4cb3-8488-9c52392e0fa6</t>
  </si>
  <si>
    <t>2023-05-25T13:48:08.000Z</t>
  </si>
  <si>
    <t>2023-05-25T13:05:40.715Z</t>
  </si>
  <si>
    <t>06530430-9c26-4025-8fd9-60b0dff3b101</t>
  </si>
  <si>
    <t>2023-05-25T15:40:34.000Z</t>
  </si>
  <si>
    <t>2023-05-25T14:51:48.685Z</t>
  </si>
  <si>
    <t>a8629cbe-1f18-4ac5-9854-bc56f183ec2d</t>
  </si>
  <si>
    <t>2023-05-25T15:40:35.000Z</t>
  </si>
  <si>
    <t>2023-05-25T14:52:10.971Z</t>
  </si>
  <si>
    <t>1b741bef-1477-489a-a484-7a2fb827e5d3</t>
  </si>
  <si>
    <t>2023-05-25T15:40:36.000Z</t>
  </si>
  <si>
    <t>2023-05-25T14:52:43.120Z</t>
  </si>
  <si>
    <t>6b3e37c2-38cc-41a3-9e9f-4081a089f3a3</t>
  </si>
  <si>
    <t>2023-05-25T15:40:38.000Z</t>
  </si>
  <si>
    <t>2023-05-25T14:53:49.627Z</t>
  </si>
  <si>
    <t>85aae369-88bc-4219-8037-45602bb3b6e3</t>
  </si>
  <si>
    <t>2023-05-25T15:40:39.000Z</t>
  </si>
  <si>
    <t>2023-05-25T14:54:15.400Z</t>
  </si>
  <si>
    <t>89565e56-126f-4ebd-86e8-880c44092de5</t>
  </si>
  <si>
    <t>2023-05-25T15:40:41.000Z</t>
  </si>
  <si>
    <t>2023-05-25T14:54:56.524Z</t>
  </si>
  <si>
    <t>4fae6eac-fad9-4a15-a532-e8e8f4afb295</t>
  </si>
  <si>
    <t>2023-05-25T15:40:42.000Z</t>
  </si>
  <si>
    <t>2023-05-25T14:55:21.279Z</t>
  </si>
  <si>
    <t>d8ea5cb4-9fc3-4d4a-8f4e-c17f27c783c5</t>
  </si>
  <si>
    <t>2023-05-25T15:40:43.000Z</t>
  </si>
  <si>
    <t>2023-05-25T14:55:42.134Z</t>
  </si>
  <si>
    <t>976c60ad-2210-48ef-b96e-4482ac6cccc6</t>
  </si>
  <si>
    <t>2023-05-25T15:40:45.000Z</t>
  </si>
  <si>
    <t>2023-05-25T14:56:27.437Z</t>
  </si>
  <si>
    <t>750238d7-510e-4388-af87-6b02166a6699</t>
  </si>
  <si>
    <t>PSTE_(PSORALIDIUM TENUIFLORUM)</t>
  </si>
  <si>
    <t>2023-05-25T15:40:46.000Z</t>
  </si>
  <si>
    <t>2023-05-25T14:56:55.321Z</t>
  </si>
  <si>
    <t>a4d3290c-25db-4511-8b47-b81806286d76</t>
  </si>
  <si>
    <t>2023-05-25T15:40:47.000Z</t>
  </si>
  <si>
    <t>2023-05-25T14:57:24.408Z</t>
  </si>
  <si>
    <t>03f4a17f-be39-4493-9dd6-5b97d042edf2</t>
  </si>
  <si>
    <t>2023-05-25T15:40:49.000Z</t>
  </si>
  <si>
    <t>2023-05-25T14:58:16.929Z</t>
  </si>
  <si>
    <t>2419ea46-d91a-4efb-a70f-9dbd408848b9</t>
  </si>
  <si>
    <t>2023-05-25T15:40:50.000Z</t>
  </si>
  <si>
    <t>2023-05-25T14:58:33.917Z</t>
  </si>
  <si>
    <t>f09e5001-a317-46b3-8e99-312f1420d198</t>
  </si>
  <si>
    <t>2023-05-25T15:40:52.000Z</t>
  </si>
  <si>
    <t>2023-05-25T14:59:17.869Z</t>
  </si>
  <si>
    <t>65562c49-edfb-4aff-ae90-13af11927f3c</t>
  </si>
  <si>
    <t>SYER_(SYMPHYOTRICHUM ERICOIDES)</t>
  </si>
  <si>
    <t>2023-05-25T15:40:53.000Z</t>
  </si>
  <si>
    <t>2023-05-25T14:59:44.729Z</t>
  </si>
  <si>
    <t>d626a85f-32ec-48e6-bae2-58362952f707</t>
  </si>
  <si>
    <t>2023-05-25T15:40:54.000Z</t>
  </si>
  <si>
    <t>2023-05-25T15:00:24.918Z</t>
  </si>
  <si>
    <t>dcfb6112-058f-4b30-b777-f61ecb5e8dd2</t>
  </si>
  <si>
    <t>2023-05-25T15:40:56.000Z</t>
  </si>
  <si>
    <t>2023-05-25T15:01:06.523Z</t>
  </si>
  <si>
    <t>c27ca4e0-bbc6-42b2-8060-43e36fccb7c0</t>
  </si>
  <si>
    <t>2023-05-25T17:38:51.000Z</t>
  </si>
  <si>
    <t>2023-05-25T17:30:04.000Z</t>
  </si>
  <si>
    <t>b7bf6ed6-1e71-4a26-9f7e-bb3fa819b8bf</t>
  </si>
  <si>
    <t>2023-05-25T17:38:52.000Z</t>
  </si>
  <si>
    <t>2023-05-25T17:30:39.000Z</t>
  </si>
  <si>
    <t>e96fa5e8-8ce9-4a78-b956-cdff765e24ab</t>
  </si>
  <si>
    <t>2023-05-25T17:38:53.000Z</t>
  </si>
  <si>
    <t>2023-05-25T17:30:57.000Z</t>
  </si>
  <si>
    <t>f1b6a717-3cc5-43ef-8516-96c7aba24211</t>
  </si>
  <si>
    <t>2023-05-25T17:38:54.000Z</t>
  </si>
  <si>
    <t>2023-05-25T17:31:45.000Z</t>
  </si>
  <si>
    <t>88afc9cb-3498-4a17-b037-c47c259be639</t>
  </si>
  <si>
    <t>Pape</t>
  </si>
  <si>
    <t>2023-05-25T17:40:29.000Z</t>
  </si>
  <si>
    <t>2023-05-25T17:33:06.000Z</t>
  </si>
  <si>
    <t>4086d4ff-ef31-4708-b88d-ac4d5eae0e7a</t>
  </si>
  <si>
    <t>2023-05-25T17:38:57.000Z</t>
  </si>
  <si>
    <t>2023-05-25T17:33:25.000Z</t>
  </si>
  <si>
    <t>c04e8c3b-00fc-4884-9062-450782d7890f</t>
  </si>
  <si>
    <t>ERTE_(ERODIUM TEXANUM)</t>
  </si>
  <si>
    <t>2023-05-25T17:38:58.000Z</t>
  </si>
  <si>
    <t>2023-05-25T17:34:06.000Z</t>
  </si>
  <si>
    <t>89334663-9c9e-4d73-8a62-153ef51dbd7d</t>
  </si>
  <si>
    <t>2023-05-25T17:38:59.000Z</t>
  </si>
  <si>
    <t>2023-05-25T17:34:21.000Z</t>
  </si>
  <si>
    <t>42cf5e0e-7435-48db-8542-379808c7b24b</t>
  </si>
  <si>
    <t>2023-05-25T17:39:00.000Z</t>
  </si>
  <si>
    <t>2023-05-25T17:34:42.000Z</t>
  </si>
  <si>
    <t>e07e5751-35cd-4f39-82c9-68b05255fe35</t>
  </si>
  <si>
    <t>2023-05-25T17:39:01.000Z</t>
  </si>
  <si>
    <t>2023-05-25T17:35:00.000Z</t>
  </si>
  <si>
    <t>abbc54d5-1e1a-4be5-bc59-c2e72e090401</t>
  </si>
  <si>
    <t>2023-05-25T17:39:02.000Z</t>
  </si>
  <si>
    <t>2023-05-25T17:35:58.000Z</t>
  </si>
  <si>
    <t>de826331-16b3-47f3-acdc-70aa1b171e13</t>
  </si>
  <si>
    <t>2023-05-25T17:39:03.000Z</t>
  </si>
  <si>
    <t>2023-05-25T17:36:15.000Z</t>
  </si>
  <si>
    <t>d9432819-7f10-43f1-94e9-2379069c4929</t>
  </si>
  <si>
    <t>2023-05-25T17:39:05.000Z</t>
  </si>
  <si>
    <t>2023-05-25T17:36:47.000Z</t>
  </si>
  <si>
    <t>25afda02-af1f-4ee6-905a-d6fa44a386ba</t>
  </si>
  <si>
    <t>2023-05-25T17:39:06.000Z</t>
  </si>
  <si>
    <t>2023-05-25T17:37:05.000Z</t>
  </si>
  <si>
    <t>a0c9ca88-74d5-468a-8998-4e2c8b54ecfa</t>
  </si>
  <si>
    <t>Asterscae</t>
  </si>
  <si>
    <t>2023-05-25T17:39:07.000Z</t>
  </si>
  <si>
    <t>2023-05-25T17:37:51.000Z</t>
  </si>
  <si>
    <t>2600ba8a-7e19-438b-afc4-e35d1f2102ef</t>
  </si>
  <si>
    <t>2023-05-26T12:15:46.000Z</t>
  </si>
  <si>
    <t>2023-05-26T12:03:19.000Z</t>
  </si>
  <si>
    <t>25e83ebc-50bf-4669-bb11-95911631bfea</t>
  </si>
  <si>
    <t>2023-05-26T12:15:47.000Z</t>
  </si>
  <si>
    <t>2023-05-26T12:04:05.000Z</t>
  </si>
  <si>
    <t>09cdc7a9-b8ab-4060-a07c-ff6ee237c542</t>
  </si>
  <si>
    <t>2023-05-26T12:15:49.000Z</t>
  </si>
  <si>
    <t>2023-05-26T12:04:38.000Z</t>
  </si>
  <si>
    <t>19c1c981-99bd-4236-8712-c0c13a1781dd</t>
  </si>
  <si>
    <t>2023-05-26T12:15:50.000Z</t>
  </si>
  <si>
    <t>2023-05-26T12:05:00.000Z</t>
  </si>
  <si>
    <t>0230f7ea-dae6-469e-af8e-6f350b796c0b</t>
  </si>
  <si>
    <t>2023-05-26T12:15:51.000Z</t>
  </si>
  <si>
    <t>2023-05-26T12:05:30.000Z</t>
  </si>
  <si>
    <t>36b7e039-3463-4d2b-a771-59649bdddf95</t>
  </si>
  <si>
    <t>2023-05-26T12:15:52.000Z</t>
  </si>
  <si>
    <t>2023-05-26T12:05:55.000Z</t>
  </si>
  <si>
    <t>4687c2db-4709-4be5-9139-2740b72dfe57</t>
  </si>
  <si>
    <t>2023-05-26T12:15:53.000Z</t>
  </si>
  <si>
    <t>2023-05-26T12:06:13.000Z</t>
  </si>
  <si>
    <t>eb124d06-f527-48fd-a246-58ff5a8d4552</t>
  </si>
  <si>
    <t>2023-05-26T12:15:55.000Z</t>
  </si>
  <si>
    <t>2023-05-26T12:06:31.000Z</t>
  </si>
  <si>
    <t>fa4bba87-a54d-4b40-a48e-21ba3744302d</t>
  </si>
  <si>
    <t>2023-05-26T12:15:56.000Z</t>
  </si>
  <si>
    <t>2023-05-26T12:06:50.000Z</t>
  </si>
  <si>
    <t>74dd4363-c77e-42e9-8c07-bd0f642f7b69</t>
  </si>
  <si>
    <t>2023-05-26T12:15:57.000Z</t>
  </si>
  <si>
    <t>2023-05-26T12:08:01.000Z</t>
  </si>
  <si>
    <t>7810b51b-20f4-46c1-82c3-5765291a64f0</t>
  </si>
  <si>
    <t>2023-05-26T12:15:58.000Z</t>
  </si>
  <si>
    <t>2023-05-26T12:08:29.000Z</t>
  </si>
  <si>
    <t>32d4bf00-bd63-4e53-b553-3a2d348ebe4e</t>
  </si>
  <si>
    <t>Brasicacea</t>
  </si>
  <si>
    <t>2023-05-26T12:15:59.000Z</t>
  </si>
  <si>
    <t>2023-05-26T12:08:44.000Z</t>
  </si>
  <si>
    <t>98529516-58e8-4db5-b6a1-89f389735867</t>
  </si>
  <si>
    <t>Apacea (thin leaves)</t>
  </si>
  <si>
    <t>2023-05-26T12:16:00.000Z</t>
  </si>
  <si>
    <t>2023-05-26T12:08:59.000Z</t>
  </si>
  <si>
    <t>eb44883d-d8df-4cda-a314-85f013be5682</t>
  </si>
  <si>
    <t>2023-05-26T12:16:02.000Z</t>
  </si>
  <si>
    <t>2023-05-26T12:09:52.000Z</t>
  </si>
  <si>
    <t>85fa3e35-c1d8-4959-a722-58be91b72174</t>
  </si>
  <si>
    <t>2023-05-26T12:16:03.000Z</t>
  </si>
  <si>
    <t>2023-05-26T12:10:16.000Z</t>
  </si>
  <si>
    <t>6e8d7ca2-0c98-485a-b506-c80b4c902026</t>
  </si>
  <si>
    <t>2023-05-26T12:16:04.000Z</t>
  </si>
  <si>
    <t>2023-05-26T12:10:42.000Z</t>
  </si>
  <si>
    <t>24793588-f674-4801-985c-9909b9f2e010</t>
  </si>
  <si>
    <t>SISYR_(SISYRINCHIUM SP.)</t>
  </si>
  <si>
    <t>2023-05-26T12:16:05.000Z</t>
  </si>
  <si>
    <t>2023-05-26T12:11:18.000Z</t>
  </si>
  <si>
    <t>31f8efa8-3b0d-436a-98fc-646490918106</t>
  </si>
  <si>
    <t>2023-05-26T13:53:02.000Z</t>
  </si>
  <si>
    <t>2023-05-26T13:45:35.000Z</t>
  </si>
  <si>
    <t>984f6ff6-1b26-417c-b92f-59dba742e551</t>
  </si>
  <si>
    <t>2023-05-26T13:53:03.000Z</t>
  </si>
  <si>
    <t>2023-05-26T13:45:55.000Z</t>
  </si>
  <si>
    <t>fbb61c47-6b5b-4da6-94ae-dec51ac5e62f</t>
  </si>
  <si>
    <t>2023-05-26T13:53:04.000Z</t>
  </si>
  <si>
    <t>2023-05-26T13:46:19.000Z</t>
  </si>
  <si>
    <t>b04a07fa-40d3-4a92-a599-31ebe3f24999</t>
  </si>
  <si>
    <t>2023-05-26T13:53:05.000Z</t>
  </si>
  <si>
    <t>2023-05-26T13:46:32.000Z</t>
  </si>
  <si>
    <t>90bba873-0695-4b88-b06d-a2e0f0f06934</t>
  </si>
  <si>
    <t>2023-05-26T13:53:07.000Z</t>
  </si>
  <si>
    <t>2023-05-26T13:46:49.000Z</t>
  </si>
  <si>
    <t>f8741477-26f5-45fa-9421-f1c4a4d78b33</t>
  </si>
  <si>
    <t>2023-05-26T13:53:08.000Z</t>
  </si>
  <si>
    <t>2023-05-26T13:47:10.000Z</t>
  </si>
  <si>
    <t>90fe7f47-4378-462a-bf4a-27f51975d286</t>
  </si>
  <si>
    <t>2023-05-26T13:53:09.000Z</t>
  </si>
  <si>
    <t>2023-05-26T13:47:21.000Z</t>
  </si>
  <si>
    <t>40330f14-9720-4a78-9f41-2a214e8f3c49</t>
  </si>
  <si>
    <t>2023-05-26T13:53:10.000Z</t>
  </si>
  <si>
    <t>2023-05-26T13:47:37.000Z</t>
  </si>
  <si>
    <t>517914de-0983-4a80-8f75-15896c63b26f</t>
  </si>
  <si>
    <t>2023-05-26T13:53:11.000Z</t>
  </si>
  <si>
    <t>2023-05-26T13:47:52.000Z</t>
  </si>
  <si>
    <t>0ccf9809-46a5-48b1-a7e8-620466392006</t>
  </si>
  <si>
    <t>2023-05-26T13:53:13.000Z</t>
  </si>
  <si>
    <t>2023-05-26T13:48:24.000Z</t>
  </si>
  <si>
    <t>414b2fac-c775-4025-8a66-8a1c0711cca8</t>
  </si>
  <si>
    <t>2023-05-26T13:53:14.000Z</t>
  </si>
  <si>
    <t>2023-05-26T13:49:08.000Z</t>
  </si>
  <si>
    <t>50e35795-7cf4-4826-a134-6fff137afd3c</t>
  </si>
  <si>
    <t>2023-05-26T13:53:15.000Z</t>
  </si>
  <si>
    <t>2023-05-26T13:49:23.000Z</t>
  </si>
  <si>
    <t>93769f16-1f7e-4532-aa4c-8f2e3268b12f</t>
  </si>
  <si>
    <t>2023-05-26T13:53:16.000Z</t>
  </si>
  <si>
    <t>2023-05-26T13:49:59.000Z</t>
  </si>
  <si>
    <t>2efe4352-a7a8-4e15-adee-2418fdc960fb</t>
  </si>
  <si>
    <t>2023-05-26T13:53:17.000Z</t>
  </si>
  <si>
    <t>2023-05-26T13:50:19.000Z</t>
  </si>
  <si>
    <t>c287ee7d-1104-469f-822d-0acb390610ea</t>
  </si>
  <si>
    <t>2023-05-26T13:53:18.000Z</t>
  </si>
  <si>
    <t>2023-05-26T13:50:38.000Z</t>
  </si>
  <si>
    <t>b87712a8-686c-41ce-a053-8405a2c9f970</t>
  </si>
  <si>
    <t>2023-05-26T13:53:20.000Z</t>
  </si>
  <si>
    <t>2023-05-26T13:51:52.000Z</t>
  </si>
  <si>
    <t>9d88d9f2-bffa-4ab7-bad3-8656959d97e6</t>
  </si>
  <si>
    <t>EUDE_(EUPHORBIA DENTATA)</t>
  </si>
  <si>
    <t>2023-05-26T13:53:21.000Z</t>
  </si>
  <si>
    <t>2023-05-26T13:52:18.000Z</t>
  </si>
  <si>
    <t>84319365-ff6f-4f89-9321-deb6557484b0</t>
  </si>
  <si>
    <t>15_cover_notes</t>
  </si>
  <si>
    <t>14_photo_if_needed</t>
  </si>
  <si>
    <t>13_percent_cover</t>
  </si>
  <si>
    <t>12_species_notes_if_</t>
  </si>
  <si>
    <t>11_species</t>
  </si>
  <si>
    <t>ec5_branch_uuid</t>
  </si>
  <si>
    <t>ec5_branch_owner_uuid</t>
  </si>
  <si>
    <t>1_woody overstory</t>
  </si>
  <si>
    <t>1.0_woody overstory 0</t>
  </si>
  <si>
    <t>2023-06-05T06:20:41.000Z</t>
  </si>
  <si>
    <t>2023-06-05T06:18:12.000Z</t>
  </si>
  <si>
    <t>10a0f41c-669b-453a-9809-3dc63dd9d5b7</t>
  </si>
  <si>
    <t>2_litter</t>
  </si>
  <si>
    <t>1.1_litter 50</t>
  </si>
  <si>
    <t>2023-06-05T06:20:42.000Z</t>
  </si>
  <si>
    <t>2023-06-05T06:18:33.000Z</t>
  </si>
  <si>
    <t>b476fe80-84b4-4f37-bc56-2cf6f80f2d44</t>
  </si>
  <si>
    <t>CHLA10_(chamaesyce lata)</t>
  </si>
  <si>
    <t>CHLA10_(chamaesyce lata) 0.5</t>
  </si>
  <si>
    <t>2023-06-05T06:20:43.000Z</t>
  </si>
  <si>
    <t>2023-06-05T06:19:43.000Z</t>
  </si>
  <si>
    <t>c5298764-4436-45ab-8670-59b31177ef43</t>
  </si>
  <si>
    <t>2023-06-05T13:34:23.000Z</t>
  </si>
  <si>
    <t>2023-06-05T13:08:25.000Z</t>
  </si>
  <si>
    <t>167d7ed9-8a9a-4ff0-b22e-758f9962008c</t>
  </si>
  <si>
    <t>1.1_litter 2</t>
  </si>
  <si>
    <t>2023-06-05T13:34:24.000Z</t>
  </si>
  <si>
    <t>2023-06-05T13:09:02.000Z</t>
  </si>
  <si>
    <t>2084daba-e07b-4681-9983-cd30a2ab2be9</t>
  </si>
  <si>
    <t>3_bare soil</t>
  </si>
  <si>
    <t>1.2_bare soil 0</t>
  </si>
  <si>
    <t>2023-06-05T13:34:25.000Z</t>
  </si>
  <si>
    <t>2023-06-05T13:09:24.000Z</t>
  </si>
  <si>
    <t>ed9af2f8-688d-4c86-8565-850cc2dffbc7</t>
  </si>
  <si>
    <t>4_animal diggings/ disturbance</t>
  </si>
  <si>
    <t>1.3_animal diggings/ disturbance 0</t>
  </si>
  <si>
    <t>2023-06-05T13:34:27.000Z</t>
  </si>
  <si>
    <t>2023-06-05T13:09:46.000Z</t>
  </si>
  <si>
    <t>d894813c-0152-4457-a57f-b9f08a09552c</t>
  </si>
  <si>
    <t>https://five.epicollect.net/api/media/mk-nutnet2023-5dominantplants?type=photo&amp;format=entry_original&amp;name=99c11a85-eaf8-4c51-8b84-e6976429d48b_1685970624.jpg</t>
  </si>
  <si>
    <t>5_rocks</t>
  </si>
  <si>
    <t>1.4_rocks 0</t>
  </si>
  <si>
    <t>2023-06-05T13:34:28.000Z</t>
  </si>
  <si>
    <t>2023-06-05T13:10:30.000Z</t>
  </si>
  <si>
    <t>99c11a85-eaf8-4c51-8b84-e6976429d48b</t>
  </si>
  <si>
    <t>https://five.epicollect.net/api/media/mk-nutnet2023-5dominantplants?type=photo&amp;format=entry_original&amp;name=0960b1f8-bf1a-456c-aa73-9a1195a8277a_1685970736.jpg</t>
  </si>
  <si>
    <t>CHIN2_(chenopodium incanum)</t>
  </si>
  <si>
    <t>CHIN2_(chenopodium incanum) 75</t>
  </si>
  <si>
    <t>2023-06-05T13:34:29.000Z</t>
  </si>
  <si>
    <t>2023-06-05T13:12:30.000Z</t>
  </si>
  <si>
    <t>0960b1f8-bf1a-456c-aa73-9a1195a8277a</t>
  </si>
  <si>
    <t>https://five.epicollect.net/api/media/mk-nutnet2023-5dominantplants?type=photo&amp;format=entry_original&amp;name=a2e79378-96d4-42c4-871d-9248ea021b0c_1685970804.jpg</t>
  </si>
  <si>
    <t>SOEL_(solanum elaeagnifolium)</t>
  </si>
  <si>
    <t>SOEL_(solanum elaeagnifolium) 10</t>
  </si>
  <si>
    <t>2023-06-05T13:34:31.000Z</t>
  </si>
  <si>
    <t>2023-06-05T13:13:29.000Z</t>
  </si>
  <si>
    <t>a2e79378-96d4-42c4-871d-9248ea021b0c</t>
  </si>
  <si>
    <t>https://five.epicollect.net/api/media/mk-nutnet2023-5dominantplants?type=photo&amp;format=entry_original&amp;name=c5e60ad8-ba43-46dd-ba2a-3805354e9de4_1685971321.jpg</t>
  </si>
  <si>
    <t>Need to verify</t>
  </si>
  <si>
    <t>ARHUH_(argythamnia humilis var. humilis)</t>
  </si>
  <si>
    <t>ARHUH_(argythamnia humilis var. humilis) 1</t>
  </si>
  <si>
    <t>2023-06-05T13:34:32.000Z</t>
  </si>
  <si>
    <t>2023-06-05T13:22:05.000Z</t>
  </si>
  <si>
    <t>c5e60ad8-ba43-46dd-ba2a-3805354e9de4</t>
  </si>
  <si>
    <t>https://five.epicollect.net/api/media/mk-nutnet2023-5dominantplants?type=photo&amp;format=entry_original&amp;name=6f5ba534-d130-4f8b-b776-84b4e0256d8e_1685971574.jpg</t>
  </si>
  <si>
    <t>Hymenoxys odorata or Helenium amarum. collect and key</t>
  </si>
  <si>
    <t>2plant_(notes required)</t>
  </si>
  <si>
    <t>2plant_(notes required) 5</t>
  </si>
  <si>
    <t>2023-06-05T13:34:33.000Z</t>
  </si>
  <si>
    <t>2023-06-05T13:26:20.000Z</t>
  </si>
  <si>
    <t>6f5ba534-d130-4f8b-b776-84b4e0256d8e</t>
  </si>
  <si>
    <t>BOGR2_(bouteloua gracilis)</t>
  </si>
  <si>
    <t>BOGR2_(bouteloua gracilis) 3</t>
  </si>
  <si>
    <t>2023-06-05T13:34:34.000Z</t>
  </si>
  <si>
    <t>2023-06-05T13:32:32.000Z</t>
  </si>
  <si>
    <t>ece251c7-c8cf-4972-861e-497827095667</t>
  </si>
  <si>
    <t>https://five.epicollect.net/api/media/mk-nutnet2023-5dominantplants?type=photo&amp;format=entry_original&amp;name=b69086f5-9f7c-45d7-927f-efea5d5a18db_1685971997.jpg</t>
  </si>
  <si>
    <t>2023-06-05T13:34:35.000Z</t>
  </si>
  <si>
    <t>2023-06-05T13:33:22.000Z</t>
  </si>
  <si>
    <t>b69086f5-9f7c-45d7-927f-efea5d5a18db</t>
  </si>
  <si>
    <t>https://five.epicollect.net/api/media/mk-nutnet2023-5dominantplants?type=photo&amp;format=entry_original&amp;name=64ce1308-30ac-44e9-bba6-7fcc8851ae00_1685972611.jpg</t>
  </si>
  <si>
    <t>2023-06-05T13:59:56.000Z</t>
  </si>
  <si>
    <t>2023-06-05T13:43:35.000Z</t>
  </si>
  <si>
    <t>64ce1308-30ac-44e9-bba6-7fcc8851ae00</t>
  </si>
  <si>
    <t>Need to verify definition of "litter"</t>
  </si>
  <si>
    <t>https://five.epicollect.net/api/media/mk-nutnet2023-5dominantplants?type=photo&amp;format=entry_original&amp;name=a1c387d0-96e8-4e29-944b-aafe79ca9020_1685972665.jpg</t>
  </si>
  <si>
    <t>1.1_litter 3</t>
  </si>
  <si>
    <t>2023-06-05T14:00:05.000Z</t>
  </si>
  <si>
    <t>2023-06-05T13:44:49.000Z</t>
  </si>
  <si>
    <t>a1c387d0-96e8-4e29-944b-aafe79ca9020</t>
  </si>
  <si>
    <t>2023-06-05T13:59:57.000Z</t>
  </si>
  <si>
    <t>2023-06-05T13:45:36.000Z</t>
  </si>
  <si>
    <t>0469e0be-dbc9-40c4-b220-ad37aa902924</t>
  </si>
  <si>
    <t>2023-06-05T13:59:58.000Z</t>
  </si>
  <si>
    <t>2023-06-05T13:45:52.000Z</t>
  </si>
  <si>
    <t>0ee9fc3e-4b3a-4182-87e9-65099aac1dbe</t>
  </si>
  <si>
    <t>2023-06-05T14:00:00.000Z</t>
  </si>
  <si>
    <t>2023-06-05T13:46:16.000Z</t>
  </si>
  <si>
    <t>a3c26dfb-7893-46c1-a69e-8e6327531ae1</t>
  </si>
  <si>
    <t>https://five.epicollect.net/api/media/mk-nutnet2023-5dominantplants?type=photo&amp;format=entry_original&amp;name=f0f87bb3-ff8b-434c-a886-05e360c2bd87_1685972832.jpg</t>
  </si>
  <si>
    <t>CHIN2_(chenopodium incanum) 92</t>
  </si>
  <si>
    <t>2023-06-05T14:00:01.000Z</t>
  </si>
  <si>
    <t>2023-06-05T13:47:19.000Z</t>
  </si>
  <si>
    <t>f0f87bb3-ff8b-434c-a886-05e360c2bd87</t>
  </si>
  <si>
    <t>SOEL_(solanum elaeagnifolium) 2</t>
  </si>
  <si>
    <t>2023-06-05T14:00:02.000Z</t>
  </si>
  <si>
    <t>2023-06-05T13:55:46.000Z</t>
  </si>
  <si>
    <t>bdd6e709-6c9b-41ea-925e-9eed3efc7381</t>
  </si>
  <si>
    <t>Understory</t>
  </si>
  <si>
    <t>2023-06-05T14:00:03.000Z</t>
  </si>
  <si>
    <t>2023-06-05T13:57:26.000Z</t>
  </si>
  <si>
    <t>4560f9db-595d-4318-9e96-eb9b2def4ff8</t>
  </si>
  <si>
    <t>Mesquite</t>
  </si>
  <si>
    <t>1.0_woody overstory 50</t>
  </si>
  <si>
    <t>2023-06-05T14:14:02.000Z</t>
  </si>
  <si>
    <t>2023-06-05T14:08:46.000Z</t>
  </si>
  <si>
    <t>02680914-0a5a-4e99-bb54-fc86bedcaf56</t>
  </si>
  <si>
    <t>1.1_litter 5</t>
  </si>
  <si>
    <t>2023-06-05T14:14:04.000Z</t>
  </si>
  <si>
    <t>2023-06-05T14:09:23.000Z</t>
  </si>
  <si>
    <t>1f265027-84cf-4fbb-b968-e8239b6b7974</t>
  </si>
  <si>
    <t>2023-06-05T14:14:05.000Z</t>
  </si>
  <si>
    <t>2023-06-05T14:09:38.000Z</t>
  </si>
  <si>
    <t>40d9e549-9b98-4071-b4fb-60085dc46e4b</t>
  </si>
  <si>
    <t>2023-06-05T14:14:06.000Z</t>
  </si>
  <si>
    <t>2023-06-05T14:09:52.000Z</t>
  </si>
  <si>
    <t>dcf10f2a-1b85-450d-a378-dd76578cbe09</t>
  </si>
  <si>
    <t>https://five.epicollect.net/api/media/mk-nutnet2023-5dominantplants?type=photo&amp;format=entry_original&amp;name=0967e0ae-0e7d-494e-b93b-0877ecc999bd_1685974253.jpg</t>
  </si>
  <si>
    <t>2023-06-05T14:14:07.000Z</t>
  </si>
  <si>
    <t>2023-06-05T14:11:02.000Z</t>
  </si>
  <si>
    <t>0967e0ae-0e7d-494e-b93b-0877ecc999bd</t>
  </si>
  <si>
    <t>https://five.epicollect.net/api/media/mk-nutnet2023-5dominantplants?type=photo&amp;format=entry_original&amp;name=8e87dce5-93e9-4189-85da-3892cef642ba_1685974289.jpg</t>
  </si>
  <si>
    <t>CHIN2_(chenopodium incanum) 95</t>
  </si>
  <si>
    <t>2023-06-05T14:14:08.000Z</t>
  </si>
  <si>
    <t>2023-06-05T14:11:34.000Z</t>
  </si>
  <si>
    <t>8e87dce5-93e9-4189-85da-3892cef642ba</t>
  </si>
  <si>
    <t>Verifyprotocol. Consider underr 300m</t>
  </si>
  <si>
    <t>https://five.epicollect.net/api/media/mk-nutnet2023-5dominantplants?type=photo&amp;format=entry_original&amp;name=e87b690d-7bb9-4c5f-babb-b66630f14a52_1685974368.jpg</t>
  </si>
  <si>
    <t>PRGL2_(prosopis glandulosa)</t>
  </si>
  <si>
    <t>PRGL2_(prosopis glandulosa) 60</t>
  </si>
  <si>
    <t>2023-06-05T14:14:10.000Z</t>
  </si>
  <si>
    <t>2023-06-05T14:13:07.000Z</t>
  </si>
  <si>
    <t>e87b690d-7bb9-4c5f-babb-b66630f14a52</t>
  </si>
  <si>
    <t>2023-06-05T14:29:17.000Z</t>
  </si>
  <si>
    <t>2023-06-05T14:17:29.000Z</t>
  </si>
  <si>
    <t>947f3a3d-e762-446d-bb15-864d9e5c59cf</t>
  </si>
  <si>
    <t>1.1_litter 15</t>
  </si>
  <si>
    <t>2023-06-05T14:29:18.000Z</t>
  </si>
  <si>
    <t>2023-06-05T14:17:54.000Z</t>
  </si>
  <si>
    <t>abbb2143-d0ee-4483-8cfa-acdbc76c62bb</t>
  </si>
  <si>
    <t>1.2_bare soil 25</t>
  </si>
  <si>
    <t>2023-06-05T14:29:19.000Z</t>
  </si>
  <si>
    <t>2023-06-05T14:18:24.000Z</t>
  </si>
  <si>
    <t>f57cc3a8-cd83-485e-ba04-10cd4922936b</t>
  </si>
  <si>
    <t>Scat</t>
  </si>
  <si>
    <t>2023-06-05T14:29:20.000Z</t>
  </si>
  <si>
    <t>2023-06-05T14:18:47.000Z</t>
  </si>
  <si>
    <t>d502f915-5d10-4fb0-8f03-c90181fad2f4</t>
  </si>
  <si>
    <t>https://five.epicollect.net/api/media/mk-nutnet2023-5dominantplants?type=photo&amp;format=entry_original&amp;name=27390009-65da-49ab-8741-83ef3da6e3ba_1685974778.jpg</t>
  </si>
  <si>
    <t>2023-06-05T14:29:21.000Z</t>
  </si>
  <si>
    <t>2023-06-05T14:19:45.000Z</t>
  </si>
  <si>
    <t>27390009-65da-49ab-8741-83ef3da6e3ba</t>
  </si>
  <si>
    <t>CHIN2_(chenopodium incanum) 42</t>
  </si>
  <si>
    <t>2023-06-05T14:29:22.000Z</t>
  </si>
  <si>
    <t>2023-06-05T14:20:18.000Z</t>
  </si>
  <si>
    <t>cf53b0fc-70a3-4e45-8d6d-73d09eba67a4</t>
  </si>
  <si>
    <t>PRGL2_(prosopis glandulosa) 5</t>
  </si>
  <si>
    <t>2023-06-05T14:29:23.000Z</t>
  </si>
  <si>
    <t>2023-06-05T14:20:41.000Z</t>
  </si>
  <si>
    <t>00fc820e-c62d-47ff-9e67-407252bd4ae6</t>
  </si>
  <si>
    <t>2023-06-05T14:29:24.000Z</t>
  </si>
  <si>
    <t>2023-06-05T14:21:07.000Z</t>
  </si>
  <si>
    <t>804e95bf-70b7-44fd-b66e-a28d7627297e</t>
  </si>
  <si>
    <t>https://five.epicollect.net/api/media/mk-nutnet2023-5dominantplants?type=photo&amp;format=entry_original&amp;name=ebae7a35-8b8f-4638-861e-eb9c96cbb5e0_1685975098.jpg</t>
  </si>
  <si>
    <t>Hymenoxys odorata, hyod. Keep to key.</t>
  </si>
  <si>
    <t>2plant_(notes required) 3</t>
  </si>
  <si>
    <t>2023-06-05T14:29:26.000Z</t>
  </si>
  <si>
    <t>2023-06-05T14:25:08.000Z</t>
  </si>
  <si>
    <t>ebae7a35-8b8f-4638-861e-eb9c96cbb5e0</t>
  </si>
  <si>
    <t>2023-06-05T14:29:27.000Z</t>
  </si>
  <si>
    <t>2023-06-05T14:27:21.000Z</t>
  </si>
  <si>
    <t>4d320a87-a4b1-4af2-bea5-d6cf15f112b9</t>
  </si>
  <si>
    <t>https://five.epicollect.net/api/media/mk-nutnet2023-5dominantplants?type=photo&amp;format=entry_original&amp;name=dabb3cd6-87bf-467b-aa2c-40745d5d974b_1685975278.jpg</t>
  </si>
  <si>
    <t>2023-06-05T14:29:28.000Z</t>
  </si>
  <si>
    <t>2023-06-05T14:28:03.000Z</t>
  </si>
  <si>
    <t>dabb3cd6-87bf-467b-aa2c-40745d5d974b</t>
  </si>
  <si>
    <t>2023-06-05T14:46:22.000Z</t>
  </si>
  <si>
    <t>2023-06-05T14:39:18.000Z</t>
  </si>
  <si>
    <t>42eccba0-5c96-4f7b-a440-c4be07eb0e53</t>
  </si>
  <si>
    <t>1.1_litter 7</t>
  </si>
  <si>
    <t>2023-06-05T14:46:24.000Z</t>
  </si>
  <si>
    <t>2023-06-05T14:39:46.000Z</t>
  </si>
  <si>
    <t>bde0fea7-603b-4017-83a4-f5b76cc50f53</t>
  </si>
  <si>
    <t>2023-06-05T14:46:25.000Z</t>
  </si>
  <si>
    <t>2023-06-05T14:40:04.000Z</t>
  </si>
  <si>
    <t>534f4a66-3243-4aee-a3df-56711f438aad</t>
  </si>
  <si>
    <t>2023-06-05T14:46:26.000Z</t>
  </si>
  <si>
    <t>2023-06-05T14:40:26.000Z</t>
  </si>
  <si>
    <t>b38cb1d4-74a3-46f6-a175-6786b7a7593a</t>
  </si>
  <si>
    <t>https://five.epicollect.net/api/media/mk-nutnet2023-5dominantplants?type=photo&amp;format=entry_original&amp;name=fd079b7b-aaf3-41c3-9c01-9da9a48169e1_1685976053.jpg</t>
  </si>
  <si>
    <t>2023-06-05T14:46:27.000Z</t>
  </si>
  <si>
    <t>2023-06-05T14:40:58.000Z</t>
  </si>
  <si>
    <t>fd079b7b-aaf3-41c3-9c01-9da9a48169e1</t>
  </si>
  <si>
    <t>CHIN2_(chenopodium incanum) 50</t>
  </si>
  <si>
    <t>2023-06-05T14:46:28.000Z</t>
  </si>
  <si>
    <t>2023-06-05T14:41:43.000Z</t>
  </si>
  <si>
    <t>2defc147-aa12-4516-b183-5089f897edc9</t>
  </si>
  <si>
    <t>Hyod</t>
  </si>
  <si>
    <t>2plant_(notes required) 27</t>
  </si>
  <si>
    <t>2023-06-05T14:46:29.000Z</t>
  </si>
  <si>
    <t>2023-06-05T14:44:46.000Z</t>
  </si>
  <si>
    <t>cf1b3795-b2a3-48c0-b5f9-22e3124448b4</t>
  </si>
  <si>
    <t>2023-06-05T14:46:30.000Z</t>
  </si>
  <si>
    <t>2023-06-05T14:45:22.000Z</t>
  </si>
  <si>
    <t>93456735-5cad-4b34-989c-92dc66219e89</t>
  </si>
  <si>
    <t>2023-06-05T15:03:34.000Z</t>
  </si>
  <si>
    <t>2023-06-05T14:50:46.000Z</t>
  </si>
  <si>
    <t>00b4bc7d-9679-41d4-a950-569d45006016</t>
  </si>
  <si>
    <t>2023-06-05T15:03:36.000Z</t>
  </si>
  <si>
    <t>2023-06-05T14:51:36.000Z</t>
  </si>
  <si>
    <t>282e32fc-7868-4102-bec0-40be489cfd94</t>
  </si>
  <si>
    <t>1.2_bare soil 8</t>
  </si>
  <si>
    <t>2023-06-05T15:03:37.000Z</t>
  </si>
  <si>
    <t>2023-06-05T14:52:04.000Z</t>
  </si>
  <si>
    <t>63ead18b-3306-4e21-835a-9b602f6ecfbd</t>
  </si>
  <si>
    <t>2023-06-05T15:03:38.000Z</t>
  </si>
  <si>
    <t>2023-06-05T14:52:23.000Z</t>
  </si>
  <si>
    <t>87b5a079-b677-41ea-b973-f331cb538678</t>
  </si>
  <si>
    <t>https://five.epicollect.net/api/media/mk-nutnet2023-5dominantplants?type=photo&amp;format=entry_original&amp;name=83d82257-1d8a-4ee8-bb1a-6692eab136bf_1685976780.jpg</t>
  </si>
  <si>
    <t>2023-06-05T15:03:39.000Z</t>
  </si>
  <si>
    <t>2023-06-05T14:53:37.000Z</t>
  </si>
  <si>
    <t>83d82257-1d8a-4ee8-bb1a-6692eab136bf</t>
  </si>
  <si>
    <t>CHIN2_(chenopodium incanum) 85</t>
  </si>
  <si>
    <t>2023-06-05T15:03:40.000Z</t>
  </si>
  <si>
    <t>2023-06-05T14:55:17.000Z</t>
  </si>
  <si>
    <t>bf3b9d8a-7ed4-4a74-bfb6-e5408a1ee586</t>
  </si>
  <si>
    <t>2023-06-05T15:03:42.000Z</t>
  </si>
  <si>
    <t>2023-06-05T14:55:44.000Z</t>
  </si>
  <si>
    <t>7d6bfa5e-c96f-4ee8-9242-d6658463f9ed</t>
  </si>
  <si>
    <t>https://five.epicollect.net/api/media/mk-nutnet2023-5dominantplants?type=photo&amp;format=entry_original&amp;name=938d53fb-3140-4260-a60b-be56f3b9ddd9_1685977106.jpg</t>
  </si>
  <si>
    <t>Teucrium canadense TECA, verify species</t>
  </si>
  <si>
    <t>2plant_(notes required) 1</t>
  </si>
  <si>
    <t>2023-06-05T15:03:43.000Z</t>
  </si>
  <si>
    <t>2023-06-05T14:58:36.000Z</t>
  </si>
  <si>
    <t>938d53fb-3140-4260-a60b-be56f3b9ddd9</t>
  </si>
  <si>
    <t>2023-06-05T15:03:44.000Z</t>
  </si>
  <si>
    <t>2023-06-05T14:59:43.000Z</t>
  </si>
  <si>
    <t>186586f2-6e54-44e5-b98a-47e6c64c9f39</t>
  </si>
  <si>
    <t>Hyod hymenoxys</t>
  </si>
  <si>
    <t>2plant_(notes required) 0.5</t>
  </si>
  <si>
    <t>2023-06-05T15:03:45.000Z</t>
  </si>
  <si>
    <t>2023-06-05T15:00:19.000Z</t>
  </si>
  <si>
    <t>7699b25e-b6d8-40fd-9859-77da4bddbde4</t>
  </si>
  <si>
    <t>2023-06-05T15:03:46.000Z</t>
  </si>
  <si>
    <t>2023-06-05T15:00:57.000Z</t>
  </si>
  <si>
    <t>31bb38f1-22b8-4bdc-988e-d7a83f183d3e</t>
  </si>
  <si>
    <t>https://five.epicollect.net/api/media/mk-nutnet2023-5dominantplants?type=photo&amp;format=entry_original&amp;name=75e98370-e605-43cd-b60f-d4799093e08c_1685977319.jpg</t>
  </si>
  <si>
    <t>Brassicaseae, tiny</t>
  </si>
  <si>
    <t>2023-06-05T15:03:47.000Z</t>
  </si>
  <si>
    <t>2023-06-05T15:02:11.000Z</t>
  </si>
  <si>
    <t>75e98370-e605-43cd-b60f-d4799093e08c</t>
  </si>
  <si>
    <t>1_woody overstory 5</t>
  </si>
  <si>
    <t>2023-09-07T14:51:28.000Z</t>
  </si>
  <si>
    <t>2023-08-23T17:48:54.000Z</t>
  </si>
  <si>
    <t>c1a9ed58-1c04-4de6-a3ad-ecb2d3e1ebff</t>
  </si>
  <si>
    <t>CHLA10_(chamaesyce lata) 10</t>
  </si>
  <si>
    <t>2023-09-07T14:51:30.000Z</t>
  </si>
  <si>
    <t>2023-08-23T17:49:10.000Z</t>
  </si>
  <si>
    <t>77fbd758-332a-4ee0-9b60-383f79f506e8</t>
  </si>
  <si>
    <t>https://five.epicollect.net/api/media/mk-nutnet2023-5dominantplants?type=photo&amp;format=entry_original&amp;name=a10e9f1f-dd1f-45e7-98a2-72a8ad850899_1687354537.jpg</t>
  </si>
  <si>
    <t>Opp leaves yellowflowers photo album on phone</t>
  </si>
  <si>
    <t>HYED_(HYPERICUM EDISONIANUM)</t>
  </si>
  <si>
    <t>HYED_(HYPERICUM EDISONIANUM) 15</t>
  </si>
  <si>
    <t>2023-06-21T15:00:15.000Z</t>
  </si>
  <si>
    <t>2023-06-21T13:35:42.000Z</t>
  </si>
  <si>
    <t>a10e9f1f-dd1f-45e7-98a2-72a8ad850899</t>
  </si>
  <si>
    <t>https://five.epicollect.net/api/media/mk-nutnet2023-5dominantplants?type=photo&amp;format=entry_original&amp;name=cc620c23-69aa-4fa8-9769-452769d1a628_1687354629.jpg</t>
  </si>
  <si>
    <t>Flat culm seems to be dominant species</t>
  </si>
  <si>
    <t>SCRH_(SCHIZACHYRIUM RHIZOMATUM)</t>
  </si>
  <si>
    <t>SCRH_(SCHIZACHYRIUM RHIZOMATUM) 80</t>
  </si>
  <si>
    <t>2023-06-21T15:00:16.000Z</t>
  </si>
  <si>
    <t>2023-06-21T13:37:22.000Z</t>
  </si>
  <si>
    <t>cc620c23-69aa-4fa8-9769-452769d1a628</t>
  </si>
  <si>
    <t>Potentially aquifolia sp.</t>
  </si>
  <si>
    <t>https://five.epicollect.net/api/media/mk-nutnet2023-5dominantplants?type=photo&amp;format=entry_original&amp;name=82be2519-29ed-4f96-8268-5b9d64e45f22_1687354762.jpg</t>
  </si>
  <si>
    <t>QUMI_(QUERCUS MINIMA)</t>
  </si>
  <si>
    <t>QUMI_(QUERCUS MINIMA) 8</t>
  </si>
  <si>
    <t>2023-06-21T15:00:17.000Z</t>
  </si>
  <si>
    <t>2023-06-21T13:39:38.000Z</t>
  </si>
  <si>
    <t>82be2519-29ed-4f96-8268-5b9d64e45f22</t>
  </si>
  <si>
    <t>Rocks</t>
  </si>
  <si>
    <t>2PLANT</t>
  </si>
  <si>
    <t>2PLANT 0</t>
  </si>
  <si>
    <t>2023-06-21T15:00:19.000Z</t>
  </si>
  <si>
    <t>2023-06-21T14:53:08.000Z</t>
  </si>
  <si>
    <t>7ab6c9f1-81af-4c2a-9709-4e31dbae562c</t>
  </si>
  <si>
    <t>Animal digging/ disturbance</t>
  </si>
  <si>
    <t>2023-06-21T15:00:20.000Z</t>
  </si>
  <si>
    <t>2023-06-21T14:53:42.000Z</t>
  </si>
  <si>
    <t>5e66b723-f677-4f04-aa12-da112255a0bb</t>
  </si>
  <si>
    <t>Bare soil</t>
  </si>
  <si>
    <t>2023-06-21T15:00:22.000Z</t>
  </si>
  <si>
    <t>2023-06-21T14:54:10.000Z</t>
  </si>
  <si>
    <t>b413598e-0f65-4da1-a3a0-06c0b76460bb</t>
  </si>
  <si>
    <t>Litter</t>
  </si>
  <si>
    <t>2PLANT 15</t>
  </si>
  <si>
    <t>2023-06-21T15:00:23.000Z</t>
  </si>
  <si>
    <t>2023-06-21T14:54:47.000Z</t>
  </si>
  <si>
    <t>0ce553b2-52bb-4ac6-84c3-a88e3d5ed43e</t>
  </si>
  <si>
    <t>Woody over story</t>
  </si>
  <si>
    <t>2023-06-21T15:00:25.000Z</t>
  </si>
  <si>
    <t>2023-06-21T14:55:07.000Z</t>
  </si>
  <si>
    <t>8f86ca3e-d99c-42bd-96f8-d04f8cbfacb6</t>
  </si>
  <si>
    <t>https://five.epicollect.net/api/media/mk-nutnet2023-5dominantplants?type=photo&amp;format=entry_original&amp;name=2aa9a093-fb0f-4519-aa9b-74ed69841808_1687359414.jpg</t>
  </si>
  <si>
    <t>Asteraceae, turkey_vein_spoon</t>
  </si>
  <si>
    <t>2PLANT 5</t>
  </si>
  <si>
    <t>2023-06-21T15:00:26.000Z</t>
  </si>
  <si>
    <t>2023-06-21T14:56:58.000Z</t>
  </si>
  <si>
    <t>2aa9a093-fb0f-4519-aa9b-74ed69841808</t>
  </si>
  <si>
    <t>https://five.epicollect.net/api/media/mk-nutnet2023-5dominantplants?type=photo&amp;format=entry_original&amp;name=28864a6e-59f0-4d87-b59a-b49aaa40dd42_1687359482.jpg</t>
  </si>
  <si>
    <t>Scrh_hairy</t>
  </si>
  <si>
    <t>POACEA_(POACEAE SP.)</t>
  </si>
  <si>
    <t>POACEA_(POACEAE SP.) 3</t>
  </si>
  <si>
    <t>2023-06-21T15:00:28.000Z</t>
  </si>
  <si>
    <t>2023-06-21T14:58:06.000Z</t>
  </si>
  <si>
    <t>28864a6e-59f0-4d87-b59a-b49aaa40dd42</t>
  </si>
  <si>
    <t>https://five.epicollect.net/api/media/mk-nutnet2023-5dominantplants?type=photo&amp;format=entry_original&amp;name=8f7f3271-7cfd-4aff-a777-a6b838d92631_1687359550.jpg</t>
  </si>
  <si>
    <t>Redline</t>
  </si>
  <si>
    <t>2PLANT 2</t>
  </si>
  <si>
    <t>2023-06-21T15:00:29.000Z</t>
  </si>
  <si>
    <t>2023-06-21T14:59:14.000Z</t>
  </si>
  <si>
    <t>8f7f3271-7cfd-4aff-a777-a6b838d92631</t>
  </si>
  <si>
    <t>https://five.epicollect.net/api/media/mk-nutnet2023-5dominantplants?type=photo&amp;format=entry_original&amp;name=40c3edc0-c007-4ae0-afee-5ebf96a7ceb6_1687359598.jpg</t>
  </si>
  <si>
    <t>Alt_egg</t>
  </si>
  <si>
    <t>2PLANT 0.5</t>
  </si>
  <si>
    <t>2023-06-21T15:00:30.000Z</t>
  </si>
  <si>
    <t>2023-06-21T15:00:03.000Z</t>
  </si>
  <si>
    <t>40c3edc0-c007-4ae0-afee-5ebf96a7ceb6</t>
  </si>
  <si>
    <t>2023-06-21T15:30:24.000Z</t>
  </si>
  <si>
    <t>2023-06-21T15:15:46.000Z</t>
  </si>
  <si>
    <t>b7a61e86-0d86-4b24-8490-c5004a3bf29d</t>
  </si>
  <si>
    <t>2023-06-21T15:30:25.000Z</t>
  </si>
  <si>
    <t>2023-06-21T15:16:43.000Z</t>
  </si>
  <si>
    <t>b59daeff-fdf0-45bb-b320-94a18f0a89f1</t>
  </si>
  <si>
    <t>2023-06-21T15:30:26.000Z</t>
  </si>
  <si>
    <t>2023-06-21T15:17:05.000Z</t>
  </si>
  <si>
    <t>13c34ebb-59b5-4c56-8766-e2fd0bd7beff</t>
  </si>
  <si>
    <t>2PLANT 18</t>
  </si>
  <si>
    <t>2023-06-21T15:30:28.000Z</t>
  </si>
  <si>
    <t>2023-06-21T15:17:30.000Z</t>
  </si>
  <si>
    <t>da3028d1-431d-49e3-a3bd-f9e5ae0afb67</t>
  </si>
  <si>
    <t>2023-06-21T15:30:29.000Z</t>
  </si>
  <si>
    <t>2023-06-21T15:17:48.000Z</t>
  </si>
  <si>
    <t>f74ea941-4797-426e-b8bc-fec93615ebdb</t>
  </si>
  <si>
    <t>HYED_(HYPERICUM EDISONIANUM) 5</t>
  </si>
  <si>
    <t>2023-06-21T15:30:31.000Z</t>
  </si>
  <si>
    <t>2023-06-21T15:18:22.000Z</t>
  </si>
  <si>
    <t>2f64a2e0-5560-4725-8c7d-1f064f835682</t>
  </si>
  <si>
    <t>SCRH_(SCHIZACHYRIUM RHIZOMATUM) 78</t>
  </si>
  <si>
    <t>2023-06-21T15:30:32.000Z</t>
  </si>
  <si>
    <t>2023-06-21T15:20:22.000Z</t>
  </si>
  <si>
    <t>ea30ca4a-eee1-4b83-87ce-241cd89b4f13</t>
  </si>
  <si>
    <t>https://five.epicollect.net/api/media/mk-nutnet2023-5dominantplants?type=photo&amp;format=entry_original&amp;name=4777a410-5c83-40e2-86e7-92965f23a07a_1687361019.jpg</t>
  </si>
  <si>
    <t>Spiderpoint</t>
  </si>
  <si>
    <t>2PLANT 3</t>
  </si>
  <si>
    <t>2023-06-21T15:30:33.000Z</t>
  </si>
  <si>
    <t>2023-06-21T15:23:43.000Z</t>
  </si>
  <si>
    <t>4777a410-5c83-40e2-86e7-92965f23a07a</t>
  </si>
  <si>
    <t>https://five.epicollect.net/api/media/mk-nutnet2023-5dominantplants?type=photo&amp;format=entry_original&amp;name=2e5f537a-80e1-4679-8743-40f60f51a490_1687362538.jpg</t>
  </si>
  <si>
    <t>2PLANT 1</t>
  </si>
  <si>
    <t>2023-06-21T16:08:18.000Z</t>
  </si>
  <si>
    <t>2023-06-21T15:49:02.000Z</t>
  </si>
  <si>
    <t>2e5f537a-80e1-4679-8743-40f60f51a490</t>
  </si>
  <si>
    <t>https://five.epicollect.net/api/media/mk-nutnet2023-5dominantplants?type=photo&amp;format=entry_original&amp;name=087f71b3-59ed-4224-b561-1f3970dba4aa_1687362722.jpg</t>
  </si>
  <si>
    <t>Dichanthelium photos in phone from similar looking individual</t>
  </si>
  <si>
    <t>2023-06-21T16:08:20.000Z</t>
  </si>
  <si>
    <t>2023-06-21T15:53:06.000Z</t>
  </si>
  <si>
    <t>087f71b3-59ed-4224-b561-1f3970dba4aa</t>
  </si>
  <si>
    <t>https://five.epicollect.net/api/media/mk-nutnet2023-5dominantplants?type=photo&amp;format=entry_original&amp;name=104626dd-2e67-4b30-bb7b-efbe10850ed4_1687362831.jpg</t>
  </si>
  <si>
    <t>Need to verify species, photos in phoneof similar individual</t>
  </si>
  <si>
    <t>PANO_(PASPALUM NOTATUM)</t>
  </si>
  <si>
    <t>PANO_(PASPALUM NOTATUM) 5</t>
  </si>
  <si>
    <t>2023-06-21T16:08:21.000Z</t>
  </si>
  <si>
    <t>2023-06-21T15:54:16.000Z</t>
  </si>
  <si>
    <t>104626dd-2e67-4b30-bb7b-efbe10850ed4</t>
  </si>
  <si>
    <t>https://five.epicollect.net/api/media/mk-nutnet2023-5dominantplants?type=photo&amp;format=entry_original&amp;name=e2535b7f-1a9d-47d1-9c1e-4579cc2bb940_1687362919.jpg</t>
  </si>
  <si>
    <t>Alt_prom_midvein. Need to verify species</t>
  </si>
  <si>
    <t>LUSU_(LUDWIGIA SUFFRUTICOSA)</t>
  </si>
  <si>
    <t>LUSU_(LUDWIGIA SUFFRUTICOSA) 0.5</t>
  </si>
  <si>
    <t>2023-06-21T16:08:23.000Z</t>
  </si>
  <si>
    <t>2023-06-21T15:55:23.000Z</t>
  </si>
  <si>
    <t>e2535b7f-1a9d-47d1-9c1e-4579cc2bb940</t>
  </si>
  <si>
    <t>Rock</t>
  </si>
  <si>
    <t>2023-06-21T17:13:25.000Z</t>
  </si>
  <si>
    <t>2023-06-21T16:52:08.000Z</t>
  </si>
  <si>
    <t>a87b6206-0f91-4096-8f39-eabbdd9ff27e</t>
  </si>
  <si>
    <t>2023-06-21T17:13:26.000Z</t>
  </si>
  <si>
    <t>2023-06-21T16:52:47.000Z</t>
  </si>
  <si>
    <t>4763a31e-e210-49d5-99a0-d0b989206e9e</t>
  </si>
  <si>
    <t>https://five.epicollect.net/api/media/mk-nutnet2023-5dominantplants?type=photo&amp;format=entry_original&amp;name=7f5b8c60-d32d-415f-9617-f610fa8f285d_1687366411.jpg</t>
  </si>
  <si>
    <t>2023-06-21T17:13:28.000Z</t>
  </si>
  <si>
    <t>2023-06-21T16:53:37.000Z</t>
  </si>
  <si>
    <t>7f5b8c60-d32d-415f-9617-f610fa8f285d</t>
  </si>
  <si>
    <t>2PLANT 40</t>
  </si>
  <si>
    <t>2023-06-21T17:13:29.000Z</t>
  </si>
  <si>
    <t>2023-06-21T16:54:10.000Z</t>
  </si>
  <si>
    <t>8aaf1704-3df7-418d-bb75-dc5cb0c9ad89</t>
  </si>
  <si>
    <t>2023-06-21T17:13:31.000Z</t>
  </si>
  <si>
    <t>2023-06-21T16:54:46.000Z</t>
  </si>
  <si>
    <t>5f42a922-56d6-4444-b74f-b6be75b8807b</t>
  </si>
  <si>
    <t>HYED_(HYPERICUM EDISONIANUM) 10</t>
  </si>
  <si>
    <t>2023-06-21T17:13:32.000Z</t>
  </si>
  <si>
    <t>2023-06-21T16:57:04.000Z</t>
  </si>
  <si>
    <t>21012ab4-fa3a-4b5f-8ed4-edf86f987cd0</t>
  </si>
  <si>
    <t>QUMI_(QUERCUS MINIMA) 24</t>
  </si>
  <si>
    <t>2023-06-21T17:13:33.000Z</t>
  </si>
  <si>
    <t>2023-06-21T16:57:33.000Z</t>
  </si>
  <si>
    <t>365c015b-efc5-4d86-acd1-60af89155f26</t>
  </si>
  <si>
    <t>SCRH_(SCHIZACHYRIUM RHIZOMATUM) 20</t>
  </si>
  <si>
    <t>2023-06-21T17:13:35.000Z</t>
  </si>
  <si>
    <t>2023-06-21T16:58:23.000Z</t>
  </si>
  <si>
    <t>cd19206e-8dde-4335-a58e-b2c2aa1ed31a</t>
  </si>
  <si>
    <t>https://five.epicollect.net/api/media/mk-nutnet2023-5dominantplants?type=photo&amp;format=entry_original&amp;name=41483aa8-45f3-4955-88da-472db6ef22cd_1687367424.jpg</t>
  </si>
  <si>
    <t>Glaumid</t>
  </si>
  <si>
    <t>2023-06-21T17:13:36.000Z</t>
  </si>
  <si>
    <t>2023-06-21T17:10:27.000Z</t>
  </si>
  <si>
    <t>41483aa8-45f3-4955-88da-472db6ef22cd</t>
  </si>
  <si>
    <t>https://five.epicollect.net/api/media/mk-nutnet2023-5dominantplants?type=photo&amp;format=entry_original&amp;name=18c8e9ca-23f4-4cde-a58b-9769553b7090_1687367511.jpg</t>
  </si>
  <si>
    <t>Turkey_vein_spoon</t>
  </si>
  <si>
    <t>2023-06-21T17:13:37.000Z</t>
  </si>
  <si>
    <t>2023-06-21T17:11:55.000Z</t>
  </si>
  <si>
    <t>18c8e9ca-23f4-4cde-a58b-9769553b7090</t>
  </si>
  <si>
    <t>PANO_(PASPALUM NOTATUM) 1</t>
  </si>
  <si>
    <t>2023-06-21T17:13:39.000Z</t>
  </si>
  <si>
    <t>2023-06-21T17:12:35.000Z</t>
  </si>
  <si>
    <t>d5cc8255-53ef-4b46-b00c-b57b784de6e7</t>
  </si>
  <si>
    <t>2023-06-21T17:51:15.000Z</t>
  </si>
  <si>
    <t>2023-06-21T17:27:00.000Z</t>
  </si>
  <si>
    <t>c33abf25-0bec-41ee-a3ab-9573d59a338e</t>
  </si>
  <si>
    <t>2023-06-21T17:51:16.000Z</t>
  </si>
  <si>
    <t>2023-06-21T17:27:37.000Z</t>
  </si>
  <si>
    <t>a3dfe76b-d357-499a-ab49-b4355e9168e6</t>
  </si>
  <si>
    <t>2023-06-21T17:51:18.000Z</t>
  </si>
  <si>
    <t>2023-06-21T17:28:04.000Z</t>
  </si>
  <si>
    <t>546bd99c-31f5-4e19-8da3-4142c0cd5f1f</t>
  </si>
  <si>
    <t>2PLANT 42</t>
  </si>
  <si>
    <t>2023-06-21T17:51:19.000Z</t>
  </si>
  <si>
    <t>2023-06-21T17:28:38.000Z</t>
  </si>
  <si>
    <t>cd73c243-a097-4e50-9407-a8624c51fda5</t>
  </si>
  <si>
    <t>2023-06-21T17:51:20.000Z</t>
  </si>
  <si>
    <t>2023-06-21T17:28:55.000Z</t>
  </si>
  <si>
    <t>fbf8832d-0b3e-4343-9f3e-769cdc2a20e6</t>
  </si>
  <si>
    <t>2023-06-21T17:51:21.000Z</t>
  </si>
  <si>
    <t>2023-06-21T17:29:37.000Z</t>
  </si>
  <si>
    <t>92900a5b-cfe8-46d8-ac5f-cc30014b860e</t>
  </si>
  <si>
    <t>QUMI_(QUERCUS MINIMA) 5</t>
  </si>
  <si>
    <t>2023-06-21T17:51:23.000Z</t>
  </si>
  <si>
    <t>2023-06-21T17:30:04.000Z</t>
  </si>
  <si>
    <t>ad592c16-4533-4664-936d-881016603379</t>
  </si>
  <si>
    <t>https://five.epicollect.net/api/media/mk-nutnet2023-5dominantplants?type=photo&amp;format=entry_original&amp;name=0b69461b-9e3b-4459-8af5-d789d4e25f29_1687368706.jpg</t>
  </si>
  <si>
    <t>PTPY_(PTEROCAULON PYCNOSTACHYUM)</t>
  </si>
  <si>
    <t>PTPY_(PTEROCAULON PYCNOSTACHYUM) 5</t>
  </si>
  <si>
    <t>2023-06-21T17:51:24.000Z</t>
  </si>
  <si>
    <t>2023-06-21T17:31:53.000Z</t>
  </si>
  <si>
    <t>0b69461b-9e3b-4459-8af5-d789d4e25f29</t>
  </si>
  <si>
    <t>https://five.epicollect.net/api/media/mk-nutnet2023-5dominantplants?type=photo&amp;format=entry_original&amp;name=7da8a46e-37de-43b4-81ee-89476746d0dd_1687368874.jpg</t>
  </si>
  <si>
    <t>Glaumid, growing out of base of Hyde??</t>
  </si>
  <si>
    <t>2023-06-21T17:51:25.000Z</t>
  </si>
  <si>
    <t>2023-06-21T17:35:13.000Z</t>
  </si>
  <si>
    <t>7da8a46e-37de-43b4-81ee-89476746d0dd</t>
  </si>
  <si>
    <t>https://five.epicollect.net/api/media/mk-nutnet2023-5dominantplants?type=photo&amp;format=entry_original&amp;name=cd157757-add4-4246-b03f-baf48467288e_1687369649.jpg</t>
  </si>
  <si>
    <t>PANO_(PASPALUM NOTATUM) 3</t>
  </si>
  <si>
    <t>2023-06-21T17:51:27.000Z</t>
  </si>
  <si>
    <t>2023-06-21T17:47:36.000Z</t>
  </si>
  <si>
    <t>cd157757-add4-4246-b03f-baf48467288e</t>
  </si>
  <si>
    <t>https://five.epicollect.net/api/media/mk-nutnet2023-5dominantplants?type=photo&amp;format=entry_original&amp;name=3a445f23-fd35-4b39-a01a-11d9fd343192_1687369683.jpg</t>
  </si>
  <si>
    <t>Lia_solid</t>
  </si>
  <si>
    <t>2023-06-21T17:51:28.000Z</t>
  </si>
  <si>
    <t>2023-06-21T17:48:08.000Z</t>
  </si>
  <si>
    <t>3a445f23-fd35-4b39-a01a-11d9fd343192</t>
  </si>
  <si>
    <t>SCRH_(SCHIZACHYRIUM RHIZOMATUM) 1</t>
  </si>
  <si>
    <t>2023-06-21T17:51:29.000Z</t>
  </si>
  <si>
    <t>2023-06-21T17:48:37.000Z</t>
  </si>
  <si>
    <t>841a9383-6a30-4f1a-8819-4a0f81297a15</t>
  </si>
  <si>
    <t>https://five.epicollect.net/api/media/mk-nutnet2023-5dominantplants?type=photo&amp;format=entry_original&amp;name=95ad6726-b5ba-4054-964c-7a0f6e5be46d_1687369750.jpg</t>
  </si>
  <si>
    <t>ILGL_(ILEX GLABRA)</t>
  </si>
  <si>
    <t>ILGL_(ILEX GLABRA) 14</t>
  </si>
  <si>
    <t>2023-06-21T17:51:31.000Z</t>
  </si>
  <si>
    <t>2023-06-21T17:49:13.000Z</t>
  </si>
  <si>
    <t>95ad6726-b5ba-4054-964c-7a0f6e5be46d</t>
  </si>
  <si>
    <t>https://five.epicollect.net/api/media/mk-nutnet2023-5dominantplants?type=photo&amp;format=entry_original&amp;name=1513b228-4be8-41be-9e2c-7571ea59eaf3_1687369822.jpg</t>
  </si>
  <si>
    <t>Dichanthelium</t>
  </si>
  <si>
    <t>2023-06-21T17:51:32.000Z</t>
  </si>
  <si>
    <t>2023-06-21T17:50:25.000Z</t>
  </si>
  <si>
    <t>1513b228-4be8-41be-9e2c-7571ea59eaf3</t>
  </si>
  <si>
    <t>2023-06-21T18:07:49.000Z</t>
  </si>
  <si>
    <t>2023-06-21T17:59:15.000Z</t>
  </si>
  <si>
    <t>f6a5dde5-bcc2-4c02-821f-c8d41f222446</t>
  </si>
  <si>
    <t>2023-06-21T18:07:50.000Z</t>
  </si>
  <si>
    <t>2023-06-21T17:59:51.000Z</t>
  </si>
  <si>
    <t>c06b65fd-cd42-4c12-8a5b-6f1b7d8e6c4c</t>
  </si>
  <si>
    <t>2023-06-21T18:07:51.000Z</t>
  </si>
  <si>
    <t>2023-06-21T18:00:15.000Z</t>
  </si>
  <si>
    <t>0c7761af-486f-425f-8c27-b7c541d40736</t>
  </si>
  <si>
    <t>2023-06-21T18:07:53.000Z</t>
  </si>
  <si>
    <t>2023-06-21T18:00:46.000Z</t>
  </si>
  <si>
    <t>e81e81de-94e8-4ac5-b833-f0f03de61b8c</t>
  </si>
  <si>
    <t>2023-06-21T18:07:54.000Z</t>
  </si>
  <si>
    <t>2023-06-21T18:01:07.000Z</t>
  </si>
  <si>
    <t>e84024f2-1b1e-48de-8a88-0e3928ed7471</t>
  </si>
  <si>
    <t>HYED_(HYPERICUM EDISONIANUM) 28</t>
  </si>
  <si>
    <t>2023-06-21T18:07:56.000Z</t>
  </si>
  <si>
    <t>2023-06-21T18:01:55.000Z</t>
  </si>
  <si>
    <t>0360bcd7-6a95-4863-9fa1-808b51a181d5</t>
  </si>
  <si>
    <t>SCRH_(SCHIZACHYRIUM RHIZOMATUM) 60</t>
  </si>
  <si>
    <t>2023-06-21T18:07:57.000Z</t>
  </si>
  <si>
    <t>2023-06-21T18:02:36.000Z</t>
  </si>
  <si>
    <t>6567f726-2f2f-430e-a501-71fd549e5e9d</t>
  </si>
  <si>
    <t>2023-06-21T18:08:01.000Z</t>
  </si>
  <si>
    <t>2023-06-21T18:03:39.000Z</t>
  </si>
  <si>
    <t>1bfaebe5-a418-4350-9a47-ee9530a4e81d</t>
  </si>
  <si>
    <t>https://five.epicollect.net/api/media/mk-nutnet2023-5dominantplants?type=photo&amp;format=entry_original&amp;name=45fb2fab-4d0f-4bbd-a82b-df682515e833_1687370707.jpg</t>
  </si>
  <si>
    <t>Altegg.Maybe</t>
  </si>
  <si>
    <t>2023-06-21T18:07:59.000Z</t>
  </si>
  <si>
    <t>2023-06-21T18:05:22.000Z</t>
  </si>
  <si>
    <t>45fb2fab-4d0f-4bbd-a82b-df682515e833</t>
  </si>
  <si>
    <t>https://five.epicollect.net/api/media/mk-nutnet2023-5dominantplants?type=photo&amp;format=entry_original&amp;name=0b4d0cb1-ee52-45b9-ad3c-f80d958fbd1d_1687370798.jpg</t>
  </si>
  <si>
    <t>Glamid</t>
  </si>
  <si>
    <t>2PLANT 4</t>
  </si>
  <si>
    <t>2023-06-21T18:08:00.000Z</t>
  </si>
  <si>
    <t>2023-06-21T18:06:43.000Z</t>
  </si>
  <si>
    <t>0b4d0cb1-ee52-45b9-ad3c-f80d958fbd1d</t>
  </si>
  <si>
    <t>https://five.epicollect.net/api/media/mk-nutnet2023-5dominantplants?type=photo&amp;format=entry_original&amp;name=94007317-b7d0-4157-9a44-800bf867d9f7_1687371028.jpg</t>
  </si>
  <si>
    <t>PANO_(PASPALUM NOTATUM) 8</t>
  </si>
  <si>
    <t>2023-06-21T18:11:10.000Z</t>
  </si>
  <si>
    <t>2023-06-21T18:10:31.000Z</t>
  </si>
  <si>
    <t>94007317-b7d0-4157-9a44-800bf867d9f7</t>
  </si>
  <si>
    <t>2023-06-21T18:39:04.000Z</t>
  </si>
  <si>
    <t>2023-06-21T18:32:09.000Z</t>
  </si>
  <si>
    <t>31572ce0-04ed-439d-9dbc-fbca385781aa</t>
  </si>
  <si>
    <t>2023-06-21T18:39:06.000Z</t>
  </si>
  <si>
    <t>2023-06-21T18:32:37.000Z</t>
  </si>
  <si>
    <t>69a0f514-d5a7-406c-9748-ad84dbc933e5</t>
  </si>
  <si>
    <t>2023-06-21T18:39:07.000Z</t>
  </si>
  <si>
    <t>2023-06-21T18:32:57.000Z</t>
  </si>
  <si>
    <t>7ac25b07-484b-4258-b407-a6421d64b50c</t>
  </si>
  <si>
    <t>2023-06-21T18:39:09.000Z</t>
  </si>
  <si>
    <t>2023-06-21T18:33:18.000Z</t>
  </si>
  <si>
    <t>7f0e40de-92c7-4b4c-a208-3c580a8adc42</t>
  </si>
  <si>
    <t>2023-06-21T18:39:10.000Z</t>
  </si>
  <si>
    <t>2023-06-21T18:33:46.000Z</t>
  </si>
  <si>
    <t>a6b34c17-4de1-4c2a-9885-26804e90721c</t>
  </si>
  <si>
    <t>HYED_(HYPERICUM EDISONIANUM) 20</t>
  </si>
  <si>
    <t>2023-06-21T18:39:12.000Z</t>
  </si>
  <si>
    <t>2023-06-21T18:34:31.000Z</t>
  </si>
  <si>
    <t>e35e700b-0f6b-4d26-8094-67776c889ae3</t>
  </si>
  <si>
    <t>SCRH_(SCHIZACHYRIUM RHIZOMATUM) 83</t>
  </si>
  <si>
    <t>2023-06-21T18:39:13.000Z</t>
  </si>
  <si>
    <t>2023-06-21T18:35:15.000Z</t>
  </si>
  <si>
    <t>b7f6ac64-ebec-4374-bb90-de7243745aa3</t>
  </si>
  <si>
    <t>https://five.epicollect.net/api/media/mk-nutnet2023-5dominantplants?type=photo&amp;format=entry_original&amp;name=13ef8d25-3294-47f3-94d0-9c771ababcca_1687372571.jpg</t>
  </si>
  <si>
    <t>Verify species</t>
  </si>
  <si>
    <t>HYRE_(HYPERICUM REDUCTUM)</t>
  </si>
  <si>
    <t>HYRE_(HYPERICUM REDUCTUM) 1</t>
  </si>
  <si>
    <t>2023-06-21T18:39:14.000Z</t>
  </si>
  <si>
    <t>2023-06-21T18:36:26.000Z</t>
  </si>
  <si>
    <t>13ef8d25-3294-47f3-94d0-9c771ababcca</t>
  </si>
  <si>
    <t>QUMI_(QUERCUS MINIMA) 4</t>
  </si>
  <si>
    <t>2023-06-21T18:39:16.000Z</t>
  </si>
  <si>
    <t>2023-06-21T18:37:07.000Z</t>
  </si>
  <si>
    <t>6bc4c2a7-e849-4726-8360-730adc8fe0d6</t>
  </si>
  <si>
    <t>https://five.epicollect.net/api/media/mk-nutnet2023-5dominantplants?type=photo&amp;format=entry_original&amp;name=2aaf240c-6865-4d50-a2dc-091589f831c0_1687372663.jpg</t>
  </si>
  <si>
    <t>2023-06-21T18:39:17.000Z</t>
  </si>
  <si>
    <t>2023-06-21T18:37:47.000Z</t>
  </si>
  <si>
    <t>2aaf240c-6865-4d50-a2dc-091589f831c0</t>
  </si>
  <si>
    <t>https://five.epicollect.net/api/media/mk-nutnet2023-5dominantplants?type=photo&amp;format=entry_original&amp;name=8218427d-7d8a-4ffc-8172-584b31103f13_1687372722.jpg</t>
  </si>
  <si>
    <t>PTPY_(PTEROCAULON PYCNOSTACHYUM) 2</t>
  </si>
  <si>
    <t>2023-06-21T18:39:18.000Z</t>
  </si>
  <si>
    <t>2023-06-21T18:38:45.000Z</t>
  </si>
  <si>
    <t>8218427d-7d8a-4ffc-8172-584b31103f13</t>
  </si>
  <si>
    <t>1_other_bare soil</t>
  </si>
  <si>
    <t>1_other_bare soil 80</t>
  </si>
  <si>
    <t>2023-09-07T16:26:37.000Z</t>
  </si>
  <si>
    <t>2023-09-07T15:54:50.000Z</t>
  </si>
  <si>
    <t>8f01f16e-cdc7-4acb-b66f-061dc17674d9</t>
  </si>
  <si>
    <t>1_other_litter</t>
  </si>
  <si>
    <t>1_other_litter 8</t>
  </si>
  <si>
    <t>2023-09-07T16:26:38.000Z</t>
  </si>
  <si>
    <t>2023-09-07T15:55:09.000Z</t>
  </si>
  <si>
    <t>9cb600fb-14f8-4e83-893d-dea62dca2f44</t>
  </si>
  <si>
    <t>1_other_rocks</t>
  </si>
  <si>
    <t>1_other_rocks 0.5</t>
  </si>
  <si>
    <t>2023-09-07T16:26:39.000Z</t>
  </si>
  <si>
    <t>2023-09-07T15:55:26.000Z</t>
  </si>
  <si>
    <t>33e09b0f-0cac-41b3-a630-0c7120ab85bf</t>
  </si>
  <si>
    <t>https://five.epicollect.net/api/media/mk-nutnet2023-5dominantplants?type=photo&amp;format=entry_original&amp;name=23d6e4be-6d67-4c6f-8693-ea728b3d2303_1694102389.jpg</t>
  </si>
  <si>
    <t>Actually bouteloua eriopoda, black grama. All chondrosum eriopoda=boer</t>
  </si>
  <si>
    <t>BOER_bouteloua_eriopoda</t>
  </si>
  <si>
    <t>BOER_bouteloua_eriopoda 7</t>
  </si>
  <si>
    <t>2023-09-08T00:21:21.000Z</t>
  </si>
  <si>
    <t>2023-09-07T15:59:53.000Z</t>
  </si>
  <si>
    <t>23d6e4be-6d67-4c6f-8693-ea728b3d2303</t>
  </si>
  <si>
    <t>https://five.epicollect.net/api/media/mk-nutnet2023-5dominantplants?type=photo&amp;format=entry_original&amp;name=83a6d97a-4986-45ff-af8f-65954b88b4b3_1694103079.jpg</t>
  </si>
  <si>
    <t>XASP_XANTHISMA SPINULOSUM</t>
  </si>
  <si>
    <t>XASP_XANTHISMA SPINULOSUM 2</t>
  </si>
  <si>
    <t>2023-09-08T17:20:37.000Z</t>
  </si>
  <si>
    <t>2023-09-07T16:11:25.000Z</t>
  </si>
  <si>
    <t>83a6d97a-4986-45ff-af8f-65954b88b4b3</t>
  </si>
  <si>
    <t>https://five.epicollect.net/api/media/mk-nutnet2023-5dominantplants?type=photo&amp;format=entry_original&amp;name=96185ece-f378-4c2b-830a-a4750581a37e_1694103159.jpg</t>
  </si>
  <si>
    <t>SAKASSP. TRAGU_SALSOLA KALI SSP. TRAGUS</t>
  </si>
  <si>
    <t>SAKASSP. TRAGU_SALSOLA KALI SSP. TRAGUS 13</t>
  </si>
  <si>
    <t>2023-09-08T17:03:23.000Z</t>
  </si>
  <si>
    <t>2023-09-07T16:12:44.000Z</t>
  </si>
  <si>
    <t>96185ece-f378-4c2b-830a-a4750581a37e</t>
  </si>
  <si>
    <t>https://five.epicollect.net/api/media/mk-nutnet2023-5dominantplants?type=photo&amp;format=entry_original&amp;name=f8457dfd-2441-429d-845e-e80ba0e56d8a_1694103805.jpg</t>
  </si>
  <si>
    <t>stabfuzz, senesced</t>
  </si>
  <si>
    <t>CRCR_CRYPTANTHA CRASSISEPALA</t>
  </si>
  <si>
    <t>CRCR_CRYPTANTHA CRASSISEPALA 4</t>
  </si>
  <si>
    <t>2023-09-08T00:20:52.000Z</t>
  </si>
  <si>
    <t>2023-09-07T16:23:53.000Z</t>
  </si>
  <si>
    <t>f8457dfd-2441-429d-845e-e80ba0e56d8a</t>
  </si>
  <si>
    <t>https://five.epicollect.net/api/media/mk-nutnet2023-5dominantplants?type=photo&amp;format=entry_original&amp;name=c118137c-2c78-4c71-b304-09b57a0f5f56_1694103965.jpg</t>
  </si>
  <si>
    <t>CHSP._CHAMAESYCE SP.</t>
  </si>
  <si>
    <t>CHSP._CHAMAESYCE SP. 0.5</t>
  </si>
  <si>
    <t>2023-09-07T16:26:46.000Z</t>
  </si>
  <si>
    <t>2023-09-07T16:26:09.000Z</t>
  </si>
  <si>
    <t>c118137c-2c78-4c71-b304-09b57a0f5f56</t>
  </si>
  <si>
    <t>1_other_bare soil 73</t>
  </si>
  <si>
    <t>2023-09-07T16:44:21.000Z</t>
  </si>
  <si>
    <t>2023-09-07T16:35:20.000Z</t>
  </si>
  <si>
    <t>2f46afd0-4f11-4de8-9492-999a018804ba</t>
  </si>
  <si>
    <t>2023-09-07T16:44:22.000Z</t>
  </si>
  <si>
    <t>2023-09-07T16:35:36.000Z</t>
  </si>
  <si>
    <t>220275a5-07a5-44a3-ba3f-8a85d4d179c2</t>
  </si>
  <si>
    <t>2023-09-07T16:44:24.000Z</t>
  </si>
  <si>
    <t>2023-09-07T16:36:01.000Z</t>
  </si>
  <si>
    <t>e1dec5c8-bf09-4166-8602-0be8b1912051</t>
  </si>
  <si>
    <t>https://five.epicollect.net/api/media/mk-nutnet2023-5dominantplants?type=photo&amp;format=entry_original&amp;name=2b020808-90f3-41c0-a32e-168eb83b9916_1694104859.jpg</t>
  </si>
  <si>
    <t>BOER_bouteloua_eriopoda 25</t>
  </si>
  <si>
    <t>2023-09-08T00:31:11.000Z</t>
  </si>
  <si>
    <t>2023-09-07T16:41:16.000Z</t>
  </si>
  <si>
    <t>2b020808-90f3-41c0-a32e-168eb83b9916</t>
  </si>
  <si>
    <t>https://five.epicollect.net/api/media/mk-nutnet2023-5dominantplants?type=photo&amp;format=entry_original&amp;name=11d4bf81-1813-4823-99c2-70f5dfc7378f_1694105010.jpg</t>
  </si>
  <si>
    <t>milky latex</t>
  </si>
  <si>
    <t>EUSP._EUPHORBIA SP.</t>
  </si>
  <si>
    <t>EUSP._EUPHORBIA SP. 0.5</t>
  </si>
  <si>
    <t>2023-09-08T00:30:55.000Z</t>
  </si>
  <si>
    <t>2023-09-07T16:43:33.000Z</t>
  </si>
  <si>
    <t>11d4bf81-1813-4823-99c2-70f5dfc7378f</t>
  </si>
  <si>
    <t>https://five.epicollect.net/api/media/mk-nutnet2023-5dominantplants?type=photo&amp;format=entry_original&amp;name=408487d9-6cfd-43f9-9e77-19fea96abf0e_1694105602.jpg</t>
  </si>
  <si>
    <t>Metal tag,nail, metal restraint for tag</t>
  </si>
  <si>
    <t>1_other_animal diggings/ disturbance</t>
  </si>
  <si>
    <t>1_other_animal diggings/ disturbance 1</t>
  </si>
  <si>
    <t>2023-09-07T16:53:38.000Z</t>
  </si>
  <si>
    <t>2023-09-07T16:53:26.000Z</t>
  </si>
  <si>
    <t>408487d9-6cfd-43f9-9e77-19fea96abf0e</t>
  </si>
  <si>
    <t>1_other_bare soil 60</t>
  </si>
  <si>
    <t>2023-09-07T17:03:39.000Z</t>
  </si>
  <si>
    <t>2023-09-07T16:57:29.000Z</t>
  </si>
  <si>
    <t>0d15bad0-7bf5-4442-9dfa-b0bbc91d40d1</t>
  </si>
  <si>
    <t>2023-09-07T17:03:37.000Z</t>
  </si>
  <si>
    <t>2023-09-07T16:57:43.000Z</t>
  </si>
  <si>
    <t>e1f40c05-1c7d-41d2-9327-032d30444e26</t>
  </si>
  <si>
    <t>https://five.epicollect.net/api/media/mk-nutnet2023-5dominantplants?type=photo&amp;format=entry_original&amp;name=07b94553-00f8-4db9-9c01-62249deeb228_1694105894.jpg</t>
  </si>
  <si>
    <t>Mesh, tag, nail</t>
  </si>
  <si>
    <t>1_other_animal diggings/ disturbance 6</t>
  </si>
  <si>
    <t>2023-09-07T17:03:38.000Z</t>
  </si>
  <si>
    <t>2023-09-07T16:58:36.000Z</t>
  </si>
  <si>
    <t>07b94553-00f8-4db9-9c01-62249deeb228</t>
  </si>
  <si>
    <t>1_other_litter 40</t>
  </si>
  <si>
    <t>2023-09-07T17:03:41.000Z</t>
  </si>
  <si>
    <t>2023-09-07T16:59:01.000Z</t>
  </si>
  <si>
    <t>646c98de-7c74-4dd0-9085-da4a183da10b</t>
  </si>
  <si>
    <t>BOER_bouteloua_eriopoda 10</t>
  </si>
  <si>
    <t>2023-09-08T00:37:36.000Z</t>
  </si>
  <si>
    <t>2023-09-07T17:01:41.000Z</t>
  </si>
  <si>
    <t>e1c1c6d8-5a77-4a99-9ca0-d8228c4d8d8c</t>
  </si>
  <si>
    <t>CRCR_CRYPTANTHA CRASSISEPALA 5</t>
  </si>
  <si>
    <t>2023-09-08T00:37:20.000Z</t>
  </si>
  <si>
    <t>2023-09-07T17:02:17.000Z</t>
  </si>
  <si>
    <t>4898fedb-2f09-4474-9821-d09ef56909f1</t>
  </si>
  <si>
    <t>https://five.epicollect.net/api/media/mk-nutnet2023-5dominantplants?type=photo&amp;format=entry_original&amp;name=153e08e4-e641-4e73-9124-b7ae947739ae_1694106882.jpg</t>
  </si>
  <si>
    <t>Mesh, nails, tags</t>
  </si>
  <si>
    <t>2023-09-07T17:29:37.000Z</t>
  </si>
  <si>
    <t>2023-09-07T17:14:46.000Z</t>
  </si>
  <si>
    <t>153e08e4-e641-4e73-9124-b7ae947739ae</t>
  </si>
  <si>
    <t>1_other_bare soil 85</t>
  </si>
  <si>
    <t>2023-09-07T17:29:39.000Z</t>
  </si>
  <si>
    <t>2023-09-07T17:15:39.000Z</t>
  </si>
  <si>
    <t>85cbfe88-484a-4afe-a296-f5db7af8241a</t>
  </si>
  <si>
    <t>1_other_litter 28</t>
  </si>
  <si>
    <t>2023-09-07T17:29:40.000Z</t>
  </si>
  <si>
    <t>2023-09-07T17:15:59.000Z</t>
  </si>
  <si>
    <t>6b12f84a-99ff-4224-befe-70acbecd2add</t>
  </si>
  <si>
    <t>2023-09-07T17:29:41.000Z</t>
  </si>
  <si>
    <t>2023-09-07T17:16:12.000Z</t>
  </si>
  <si>
    <t>4abe90af-3e00-4048-94b6-9ebd3689a610</t>
  </si>
  <si>
    <t>BOER_bouteloua_eriopoda 20</t>
  </si>
  <si>
    <t>2023-09-08T00:48:46.000Z</t>
  </si>
  <si>
    <t>2023-09-07T17:16:50.000Z</t>
  </si>
  <si>
    <t>844c0f62-4507-4b4e-80ae-e89b491d5dfa</t>
  </si>
  <si>
    <t>https://five.epicollect.net/api/media/mk-nutnet2023-5dominantplants?type=photo&amp;format=entry_original&amp;name=14c6dec1-9ba6-44b0-9ccc-a37e9737319d_1694107091.jpg</t>
  </si>
  <si>
    <t>senesced_brassicaceae</t>
  </si>
  <si>
    <t>DEPI_DESCURAINIA PINNATA</t>
  </si>
  <si>
    <t>DEPI_DESCURAINIA PINNATA 0.5</t>
  </si>
  <si>
    <t>2023-09-08T00:45:53.000Z</t>
  </si>
  <si>
    <t>2023-09-07T17:18:16.000Z</t>
  </si>
  <si>
    <t>14c6dec1-9ba6-44b0-9ccc-a37e9737319d</t>
  </si>
  <si>
    <t>https://five.epicollect.net/api/media/mk-nutnet2023-5dominantplants?type=photo&amp;format=entry_original&amp;name=2099e414-9cf2-4556-b15f-b1ccff77e376_1694107142.jpg</t>
  </si>
  <si>
    <t>DEPI_DESCURAINIA PINNATA 1</t>
  </si>
  <si>
    <t>2023-09-08T00:20:11.000Z</t>
  </si>
  <si>
    <t>2023-09-07T17:19:06.000Z</t>
  </si>
  <si>
    <t>2099e414-9cf2-4556-b15f-b1ccff77e376</t>
  </si>
  <si>
    <t>CRCR_CRYPTANTHA CRASSISEPALA 0.5</t>
  </si>
  <si>
    <t>2023-09-08T00:45:27.000Z</t>
  </si>
  <si>
    <t>2023-09-07T17:19:52.000Z</t>
  </si>
  <si>
    <t>49a1bfe7-c1e5-4cf6-aad4-ca7e5d0d8865</t>
  </si>
  <si>
    <t>https://five.epicollect.net/api/media/mk-nutnet2023-5dominantplants?type=photo&amp;format=entry_original&amp;name=45744683-06b9-42b0-9e60-7fb4a239b19c_1694107298.jpg</t>
  </si>
  <si>
    <t>Leaves close when you touch them, musky smell, gland-dotted abaxial of leaves, photo album created 11:24 mk phone</t>
  </si>
  <si>
    <t>POJA_POMARIA JAMESII</t>
  </si>
  <si>
    <t>POJA_POMARIA JAMESII 4</t>
  </si>
  <si>
    <t>2023-09-08T00:50:15.000Z</t>
  </si>
  <si>
    <t>2023-09-07T17:21:44.000Z</t>
  </si>
  <si>
    <t>45744683-06b9-42b0-9e60-7fb4a239b19c</t>
  </si>
  <si>
    <t>https://five.epicollect.net/api/media/mk-nutnet2023-5dominantplants?type=photo&amp;format=entry_original&amp;name=a279c1cd-6721-4bad-b161-ee5bc7a3041d_1694107743.jpg</t>
  </si>
  <si>
    <t>2023-09-07T17:29:48.000Z</t>
  </si>
  <si>
    <t>2023-09-07T17:28:37.000Z</t>
  </si>
  <si>
    <t>a279c1cd-6721-4bad-b161-ee5bc7a3041d</t>
  </si>
  <si>
    <t>Animal hole</t>
  </si>
  <si>
    <t>2023-09-07T17:42:23.000Z</t>
  </si>
  <si>
    <t>2023-09-07T17:36:35.000Z</t>
  </si>
  <si>
    <t>e0076e89-03c9-4b04-999f-5eda603d15cb</t>
  </si>
  <si>
    <t>1_other_rocks 22</t>
  </si>
  <si>
    <t>2023-09-07T17:42:24.000Z</t>
  </si>
  <si>
    <t>2023-09-07T17:37:07.000Z</t>
  </si>
  <si>
    <t>ddcf399b-a38b-4eb8-a261-3116b49b2436</t>
  </si>
  <si>
    <t>1_other_litter 25</t>
  </si>
  <si>
    <t>2023-09-07T17:42:25.000Z</t>
  </si>
  <si>
    <t>2023-09-07T17:37:34.000Z</t>
  </si>
  <si>
    <t>a9bd9b7f-c84d-43cc-8784-170cc703006d</t>
  </si>
  <si>
    <t>1_other_bare soil 78</t>
  </si>
  <si>
    <t>2023-09-07T17:42:27.000Z</t>
  </si>
  <si>
    <t>2023-09-07T17:38:22.000Z</t>
  </si>
  <si>
    <t>e1625299-3fad-4dd1-bd4a-b7cecb261cb7</t>
  </si>
  <si>
    <t>BOER_bouteloua_eriopoda 5</t>
  </si>
  <si>
    <t>2023-09-08T00:52:19.000Z</t>
  </si>
  <si>
    <t>2023-09-07T17:38:50.000Z</t>
  </si>
  <si>
    <t>8aba475a-00a9-44d0-b14a-c5d420ac5e48</t>
  </si>
  <si>
    <t>2023-09-08T00:52:00.000Z</t>
  </si>
  <si>
    <t>2023-09-07T17:39:23.000Z</t>
  </si>
  <si>
    <t>f462278d-8540-4f52-bb1e-ca9d30cbc20c</t>
  </si>
  <si>
    <t>XASP_XANTHISMA SPINULOSUM 1</t>
  </si>
  <si>
    <t>2023-09-08T17:34:56.000Z</t>
  </si>
  <si>
    <t>2023-09-07T17:39:54.000Z</t>
  </si>
  <si>
    <t>cc0af1e8-904e-4c7b-9e41-1d1122c34103</t>
  </si>
  <si>
    <t>https://five.epicollect.net/api/media/mk-nutnet2023-5dominantplants?type=photo&amp;format=entry_original&amp;name=6172f5bf-face-428e-a706-c10e06469b45_1694108514.jpg</t>
  </si>
  <si>
    <t>DEPI_DESCURAINIA PINNATA 2</t>
  </si>
  <si>
    <t>2023-09-08T00:51:33.000Z</t>
  </si>
  <si>
    <t>2023-09-07T17:41:58.000Z</t>
  </si>
  <si>
    <t>6172f5bf-face-428e-a706-c10e06469b45</t>
  </si>
  <si>
    <t>1_other_rocks 1</t>
  </si>
  <si>
    <t>2023-09-07T17:59:14.000Z</t>
  </si>
  <si>
    <t>2023-09-07T17:47:46.000Z</t>
  </si>
  <si>
    <t>72786e5f-c288-4b65-b99c-7bf4584b10ff</t>
  </si>
  <si>
    <t>1_other_litter 13</t>
  </si>
  <si>
    <t>2023-09-07T17:59:16.000Z</t>
  </si>
  <si>
    <t>2023-09-07T17:48:25.000Z</t>
  </si>
  <si>
    <t>a5c39941-db03-47ce-9e55-cdbbcdcd1080</t>
  </si>
  <si>
    <t>1_other_bare soil 93</t>
  </si>
  <si>
    <t>2023-09-07T17:59:17.000Z</t>
  </si>
  <si>
    <t>2023-09-07T17:48:45.000Z</t>
  </si>
  <si>
    <t>b2f5deb3-6656-47df-9930-9c13d8ce8923</t>
  </si>
  <si>
    <t>2023-09-08T00:58:09.000Z</t>
  </si>
  <si>
    <t>2023-09-07T17:49:46.000Z</t>
  </si>
  <si>
    <t>52beb0f0-2601-4c11-9174-4a1e3854c657</t>
  </si>
  <si>
    <t>https://five.epicollect.net/api/media/mk-nutnet2023-5dominantplants?type=photo&amp;format=entry_original&amp;name=757846fc-c496-40a1-af3d-5f7862209b44_1694109102.jpg</t>
  </si>
  <si>
    <t>lacking the glands on the abaxial side of the leaflets that the previous individual had. Album created mk phone 11:53 "sevi_hodr".</t>
  </si>
  <si>
    <t>HODR_HOFFMANNSEGGIA DREPANOCARPA</t>
  </si>
  <si>
    <t>HODR_HOFFMANNSEGGIA DREPANOCARPA 4</t>
  </si>
  <si>
    <t>2023-09-08T00:57:40.000Z</t>
  </si>
  <si>
    <t>2023-09-07T17:52:39.000Z</t>
  </si>
  <si>
    <t>757846fc-c496-40a1-af3d-5f7862209b44</t>
  </si>
  <si>
    <t>https://five.epicollect.net/api/media/mk-nutnet2023-5dominantplants?type=photo&amp;format=entry_original&amp;name=023c6cfa-7723-4b5e-a169-e9cfcf26c5cb_1694109487.jpg</t>
  </si>
  <si>
    <t>SPFL_SPOROBOLUS FLEXUOSUS</t>
  </si>
  <si>
    <t>SPFL_SPOROBOLUS FLEXUOSUS 2</t>
  </si>
  <si>
    <t>2023-09-08T17:38:35.000Z</t>
  </si>
  <si>
    <t>2023-09-07T17:58:11.000Z</t>
  </si>
  <si>
    <t>023c6cfa-7723-4b5e-a169-e9cfcf26c5cb</t>
  </si>
  <si>
    <t>2023-09-08T00:54:49.000Z</t>
  </si>
  <si>
    <t>2023-09-07T17:58:49.000Z</t>
  </si>
  <si>
    <t>cc9b5e9a-a8a3-4a61-be1f-3ecc72337563</t>
  </si>
  <si>
    <t>2023-09-08T00:53:12.000Z</t>
  </si>
  <si>
    <t>2023-09-07T18:00:06.000Z</t>
  </si>
  <si>
    <t>91692048-58e6-4b32-b93f-b302ecb6a6c7</t>
  </si>
  <si>
    <t>2023-09-07T18:32:50.000Z</t>
  </si>
  <si>
    <t>2023-09-07T18:27:36.000Z</t>
  </si>
  <si>
    <t>eaed3a2f-9a2e-4696-92a1-b90003cc0f13</t>
  </si>
  <si>
    <t>1_other_litter 55</t>
  </si>
  <si>
    <t>2023-09-07T18:32:53.000Z</t>
  </si>
  <si>
    <t>2023-09-07T18:28:00.000Z</t>
  </si>
  <si>
    <t>b82d4ed5-5b3f-464a-85ee-08518a6303af</t>
  </si>
  <si>
    <t>1_other_bare soil 47</t>
  </si>
  <si>
    <t>2023-09-07T18:32:54.000Z</t>
  </si>
  <si>
    <t>2023-09-07T18:28:16.000Z</t>
  </si>
  <si>
    <t>b41ab316-90c5-4c35-94b1-5fb1e6950c13</t>
  </si>
  <si>
    <t>SAKASSP. TRAGU_SALSOLA KALI SSP. TRAGUS 4</t>
  </si>
  <si>
    <t>2023-09-08T17:35:44.000Z</t>
  </si>
  <si>
    <t>2023-09-07T18:28:56.000Z</t>
  </si>
  <si>
    <t>9d191702-4da9-4ec3-968c-0ac77487d447</t>
  </si>
  <si>
    <t>SOEL_SOLANUM ELAEAGNIFOLIUM</t>
  </si>
  <si>
    <t>SOEL_SOLANUM ELAEAGNIFOLIUM 1</t>
  </si>
  <si>
    <t>2023-09-07T18:32:55.000Z</t>
  </si>
  <si>
    <t>2023-09-07T18:30:18.000Z</t>
  </si>
  <si>
    <t>66f60744-2de5-4056-8236-6368443a648b</t>
  </si>
  <si>
    <t>2023-09-08T17:36:11.000Z</t>
  </si>
  <si>
    <t>2023-09-07T18:30:42.000Z</t>
  </si>
  <si>
    <t>2270d2a2-3225-4c0b-b0cf-7bb4fa75882f</t>
  </si>
  <si>
    <t>2023-09-07T23:45:58.000Z</t>
  </si>
  <si>
    <t>2023-09-07T18:31:11.000Z</t>
  </si>
  <si>
    <t>96325a9a-bee7-4a0e-a5dc-934904449d3e</t>
  </si>
  <si>
    <t>BOER_bouteloua_eriopoda 4</t>
  </si>
  <si>
    <t>2023-09-08T00:59:31.000Z</t>
  </si>
  <si>
    <t>2023-09-07T18:31:42.000Z</t>
  </si>
  <si>
    <t>aaedf12d-8921-4b83-a54a-85d6babb8632</t>
  </si>
  <si>
    <t>2023-09-07T23:45:29.000Z</t>
  </si>
  <si>
    <t>2023-09-07T18:32:21.000Z</t>
  </si>
  <si>
    <t>ff6899fe-02a0-4792-92c0-8152a13c48c3</t>
  </si>
  <si>
    <t>1_other_rocks 2</t>
  </si>
  <si>
    <t>2023-09-07T18:42:22.000Z</t>
  </si>
  <si>
    <t>2023-09-07T18:37:24.000Z</t>
  </si>
  <si>
    <t>9dbe9440-5c92-4851-ad96-cbf3b4a98976</t>
  </si>
  <si>
    <t>1_other_litter 23</t>
  </si>
  <si>
    <t>2023-09-07T18:42:24.000Z</t>
  </si>
  <si>
    <t>2023-09-07T18:38:00.000Z</t>
  </si>
  <si>
    <t>0f28a5da-7652-421f-a155-0283de1e952d</t>
  </si>
  <si>
    <t>2023-09-07T18:42:25.000Z</t>
  </si>
  <si>
    <t>2023-09-07T18:38:21.000Z</t>
  </si>
  <si>
    <t>2ca6c7a3-d3d2-40b1-9a05-e4ad38731d2d</t>
  </si>
  <si>
    <t>2023-09-08T01:01:53.000Z</t>
  </si>
  <si>
    <t>2023-09-07T18:38:52.000Z</t>
  </si>
  <si>
    <t>ad294406-8202-44df-ba11-71b2385edbb3</t>
  </si>
  <si>
    <t>https://five.epicollect.net/api/media/mk-nutnet2023-5dominantplants?type=photo&amp;format=entry_original&amp;name=2336c5e2-c4b4-487c-b3e6-9e28ed51b1ca_1694111978.jpg</t>
  </si>
  <si>
    <t>has smell and dots on the abaxial side of leaves</t>
  </si>
  <si>
    <t>POJA_POMARIA JAMESII 0.5</t>
  </si>
  <si>
    <t>2023-09-08T01:01:12.000Z</t>
  </si>
  <si>
    <t>2023-09-07T18:40:07.000Z</t>
  </si>
  <si>
    <t>2336c5e2-c4b4-487c-b3e6-9e28ed51b1ca</t>
  </si>
  <si>
    <t>https://five.epicollect.net/api/media/mk-nutnet2023-5dominantplants?type=photo&amp;format=entry_original&amp;name=d0ac095c-b462-426e-b822-f0806697e186_1694112034.jpg</t>
  </si>
  <si>
    <t>2023-09-08T01:00:46.000Z</t>
  </si>
  <si>
    <t>2023-09-07T18:40:40.000Z</t>
  </si>
  <si>
    <t>d0ac095c-b462-426e-b822-f0806697e186</t>
  </si>
  <si>
    <t>2023-09-07T18:42:31.000Z</t>
  </si>
  <si>
    <t>2023-09-07T18:41:06.000Z</t>
  </si>
  <si>
    <t>34f97ff5-f777-454b-bb56-b31577bba4b2</t>
  </si>
  <si>
    <t>CRCR_CRYPTANTHA CRASSISEPALA 1</t>
  </si>
  <si>
    <t>2023-09-07T23:43:02.000Z</t>
  </si>
  <si>
    <t>2023-09-07T18:41:28.000Z</t>
  </si>
  <si>
    <t>e9fd654b-baba-4b21-824d-ce6ddeb88346</t>
  </si>
  <si>
    <t>2023-09-08T17:39:20.000Z</t>
  </si>
  <si>
    <t>2023-09-07T18:42:11.000Z</t>
  </si>
  <si>
    <t>056df1c4-84b4-4998-b393-c0f24c4d0c77</t>
  </si>
  <si>
    <t>animal hole</t>
  </si>
  <si>
    <t>2023-09-07T23:41:32.000Z</t>
  </si>
  <si>
    <t>2023-09-07T18:49:21.000Z</t>
  </si>
  <si>
    <t>5bcd8a18-196c-4520-9405-1ffc941f9737</t>
  </si>
  <si>
    <t>2023-09-07T18:53:39.000Z</t>
  </si>
  <si>
    <t>2023-09-07T18:49:34.000Z</t>
  </si>
  <si>
    <t>6786adf3-69dc-4086-94cf-462a8dc30f16</t>
  </si>
  <si>
    <t>2023-09-07T18:53:40.000Z</t>
  </si>
  <si>
    <t>2023-09-07T18:50:22.000Z</t>
  </si>
  <si>
    <t>18de34fc-a1bf-431a-97e6-e2a73e56a69a</t>
  </si>
  <si>
    <t>2023-09-07T18:53:42.000Z</t>
  </si>
  <si>
    <t>2023-09-07T18:50:42.000Z</t>
  </si>
  <si>
    <t>d04bfd96-13c4-4498-b87e-a5a4670d7973</t>
  </si>
  <si>
    <t>SAKASSP. TRAGU_SALSOLA KALI SSP. TRAGUS 0.5</t>
  </si>
  <si>
    <t>2023-09-08T17:40:25.000Z</t>
  </si>
  <si>
    <t>2023-09-07T18:51:14.000Z</t>
  </si>
  <si>
    <t>7feb3954-db2b-4078-b742-bef8a8f21bc3</t>
  </si>
  <si>
    <t>https://five.epicollect.net/api/media/mk-nutnet2023-5dominantplants?type=photo&amp;format=entry_original&amp;name=63ca3d9c-cbd2-4ffa-ab7e-bf272f1d827e_1694112712.jpg</t>
  </si>
  <si>
    <t>SPFL_SPOROBOLUS FLEXUOSUS 1</t>
  </si>
  <si>
    <t>2023-09-08T17:40:06.000Z</t>
  </si>
  <si>
    <t>2023-09-07T18:51:56.000Z</t>
  </si>
  <si>
    <t>63ca3d9c-cbd2-4ffa-ab7e-bf272f1d827e</t>
  </si>
  <si>
    <t>BOER_bouteloua_eriopoda 2</t>
  </si>
  <si>
    <t>2023-09-08T01:04:03.000Z</t>
  </si>
  <si>
    <t>2023-09-07T18:52:21.000Z</t>
  </si>
  <si>
    <t>31093d36-7ce6-4de4-8d34-affed47c87d3</t>
  </si>
  <si>
    <t>DEPI_DESCURAINIA PINNATA 3</t>
  </si>
  <si>
    <t>2023-09-08T01:02:44.000Z</t>
  </si>
  <si>
    <t>2023-09-07T18:52:42.000Z</t>
  </si>
  <si>
    <t>5a3bed61-731b-4e2b-a29f-570d14b0e14c</t>
  </si>
  <si>
    <t>2023-09-07T23:40:42.000Z</t>
  </si>
  <si>
    <t>2023-09-07T18:53:02.000Z</t>
  </si>
  <si>
    <t>8d57e7b0-e310-42ae-9124-b6a5ea21b5dd</t>
  </si>
  <si>
    <t>SOEL_SOLANUM ELAEAGNIFOLIUM 2</t>
  </si>
  <si>
    <t>2023-09-07T18:53:50.000Z</t>
  </si>
  <si>
    <t>2023-09-07T18:53:23.000Z</t>
  </si>
  <si>
    <t>3505601e-1593-4441-a529-6dfbb0c30b82</t>
  </si>
  <si>
    <t>2023-09-07T19:02:55.000Z</t>
  </si>
  <si>
    <t>2023-09-07T18:58:56.000Z</t>
  </si>
  <si>
    <t>cd83b2d1-665e-4593-a543-5f4d0bcdf458</t>
  </si>
  <si>
    <t>2023-09-07T19:02:56.000Z</t>
  </si>
  <si>
    <t>2023-09-07T18:59:13.000Z</t>
  </si>
  <si>
    <t>57901b3f-1aae-4f38-862c-ce4c4fb33478</t>
  </si>
  <si>
    <t>1_other_bare soil 88</t>
  </si>
  <si>
    <t>2023-09-07T19:02:57.000Z</t>
  </si>
  <si>
    <t>2023-09-07T18:59:40.000Z</t>
  </si>
  <si>
    <t>6c060fab-b2c4-480a-8ffd-17c690b77698</t>
  </si>
  <si>
    <t>2023-09-07T19:02:58.000Z</t>
  </si>
  <si>
    <t>2023-09-07T18:59:58.000Z</t>
  </si>
  <si>
    <t>7ae4da2d-4ba6-4398-8c2d-b2a8073be587</t>
  </si>
  <si>
    <t>SAKASSP. TRAGU_SALSOLA KALI SSP. TRAGUS 18</t>
  </si>
  <si>
    <t>2023-09-08T17:37:20.000Z</t>
  </si>
  <si>
    <t>2023-09-07T19:00:35.000Z</t>
  </si>
  <si>
    <t>c2731733-9b3b-4050-b25d-784eca312e17</t>
  </si>
  <si>
    <t>XASP_XANTHISMA SPINULOSUM 3</t>
  </si>
  <si>
    <t>2023-09-08T17:37:04.000Z</t>
  </si>
  <si>
    <t>2023-09-07T19:00:54.000Z</t>
  </si>
  <si>
    <t>9a9ad3be-1743-40eb-b216-8accfd5fe961</t>
  </si>
  <si>
    <t>2023-09-07T23:40:06.000Z</t>
  </si>
  <si>
    <t>2023-09-07T19:01:11.000Z</t>
  </si>
  <si>
    <t>c0fec9af-b7ce-43a9-9d13-7d91d0ca2c7c</t>
  </si>
  <si>
    <t>BOER_bouteloua_eriopoda 1</t>
  </si>
  <si>
    <t>2023-09-08T01:17:39.000Z</t>
  </si>
  <si>
    <t>2023-09-07T19:02:15.000Z</t>
  </si>
  <si>
    <t>5c75c89f-27af-46cb-afba-f26191fe8ba9</t>
  </si>
  <si>
    <t>2023-09-08T00:32:00.000Z</t>
  </si>
  <si>
    <t>2023-09-08T00:31:34.061Z</t>
  </si>
  <si>
    <t>103e05d0-4ddf-11ee-a39a-0badd451304c</t>
  </si>
  <si>
    <t>2023-09-08T00:38:34.000Z</t>
  </si>
  <si>
    <t>2023-09-08T00:38:20.234Z</t>
  </si>
  <si>
    <t>02571aa0-4de0-11ee-b390-779910cf9ec6</t>
  </si>
  <si>
    <t>equal?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</si>
</sst>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Q37" sqref="Q37"/>
    </sheetView>
  </sheetViews>
  <sheetFormatPr defaultRowHeight="14.4" x14ac:dyDescent="0.3"/>
  <cols>
    <col min="17" max="17" width="24.21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19</v>
      </c>
      <c r="D2" t="s">
        <v>20</v>
      </c>
      <c r="E2" s="1">
        <v>45176</v>
      </c>
      <c r="F2" s="2">
        <v>0.54027777777777775</v>
      </c>
      <c r="G2" t="s">
        <v>21</v>
      </c>
      <c r="H2" t="s">
        <v>20</v>
      </c>
      <c r="I2" t="s">
        <v>22</v>
      </c>
      <c r="J2">
        <v>2</v>
      </c>
      <c r="K2" t="s">
        <v>23</v>
      </c>
      <c r="M2" t="s">
        <v>21</v>
      </c>
      <c r="N2">
        <v>0</v>
      </c>
      <c r="O2">
        <v>0</v>
      </c>
      <c r="P2">
        <v>0</v>
      </c>
      <c r="Q2">
        <v>8</v>
      </c>
    </row>
    <row r="3" spans="1:17" x14ac:dyDescent="0.3">
      <c r="A3" t="s">
        <v>24</v>
      </c>
      <c r="B3" t="s">
        <v>25</v>
      </c>
      <c r="C3" t="s">
        <v>26</v>
      </c>
      <c r="D3" t="s">
        <v>27</v>
      </c>
      <c r="E3" s="1">
        <v>45176</v>
      </c>
      <c r="F3" s="2">
        <v>0.53333333333333333</v>
      </c>
      <c r="G3" t="s">
        <v>21</v>
      </c>
      <c r="H3" t="s">
        <v>27</v>
      </c>
      <c r="I3" t="s">
        <v>28</v>
      </c>
      <c r="J3">
        <v>1</v>
      </c>
      <c r="K3" t="s">
        <v>29</v>
      </c>
      <c r="M3" t="s">
        <v>21</v>
      </c>
      <c r="N3">
        <v>0</v>
      </c>
      <c r="O3">
        <v>0</v>
      </c>
      <c r="P3">
        <v>0</v>
      </c>
      <c r="Q3">
        <v>10</v>
      </c>
    </row>
    <row r="4" spans="1:17" x14ac:dyDescent="0.3">
      <c r="A4" t="s">
        <v>30</v>
      </c>
      <c r="B4" t="s">
        <v>31</v>
      </c>
      <c r="C4" t="s">
        <v>32</v>
      </c>
      <c r="D4" t="s">
        <v>33</v>
      </c>
      <c r="E4" s="1">
        <v>45176</v>
      </c>
      <c r="F4" s="2">
        <v>0.52430555555555558</v>
      </c>
      <c r="G4" t="s">
        <v>21</v>
      </c>
      <c r="H4" t="s">
        <v>33</v>
      </c>
      <c r="I4" t="s">
        <v>22</v>
      </c>
      <c r="J4">
        <v>2</v>
      </c>
      <c r="K4" t="s">
        <v>34</v>
      </c>
      <c r="M4" t="s">
        <v>21</v>
      </c>
      <c r="N4">
        <v>0</v>
      </c>
      <c r="O4">
        <v>0</v>
      </c>
      <c r="P4">
        <v>0</v>
      </c>
      <c r="Q4">
        <v>9</v>
      </c>
    </row>
    <row r="5" spans="1:17" x14ac:dyDescent="0.3">
      <c r="A5" t="s">
        <v>35</v>
      </c>
      <c r="B5" t="s">
        <v>36</v>
      </c>
      <c r="C5" t="s">
        <v>37</v>
      </c>
      <c r="D5" t="s">
        <v>38</v>
      </c>
      <c r="E5" s="1">
        <v>45176</v>
      </c>
      <c r="F5" s="2">
        <v>0.5180555555555556</v>
      </c>
      <c r="G5" t="s">
        <v>21</v>
      </c>
      <c r="H5" t="s">
        <v>38</v>
      </c>
      <c r="I5" t="s">
        <v>22</v>
      </c>
      <c r="J5">
        <v>1</v>
      </c>
      <c r="K5" t="s">
        <v>39</v>
      </c>
      <c r="M5" t="s">
        <v>21</v>
      </c>
      <c r="N5">
        <v>0</v>
      </c>
      <c r="O5">
        <v>0</v>
      </c>
      <c r="P5">
        <v>0</v>
      </c>
      <c r="Q5">
        <v>9</v>
      </c>
    </row>
    <row r="6" spans="1:17" x14ac:dyDescent="0.3">
      <c r="A6" t="s">
        <v>40</v>
      </c>
      <c r="B6" t="s">
        <v>41</v>
      </c>
      <c r="C6" t="s">
        <v>42</v>
      </c>
      <c r="D6" t="s">
        <v>43</v>
      </c>
      <c r="E6" s="1">
        <v>45176</v>
      </c>
      <c r="F6" s="2">
        <v>0.49027777777777781</v>
      </c>
      <c r="G6" t="s">
        <v>21</v>
      </c>
      <c r="H6" t="s">
        <v>43</v>
      </c>
      <c r="I6" t="s">
        <v>22</v>
      </c>
      <c r="J6">
        <v>2</v>
      </c>
      <c r="K6" t="s">
        <v>44</v>
      </c>
      <c r="M6" t="s">
        <v>21</v>
      </c>
      <c r="N6">
        <v>0</v>
      </c>
      <c r="O6">
        <v>0</v>
      </c>
      <c r="P6">
        <v>0</v>
      </c>
      <c r="Q6">
        <v>8</v>
      </c>
    </row>
    <row r="7" spans="1:17" x14ac:dyDescent="0.3">
      <c r="A7" t="s">
        <v>45</v>
      </c>
      <c r="B7" t="s">
        <v>46</v>
      </c>
      <c r="C7" t="s">
        <v>47</v>
      </c>
      <c r="D7" t="s">
        <v>48</v>
      </c>
      <c r="E7" s="1">
        <v>45176</v>
      </c>
      <c r="F7" s="2">
        <v>0.4826388888888889</v>
      </c>
      <c r="G7" t="s">
        <v>21</v>
      </c>
      <c r="H7" t="s">
        <v>48</v>
      </c>
      <c r="I7" t="s">
        <v>28</v>
      </c>
      <c r="J7">
        <v>1</v>
      </c>
      <c r="K7" t="s">
        <v>49</v>
      </c>
      <c r="M7" t="s">
        <v>21</v>
      </c>
      <c r="N7">
        <v>0</v>
      </c>
      <c r="O7">
        <v>0</v>
      </c>
      <c r="P7">
        <v>0</v>
      </c>
      <c r="Q7">
        <v>8</v>
      </c>
    </row>
    <row r="8" spans="1:17" x14ac:dyDescent="0.3">
      <c r="A8" t="s">
        <v>50</v>
      </c>
      <c r="B8" t="s">
        <v>51</v>
      </c>
      <c r="C8" t="s">
        <v>52</v>
      </c>
      <c r="D8" t="s">
        <v>53</v>
      </c>
      <c r="E8" s="1">
        <v>45176</v>
      </c>
      <c r="F8" s="2">
        <v>0.46736111111111112</v>
      </c>
      <c r="G8" t="s">
        <v>21</v>
      </c>
      <c r="H8" t="s">
        <v>53</v>
      </c>
      <c r="I8" t="s">
        <v>28</v>
      </c>
      <c r="J8">
        <v>1</v>
      </c>
      <c r="K8" t="s">
        <v>54</v>
      </c>
      <c r="M8" t="s">
        <v>21</v>
      </c>
      <c r="N8">
        <v>0</v>
      </c>
      <c r="O8">
        <v>0</v>
      </c>
      <c r="P8">
        <v>0</v>
      </c>
      <c r="Q8">
        <v>9</v>
      </c>
    </row>
    <row r="9" spans="1:17" x14ac:dyDescent="0.3">
      <c r="A9" t="s">
        <v>55</v>
      </c>
      <c r="B9" t="s">
        <v>56</v>
      </c>
      <c r="C9" t="s">
        <v>57</v>
      </c>
      <c r="D9" t="s">
        <v>58</v>
      </c>
      <c r="E9" s="1">
        <v>45176</v>
      </c>
      <c r="F9" s="2">
        <v>0.45555555555555555</v>
      </c>
      <c r="G9" t="s">
        <v>21</v>
      </c>
      <c r="H9" t="s">
        <v>58</v>
      </c>
      <c r="I9" t="s">
        <v>28</v>
      </c>
      <c r="J9">
        <v>1</v>
      </c>
      <c r="K9" t="s">
        <v>59</v>
      </c>
      <c r="M9" t="s">
        <v>21</v>
      </c>
      <c r="N9">
        <v>0</v>
      </c>
      <c r="O9">
        <v>0</v>
      </c>
      <c r="P9">
        <v>0</v>
      </c>
      <c r="Q9">
        <v>7</v>
      </c>
    </row>
    <row r="10" spans="1:17" x14ac:dyDescent="0.3">
      <c r="A10" t="s">
        <v>60</v>
      </c>
      <c r="B10" t="s">
        <v>61</v>
      </c>
      <c r="C10" t="s">
        <v>62</v>
      </c>
      <c r="D10" t="s">
        <v>63</v>
      </c>
      <c r="E10" s="1">
        <v>45176</v>
      </c>
      <c r="F10" s="2">
        <v>0.43888888888888888</v>
      </c>
      <c r="G10" t="s">
        <v>21</v>
      </c>
      <c r="H10" t="s">
        <v>63</v>
      </c>
      <c r="I10" t="s">
        <v>22</v>
      </c>
      <c r="J10">
        <v>2</v>
      </c>
      <c r="K10" t="s">
        <v>64</v>
      </c>
      <c r="L10" t="s">
        <v>65</v>
      </c>
      <c r="M10" t="s">
        <v>21</v>
      </c>
      <c r="N10">
        <v>0</v>
      </c>
      <c r="O10">
        <v>0</v>
      </c>
      <c r="P10">
        <v>0</v>
      </c>
      <c r="Q10">
        <v>6</v>
      </c>
    </row>
    <row r="11" spans="1:17" x14ac:dyDescent="0.3">
      <c r="A11" t="s">
        <v>66</v>
      </c>
      <c r="B11" t="s">
        <v>67</v>
      </c>
      <c r="C11" t="s">
        <v>68</v>
      </c>
      <c r="D11" t="s">
        <v>69</v>
      </c>
      <c r="E11" s="1">
        <v>45176</v>
      </c>
      <c r="F11" s="2">
        <v>0.41180555555555554</v>
      </c>
      <c r="G11" t="s">
        <v>21</v>
      </c>
      <c r="H11" t="s">
        <v>69</v>
      </c>
      <c r="I11" t="s">
        <v>28</v>
      </c>
      <c r="J11">
        <v>1</v>
      </c>
      <c r="K11" t="s">
        <v>70</v>
      </c>
      <c r="M11" t="s">
        <v>21</v>
      </c>
      <c r="N11">
        <v>0</v>
      </c>
      <c r="O11">
        <v>0</v>
      </c>
      <c r="P11">
        <v>0</v>
      </c>
      <c r="Q11">
        <v>10</v>
      </c>
    </row>
    <row r="12" spans="1:17" x14ac:dyDescent="0.3">
      <c r="A12" t="s">
        <v>71</v>
      </c>
      <c r="B12" t="s">
        <v>72</v>
      </c>
      <c r="C12" t="s">
        <v>73</v>
      </c>
      <c r="D12" t="s">
        <v>74</v>
      </c>
      <c r="E12" s="1">
        <v>45161</v>
      </c>
      <c r="F12" s="2">
        <v>0.53263888888888888</v>
      </c>
      <c r="G12" t="s">
        <v>75</v>
      </c>
      <c r="H12" t="s">
        <v>74</v>
      </c>
      <c r="I12" t="s">
        <v>22</v>
      </c>
      <c r="J12">
        <v>4</v>
      </c>
      <c r="M12" t="s">
        <v>75</v>
      </c>
      <c r="N12">
        <v>0</v>
      </c>
      <c r="O12">
        <v>2</v>
      </c>
      <c r="P12">
        <v>0</v>
      </c>
      <c r="Q12">
        <v>0</v>
      </c>
    </row>
    <row r="13" spans="1:17" x14ac:dyDescent="0.3">
      <c r="A13" t="s">
        <v>76</v>
      </c>
      <c r="B13" t="s">
        <v>77</v>
      </c>
      <c r="C13" t="s">
        <v>78</v>
      </c>
      <c r="D13" t="s">
        <v>79</v>
      </c>
      <c r="E13" s="1">
        <v>45098</v>
      </c>
      <c r="F13" s="2">
        <v>0.60416666666666663</v>
      </c>
      <c r="G13" t="s">
        <v>80</v>
      </c>
      <c r="H13" t="s">
        <v>79</v>
      </c>
      <c r="I13" t="s">
        <v>28</v>
      </c>
      <c r="J13">
        <v>1</v>
      </c>
      <c r="K13" t="s">
        <v>81</v>
      </c>
      <c r="M13" t="s">
        <v>80</v>
      </c>
      <c r="N13">
        <v>0</v>
      </c>
      <c r="O13">
        <v>0</v>
      </c>
      <c r="P13">
        <v>11</v>
      </c>
      <c r="Q13">
        <v>0</v>
      </c>
    </row>
    <row r="14" spans="1:17" x14ac:dyDescent="0.3">
      <c r="A14" t="s">
        <v>82</v>
      </c>
      <c r="B14" t="s">
        <v>83</v>
      </c>
      <c r="C14" t="s">
        <v>84</v>
      </c>
      <c r="D14" t="s">
        <v>85</v>
      </c>
      <c r="E14" s="1">
        <v>45098</v>
      </c>
      <c r="F14" s="2">
        <v>0.58124999999999993</v>
      </c>
      <c r="G14" t="s">
        <v>80</v>
      </c>
      <c r="H14" t="s">
        <v>85</v>
      </c>
      <c r="I14" t="s">
        <v>22</v>
      </c>
      <c r="J14">
        <v>2</v>
      </c>
      <c r="K14" t="s">
        <v>86</v>
      </c>
      <c r="M14" t="s">
        <v>80</v>
      </c>
      <c r="N14">
        <v>0</v>
      </c>
      <c r="O14">
        <v>0</v>
      </c>
      <c r="P14">
        <v>11</v>
      </c>
      <c r="Q14">
        <v>0</v>
      </c>
    </row>
    <row r="15" spans="1:17" x14ac:dyDescent="0.3">
      <c r="A15" t="s">
        <v>87</v>
      </c>
      <c r="B15" t="s">
        <v>88</v>
      </c>
      <c r="C15" t="s">
        <v>89</v>
      </c>
      <c r="D15" t="s">
        <v>90</v>
      </c>
      <c r="E15" s="1">
        <v>45098</v>
      </c>
      <c r="F15" s="2">
        <v>0.55902777777777779</v>
      </c>
      <c r="G15" t="s">
        <v>80</v>
      </c>
      <c r="H15" t="s">
        <v>90</v>
      </c>
      <c r="I15" t="s">
        <v>91</v>
      </c>
      <c r="J15">
        <v>3</v>
      </c>
      <c r="K15" t="s">
        <v>92</v>
      </c>
      <c r="M15" t="s">
        <v>80</v>
      </c>
      <c r="N15">
        <v>0</v>
      </c>
      <c r="O15">
        <v>0</v>
      </c>
      <c r="P15">
        <v>14</v>
      </c>
      <c r="Q15">
        <v>0</v>
      </c>
    </row>
    <row r="16" spans="1:17" x14ac:dyDescent="0.3">
      <c r="A16" t="s">
        <v>93</v>
      </c>
      <c r="B16" t="s">
        <v>94</v>
      </c>
      <c r="C16" t="s">
        <v>95</v>
      </c>
      <c r="D16" t="s">
        <v>96</v>
      </c>
      <c r="E16" s="1">
        <v>45098</v>
      </c>
      <c r="F16" s="2">
        <v>0.53402777777777777</v>
      </c>
      <c r="G16" t="s">
        <v>80</v>
      </c>
      <c r="H16" t="s">
        <v>96</v>
      </c>
      <c r="I16" t="s">
        <v>22</v>
      </c>
      <c r="J16">
        <v>2</v>
      </c>
      <c r="K16" t="s">
        <v>97</v>
      </c>
      <c r="M16" t="s">
        <v>80</v>
      </c>
      <c r="N16">
        <v>0</v>
      </c>
      <c r="O16">
        <v>0</v>
      </c>
      <c r="P16">
        <v>11</v>
      </c>
      <c r="Q16">
        <v>0</v>
      </c>
    </row>
    <row r="17" spans="1:17" x14ac:dyDescent="0.3">
      <c r="A17" t="s">
        <v>98</v>
      </c>
      <c r="B17" t="s">
        <v>99</v>
      </c>
      <c r="C17" t="s">
        <v>100</v>
      </c>
      <c r="D17" t="s">
        <v>101</v>
      </c>
      <c r="E17" s="1">
        <v>45098</v>
      </c>
      <c r="F17" s="2">
        <v>0.46736111111111112</v>
      </c>
      <c r="G17" t="s">
        <v>80</v>
      </c>
      <c r="H17" t="s">
        <v>101</v>
      </c>
      <c r="I17" t="s">
        <v>28</v>
      </c>
      <c r="J17">
        <v>1</v>
      </c>
      <c r="K17" t="s">
        <v>102</v>
      </c>
      <c r="M17" t="s">
        <v>80</v>
      </c>
      <c r="N17">
        <v>0</v>
      </c>
      <c r="O17">
        <v>0</v>
      </c>
      <c r="P17">
        <v>12</v>
      </c>
      <c r="Q17">
        <v>0</v>
      </c>
    </row>
    <row r="18" spans="1:17" x14ac:dyDescent="0.3">
      <c r="A18" t="s">
        <v>103</v>
      </c>
      <c r="B18" t="s">
        <v>104</v>
      </c>
      <c r="C18" t="s">
        <v>105</v>
      </c>
      <c r="D18" t="s">
        <v>106</v>
      </c>
      <c r="E18" s="1">
        <v>45098</v>
      </c>
      <c r="F18" s="2">
        <v>0.39652777777777781</v>
      </c>
      <c r="G18" t="s">
        <v>80</v>
      </c>
      <c r="H18" t="s">
        <v>106</v>
      </c>
      <c r="I18" t="s">
        <v>22</v>
      </c>
      <c r="J18">
        <v>2</v>
      </c>
      <c r="K18" t="s">
        <v>107</v>
      </c>
      <c r="M18" t="s">
        <v>80</v>
      </c>
      <c r="N18">
        <v>0</v>
      </c>
      <c r="O18">
        <v>0</v>
      </c>
      <c r="P18">
        <v>12</v>
      </c>
      <c r="Q18">
        <v>0</v>
      </c>
    </row>
    <row r="19" spans="1:17" x14ac:dyDescent="0.3">
      <c r="A19" t="s">
        <v>108</v>
      </c>
      <c r="B19" t="s">
        <v>109</v>
      </c>
      <c r="C19" t="s">
        <v>110</v>
      </c>
      <c r="D19" t="s">
        <v>111</v>
      </c>
      <c r="E19" s="1">
        <v>45082</v>
      </c>
      <c r="F19" s="2">
        <v>0.40902777777777777</v>
      </c>
      <c r="G19" t="s">
        <v>75</v>
      </c>
      <c r="H19" t="s">
        <v>111</v>
      </c>
      <c r="I19" t="s">
        <v>22</v>
      </c>
      <c r="J19">
        <v>2</v>
      </c>
      <c r="M19" t="s">
        <v>75</v>
      </c>
      <c r="N19">
        <v>0</v>
      </c>
      <c r="O19">
        <v>12</v>
      </c>
      <c r="P19">
        <v>0</v>
      </c>
      <c r="Q19">
        <v>0</v>
      </c>
    </row>
    <row r="20" spans="1:17" x14ac:dyDescent="0.3">
      <c r="A20" t="s">
        <v>112</v>
      </c>
      <c r="B20" t="s">
        <v>113</v>
      </c>
      <c r="C20" t="s">
        <v>114</v>
      </c>
      <c r="D20" t="s">
        <v>115</v>
      </c>
      <c r="E20" s="1">
        <v>45082</v>
      </c>
      <c r="F20" s="2">
        <v>0.40069444444444446</v>
      </c>
      <c r="G20" t="s">
        <v>75</v>
      </c>
      <c r="H20" t="s">
        <v>115</v>
      </c>
      <c r="I20" t="s">
        <v>116</v>
      </c>
      <c r="J20">
        <v>4</v>
      </c>
      <c r="M20" t="s">
        <v>75</v>
      </c>
      <c r="N20">
        <v>0</v>
      </c>
      <c r="O20">
        <v>8</v>
      </c>
      <c r="P20">
        <v>0</v>
      </c>
      <c r="Q20">
        <v>0</v>
      </c>
    </row>
    <row r="21" spans="1:17" x14ac:dyDescent="0.3">
      <c r="A21" t="s">
        <v>117</v>
      </c>
      <c r="B21" t="s">
        <v>118</v>
      </c>
      <c r="C21" t="s">
        <v>119</v>
      </c>
      <c r="D21" t="s">
        <v>120</v>
      </c>
      <c r="E21" s="1">
        <v>45082</v>
      </c>
      <c r="F21" s="2">
        <v>0.38611111111111113</v>
      </c>
      <c r="G21" t="s">
        <v>75</v>
      </c>
      <c r="H21" t="s">
        <v>120</v>
      </c>
      <c r="I21" t="s">
        <v>22</v>
      </c>
      <c r="J21">
        <v>2</v>
      </c>
      <c r="M21" t="s">
        <v>75</v>
      </c>
      <c r="N21">
        <v>0</v>
      </c>
      <c r="O21">
        <v>11</v>
      </c>
      <c r="P21">
        <v>0</v>
      </c>
      <c r="Q21">
        <v>0</v>
      </c>
    </row>
    <row r="22" spans="1:17" x14ac:dyDescent="0.3">
      <c r="A22" t="s">
        <v>121</v>
      </c>
      <c r="B22" t="s">
        <v>122</v>
      </c>
      <c r="C22" t="s">
        <v>123</v>
      </c>
      <c r="D22" t="s">
        <v>124</v>
      </c>
      <c r="E22" s="1">
        <v>45082</v>
      </c>
      <c r="F22" s="2">
        <v>0.37916666666666665</v>
      </c>
      <c r="G22" t="s">
        <v>75</v>
      </c>
      <c r="H22" t="s">
        <v>124</v>
      </c>
      <c r="I22" t="s">
        <v>22</v>
      </c>
      <c r="J22">
        <v>2</v>
      </c>
      <c r="L22" t="s">
        <v>125</v>
      </c>
      <c r="M22" t="s">
        <v>75</v>
      </c>
      <c r="N22">
        <v>0</v>
      </c>
      <c r="O22">
        <v>7</v>
      </c>
      <c r="P22">
        <v>0</v>
      </c>
      <c r="Q22">
        <v>0</v>
      </c>
    </row>
    <row r="23" spans="1:17" x14ac:dyDescent="0.3">
      <c r="A23" t="s">
        <v>126</v>
      </c>
      <c r="B23" t="s">
        <v>127</v>
      </c>
      <c r="C23" t="s">
        <v>128</v>
      </c>
      <c r="D23" t="s">
        <v>74</v>
      </c>
      <c r="E23" s="1">
        <v>45082</v>
      </c>
      <c r="F23" s="2">
        <v>0.36249999999999999</v>
      </c>
      <c r="G23" t="s">
        <v>75</v>
      </c>
      <c r="H23" t="s">
        <v>74</v>
      </c>
      <c r="I23" t="s">
        <v>22</v>
      </c>
      <c r="J23">
        <v>2</v>
      </c>
      <c r="M23" t="s">
        <v>75</v>
      </c>
      <c r="N23">
        <v>0</v>
      </c>
      <c r="O23">
        <v>8</v>
      </c>
      <c r="P23">
        <v>0</v>
      </c>
      <c r="Q23">
        <v>0</v>
      </c>
    </row>
    <row r="24" spans="1:17" x14ac:dyDescent="0.3">
      <c r="A24" t="s">
        <v>129</v>
      </c>
      <c r="B24" t="s">
        <v>130</v>
      </c>
      <c r="C24" t="s">
        <v>131</v>
      </c>
      <c r="D24" t="s">
        <v>132</v>
      </c>
      <c r="E24" s="1">
        <v>45082</v>
      </c>
      <c r="F24" s="2">
        <v>0.33819444444444446</v>
      </c>
      <c r="G24" t="s">
        <v>75</v>
      </c>
      <c r="H24" t="s">
        <v>132</v>
      </c>
      <c r="I24" t="s">
        <v>91</v>
      </c>
      <c r="J24">
        <v>3</v>
      </c>
      <c r="M24" t="s">
        <v>75</v>
      </c>
      <c r="N24">
        <v>0</v>
      </c>
      <c r="O24">
        <v>11</v>
      </c>
      <c r="P24">
        <v>0</v>
      </c>
      <c r="Q24">
        <v>0</v>
      </c>
    </row>
    <row r="25" spans="1:17" x14ac:dyDescent="0.3">
      <c r="A25" t="s">
        <v>133</v>
      </c>
      <c r="B25" t="s">
        <v>134</v>
      </c>
      <c r="C25" t="s">
        <v>135</v>
      </c>
      <c r="D25" t="s">
        <v>132</v>
      </c>
      <c r="E25" s="1">
        <v>45082</v>
      </c>
      <c r="F25" s="2">
        <v>5.347222222222222E-2</v>
      </c>
      <c r="G25" t="s">
        <v>75</v>
      </c>
      <c r="H25" t="s">
        <v>132</v>
      </c>
      <c r="I25" t="s">
        <v>28</v>
      </c>
      <c r="J25">
        <v>1</v>
      </c>
      <c r="L25" t="s">
        <v>136</v>
      </c>
      <c r="M25" t="s">
        <v>75</v>
      </c>
      <c r="N25">
        <v>0</v>
      </c>
      <c r="O25">
        <v>3</v>
      </c>
      <c r="P25">
        <v>0</v>
      </c>
      <c r="Q25">
        <v>0</v>
      </c>
    </row>
    <row r="26" spans="1:17" x14ac:dyDescent="0.3">
      <c r="A26" t="s">
        <v>137</v>
      </c>
      <c r="B26" t="s">
        <v>138</v>
      </c>
      <c r="C26" t="s">
        <v>139</v>
      </c>
      <c r="D26" t="s">
        <v>140</v>
      </c>
      <c r="E26" s="1">
        <v>45072</v>
      </c>
      <c r="F26" s="2">
        <v>0.36319444444444443</v>
      </c>
      <c r="H26" t="s">
        <v>140</v>
      </c>
      <c r="I26" t="s">
        <v>91</v>
      </c>
      <c r="L26" t="s">
        <v>141</v>
      </c>
      <c r="M26" t="s">
        <v>142</v>
      </c>
      <c r="N26">
        <v>0</v>
      </c>
      <c r="O26">
        <v>0</v>
      </c>
      <c r="P26">
        <v>0</v>
      </c>
      <c r="Q26">
        <v>0</v>
      </c>
    </row>
    <row r="27" spans="1:17" x14ac:dyDescent="0.3">
      <c r="A27" t="s">
        <v>143</v>
      </c>
      <c r="B27" t="s">
        <v>144</v>
      </c>
      <c r="C27" t="s">
        <v>145</v>
      </c>
      <c r="D27" t="s">
        <v>146</v>
      </c>
      <c r="E27" s="1">
        <v>45072</v>
      </c>
      <c r="F27" s="2">
        <v>0.29305555555555557</v>
      </c>
      <c r="H27" t="s">
        <v>146</v>
      </c>
      <c r="I27" t="s">
        <v>116</v>
      </c>
      <c r="L27" t="s">
        <v>147</v>
      </c>
      <c r="M27" t="s">
        <v>142</v>
      </c>
      <c r="N27">
        <v>17</v>
      </c>
      <c r="O27">
        <v>0</v>
      </c>
      <c r="P27">
        <v>0</v>
      </c>
      <c r="Q27">
        <v>0</v>
      </c>
    </row>
    <row r="28" spans="1:17" x14ac:dyDescent="0.3">
      <c r="A28" t="s">
        <v>148</v>
      </c>
      <c r="B28" t="s">
        <v>149</v>
      </c>
      <c r="C28" t="s">
        <v>150</v>
      </c>
      <c r="D28" t="s">
        <v>151</v>
      </c>
      <c r="E28" s="1">
        <v>45071</v>
      </c>
      <c r="F28" s="2">
        <v>0.51944444444444449</v>
      </c>
      <c r="H28" t="s">
        <v>151</v>
      </c>
      <c r="I28" t="s">
        <v>28</v>
      </c>
      <c r="L28" t="s">
        <v>152</v>
      </c>
      <c r="M28" t="s">
        <v>142</v>
      </c>
      <c r="N28">
        <v>0</v>
      </c>
      <c r="O28">
        <v>0</v>
      </c>
      <c r="P28">
        <v>0</v>
      </c>
      <c r="Q28">
        <v>0</v>
      </c>
    </row>
    <row r="29" spans="1:17" x14ac:dyDescent="0.3">
      <c r="A29" t="s">
        <v>153</v>
      </c>
      <c r="B29" t="s">
        <v>154</v>
      </c>
      <c r="C29" t="s">
        <v>155</v>
      </c>
      <c r="D29" t="s">
        <v>156</v>
      </c>
      <c r="E29" s="1">
        <v>45071</v>
      </c>
      <c r="F29" s="2">
        <v>0.40902777777777777</v>
      </c>
      <c r="H29" t="s">
        <v>156</v>
      </c>
      <c r="I29" t="s">
        <v>116</v>
      </c>
      <c r="L29" t="s">
        <v>157</v>
      </c>
      <c r="M29" t="s">
        <v>142</v>
      </c>
      <c r="N29">
        <v>17</v>
      </c>
      <c r="O29">
        <v>0</v>
      </c>
      <c r="P29">
        <v>0</v>
      </c>
      <c r="Q29">
        <v>0</v>
      </c>
    </row>
    <row r="30" spans="1:17" x14ac:dyDescent="0.3">
      <c r="A30" t="s">
        <v>158</v>
      </c>
      <c r="B30" t="s">
        <v>159</v>
      </c>
      <c r="C30" t="s">
        <v>160</v>
      </c>
      <c r="D30" t="s">
        <v>161</v>
      </c>
      <c r="E30" s="1">
        <v>45071</v>
      </c>
      <c r="F30" s="2">
        <v>0.33194444444444443</v>
      </c>
      <c r="H30" t="s">
        <v>161</v>
      </c>
      <c r="I30" t="s">
        <v>116</v>
      </c>
      <c r="L30" t="s">
        <v>157</v>
      </c>
      <c r="M30" t="s">
        <v>142</v>
      </c>
      <c r="N30">
        <v>0</v>
      </c>
      <c r="O30">
        <v>0</v>
      </c>
      <c r="P30">
        <v>0</v>
      </c>
      <c r="Q30">
        <v>0</v>
      </c>
    </row>
    <row r="31" spans="1:17" x14ac:dyDescent="0.3">
      <c r="A31" t="s">
        <v>162</v>
      </c>
      <c r="B31" t="s">
        <v>163</v>
      </c>
      <c r="C31" t="s">
        <v>164</v>
      </c>
      <c r="D31" t="s">
        <v>165</v>
      </c>
      <c r="E31" s="1">
        <v>45070</v>
      </c>
      <c r="F31" s="2">
        <v>0.36874999999999997</v>
      </c>
      <c r="H31" t="s">
        <v>165</v>
      </c>
      <c r="I31" t="s">
        <v>22</v>
      </c>
      <c r="L31" t="s">
        <v>166</v>
      </c>
      <c r="M31" t="s">
        <v>142</v>
      </c>
      <c r="N31">
        <v>16</v>
      </c>
      <c r="O31">
        <v>0</v>
      </c>
      <c r="P31">
        <v>0</v>
      </c>
      <c r="Q31">
        <v>0</v>
      </c>
    </row>
    <row r="32" spans="1:17" x14ac:dyDescent="0.3">
      <c r="A32" t="s">
        <v>167</v>
      </c>
      <c r="B32" t="s">
        <v>168</v>
      </c>
      <c r="C32" t="s">
        <v>169</v>
      </c>
      <c r="D32" t="s">
        <v>140</v>
      </c>
      <c r="E32" s="1">
        <v>45069</v>
      </c>
      <c r="F32" s="2">
        <v>0.34583333333333338</v>
      </c>
      <c r="H32" t="s">
        <v>140</v>
      </c>
      <c r="I32" t="s">
        <v>91</v>
      </c>
      <c r="L32" t="s">
        <v>170</v>
      </c>
      <c r="M32" t="s">
        <v>142</v>
      </c>
      <c r="N32">
        <v>7</v>
      </c>
      <c r="O32">
        <v>0</v>
      </c>
      <c r="P32">
        <v>0</v>
      </c>
      <c r="Q32">
        <v>0</v>
      </c>
    </row>
    <row r="33" spans="1:17" x14ac:dyDescent="0.3">
      <c r="A33" t="s">
        <v>171</v>
      </c>
      <c r="B33" t="s">
        <v>172</v>
      </c>
      <c r="C33" t="s">
        <v>173</v>
      </c>
      <c r="D33" t="s">
        <v>151</v>
      </c>
      <c r="E33" s="1">
        <v>45069</v>
      </c>
      <c r="F33" s="2">
        <v>0.33888888888888885</v>
      </c>
      <c r="H33" t="s">
        <v>151</v>
      </c>
      <c r="I33" t="s">
        <v>28</v>
      </c>
      <c r="L33" t="s">
        <v>174</v>
      </c>
      <c r="M33" t="s">
        <v>142</v>
      </c>
      <c r="N33">
        <v>8</v>
      </c>
      <c r="O33">
        <v>0</v>
      </c>
      <c r="P33">
        <v>0</v>
      </c>
      <c r="Q33">
        <v>0</v>
      </c>
    </row>
    <row r="34" spans="1:17" x14ac:dyDescent="0.3">
      <c r="A34" t="s">
        <v>175</v>
      </c>
      <c r="B34" t="s">
        <v>176</v>
      </c>
      <c r="C34" t="s">
        <v>177</v>
      </c>
      <c r="D34" t="s">
        <v>161</v>
      </c>
      <c r="E34" s="1">
        <v>45069</v>
      </c>
      <c r="F34" s="2">
        <v>0.33124999999999999</v>
      </c>
      <c r="H34" t="s">
        <v>161</v>
      </c>
      <c r="I34" t="s">
        <v>116</v>
      </c>
      <c r="L34" t="s">
        <v>178</v>
      </c>
      <c r="M34" t="s">
        <v>142</v>
      </c>
      <c r="N34">
        <v>7</v>
      </c>
      <c r="O34">
        <v>0</v>
      </c>
      <c r="P34">
        <v>0</v>
      </c>
      <c r="Q34">
        <v>0</v>
      </c>
    </row>
    <row r="35" spans="1:17" x14ac:dyDescent="0.3">
      <c r="A35" t="s">
        <v>179</v>
      </c>
      <c r="B35" t="s">
        <v>180</v>
      </c>
      <c r="C35" t="s">
        <v>181</v>
      </c>
      <c r="D35" t="s">
        <v>165</v>
      </c>
      <c r="E35" s="1">
        <v>45069</v>
      </c>
      <c r="F35" s="2">
        <v>0.32083333333333336</v>
      </c>
      <c r="H35" t="s">
        <v>165</v>
      </c>
      <c r="I35" t="s">
        <v>22</v>
      </c>
      <c r="L35" t="s">
        <v>182</v>
      </c>
      <c r="M35" t="s">
        <v>142</v>
      </c>
      <c r="N35">
        <v>8</v>
      </c>
      <c r="O35">
        <v>0</v>
      </c>
      <c r="P35">
        <v>0</v>
      </c>
      <c r="Q35">
        <v>0</v>
      </c>
    </row>
    <row r="36" spans="1:17" x14ac:dyDescent="0.3">
      <c r="A36" t="s">
        <v>183</v>
      </c>
      <c r="B36" t="s">
        <v>184</v>
      </c>
      <c r="C36" t="s">
        <v>185</v>
      </c>
      <c r="D36" t="s">
        <v>156</v>
      </c>
      <c r="E36" s="1">
        <v>45069</v>
      </c>
      <c r="F36" s="2">
        <v>0.31388888888888888</v>
      </c>
      <c r="H36" t="s">
        <v>156</v>
      </c>
      <c r="I36" t="s">
        <v>116</v>
      </c>
      <c r="L36" t="s">
        <v>186</v>
      </c>
      <c r="M36" t="s">
        <v>142</v>
      </c>
      <c r="N36">
        <v>8</v>
      </c>
      <c r="O36">
        <v>0</v>
      </c>
      <c r="P36">
        <v>0</v>
      </c>
      <c r="Q36">
        <v>0</v>
      </c>
    </row>
    <row r="37" spans="1:17" x14ac:dyDescent="0.3">
      <c r="A37" t="s">
        <v>187</v>
      </c>
      <c r="B37" t="s">
        <v>188</v>
      </c>
      <c r="C37" t="s">
        <v>189</v>
      </c>
      <c r="D37" t="s">
        <v>146</v>
      </c>
      <c r="E37" s="1">
        <v>45069</v>
      </c>
      <c r="F37" s="2">
        <v>0.29791666666666666</v>
      </c>
      <c r="H37" t="s">
        <v>146</v>
      </c>
      <c r="I37" t="s">
        <v>116</v>
      </c>
      <c r="L37" t="s">
        <v>186</v>
      </c>
      <c r="M37" t="s">
        <v>142</v>
      </c>
      <c r="N37">
        <v>9</v>
      </c>
      <c r="O37">
        <v>0</v>
      </c>
      <c r="P37">
        <v>0</v>
      </c>
      <c r="Q3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2"/>
  <sheetViews>
    <sheetView tabSelected="1" workbookViewId="0">
      <pane ySplit="1" topLeftCell="A2" activePane="bottomLeft" state="frozen"/>
      <selection pane="bottomLeft" activeCell="E1" sqref="A1:XFD1048576"/>
    </sheetView>
  </sheetViews>
  <sheetFormatPr defaultColWidth="11.5546875" defaultRowHeight="14.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1597</v>
      </c>
      <c r="S1" s="4" t="s">
        <v>671</v>
      </c>
      <c r="T1" s="4" t="s">
        <v>670</v>
      </c>
      <c r="U1" s="4" t="s">
        <v>1</v>
      </c>
      <c r="V1" s="4" t="s">
        <v>2</v>
      </c>
      <c r="W1" s="4" t="s">
        <v>3</v>
      </c>
      <c r="X1" s="4" t="s">
        <v>669</v>
      </c>
      <c r="Y1" s="4" t="s">
        <v>668</v>
      </c>
      <c r="Z1" s="4" t="s">
        <v>667</v>
      </c>
      <c r="AA1" s="4" t="s">
        <v>666</v>
      </c>
      <c r="AB1" s="4" t="s">
        <v>665</v>
      </c>
    </row>
    <row r="2" spans="1:28" x14ac:dyDescent="0.3">
      <c r="A2" t="str">
        <f>VLOOKUP(S2, metadata!A$2:Q$37,1,FALSE)</f>
        <v>214a5043-7444-41f6-9a1e-d783c3cb10f8</v>
      </c>
      <c r="B2" t="str">
        <f>VLOOKUP(S2, metadata!A$2:Q$37,2,FALSE)</f>
        <v>2023-05-26T13:52:50.000Z</v>
      </c>
      <c r="C2" t="str">
        <f>VLOOKUP(S2, metadata!A$2:Q$37,3,FALSE)</f>
        <v>2023-05-26T13:56:06.000Z</v>
      </c>
      <c r="D2" t="str">
        <f>VLOOKUP(S2, metadata!A$2:Q$37,4,FALSE)</f>
        <v>temple_NPK_28</v>
      </c>
      <c r="E2">
        <f>VLOOKUP(S2, metadata!A$2:Q$37,5,FALSE)</f>
        <v>45072</v>
      </c>
      <c r="F2">
        <f>VLOOKUP(S2, metadata!A$2:Q$37,6,FALSE)</f>
        <v>0.36319444444444443</v>
      </c>
      <c r="G2">
        <f>VLOOKUP(S2, metadata!A$2:Q$37,7,FALSE)</f>
        <v>0</v>
      </c>
      <c r="H2" t="str">
        <f>VLOOKUP(S2, metadata!A$2:Q$37,8,FALSE)</f>
        <v>temple_NPK_28</v>
      </c>
      <c r="I2" t="str">
        <f>VLOOKUP(S2, metadata!A$2:Q$37,9,FALSE)</f>
        <v>C</v>
      </c>
      <c r="J2">
        <f>VLOOKUP(S2, metadata!A$2:Q$37,10,FALSE)</f>
        <v>0</v>
      </c>
      <c r="K2">
        <f>VLOOKUP(S2, metadata!A$2:Q$37,11,FALSE)</f>
        <v>0</v>
      </c>
      <c r="L2" t="str">
        <f>VLOOKUP(S2, metadata!A$2:Q$37,12,FALSE)</f>
        <v>C3</v>
      </c>
      <c r="M2" t="str">
        <f>VLOOKUP(S2, metadata!A$2:Q$37,13,FALSE)</f>
        <v>temple</v>
      </c>
      <c r="N2">
        <f>VLOOKUP(S2, metadata!A$2:Q$37,14,FALSE)</f>
        <v>0</v>
      </c>
      <c r="O2">
        <f>VLOOKUP(S2, metadata!A$2:Q$37,15,FALSE)</f>
        <v>0</v>
      </c>
      <c r="P2">
        <f>VLOOKUP(S2, metadata!A$2:Q$37,16,FALSE)</f>
        <v>0</v>
      </c>
      <c r="Q2">
        <f>VLOOKUP(S2, metadata!A$2:Q$37,17,FALSE)</f>
        <v>0</v>
      </c>
      <c r="R2" t="b">
        <f>A2=S2</f>
        <v>1</v>
      </c>
      <c r="S2" t="s">
        <v>137</v>
      </c>
      <c r="T2" t="s">
        <v>664</v>
      </c>
      <c r="U2" t="s">
        <v>663</v>
      </c>
      <c r="V2" t="s">
        <v>662</v>
      </c>
      <c r="W2" t="s">
        <v>661</v>
      </c>
      <c r="X2" t="s">
        <v>661</v>
      </c>
      <c r="Z2">
        <v>1</v>
      </c>
    </row>
    <row r="3" spans="1:28" x14ac:dyDescent="0.3">
      <c r="A3" t="str">
        <f>VLOOKUP(S3, metadata!A$2:Q$37,1,FALSE)</f>
        <v>214a5043-7444-41f6-9a1e-d783c3cb10f8</v>
      </c>
      <c r="B3" t="str">
        <f>VLOOKUP(S3, metadata!A$2:Q$37,2,FALSE)</f>
        <v>2023-05-26T13:52:50.000Z</v>
      </c>
      <c r="C3" t="str">
        <f>VLOOKUP(S3, metadata!A$2:Q$37,3,FALSE)</f>
        <v>2023-05-26T13:56:06.000Z</v>
      </c>
      <c r="D3" t="str">
        <f>VLOOKUP(S3, metadata!A$2:Q$37,4,FALSE)</f>
        <v>temple_NPK_28</v>
      </c>
      <c r="E3">
        <f>VLOOKUP(S3, metadata!A$2:Q$37,5,FALSE)</f>
        <v>45072</v>
      </c>
      <c r="F3">
        <f>VLOOKUP(S3, metadata!A$2:Q$37,6,FALSE)</f>
        <v>0.36319444444444443</v>
      </c>
      <c r="G3">
        <f>VLOOKUP(S3, metadata!A$2:Q$37,7,FALSE)</f>
        <v>0</v>
      </c>
      <c r="H3" t="str">
        <f>VLOOKUP(S3, metadata!A$2:Q$37,8,FALSE)</f>
        <v>temple_NPK_28</v>
      </c>
      <c r="I3" t="str">
        <f>VLOOKUP(S3, metadata!A$2:Q$37,9,FALSE)</f>
        <v>C</v>
      </c>
      <c r="J3">
        <f>VLOOKUP(S3, metadata!A$2:Q$37,10,FALSE)</f>
        <v>0</v>
      </c>
      <c r="K3">
        <f>VLOOKUP(S3, metadata!A$2:Q$37,11,FALSE)</f>
        <v>0</v>
      </c>
      <c r="L3" t="str">
        <f>VLOOKUP(S3, metadata!A$2:Q$37,12,FALSE)</f>
        <v>C3</v>
      </c>
      <c r="M3" t="str">
        <f>VLOOKUP(S3, metadata!A$2:Q$37,13,FALSE)</f>
        <v>temple</v>
      </c>
      <c r="N3">
        <f>VLOOKUP(S3, metadata!A$2:Q$37,14,FALSE)</f>
        <v>0</v>
      </c>
      <c r="O3">
        <f>VLOOKUP(S3, metadata!A$2:Q$37,15,FALSE)</f>
        <v>0</v>
      </c>
      <c r="P3">
        <f>VLOOKUP(S3, metadata!A$2:Q$37,16,FALSE)</f>
        <v>0</v>
      </c>
      <c r="Q3">
        <f>VLOOKUP(S3, metadata!A$2:Q$37,17,FALSE)</f>
        <v>0</v>
      </c>
      <c r="R3" t="b">
        <f t="shared" ref="R3:R66" si="0">A3=S3</f>
        <v>1</v>
      </c>
      <c r="S3" t="s">
        <v>137</v>
      </c>
      <c r="T3" t="s">
        <v>660</v>
      </c>
      <c r="U3" t="s">
        <v>659</v>
      </c>
      <c r="V3" t="s">
        <v>658</v>
      </c>
      <c r="W3" t="s">
        <v>428</v>
      </c>
      <c r="X3" t="s">
        <v>428</v>
      </c>
      <c r="Z3">
        <v>0.5</v>
      </c>
    </row>
    <row r="4" spans="1:28" x14ac:dyDescent="0.3">
      <c r="A4" t="str">
        <f>VLOOKUP(S4, metadata!A$2:Q$37,1,FALSE)</f>
        <v>214a5043-7444-41f6-9a1e-d783c3cb10f8</v>
      </c>
      <c r="B4" t="str">
        <f>VLOOKUP(S4, metadata!A$2:Q$37,2,FALSE)</f>
        <v>2023-05-26T13:52:50.000Z</v>
      </c>
      <c r="C4" t="str">
        <f>VLOOKUP(S4, metadata!A$2:Q$37,3,FALSE)</f>
        <v>2023-05-26T13:56:06.000Z</v>
      </c>
      <c r="D4" t="str">
        <f>VLOOKUP(S4, metadata!A$2:Q$37,4,FALSE)</f>
        <v>temple_NPK_28</v>
      </c>
      <c r="E4">
        <f>VLOOKUP(S4, metadata!A$2:Q$37,5,FALSE)</f>
        <v>45072</v>
      </c>
      <c r="F4">
        <f>VLOOKUP(S4, metadata!A$2:Q$37,6,FALSE)</f>
        <v>0.36319444444444443</v>
      </c>
      <c r="G4">
        <f>VLOOKUP(S4, metadata!A$2:Q$37,7,FALSE)</f>
        <v>0</v>
      </c>
      <c r="H4" t="str">
        <f>VLOOKUP(S4, metadata!A$2:Q$37,8,FALSE)</f>
        <v>temple_NPK_28</v>
      </c>
      <c r="I4" t="str">
        <f>VLOOKUP(S4, metadata!A$2:Q$37,9,FALSE)</f>
        <v>C</v>
      </c>
      <c r="J4">
        <f>VLOOKUP(S4, metadata!A$2:Q$37,10,FALSE)</f>
        <v>0</v>
      </c>
      <c r="K4">
        <f>VLOOKUP(S4, metadata!A$2:Q$37,11,FALSE)</f>
        <v>0</v>
      </c>
      <c r="L4" t="str">
        <f>VLOOKUP(S4, metadata!A$2:Q$37,12,FALSE)</f>
        <v>C3</v>
      </c>
      <c r="M4" t="str">
        <f>VLOOKUP(S4, metadata!A$2:Q$37,13,FALSE)</f>
        <v>temple</v>
      </c>
      <c r="N4">
        <f>VLOOKUP(S4, metadata!A$2:Q$37,14,FALSE)</f>
        <v>0</v>
      </c>
      <c r="O4">
        <f>VLOOKUP(S4, metadata!A$2:Q$37,15,FALSE)</f>
        <v>0</v>
      </c>
      <c r="P4">
        <f>VLOOKUP(S4, metadata!A$2:Q$37,16,FALSE)</f>
        <v>0</v>
      </c>
      <c r="Q4">
        <f>VLOOKUP(S4, metadata!A$2:Q$37,17,FALSE)</f>
        <v>0</v>
      </c>
      <c r="R4" t="b">
        <f t="shared" si="0"/>
        <v>1</v>
      </c>
      <c r="S4" t="s">
        <v>137</v>
      </c>
      <c r="T4" t="s">
        <v>657</v>
      </c>
      <c r="U4" t="s">
        <v>656</v>
      </c>
      <c r="V4" t="s">
        <v>655</v>
      </c>
      <c r="W4" t="s">
        <v>444</v>
      </c>
      <c r="X4" t="s">
        <v>444</v>
      </c>
      <c r="Z4">
        <v>0.5</v>
      </c>
    </row>
    <row r="5" spans="1:28" x14ac:dyDescent="0.3">
      <c r="A5" t="str">
        <f>VLOOKUP(S5, metadata!A$2:Q$37,1,FALSE)</f>
        <v>214a5043-7444-41f6-9a1e-d783c3cb10f8</v>
      </c>
      <c r="B5" t="str">
        <f>VLOOKUP(S5, metadata!A$2:Q$37,2,FALSE)</f>
        <v>2023-05-26T13:52:50.000Z</v>
      </c>
      <c r="C5" t="str">
        <f>VLOOKUP(S5, metadata!A$2:Q$37,3,FALSE)</f>
        <v>2023-05-26T13:56:06.000Z</v>
      </c>
      <c r="D5" t="str">
        <f>VLOOKUP(S5, metadata!A$2:Q$37,4,FALSE)</f>
        <v>temple_NPK_28</v>
      </c>
      <c r="E5">
        <f>VLOOKUP(S5, metadata!A$2:Q$37,5,FALSE)</f>
        <v>45072</v>
      </c>
      <c r="F5">
        <f>VLOOKUP(S5, metadata!A$2:Q$37,6,FALSE)</f>
        <v>0.36319444444444443</v>
      </c>
      <c r="G5">
        <f>VLOOKUP(S5, metadata!A$2:Q$37,7,FALSE)</f>
        <v>0</v>
      </c>
      <c r="H5" t="str">
        <f>VLOOKUP(S5, metadata!A$2:Q$37,8,FALSE)</f>
        <v>temple_NPK_28</v>
      </c>
      <c r="I5" t="str">
        <f>VLOOKUP(S5, metadata!A$2:Q$37,9,FALSE)</f>
        <v>C</v>
      </c>
      <c r="J5">
        <f>VLOOKUP(S5, metadata!A$2:Q$37,10,FALSE)</f>
        <v>0</v>
      </c>
      <c r="K5">
        <f>VLOOKUP(S5, metadata!A$2:Q$37,11,FALSE)</f>
        <v>0</v>
      </c>
      <c r="L5" t="str">
        <f>VLOOKUP(S5, metadata!A$2:Q$37,12,FALSE)</f>
        <v>C3</v>
      </c>
      <c r="M5" t="str">
        <f>VLOOKUP(S5, metadata!A$2:Q$37,13,FALSE)</f>
        <v>temple</v>
      </c>
      <c r="N5">
        <f>VLOOKUP(S5, metadata!A$2:Q$37,14,FALSE)</f>
        <v>0</v>
      </c>
      <c r="O5">
        <f>VLOOKUP(S5, metadata!A$2:Q$37,15,FALSE)</f>
        <v>0</v>
      </c>
      <c r="P5">
        <f>VLOOKUP(S5, metadata!A$2:Q$37,16,FALSE)</f>
        <v>0</v>
      </c>
      <c r="Q5">
        <f>VLOOKUP(S5, metadata!A$2:Q$37,17,FALSE)</f>
        <v>0</v>
      </c>
      <c r="R5" t="b">
        <f t="shared" si="0"/>
        <v>1</v>
      </c>
      <c r="S5" t="s">
        <v>137</v>
      </c>
      <c r="T5" t="s">
        <v>654</v>
      </c>
      <c r="U5" t="s">
        <v>653</v>
      </c>
      <c r="V5" t="s">
        <v>652</v>
      </c>
      <c r="W5" t="s">
        <v>398</v>
      </c>
      <c r="X5" t="s">
        <v>398</v>
      </c>
      <c r="Z5">
        <v>2</v>
      </c>
    </row>
    <row r="6" spans="1:28" x14ac:dyDescent="0.3">
      <c r="A6" t="str">
        <f>VLOOKUP(S6, metadata!A$2:Q$37,1,FALSE)</f>
        <v>214a5043-7444-41f6-9a1e-d783c3cb10f8</v>
      </c>
      <c r="B6" t="str">
        <f>VLOOKUP(S6, metadata!A$2:Q$37,2,FALSE)</f>
        <v>2023-05-26T13:52:50.000Z</v>
      </c>
      <c r="C6" t="str">
        <f>VLOOKUP(S6, metadata!A$2:Q$37,3,FALSE)</f>
        <v>2023-05-26T13:56:06.000Z</v>
      </c>
      <c r="D6" t="str">
        <f>VLOOKUP(S6, metadata!A$2:Q$37,4,FALSE)</f>
        <v>temple_NPK_28</v>
      </c>
      <c r="E6">
        <f>VLOOKUP(S6, metadata!A$2:Q$37,5,FALSE)</f>
        <v>45072</v>
      </c>
      <c r="F6">
        <f>VLOOKUP(S6, metadata!A$2:Q$37,6,FALSE)</f>
        <v>0.36319444444444443</v>
      </c>
      <c r="G6">
        <f>VLOOKUP(S6, metadata!A$2:Q$37,7,FALSE)</f>
        <v>0</v>
      </c>
      <c r="H6" t="str">
        <f>VLOOKUP(S6, metadata!A$2:Q$37,8,FALSE)</f>
        <v>temple_NPK_28</v>
      </c>
      <c r="I6" t="str">
        <f>VLOOKUP(S6, metadata!A$2:Q$37,9,FALSE)</f>
        <v>C</v>
      </c>
      <c r="J6">
        <f>VLOOKUP(S6, metadata!A$2:Q$37,10,FALSE)</f>
        <v>0</v>
      </c>
      <c r="K6">
        <f>VLOOKUP(S6, metadata!A$2:Q$37,11,FALSE)</f>
        <v>0</v>
      </c>
      <c r="L6" t="str">
        <f>VLOOKUP(S6, metadata!A$2:Q$37,12,FALSE)</f>
        <v>C3</v>
      </c>
      <c r="M6" t="str">
        <f>VLOOKUP(S6, metadata!A$2:Q$37,13,FALSE)</f>
        <v>temple</v>
      </c>
      <c r="N6">
        <f>VLOOKUP(S6, metadata!A$2:Q$37,14,FALSE)</f>
        <v>0</v>
      </c>
      <c r="O6">
        <f>VLOOKUP(S6, metadata!A$2:Q$37,15,FALSE)</f>
        <v>0</v>
      </c>
      <c r="P6">
        <f>VLOOKUP(S6, metadata!A$2:Q$37,16,FALSE)</f>
        <v>0</v>
      </c>
      <c r="Q6">
        <f>VLOOKUP(S6, metadata!A$2:Q$37,17,FALSE)</f>
        <v>0</v>
      </c>
      <c r="R6" t="b">
        <f t="shared" si="0"/>
        <v>1</v>
      </c>
      <c r="S6" t="s">
        <v>137</v>
      </c>
      <c r="T6" t="s">
        <v>651</v>
      </c>
      <c r="U6" t="s">
        <v>650</v>
      </c>
      <c r="V6" t="s">
        <v>649</v>
      </c>
      <c r="W6" t="s">
        <v>222</v>
      </c>
      <c r="X6" t="s">
        <v>222</v>
      </c>
      <c r="Z6">
        <v>1</v>
      </c>
    </row>
    <row r="7" spans="1:28" x14ac:dyDescent="0.3">
      <c r="A7" t="str">
        <f>VLOOKUP(S7, metadata!A$2:Q$37,1,FALSE)</f>
        <v>214a5043-7444-41f6-9a1e-d783c3cb10f8</v>
      </c>
      <c r="B7" t="str">
        <f>VLOOKUP(S7, metadata!A$2:Q$37,2,FALSE)</f>
        <v>2023-05-26T13:52:50.000Z</v>
      </c>
      <c r="C7" t="str">
        <f>VLOOKUP(S7, metadata!A$2:Q$37,3,FALSE)</f>
        <v>2023-05-26T13:56:06.000Z</v>
      </c>
      <c r="D7" t="str">
        <f>VLOOKUP(S7, metadata!A$2:Q$37,4,FALSE)</f>
        <v>temple_NPK_28</v>
      </c>
      <c r="E7">
        <f>VLOOKUP(S7, metadata!A$2:Q$37,5,FALSE)</f>
        <v>45072</v>
      </c>
      <c r="F7">
        <f>VLOOKUP(S7, metadata!A$2:Q$37,6,FALSE)</f>
        <v>0.36319444444444443</v>
      </c>
      <c r="G7">
        <f>VLOOKUP(S7, metadata!A$2:Q$37,7,FALSE)</f>
        <v>0</v>
      </c>
      <c r="H7" t="str">
        <f>VLOOKUP(S7, metadata!A$2:Q$37,8,FALSE)</f>
        <v>temple_NPK_28</v>
      </c>
      <c r="I7" t="str">
        <f>VLOOKUP(S7, metadata!A$2:Q$37,9,FALSE)</f>
        <v>C</v>
      </c>
      <c r="J7">
        <f>VLOOKUP(S7, metadata!A$2:Q$37,10,FALSE)</f>
        <v>0</v>
      </c>
      <c r="K7">
        <f>VLOOKUP(S7, metadata!A$2:Q$37,11,FALSE)</f>
        <v>0</v>
      </c>
      <c r="L7" t="str">
        <f>VLOOKUP(S7, metadata!A$2:Q$37,12,FALSE)</f>
        <v>C3</v>
      </c>
      <c r="M7" t="str">
        <f>VLOOKUP(S7, metadata!A$2:Q$37,13,FALSE)</f>
        <v>temple</v>
      </c>
      <c r="N7">
        <f>VLOOKUP(S7, metadata!A$2:Q$37,14,FALSE)</f>
        <v>0</v>
      </c>
      <c r="O7">
        <f>VLOOKUP(S7, metadata!A$2:Q$37,15,FALSE)</f>
        <v>0</v>
      </c>
      <c r="P7">
        <f>VLOOKUP(S7, metadata!A$2:Q$37,16,FALSE)</f>
        <v>0</v>
      </c>
      <c r="Q7">
        <f>VLOOKUP(S7, metadata!A$2:Q$37,17,FALSE)</f>
        <v>0</v>
      </c>
      <c r="R7" t="b">
        <f t="shared" si="0"/>
        <v>1</v>
      </c>
      <c r="S7" t="s">
        <v>137</v>
      </c>
      <c r="T7" t="s">
        <v>648</v>
      </c>
      <c r="U7" t="s">
        <v>647</v>
      </c>
      <c r="V7" t="s">
        <v>646</v>
      </c>
      <c r="W7" t="s">
        <v>266</v>
      </c>
      <c r="X7" t="s">
        <v>266</v>
      </c>
      <c r="Z7">
        <v>1</v>
      </c>
    </row>
    <row r="8" spans="1:28" x14ac:dyDescent="0.3">
      <c r="A8" t="str">
        <f>VLOOKUP(S8, metadata!A$2:Q$37,1,FALSE)</f>
        <v>214a5043-7444-41f6-9a1e-d783c3cb10f8</v>
      </c>
      <c r="B8" t="str">
        <f>VLOOKUP(S8, metadata!A$2:Q$37,2,FALSE)</f>
        <v>2023-05-26T13:52:50.000Z</v>
      </c>
      <c r="C8" t="str">
        <f>VLOOKUP(S8, metadata!A$2:Q$37,3,FALSE)</f>
        <v>2023-05-26T13:56:06.000Z</v>
      </c>
      <c r="D8" t="str">
        <f>VLOOKUP(S8, metadata!A$2:Q$37,4,FALSE)</f>
        <v>temple_NPK_28</v>
      </c>
      <c r="E8">
        <f>VLOOKUP(S8, metadata!A$2:Q$37,5,FALSE)</f>
        <v>45072</v>
      </c>
      <c r="F8">
        <f>VLOOKUP(S8, metadata!A$2:Q$37,6,FALSE)</f>
        <v>0.36319444444444443</v>
      </c>
      <c r="G8">
        <f>VLOOKUP(S8, metadata!A$2:Q$37,7,FALSE)</f>
        <v>0</v>
      </c>
      <c r="H8" t="str">
        <f>VLOOKUP(S8, metadata!A$2:Q$37,8,FALSE)</f>
        <v>temple_NPK_28</v>
      </c>
      <c r="I8" t="str">
        <f>VLOOKUP(S8, metadata!A$2:Q$37,9,FALSE)</f>
        <v>C</v>
      </c>
      <c r="J8">
        <f>VLOOKUP(S8, metadata!A$2:Q$37,10,FALSE)</f>
        <v>0</v>
      </c>
      <c r="K8">
        <f>VLOOKUP(S8, metadata!A$2:Q$37,11,FALSE)</f>
        <v>0</v>
      </c>
      <c r="L8" t="str">
        <f>VLOOKUP(S8, metadata!A$2:Q$37,12,FALSE)</f>
        <v>C3</v>
      </c>
      <c r="M8" t="str">
        <f>VLOOKUP(S8, metadata!A$2:Q$37,13,FALSE)</f>
        <v>temple</v>
      </c>
      <c r="N8">
        <f>VLOOKUP(S8, metadata!A$2:Q$37,14,FALSE)</f>
        <v>0</v>
      </c>
      <c r="O8">
        <f>VLOOKUP(S8, metadata!A$2:Q$37,15,FALSE)</f>
        <v>0</v>
      </c>
      <c r="P8">
        <f>VLOOKUP(S8, metadata!A$2:Q$37,16,FALSE)</f>
        <v>0</v>
      </c>
      <c r="Q8">
        <f>VLOOKUP(S8, metadata!A$2:Q$37,17,FALSE)</f>
        <v>0</v>
      </c>
      <c r="R8" t="b">
        <f t="shared" si="0"/>
        <v>1</v>
      </c>
      <c r="S8" t="s">
        <v>137</v>
      </c>
      <c r="T8" s="3" t="s">
        <v>645</v>
      </c>
      <c r="U8" t="s">
        <v>644</v>
      </c>
      <c r="V8" t="s">
        <v>643</v>
      </c>
      <c r="W8" t="s">
        <v>218</v>
      </c>
      <c r="X8" t="s">
        <v>218</v>
      </c>
      <c r="Z8">
        <v>5</v>
      </c>
    </row>
    <row r="9" spans="1:28" x14ac:dyDescent="0.3">
      <c r="A9" t="str">
        <f>VLOOKUP(S9, metadata!A$2:Q$37,1,FALSE)</f>
        <v>214a5043-7444-41f6-9a1e-d783c3cb10f8</v>
      </c>
      <c r="B9" t="str">
        <f>VLOOKUP(S9, metadata!A$2:Q$37,2,FALSE)</f>
        <v>2023-05-26T13:52:50.000Z</v>
      </c>
      <c r="C9" t="str">
        <f>VLOOKUP(S9, metadata!A$2:Q$37,3,FALSE)</f>
        <v>2023-05-26T13:56:06.000Z</v>
      </c>
      <c r="D9" t="str">
        <f>VLOOKUP(S9, metadata!A$2:Q$37,4,FALSE)</f>
        <v>temple_NPK_28</v>
      </c>
      <c r="E9">
        <f>VLOOKUP(S9, metadata!A$2:Q$37,5,FALSE)</f>
        <v>45072</v>
      </c>
      <c r="F9">
        <f>VLOOKUP(S9, metadata!A$2:Q$37,6,FALSE)</f>
        <v>0.36319444444444443</v>
      </c>
      <c r="G9">
        <f>VLOOKUP(S9, metadata!A$2:Q$37,7,FALSE)</f>
        <v>0</v>
      </c>
      <c r="H9" t="str">
        <f>VLOOKUP(S9, metadata!A$2:Q$37,8,FALSE)</f>
        <v>temple_NPK_28</v>
      </c>
      <c r="I9" t="str">
        <f>VLOOKUP(S9, metadata!A$2:Q$37,9,FALSE)</f>
        <v>C</v>
      </c>
      <c r="J9">
        <f>VLOOKUP(S9, metadata!A$2:Q$37,10,FALSE)</f>
        <v>0</v>
      </c>
      <c r="K9">
        <f>VLOOKUP(S9, metadata!A$2:Q$37,11,FALSE)</f>
        <v>0</v>
      </c>
      <c r="L9" t="str">
        <f>VLOOKUP(S9, metadata!A$2:Q$37,12,FALSE)</f>
        <v>C3</v>
      </c>
      <c r="M9" t="str">
        <f>VLOOKUP(S9, metadata!A$2:Q$37,13,FALSE)</f>
        <v>temple</v>
      </c>
      <c r="N9">
        <f>VLOOKUP(S9, metadata!A$2:Q$37,14,FALSE)</f>
        <v>0</v>
      </c>
      <c r="O9">
        <f>VLOOKUP(S9, metadata!A$2:Q$37,15,FALSE)</f>
        <v>0</v>
      </c>
      <c r="P9">
        <f>VLOOKUP(S9, metadata!A$2:Q$37,16,FALSE)</f>
        <v>0</v>
      </c>
      <c r="Q9">
        <f>VLOOKUP(S9, metadata!A$2:Q$37,17,FALSE)</f>
        <v>0</v>
      </c>
      <c r="R9" t="b">
        <f t="shared" si="0"/>
        <v>1</v>
      </c>
      <c r="S9" t="s">
        <v>137</v>
      </c>
      <c r="T9" t="s">
        <v>642</v>
      </c>
      <c r="U9" t="s">
        <v>641</v>
      </c>
      <c r="V9" t="s">
        <v>640</v>
      </c>
      <c r="W9" t="s">
        <v>370</v>
      </c>
      <c r="X9" t="s">
        <v>370</v>
      </c>
      <c r="Z9">
        <v>2</v>
      </c>
      <c r="AB9" t="s">
        <v>424</v>
      </c>
    </row>
    <row r="10" spans="1:28" x14ac:dyDescent="0.3">
      <c r="A10" t="str">
        <f>VLOOKUP(S10, metadata!A$2:Q$37,1,FALSE)</f>
        <v>214a5043-7444-41f6-9a1e-d783c3cb10f8</v>
      </c>
      <c r="B10" t="str">
        <f>VLOOKUP(S10, metadata!A$2:Q$37,2,FALSE)</f>
        <v>2023-05-26T13:52:50.000Z</v>
      </c>
      <c r="C10" t="str">
        <f>VLOOKUP(S10, metadata!A$2:Q$37,3,FALSE)</f>
        <v>2023-05-26T13:56:06.000Z</v>
      </c>
      <c r="D10" t="str">
        <f>VLOOKUP(S10, metadata!A$2:Q$37,4,FALSE)</f>
        <v>temple_NPK_28</v>
      </c>
      <c r="E10">
        <f>VLOOKUP(S10, metadata!A$2:Q$37,5,FALSE)</f>
        <v>45072</v>
      </c>
      <c r="F10">
        <f>VLOOKUP(S10, metadata!A$2:Q$37,6,FALSE)</f>
        <v>0.36319444444444443</v>
      </c>
      <c r="G10">
        <f>VLOOKUP(S10, metadata!A$2:Q$37,7,FALSE)</f>
        <v>0</v>
      </c>
      <c r="H10" t="str">
        <f>VLOOKUP(S10, metadata!A$2:Q$37,8,FALSE)</f>
        <v>temple_NPK_28</v>
      </c>
      <c r="I10" t="str">
        <f>VLOOKUP(S10, metadata!A$2:Q$37,9,FALSE)</f>
        <v>C</v>
      </c>
      <c r="J10">
        <f>VLOOKUP(S10, metadata!A$2:Q$37,10,FALSE)</f>
        <v>0</v>
      </c>
      <c r="K10">
        <f>VLOOKUP(S10, metadata!A$2:Q$37,11,FALSE)</f>
        <v>0</v>
      </c>
      <c r="L10" t="str">
        <f>VLOOKUP(S10, metadata!A$2:Q$37,12,FALSE)</f>
        <v>C3</v>
      </c>
      <c r="M10" t="str">
        <f>VLOOKUP(S10, metadata!A$2:Q$37,13,FALSE)</f>
        <v>temple</v>
      </c>
      <c r="N10">
        <f>VLOOKUP(S10, metadata!A$2:Q$37,14,FALSE)</f>
        <v>0</v>
      </c>
      <c r="O10">
        <f>VLOOKUP(S10, metadata!A$2:Q$37,15,FALSE)</f>
        <v>0</v>
      </c>
      <c r="P10">
        <f>VLOOKUP(S10, metadata!A$2:Q$37,16,FALSE)</f>
        <v>0</v>
      </c>
      <c r="Q10">
        <f>VLOOKUP(S10, metadata!A$2:Q$37,17,FALSE)</f>
        <v>0</v>
      </c>
      <c r="R10" t="b">
        <f t="shared" si="0"/>
        <v>1</v>
      </c>
      <c r="S10" t="s">
        <v>137</v>
      </c>
      <c r="T10" t="s">
        <v>639</v>
      </c>
      <c r="U10" t="s">
        <v>638</v>
      </c>
      <c r="V10" t="s">
        <v>637</v>
      </c>
      <c r="W10" t="s">
        <v>255</v>
      </c>
      <c r="X10" t="s">
        <v>255</v>
      </c>
      <c r="Z10">
        <v>6</v>
      </c>
    </row>
    <row r="11" spans="1:28" x14ac:dyDescent="0.3">
      <c r="A11" t="str">
        <f>VLOOKUP(S11, metadata!A$2:Q$37,1,FALSE)</f>
        <v>214a5043-7444-41f6-9a1e-d783c3cb10f8</v>
      </c>
      <c r="B11" t="str">
        <f>VLOOKUP(S11, metadata!A$2:Q$37,2,FALSE)</f>
        <v>2023-05-26T13:52:50.000Z</v>
      </c>
      <c r="C11" t="str">
        <f>VLOOKUP(S11, metadata!A$2:Q$37,3,FALSE)</f>
        <v>2023-05-26T13:56:06.000Z</v>
      </c>
      <c r="D11" t="str">
        <f>VLOOKUP(S11, metadata!A$2:Q$37,4,FALSE)</f>
        <v>temple_NPK_28</v>
      </c>
      <c r="E11">
        <f>VLOOKUP(S11, metadata!A$2:Q$37,5,FALSE)</f>
        <v>45072</v>
      </c>
      <c r="F11">
        <f>VLOOKUP(S11, metadata!A$2:Q$37,6,FALSE)</f>
        <v>0.36319444444444443</v>
      </c>
      <c r="G11">
        <f>VLOOKUP(S11, metadata!A$2:Q$37,7,FALSE)</f>
        <v>0</v>
      </c>
      <c r="H11" t="str">
        <f>VLOOKUP(S11, metadata!A$2:Q$37,8,FALSE)</f>
        <v>temple_NPK_28</v>
      </c>
      <c r="I11" t="str">
        <f>VLOOKUP(S11, metadata!A$2:Q$37,9,FALSE)</f>
        <v>C</v>
      </c>
      <c r="J11">
        <f>VLOOKUP(S11, metadata!A$2:Q$37,10,FALSE)</f>
        <v>0</v>
      </c>
      <c r="K11">
        <f>VLOOKUP(S11, metadata!A$2:Q$37,11,FALSE)</f>
        <v>0</v>
      </c>
      <c r="L11" t="str">
        <f>VLOOKUP(S11, metadata!A$2:Q$37,12,FALSE)</f>
        <v>C3</v>
      </c>
      <c r="M11" t="str">
        <f>VLOOKUP(S11, metadata!A$2:Q$37,13,FALSE)</f>
        <v>temple</v>
      </c>
      <c r="N11">
        <f>VLOOKUP(S11, metadata!A$2:Q$37,14,FALSE)</f>
        <v>0</v>
      </c>
      <c r="O11">
        <f>VLOOKUP(S11, metadata!A$2:Q$37,15,FALSE)</f>
        <v>0</v>
      </c>
      <c r="P11">
        <f>VLOOKUP(S11, metadata!A$2:Q$37,16,FALSE)</f>
        <v>0</v>
      </c>
      <c r="Q11">
        <f>VLOOKUP(S11, metadata!A$2:Q$37,17,FALSE)</f>
        <v>0</v>
      </c>
      <c r="R11" t="b">
        <f t="shared" si="0"/>
        <v>1</v>
      </c>
      <c r="S11" t="s">
        <v>137</v>
      </c>
      <c r="T11" t="s">
        <v>636</v>
      </c>
      <c r="U11" t="s">
        <v>635</v>
      </c>
      <c r="V11" t="s">
        <v>634</v>
      </c>
      <c r="W11" t="s">
        <v>347</v>
      </c>
      <c r="X11" t="s">
        <v>347</v>
      </c>
      <c r="Z11">
        <v>2</v>
      </c>
    </row>
    <row r="12" spans="1:28" x14ac:dyDescent="0.3">
      <c r="A12" t="str">
        <f>VLOOKUP(S12, metadata!A$2:Q$37,1,FALSE)</f>
        <v>214a5043-7444-41f6-9a1e-d783c3cb10f8</v>
      </c>
      <c r="B12" t="str">
        <f>VLOOKUP(S12, metadata!A$2:Q$37,2,FALSE)</f>
        <v>2023-05-26T13:52:50.000Z</v>
      </c>
      <c r="C12" t="str">
        <f>VLOOKUP(S12, metadata!A$2:Q$37,3,FALSE)</f>
        <v>2023-05-26T13:56:06.000Z</v>
      </c>
      <c r="D12" t="str">
        <f>VLOOKUP(S12, metadata!A$2:Q$37,4,FALSE)</f>
        <v>temple_NPK_28</v>
      </c>
      <c r="E12">
        <f>VLOOKUP(S12, metadata!A$2:Q$37,5,FALSE)</f>
        <v>45072</v>
      </c>
      <c r="F12">
        <f>VLOOKUP(S12, metadata!A$2:Q$37,6,FALSE)</f>
        <v>0.36319444444444443</v>
      </c>
      <c r="G12">
        <f>VLOOKUP(S12, metadata!A$2:Q$37,7,FALSE)</f>
        <v>0</v>
      </c>
      <c r="H12" t="str">
        <f>VLOOKUP(S12, metadata!A$2:Q$37,8,FALSE)</f>
        <v>temple_NPK_28</v>
      </c>
      <c r="I12" t="str">
        <f>VLOOKUP(S12, metadata!A$2:Q$37,9,FALSE)</f>
        <v>C</v>
      </c>
      <c r="J12">
        <f>VLOOKUP(S12, metadata!A$2:Q$37,10,FALSE)</f>
        <v>0</v>
      </c>
      <c r="K12">
        <f>VLOOKUP(S12, metadata!A$2:Q$37,11,FALSE)</f>
        <v>0</v>
      </c>
      <c r="L12" t="str">
        <f>VLOOKUP(S12, metadata!A$2:Q$37,12,FALSE)</f>
        <v>C3</v>
      </c>
      <c r="M12" t="str">
        <f>VLOOKUP(S12, metadata!A$2:Q$37,13,FALSE)</f>
        <v>temple</v>
      </c>
      <c r="N12">
        <f>VLOOKUP(S12, metadata!A$2:Q$37,14,FALSE)</f>
        <v>0</v>
      </c>
      <c r="O12">
        <f>VLOOKUP(S12, metadata!A$2:Q$37,15,FALSE)</f>
        <v>0</v>
      </c>
      <c r="P12">
        <f>VLOOKUP(S12, metadata!A$2:Q$37,16,FALSE)</f>
        <v>0</v>
      </c>
      <c r="Q12">
        <f>VLOOKUP(S12, metadata!A$2:Q$37,17,FALSE)</f>
        <v>0</v>
      </c>
      <c r="R12" t="b">
        <f t="shared" si="0"/>
        <v>1</v>
      </c>
      <c r="S12" t="s">
        <v>137</v>
      </c>
      <c r="T12" t="s">
        <v>633</v>
      </c>
      <c r="U12" t="s">
        <v>632</v>
      </c>
      <c r="V12" t="s">
        <v>631</v>
      </c>
      <c r="W12" t="s">
        <v>325</v>
      </c>
      <c r="X12" t="s">
        <v>325</v>
      </c>
      <c r="Z12">
        <v>4</v>
      </c>
    </row>
    <row r="13" spans="1:28" x14ac:dyDescent="0.3">
      <c r="A13" t="str">
        <f>VLOOKUP(S13, metadata!A$2:Q$37,1,FALSE)</f>
        <v>214a5043-7444-41f6-9a1e-d783c3cb10f8</v>
      </c>
      <c r="B13" t="str">
        <f>VLOOKUP(S13, metadata!A$2:Q$37,2,FALSE)</f>
        <v>2023-05-26T13:52:50.000Z</v>
      </c>
      <c r="C13" t="str">
        <f>VLOOKUP(S13, metadata!A$2:Q$37,3,FALSE)</f>
        <v>2023-05-26T13:56:06.000Z</v>
      </c>
      <c r="D13" t="str">
        <f>VLOOKUP(S13, metadata!A$2:Q$37,4,FALSE)</f>
        <v>temple_NPK_28</v>
      </c>
      <c r="E13">
        <f>VLOOKUP(S13, metadata!A$2:Q$37,5,FALSE)</f>
        <v>45072</v>
      </c>
      <c r="F13">
        <f>VLOOKUP(S13, metadata!A$2:Q$37,6,FALSE)</f>
        <v>0.36319444444444443</v>
      </c>
      <c r="G13">
        <f>VLOOKUP(S13, metadata!A$2:Q$37,7,FALSE)</f>
        <v>0</v>
      </c>
      <c r="H13" t="str">
        <f>VLOOKUP(S13, metadata!A$2:Q$37,8,FALSE)</f>
        <v>temple_NPK_28</v>
      </c>
      <c r="I13" t="str">
        <f>VLOOKUP(S13, metadata!A$2:Q$37,9,FALSE)</f>
        <v>C</v>
      </c>
      <c r="J13">
        <f>VLOOKUP(S13, metadata!A$2:Q$37,10,FALSE)</f>
        <v>0</v>
      </c>
      <c r="K13">
        <f>VLOOKUP(S13, metadata!A$2:Q$37,11,FALSE)</f>
        <v>0</v>
      </c>
      <c r="L13" t="str">
        <f>VLOOKUP(S13, metadata!A$2:Q$37,12,FALSE)</f>
        <v>C3</v>
      </c>
      <c r="M13" t="str">
        <f>VLOOKUP(S13, metadata!A$2:Q$37,13,FALSE)</f>
        <v>temple</v>
      </c>
      <c r="N13">
        <f>VLOOKUP(S13, metadata!A$2:Q$37,14,FALSE)</f>
        <v>0</v>
      </c>
      <c r="O13">
        <f>VLOOKUP(S13, metadata!A$2:Q$37,15,FALSE)</f>
        <v>0</v>
      </c>
      <c r="P13">
        <f>VLOOKUP(S13, metadata!A$2:Q$37,16,FALSE)</f>
        <v>0</v>
      </c>
      <c r="Q13">
        <f>VLOOKUP(S13, metadata!A$2:Q$37,17,FALSE)</f>
        <v>0</v>
      </c>
      <c r="R13" t="b">
        <f t="shared" si="0"/>
        <v>1</v>
      </c>
      <c r="S13" t="s">
        <v>137</v>
      </c>
      <c r="T13" t="s">
        <v>630</v>
      </c>
      <c r="U13" t="s">
        <v>629</v>
      </c>
      <c r="V13" t="s">
        <v>628</v>
      </c>
      <c r="W13" t="s">
        <v>210</v>
      </c>
      <c r="X13" t="s">
        <v>210</v>
      </c>
      <c r="Z13">
        <v>1</v>
      </c>
    </row>
    <row r="14" spans="1:28" x14ac:dyDescent="0.3">
      <c r="A14" t="str">
        <f>VLOOKUP(S14, metadata!A$2:Q$37,1,FALSE)</f>
        <v>214a5043-7444-41f6-9a1e-d783c3cb10f8</v>
      </c>
      <c r="B14" t="str">
        <f>VLOOKUP(S14, metadata!A$2:Q$37,2,FALSE)</f>
        <v>2023-05-26T13:52:50.000Z</v>
      </c>
      <c r="C14" t="str">
        <f>VLOOKUP(S14, metadata!A$2:Q$37,3,FALSE)</f>
        <v>2023-05-26T13:56:06.000Z</v>
      </c>
      <c r="D14" t="str">
        <f>VLOOKUP(S14, metadata!A$2:Q$37,4,FALSE)</f>
        <v>temple_NPK_28</v>
      </c>
      <c r="E14">
        <f>VLOOKUP(S14, metadata!A$2:Q$37,5,FALSE)</f>
        <v>45072</v>
      </c>
      <c r="F14">
        <f>VLOOKUP(S14, metadata!A$2:Q$37,6,FALSE)</f>
        <v>0.36319444444444443</v>
      </c>
      <c r="G14">
        <f>VLOOKUP(S14, metadata!A$2:Q$37,7,FALSE)</f>
        <v>0</v>
      </c>
      <c r="H14" t="str">
        <f>VLOOKUP(S14, metadata!A$2:Q$37,8,FALSE)</f>
        <v>temple_NPK_28</v>
      </c>
      <c r="I14" t="str">
        <f>VLOOKUP(S14, metadata!A$2:Q$37,9,FALSE)</f>
        <v>C</v>
      </c>
      <c r="J14">
        <f>VLOOKUP(S14, metadata!A$2:Q$37,10,FALSE)</f>
        <v>0</v>
      </c>
      <c r="K14">
        <f>VLOOKUP(S14, metadata!A$2:Q$37,11,FALSE)</f>
        <v>0</v>
      </c>
      <c r="L14" t="str">
        <f>VLOOKUP(S14, metadata!A$2:Q$37,12,FALSE)</f>
        <v>C3</v>
      </c>
      <c r="M14" t="str">
        <f>VLOOKUP(S14, metadata!A$2:Q$37,13,FALSE)</f>
        <v>temple</v>
      </c>
      <c r="N14">
        <f>VLOOKUP(S14, metadata!A$2:Q$37,14,FALSE)</f>
        <v>0</v>
      </c>
      <c r="O14">
        <f>VLOOKUP(S14, metadata!A$2:Q$37,15,FALSE)</f>
        <v>0</v>
      </c>
      <c r="P14">
        <f>VLOOKUP(S14, metadata!A$2:Q$37,16,FALSE)</f>
        <v>0</v>
      </c>
      <c r="Q14">
        <f>VLOOKUP(S14, metadata!A$2:Q$37,17,FALSE)</f>
        <v>0</v>
      </c>
      <c r="R14" t="b">
        <f t="shared" si="0"/>
        <v>1</v>
      </c>
      <c r="S14" t="s">
        <v>137</v>
      </c>
      <c r="T14" t="s">
        <v>627</v>
      </c>
      <c r="U14" t="s">
        <v>626</v>
      </c>
      <c r="V14" t="s">
        <v>625</v>
      </c>
      <c r="W14" t="s">
        <v>202</v>
      </c>
      <c r="X14" t="s">
        <v>202</v>
      </c>
      <c r="Z14">
        <v>7</v>
      </c>
    </row>
    <row r="15" spans="1:28" x14ac:dyDescent="0.3">
      <c r="A15" t="str">
        <f>VLOOKUP(S15, metadata!A$2:Q$37,1,FALSE)</f>
        <v>214a5043-7444-41f6-9a1e-d783c3cb10f8</v>
      </c>
      <c r="B15" t="str">
        <f>VLOOKUP(S15, metadata!A$2:Q$37,2,FALSE)</f>
        <v>2023-05-26T13:52:50.000Z</v>
      </c>
      <c r="C15" t="str">
        <f>VLOOKUP(S15, metadata!A$2:Q$37,3,FALSE)</f>
        <v>2023-05-26T13:56:06.000Z</v>
      </c>
      <c r="D15" t="str">
        <f>VLOOKUP(S15, metadata!A$2:Q$37,4,FALSE)</f>
        <v>temple_NPK_28</v>
      </c>
      <c r="E15">
        <f>VLOOKUP(S15, metadata!A$2:Q$37,5,FALSE)</f>
        <v>45072</v>
      </c>
      <c r="F15">
        <f>VLOOKUP(S15, metadata!A$2:Q$37,6,FALSE)</f>
        <v>0.36319444444444443</v>
      </c>
      <c r="G15">
        <f>VLOOKUP(S15, metadata!A$2:Q$37,7,FALSE)</f>
        <v>0</v>
      </c>
      <c r="H15" t="str">
        <f>VLOOKUP(S15, metadata!A$2:Q$37,8,FALSE)</f>
        <v>temple_NPK_28</v>
      </c>
      <c r="I15" t="str">
        <f>VLOOKUP(S15, metadata!A$2:Q$37,9,FALSE)</f>
        <v>C</v>
      </c>
      <c r="J15">
        <f>VLOOKUP(S15, metadata!A$2:Q$37,10,FALSE)</f>
        <v>0</v>
      </c>
      <c r="K15">
        <f>VLOOKUP(S15, metadata!A$2:Q$37,11,FALSE)</f>
        <v>0</v>
      </c>
      <c r="L15" t="str">
        <f>VLOOKUP(S15, metadata!A$2:Q$37,12,FALSE)</f>
        <v>C3</v>
      </c>
      <c r="M15" t="str">
        <f>VLOOKUP(S15, metadata!A$2:Q$37,13,FALSE)</f>
        <v>temple</v>
      </c>
      <c r="N15">
        <f>VLOOKUP(S15, metadata!A$2:Q$37,14,FALSE)</f>
        <v>0</v>
      </c>
      <c r="O15">
        <f>VLOOKUP(S15, metadata!A$2:Q$37,15,FALSE)</f>
        <v>0</v>
      </c>
      <c r="P15">
        <f>VLOOKUP(S15, metadata!A$2:Q$37,16,FALSE)</f>
        <v>0</v>
      </c>
      <c r="Q15">
        <f>VLOOKUP(S15, metadata!A$2:Q$37,17,FALSE)</f>
        <v>0</v>
      </c>
      <c r="R15" t="b">
        <f t="shared" si="0"/>
        <v>1</v>
      </c>
      <c r="S15" t="s">
        <v>137</v>
      </c>
      <c r="T15" t="s">
        <v>624</v>
      </c>
      <c r="U15" t="s">
        <v>623</v>
      </c>
      <c r="V15" t="s">
        <v>622</v>
      </c>
      <c r="W15" t="s">
        <v>190</v>
      </c>
      <c r="X15" t="s">
        <v>190</v>
      </c>
      <c r="Z15">
        <v>1</v>
      </c>
    </row>
    <row r="16" spans="1:28" x14ac:dyDescent="0.3">
      <c r="A16" t="str">
        <f>VLOOKUP(S16, metadata!A$2:Q$37,1,FALSE)</f>
        <v>214a5043-7444-41f6-9a1e-d783c3cb10f8</v>
      </c>
      <c r="B16" t="str">
        <f>VLOOKUP(S16, metadata!A$2:Q$37,2,FALSE)</f>
        <v>2023-05-26T13:52:50.000Z</v>
      </c>
      <c r="C16" t="str">
        <f>VLOOKUP(S16, metadata!A$2:Q$37,3,FALSE)</f>
        <v>2023-05-26T13:56:06.000Z</v>
      </c>
      <c r="D16" t="str">
        <f>VLOOKUP(S16, metadata!A$2:Q$37,4,FALSE)</f>
        <v>temple_NPK_28</v>
      </c>
      <c r="E16">
        <f>VLOOKUP(S16, metadata!A$2:Q$37,5,FALSE)</f>
        <v>45072</v>
      </c>
      <c r="F16">
        <f>VLOOKUP(S16, metadata!A$2:Q$37,6,FALSE)</f>
        <v>0.36319444444444443</v>
      </c>
      <c r="G16">
        <f>VLOOKUP(S16, metadata!A$2:Q$37,7,FALSE)</f>
        <v>0</v>
      </c>
      <c r="H16" t="str">
        <f>VLOOKUP(S16, metadata!A$2:Q$37,8,FALSE)</f>
        <v>temple_NPK_28</v>
      </c>
      <c r="I16" t="str">
        <f>VLOOKUP(S16, metadata!A$2:Q$37,9,FALSE)</f>
        <v>C</v>
      </c>
      <c r="J16">
        <f>VLOOKUP(S16, metadata!A$2:Q$37,10,FALSE)</f>
        <v>0</v>
      </c>
      <c r="K16">
        <f>VLOOKUP(S16, metadata!A$2:Q$37,11,FALSE)</f>
        <v>0</v>
      </c>
      <c r="L16" t="str">
        <f>VLOOKUP(S16, metadata!A$2:Q$37,12,FALSE)</f>
        <v>C3</v>
      </c>
      <c r="M16" t="str">
        <f>VLOOKUP(S16, metadata!A$2:Q$37,13,FALSE)</f>
        <v>temple</v>
      </c>
      <c r="N16">
        <f>VLOOKUP(S16, metadata!A$2:Q$37,14,FALSE)</f>
        <v>0</v>
      </c>
      <c r="O16">
        <f>VLOOKUP(S16, metadata!A$2:Q$37,15,FALSE)</f>
        <v>0</v>
      </c>
      <c r="P16">
        <f>VLOOKUP(S16, metadata!A$2:Q$37,16,FALSE)</f>
        <v>0</v>
      </c>
      <c r="Q16">
        <f>VLOOKUP(S16, metadata!A$2:Q$37,17,FALSE)</f>
        <v>0</v>
      </c>
      <c r="R16" t="b">
        <f t="shared" si="0"/>
        <v>1</v>
      </c>
      <c r="S16" t="s">
        <v>137</v>
      </c>
      <c r="T16" t="s">
        <v>621</v>
      </c>
      <c r="U16" t="s">
        <v>620</v>
      </c>
      <c r="V16" t="s">
        <v>619</v>
      </c>
      <c r="W16" t="s">
        <v>226</v>
      </c>
      <c r="X16" t="s">
        <v>226</v>
      </c>
      <c r="Z16">
        <v>4</v>
      </c>
    </row>
    <row r="17" spans="1:28" x14ac:dyDescent="0.3">
      <c r="A17" t="str">
        <f>VLOOKUP(S17, metadata!A$2:Q$37,1,FALSE)</f>
        <v>214a5043-7444-41f6-9a1e-d783c3cb10f8</v>
      </c>
      <c r="B17" t="str">
        <f>VLOOKUP(S17, metadata!A$2:Q$37,2,FALSE)</f>
        <v>2023-05-26T13:52:50.000Z</v>
      </c>
      <c r="C17" t="str">
        <f>VLOOKUP(S17, metadata!A$2:Q$37,3,FALSE)</f>
        <v>2023-05-26T13:56:06.000Z</v>
      </c>
      <c r="D17" t="str">
        <f>VLOOKUP(S17, metadata!A$2:Q$37,4,FALSE)</f>
        <v>temple_NPK_28</v>
      </c>
      <c r="E17">
        <f>VLOOKUP(S17, metadata!A$2:Q$37,5,FALSE)</f>
        <v>45072</v>
      </c>
      <c r="F17">
        <f>VLOOKUP(S17, metadata!A$2:Q$37,6,FALSE)</f>
        <v>0.36319444444444443</v>
      </c>
      <c r="G17">
        <f>VLOOKUP(S17, metadata!A$2:Q$37,7,FALSE)</f>
        <v>0</v>
      </c>
      <c r="H17" t="str">
        <f>VLOOKUP(S17, metadata!A$2:Q$37,8,FALSE)</f>
        <v>temple_NPK_28</v>
      </c>
      <c r="I17" t="str">
        <f>VLOOKUP(S17, metadata!A$2:Q$37,9,FALSE)</f>
        <v>C</v>
      </c>
      <c r="J17">
        <f>VLOOKUP(S17, metadata!A$2:Q$37,10,FALSE)</f>
        <v>0</v>
      </c>
      <c r="K17">
        <f>VLOOKUP(S17, metadata!A$2:Q$37,11,FALSE)</f>
        <v>0</v>
      </c>
      <c r="L17" t="str">
        <f>VLOOKUP(S17, metadata!A$2:Q$37,12,FALSE)</f>
        <v>C3</v>
      </c>
      <c r="M17" t="str">
        <f>VLOOKUP(S17, metadata!A$2:Q$37,13,FALSE)</f>
        <v>temple</v>
      </c>
      <c r="N17">
        <f>VLOOKUP(S17, metadata!A$2:Q$37,14,FALSE)</f>
        <v>0</v>
      </c>
      <c r="O17">
        <f>VLOOKUP(S17, metadata!A$2:Q$37,15,FALSE)</f>
        <v>0</v>
      </c>
      <c r="P17">
        <f>VLOOKUP(S17, metadata!A$2:Q$37,16,FALSE)</f>
        <v>0</v>
      </c>
      <c r="Q17">
        <f>VLOOKUP(S17, metadata!A$2:Q$37,17,FALSE)</f>
        <v>0</v>
      </c>
      <c r="R17" t="b">
        <f t="shared" si="0"/>
        <v>1</v>
      </c>
      <c r="S17" t="s">
        <v>137</v>
      </c>
      <c r="T17" t="s">
        <v>618</v>
      </c>
      <c r="U17" t="s">
        <v>617</v>
      </c>
      <c r="V17" t="s">
        <v>616</v>
      </c>
      <c r="W17" t="s">
        <v>194</v>
      </c>
      <c r="X17" t="s">
        <v>194</v>
      </c>
      <c r="Z17">
        <v>30</v>
      </c>
    </row>
    <row r="18" spans="1:28" x14ac:dyDescent="0.3">
      <c r="A18" t="str">
        <f>VLOOKUP(S18, metadata!A$2:Q$37,1,FALSE)</f>
        <v>214a5043-7444-41f6-9a1e-d783c3cb10f8</v>
      </c>
      <c r="B18" t="str">
        <f>VLOOKUP(S18, metadata!A$2:Q$37,2,FALSE)</f>
        <v>2023-05-26T13:52:50.000Z</v>
      </c>
      <c r="C18" t="str">
        <f>VLOOKUP(S18, metadata!A$2:Q$37,3,FALSE)</f>
        <v>2023-05-26T13:56:06.000Z</v>
      </c>
      <c r="D18" t="str">
        <f>VLOOKUP(S18, metadata!A$2:Q$37,4,FALSE)</f>
        <v>temple_NPK_28</v>
      </c>
      <c r="E18">
        <f>VLOOKUP(S18, metadata!A$2:Q$37,5,FALSE)</f>
        <v>45072</v>
      </c>
      <c r="F18">
        <f>VLOOKUP(S18, metadata!A$2:Q$37,6,FALSE)</f>
        <v>0.36319444444444443</v>
      </c>
      <c r="G18">
        <f>VLOOKUP(S18, metadata!A$2:Q$37,7,FALSE)</f>
        <v>0</v>
      </c>
      <c r="H18" t="str">
        <f>VLOOKUP(S18, metadata!A$2:Q$37,8,FALSE)</f>
        <v>temple_NPK_28</v>
      </c>
      <c r="I18" t="str">
        <f>VLOOKUP(S18, metadata!A$2:Q$37,9,FALSE)</f>
        <v>C</v>
      </c>
      <c r="J18">
        <f>VLOOKUP(S18, metadata!A$2:Q$37,10,FALSE)</f>
        <v>0</v>
      </c>
      <c r="K18">
        <f>VLOOKUP(S18, metadata!A$2:Q$37,11,FALSE)</f>
        <v>0</v>
      </c>
      <c r="L18" t="str">
        <f>VLOOKUP(S18, metadata!A$2:Q$37,12,FALSE)</f>
        <v>C3</v>
      </c>
      <c r="M18" t="str">
        <f>VLOOKUP(S18, metadata!A$2:Q$37,13,FALSE)</f>
        <v>temple</v>
      </c>
      <c r="N18">
        <f>VLOOKUP(S18, metadata!A$2:Q$37,14,FALSE)</f>
        <v>0</v>
      </c>
      <c r="O18">
        <f>VLOOKUP(S18, metadata!A$2:Q$37,15,FALSE)</f>
        <v>0</v>
      </c>
      <c r="P18">
        <f>VLOOKUP(S18, metadata!A$2:Q$37,16,FALSE)</f>
        <v>0</v>
      </c>
      <c r="Q18">
        <f>VLOOKUP(S18, metadata!A$2:Q$37,17,FALSE)</f>
        <v>0</v>
      </c>
      <c r="R18" t="b">
        <f t="shared" si="0"/>
        <v>1</v>
      </c>
      <c r="S18" t="s">
        <v>137</v>
      </c>
      <c r="T18" t="s">
        <v>615</v>
      </c>
      <c r="U18" t="s">
        <v>614</v>
      </c>
      <c r="V18" t="s">
        <v>613</v>
      </c>
      <c r="W18" t="s">
        <v>214</v>
      </c>
      <c r="X18" t="s">
        <v>214</v>
      </c>
      <c r="Z18">
        <v>70</v>
      </c>
    </row>
    <row r="19" spans="1:28" x14ac:dyDescent="0.3">
      <c r="A19" t="str">
        <f>VLOOKUP(S19, metadata!A$2:Q$37,1,FALSE)</f>
        <v>d0a2745c-b269-4c71-b5d8-c8b8df4ddf25</v>
      </c>
      <c r="B19" t="str">
        <f>VLOOKUP(S19, metadata!A$2:Q$37,2,FALSE)</f>
        <v>2023-05-26T12:12:27.000Z</v>
      </c>
      <c r="C19" t="str">
        <f>VLOOKUP(S19, metadata!A$2:Q$37,3,FALSE)</f>
        <v>2023-05-26T12:15:45.000Z</v>
      </c>
      <c r="D19" t="str">
        <f>VLOOKUP(S19, metadata!A$2:Q$37,4,FALSE)</f>
        <v>temple_control_21</v>
      </c>
      <c r="E19">
        <f>VLOOKUP(S19, metadata!A$2:Q$37,5,FALSE)</f>
        <v>45072</v>
      </c>
      <c r="F19">
        <f>VLOOKUP(S19, metadata!A$2:Q$37,6,FALSE)</f>
        <v>0.29305555555555557</v>
      </c>
      <c r="G19">
        <f>VLOOKUP(S19, metadata!A$2:Q$37,7,FALSE)</f>
        <v>0</v>
      </c>
      <c r="H19" t="str">
        <f>VLOOKUP(S19, metadata!A$2:Q$37,8,FALSE)</f>
        <v>temple_control_21</v>
      </c>
      <c r="I19" t="str">
        <f>VLOOKUP(S19, metadata!A$2:Q$37,9,FALSE)</f>
        <v>D</v>
      </c>
      <c r="J19">
        <f>VLOOKUP(S19, metadata!A$2:Q$37,10,FALSE)</f>
        <v>0</v>
      </c>
      <c r="K19">
        <f>VLOOKUP(S19, metadata!A$2:Q$37,11,FALSE)</f>
        <v>0</v>
      </c>
      <c r="L19" t="str">
        <f>VLOOKUP(S19, metadata!A$2:Q$37,12,FALSE)</f>
        <v>Subplot D, nested 4</v>
      </c>
      <c r="M19" t="str">
        <f>VLOOKUP(S19, metadata!A$2:Q$37,13,FALSE)</f>
        <v>temple</v>
      </c>
      <c r="N19">
        <f>VLOOKUP(S19, metadata!A$2:Q$37,14,FALSE)</f>
        <v>17</v>
      </c>
      <c r="O19">
        <f>VLOOKUP(S19, metadata!A$2:Q$37,15,FALSE)</f>
        <v>0</v>
      </c>
      <c r="P19">
        <f>VLOOKUP(S19, metadata!A$2:Q$37,16,FALSE)</f>
        <v>0</v>
      </c>
      <c r="Q19">
        <f>VLOOKUP(S19, metadata!A$2:Q$37,17,FALSE)</f>
        <v>0</v>
      </c>
      <c r="R19" t="b">
        <f t="shared" si="0"/>
        <v>1</v>
      </c>
      <c r="S19" t="s">
        <v>143</v>
      </c>
      <c r="T19" t="s">
        <v>612</v>
      </c>
      <c r="U19" t="s">
        <v>611</v>
      </c>
      <c r="V19" t="s">
        <v>610</v>
      </c>
      <c r="W19" t="s">
        <v>609</v>
      </c>
      <c r="X19" t="s">
        <v>609</v>
      </c>
      <c r="Z19">
        <v>0.5</v>
      </c>
    </row>
    <row r="20" spans="1:28" x14ac:dyDescent="0.3">
      <c r="A20" t="str">
        <f>VLOOKUP(S20, metadata!A$2:Q$37,1,FALSE)</f>
        <v>d0a2745c-b269-4c71-b5d8-c8b8df4ddf25</v>
      </c>
      <c r="B20" t="str">
        <f>VLOOKUP(S20, metadata!A$2:Q$37,2,FALSE)</f>
        <v>2023-05-26T12:12:27.000Z</v>
      </c>
      <c r="C20" t="str">
        <f>VLOOKUP(S20, metadata!A$2:Q$37,3,FALSE)</f>
        <v>2023-05-26T12:15:45.000Z</v>
      </c>
      <c r="D20" t="str">
        <f>VLOOKUP(S20, metadata!A$2:Q$37,4,FALSE)</f>
        <v>temple_control_21</v>
      </c>
      <c r="E20">
        <f>VLOOKUP(S20, metadata!A$2:Q$37,5,FALSE)</f>
        <v>45072</v>
      </c>
      <c r="F20">
        <f>VLOOKUP(S20, metadata!A$2:Q$37,6,FALSE)</f>
        <v>0.29305555555555557</v>
      </c>
      <c r="G20">
        <f>VLOOKUP(S20, metadata!A$2:Q$37,7,FALSE)</f>
        <v>0</v>
      </c>
      <c r="H20" t="str">
        <f>VLOOKUP(S20, metadata!A$2:Q$37,8,FALSE)</f>
        <v>temple_control_21</v>
      </c>
      <c r="I20" t="str">
        <f>VLOOKUP(S20, metadata!A$2:Q$37,9,FALSE)</f>
        <v>D</v>
      </c>
      <c r="J20">
        <f>VLOOKUP(S20, metadata!A$2:Q$37,10,FALSE)</f>
        <v>0</v>
      </c>
      <c r="K20">
        <f>VLOOKUP(S20, metadata!A$2:Q$37,11,FALSE)</f>
        <v>0</v>
      </c>
      <c r="L20" t="str">
        <f>VLOOKUP(S20, metadata!A$2:Q$37,12,FALSE)</f>
        <v>Subplot D, nested 4</v>
      </c>
      <c r="M20" t="str">
        <f>VLOOKUP(S20, metadata!A$2:Q$37,13,FALSE)</f>
        <v>temple</v>
      </c>
      <c r="N20">
        <f>VLOOKUP(S20, metadata!A$2:Q$37,14,FALSE)</f>
        <v>17</v>
      </c>
      <c r="O20">
        <f>VLOOKUP(S20, metadata!A$2:Q$37,15,FALSE)</f>
        <v>0</v>
      </c>
      <c r="P20">
        <f>VLOOKUP(S20, metadata!A$2:Q$37,16,FALSE)</f>
        <v>0</v>
      </c>
      <c r="Q20">
        <f>VLOOKUP(S20, metadata!A$2:Q$37,17,FALSE)</f>
        <v>0</v>
      </c>
      <c r="R20" t="b">
        <f t="shared" si="0"/>
        <v>1</v>
      </c>
      <c r="S20" t="s">
        <v>143</v>
      </c>
      <c r="T20" t="s">
        <v>608</v>
      </c>
      <c r="U20" t="s">
        <v>607</v>
      </c>
      <c r="V20" t="s">
        <v>606</v>
      </c>
      <c r="W20" t="s">
        <v>444</v>
      </c>
      <c r="X20" t="s">
        <v>444</v>
      </c>
      <c r="Z20">
        <v>0.5</v>
      </c>
    </row>
    <row r="21" spans="1:28" x14ac:dyDescent="0.3">
      <c r="A21" t="str">
        <f>VLOOKUP(S21, metadata!A$2:Q$37,1,FALSE)</f>
        <v>d0a2745c-b269-4c71-b5d8-c8b8df4ddf25</v>
      </c>
      <c r="B21" t="str">
        <f>VLOOKUP(S21, metadata!A$2:Q$37,2,FALSE)</f>
        <v>2023-05-26T12:12:27.000Z</v>
      </c>
      <c r="C21" t="str">
        <f>VLOOKUP(S21, metadata!A$2:Q$37,3,FALSE)</f>
        <v>2023-05-26T12:15:45.000Z</v>
      </c>
      <c r="D21" t="str">
        <f>VLOOKUP(S21, metadata!A$2:Q$37,4,FALSE)</f>
        <v>temple_control_21</v>
      </c>
      <c r="E21">
        <f>VLOOKUP(S21, metadata!A$2:Q$37,5,FALSE)</f>
        <v>45072</v>
      </c>
      <c r="F21">
        <f>VLOOKUP(S21, metadata!A$2:Q$37,6,FALSE)</f>
        <v>0.29305555555555557</v>
      </c>
      <c r="G21">
        <f>VLOOKUP(S21, metadata!A$2:Q$37,7,FALSE)</f>
        <v>0</v>
      </c>
      <c r="H21" t="str">
        <f>VLOOKUP(S21, metadata!A$2:Q$37,8,FALSE)</f>
        <v>temple_control_21</v>
      </c>
      <c r="I21" t="str">
        <f>VLOOKUP(S21, metadata!A$2:Q$37,9,FALSE)</f>
        <v>D</v>
      </c>
      <c r="J21">
        <f>VLOOKUP(S21, metadata!A$2:Q$37,10,FALSE)</f>
        <v>0</v>
      </c>
      <c r="K21">
        <f>VLOOKUP(S21, metadata!A$2:Q$37,11,FALSE)</f>
        <v>0</v>
      </c>
      <c r="L21" t="str">
        <f>VLOOKUP(S21, metadata!A$2:Q$37,12,FALSE)</f>
        <v>Subplot D, nested 4</v>
      </c>
      <c r="M21" t="str">
        <f>VLOOKUP(S21, metadata!A$2:Q$37,13,FALSE)</f>
        <v>temple</v>
      </c>
      <c r="N21">
        <f>VLOOKUP(S21, metadata!A$2:Q$37,14,FALSE)</f>
        <v>17</v>
      </c>
      <c r="O21">
        <f>VLOOKUP(S21, metadata!A$2:Q$37,15,FALSE)</f>
        <v>0</v>
      </c>
      <c r="P21">
        <f>VLOOKUP(S21, metadata!A$2:Q$37,16,FALSE)</f>
        <v>0</v>
      </c>
      <c r="Q21">
        <f>VLOOKUP(S21, metadata!A$2:Q$37,17,FALSE)</f>
        <v>0</v>
      </c>
      <c r="R21" t="b">
        <f t="shared" si="0"/>
        <v>1</v>
      </c>
      <c r="S21" t="s">
        <v>143</v>
      </c>
      <c r="T21" t="s">
        <v>605</v>
      </c>
      <c r="U21" t="s">
        <v>604</v>
      </c>
      <c r="V21" t="s">
        <v>603</v>
      </c>
      <c r="W21" t="s">
        <v>501</v>
      </c>
      <c r="X21" t="s">
        <v>501</v>
      </c>
      <c r="Z21">
        <v>1</v>
      </c>
    </row>
    <row r="22" spans="1:28" x14ac:dyDescent="0.3">
      <c r="A22" t="str">
        <f>VLOOKUP(S22, metadata!A$2:Q$37,1,FALSE)</f>
        <v>d0a2745c-b269-4c71-b5d8-c8b8df4ddf25</v>
      </c>
      <c r="B22" t="str">
        <f>VLOOKUP(S22, metadata!A$2:Q$37,2,FALSE)</f>
        <v>2023-05-26T12:12:27.000Z</v>
      </c>
      <c r="C22" t="str">
        <f>VLOOKUP(S22, metadata!A$2:Q$37,3,FALSE)</f>
        <v>2023-05-26T12:15:45.000Z</v>
      </c>
      <c r="D22" t="str">
        <f>VLOOKUP(S22, metadata!A$2:Q$37,4,FALSE)</f>
        <v>temple_control_21</v>
      </c>
      <c r="E22">
        <f>VLOOKUP(S22, metadata!A$2:Q$37,5,FALSE)</f>
        <v>45072</v>
      </c>
      <c r="F22">
        <f>VLOOKUP(S22, metadata!A$2:Q$37,6,FALSE)</f>
        <v>0.29305555555555557</v>
      </c>
      <c r="G22">
        <f>VLOOKUP(S22, metadata!A$2:Q$37,7,FALSE)</f>
        <v>0</v>
      </c>
      <c r="H22" t="str">
        <f>VLOOKUP(S22, metadata!A$2:Q$37,8,FALSE)</f>
        <v>temple_control_21</v>
      </c>
      <c r="I22" t="str">
        <f>VLOOKUP(S22, metadata!A$2:Q$37,9,FALSE)</f>
        <v>D</v>
      </c>
      <c r="J22">
        <f>VLOOKUP(S22, metadata!A$2:Q$37,10,FALSE)</f>
        <v>0</v>
      </c>
      <c r="K22">
        <f>VLOOKUP(S22, metadata!A$2:Q$37,11,FALSE)</f>
        <v>0</v>
      </c>
      <c r="L22" t="str">
        <f>VLOOKUP(S22, metadata!A$2:Q$37,12,FALSE)</f>
        <v>Subplot D, nested 4</v>
      </c>
      <c r="M22" t="str">
        <f>VLOOKUP(S22, metadata!A$2:Q$37,13,FALSE)</f>
        <v>temple</v>
      </c>
      <c r="N22">
        <f>VLOOKUP(S22, metadata!A$2:Q$37,14,FALSE)</f>
        <v>17</v>
      </c>
      <c r="O22">
        <f>VLOOKUP(S22, metadata!A$2:Q$37,15,FALSE)</f>
        <v>0</v>
      </c>
      <c r="P22">
        <f>VLOOKUP(S22, metadata!A$2:Q$37,16,FALSE)</f>
        <v>0</v>
      </c>
      <c r="Q22">
        <f>VLOOKUP(S22, metadata!A$2:Q$37,17,FALSE)</f>
        <v>0</v>
      </c>
      <c r="R22" t="b">
        <f t="shared" si="0"/>
        <v>1</v>
      </c>
      <c r="S22" t="s">
        <v>143</v>
      </c>
      <c r="T22" t="s">
        <v>602</v>
      </c>
      <c r="U22" t="s">
        <v>601</v>
      </c>
      <c r="V22" t="s">
        <v>600</v>
      </c>
      <c r="W22" t="s">
        <v>218</v>
      </c>
      <c r="X22" t="s">
        <v>218</v>
      </c>
      <c r="Z22">
        <v>8</v>
      </c>
    </row>
    <row r="23" spans="1:28" x14ac:dyDescent="0.3">
      <c r="A23" t="str">
        <f>VLOOKUP(S23, metadata!A$2:Q$37,1,FALSE)</f>
        <v>d0a2745c-b269-4c71-b5d8-c8b8df4ddf25</v>
      </c>
      <c r="B23" t="str">
        <f>VLOOKUP(S23, metadata!A$2:Q$37,2,FALSE)</f>
        <v>2023-05-26T12:12:27.000Z</v>
      </c>
      <c r="C23" t="str">
        <f>VLOOKUP(S23, metadata!A$2:Q$37,3,FALSE)</f>
        <v>2023-05-26T12:15:45.000Z</v>
      </c>
      <c r="D23" t="str">
        <f>VLOOKUP(S23, metadata!A$2:Q$37,4,FALSE)</f>
        <v>temple_control_21</v>
      </c>
      <c r="E23">
        <f>VLOOKUP(S23, metadata!A$2:Q$37,5,FALSE)</f>
        <v>45072</v>
      </c>
      <c r="F23">
        <f>VLOOKUP(S23, metadata!A$2:Q$37,6,FALSE)</f>
        <v>0.29305555555555557</v>
      </c>
      <c r="G23">
        <f>VLOOKUP(S23, metadata!A$2:Q$37,7,FALSE)</f>
        <v>0</v>
      </c>
      <c r="H23" t="str">
        <f>VLOOKUP(S23, metadata!A$2:Q$37,8,FALSE)</f>
        <v>temple_control_21</v>
      </c>
      <c r="I23" t="str">
        <f>VLOOKUP(S23, metadata!A$2:Q$37,9,FALSE)</f>
        <v>D</v>
      </c>
      <c r="J23">
        <f>VLOOKUP(S23, metadata!A$2:Q$37,10,FALSE)</f>
        <v>0</v>
      </c>
      <c r="K23">
        <f>VLOOKUP(S23, metadata!A$2:Q$37,11,FALSE)</f>
        <v>0</v>
      </c>
      <c r="L23" t="str">
        <f>VLOOKUP(S23, metadata!A$2:Q$37,12,FALSE)</f>
        <v>Subplot D, nested 4</v>
      </c>
      <c r="M23" t="str">
        <f>VLOOKUP(S23, metadata!A$2:Q$37,13,FALSE)</f>
        <v>temple</v>
      </c>
      <c r="N23">
        <f>VLOOKUP(S23, metadata!A$2:Q$37,14,FALSE)</f>
        <v>17</v>
      </c>
      <c r="O23">
        <f>VLOOKUP(S23, metadata!A$2:Q$37,15,FALSE)</f>
        <v>0</v>
      </c>
      <c r="P23">
        <f>VLOOKUP(S23, metadata!A$2:Q$37,16,FALSE)</f>
        <v>0</v>
      </c>
      <c r="Q23">
        <f>VLOOKUP(S23, metadata!A$2:Q$37,17,FALSE)</f>
        <v>0</v>
      </c>
      <c r="R23" t="b">
        <f t="shared" si="0"/>
        <v>1</v>
      </c>
      <c r="S23" t="s">
        <v>143</v>
      </c>
      <c r="T23" t="s">
        <v>599</v>
      </c>
      <c r="U23" t="s">
        <v>598</v>
      </c>
      <c r="V23" t="s">
        <v>597</v>
      </c>
      <c r="W23" t="s">
        <v>384</v>
      </c>
      <c r="X23" t="s">
        <v>384</v>
      </c>
      <c r="Z23">
        <v>3</v>
      </c>
      <c r="AB23" t="s">
        <v>596</v>
      </c>
    </row>
    <row r="24" spans="1:28" x14ac:dyDescent="0.3">
      <c r="A24" t="str">
        <f>VLOOKUP(S24, metadata!A$2:Q$37,1,FALSE)</f>
        <v>d0a2745c-b269-4c71-b5d8-c8b8df4ddf25</v>
      </c>
      <c r="B24" t="str">
        <f>VLOOKUP(S24, metadata!A$2:Q$37,2,FALSE)</f>
        <v>2023-05-26T12:12:27.000Z</v>
      </c>
      <c r="C24" t="str">
        <f>VLOOKUP(S24, metadata!A$2:Q$37,3,FALSE)</f>
        <v>2023-05-26T12:15:45.000Z</v>
      </c>
      <c r="D24" t="str">
        <f>VLOOKUP(S24, metadata!A$2:Q$37,4,FALSE)</f>
        <v>temple_control_21</v>
      </c>
      <c r="E24">
        <f>VLOOKUP(S24, metadata!A$2:Q$37,5,FALSE)</f>
        <v>45072</v>
      </c>
      <c r="F24">
        <f>VLOOKUP(S24, metadata!A$2:Q$37,6,FALSE)</f>
        <v>0.29305555555555557</v>
      </c>
      <c r="G24">
        <f>VLOOKUP(S24, metadata!A$2:Q$37,7,FALSE)</f>
        <v>0</v>
      </c>
      <c r="H24" t="str">
        <f>VLOOKUP(S24, metadata!A$2:Q$37,8,FALSE)</f>
        <v>temple_control_21</v>
      </c>
      <c r="I24" t="str">
        <f>VLOOKUP(S24, metadata!A$2:Q$37,9,FALSE)</f>
        <v>D</v>
      </c>
      <c r="J24">
        <f>VLOOKUP(S24, metadata!A$2:Q$37,10,FALSE)</f>
        <v>0</v>
      </c>
      <c r="K24">
        <f>VLOOKUP(S24, metadata!A$2:Q$37,11,FALSE)</f>
        <v>0</v>
      </c>
      <c r="L24" t="str">
        <f>VLOOKUP(S24, metadata!A$2:Q$37,12,FALSE)</f>
        <v>Subplot D, nested 4</v>
      </c>
      <c r="M24" t="str">
        <f>VLOOKUP(S24, metadata!A$2:Q$37,13,FALSE)</f>
        <v>temple</v>
      </c>
      <c r="N24">
        <f>VLOOKUP(S24, metadata!A$2:Q$37,14,FALSE)</f>
        <v>17</v>
      </c>
      <c r="O24">
        <f>VLOOKUP(S24, metadata!A$2:Q$37,15,FALSE)</f>
        <v>0</v>
      </c>
      <c r="P24">
        <f>VLOOKUP(S24, metadata!A$2:Q$37,16,FALSE)</f>
        <v>0</v>
      </c>
      <c r="Q24">
        <f>VLOOKUP(S24, metadata!A$2:Q$37,17,FALSE)</f>
        <v>0</v>
      </c>
      <c r="R24" t="b">
        <f t="shared" si="0"/>
        <v>1</v>
      </c>
      <c r="S24" t="s">
        <v>143</v>
      </c>
      <c r="T24" t="s">
        <v>595</v>
      </c>
      <c r="U24" t="s">
        <v>594</v>
      </c>
      <c r="V24" t="s">
        <v>593</v>
      </c>
      <c r="W24" t="s">
        <v>384</v>
      </c>
      <c r="X24" t="s">
        <v>384</v>
      </c>
      <c r="Z24">
        <v>1</v>
      </c>
      <c r="AB24" t="s">
        <v>592</v>
      </c>
    </row>
    <row r="25" spans="1:28" x14ac:dyDescent="0.3">
      <c r="A25" t="str">
        <f>VLOOKUP(S25, metadata!A$2:Q$37,1,FALSE)</f>
        <v>d0a2745c-b269-4c71-b5d8-c8b8df4ddf25</v>
      </c>
      <c r="B25" t="str">
        <f>VLOOKUP(S25, metadata!A$2:Q$37,2,FALSE)</f>
        <v>2023-05-26T12:12:27.000Z</v>
      </c>
      <c r="C25" t="str">
        <f>VLOOKUP(S25, metadata!A$2:Q$37,3,FALSE)</f>
        <v>2023-05-26T12:15:45.000Z</v>
      </c>
      <c r="D25" t="str">
        <f>VLOOKUP(S25, metadata!A$2:Q$37,4,FALSE)</f>
        <v>temple_control_21</v>
      </c>
      <c r="E25">
        <f>VLOOKUP(S25, metadata!A$2:Q$37,5,FALSE)</f>
        <v>45072</v>
      </c>
      <c r="F25">
        <f>VLOOKUP(S25, metadata!A$2:Q$37,6,FALSE)</f>
        <v>0.29305555555555557</v>
      </c>
      <c r="G25">
        <f>VLOOKUP(S25, metadata!A$2:Q$37,7,FALSE)</f>
        <v>0</v>
      </c>
      <c r="H25" t="str">
        <f>VLOOKUP(S25, metadata!A$2:Q$37,8,FALSE)</f>
        <v>temple_control_21</v>
      </c>
      <c r="I25" t="str">
        <f>VLOOKUP(S25, metadata!A$2:Q$37,9,FALSE)</f>
        <v>D</v>
      </c>
      <c r="J25">
        <f>VLOOKUP(S25, metadata!A$2:Q$37,10,FALSE)</f>
        <v>0</v>
      </c>
      <c r="K25">
        <f>VLOOKUP(S25, metadata!A$2:Q$37,11,FALSE)</f>
        <v>0</v>
      </c>
      <c r="L25" t="str">
        <f>VLOOKUP(S25, metadata!A$2:Q$37,12,FALSE)</f>
        <v>Subplot D, nested 4</v>
      </c>
      <c r="M25" t="str">
        <f>VLOOKUP(S25, metadata!A$2:Q$37,13,FALSE)</f>
        <v>temple</v>
      </c>
      <c r="N25">
        <f>VLOOKUP(S25, metadata!A$2:Q$37,14,FALSE)</f>
        <v>17</v>
      </c>
      <c r="O25">
        <f>VLOOKUP(S25, metadata!A$2:Q$37,15,FALSE)</f>
        <v>0</v>
      </c>
      <c r="P25">
        <f>VLOOKUP(S25, metadata!A$2:Q$37,16,FALSE)</f>
        <v>0</v>
      </c>
      <c r="Q25">
        <f>VLOOKUP(S25, metadata!A$2:Q$37,17,FALSE)</f>
        <v>0</v>
      </c>
      <c r="R25" t="b">
        <f t="shared" si="0"/>
        <v>1</v>
      </c>
      <c r="S25" t="s">
        <v>143</v>
      </c>
      <c r="T25" t="s">
        <v>591</v>
      </c>
      <c r="U25" t="s">
        <v>590</v>
      </c>
      <c r="V25" t="s">
        <v>589</v>
      </c>
      <c r="W25" t="s">
        <v>255</v>
      </c>
      <c r="X25" t="s">
        <v>255</v>
      </c>
      <c r="Z25">
        <v>1</v>
      </c>
    </row>
    <row r="26" spans="1:28" x14ac:dyDescent="0.3">
      <c r="A26" t="str">
        <f>VLOOKUP(S26, metadata!A$2:Q$37,1,FALSE)</f>
        <v>d0a2745c-b269-4c71-b5d8-c8b8df4ddf25</v>
      </c>
      <c r="B26" t="str">
        <f>VLOOKUP(S26, metadata!A$2:Q$37,2,FALSE)</f>
        <v>2023-05-26T12:12:27.000Z</v>
      </c>
      <c r="C26" t="str">
        <f>VLOOKUP(S26, metadata!A$2:Q$37,3,FALSE)</f>
        <v>2023-05-26T12:15:45.000Z</v>
      </c>
      <c r="D26" t="str">
        <f>VLOOKUP(S26, metadata!A$2:Q$37,4,FALSE)</f>
        <v>temple_control_21</v>
      </c>
      <c r="E26">
        <f>VLOOKUP(S26, metadata!A$2:Q$37,5,FALSE)</f>
        <v>45072</v>
      </c>
      <c r="F26">
        <f>VLOOKUP(S26, metadata!A$2:Q$37,6,FALSE)</f>
        <v>0.29305555555555557</v>
      </c>
      <c r="G26">
        <f>VLOOKUP(S26, metadata!A$2:Q$37,7,FALSE)</f>
        <v>0</v>
      </c>
      <c r="H26" t="str">
        <f>VLOOKUP(S26, metadata!A$2:Q$37,8,FALSE)</f>
        <v>temple_control_21</v>
      </c>
      <c r="I26" t="str">
        <f>VLOOKUP(S26, metadata!A$2:Q$37,9,FALSE)</f>
        <v>D</v>
      </c>
      <c r="J26">
        <f>VLOOKUP(S26, metadata!A$2:Q$37,10,FALSE)</f>
        <v>0</v>
      </c>
      <c r="K26">
        <f>VLOOKUP(S26, metadata!A$2:Q$37,11,FALSE)</f>
        <v>0</v>
      </c>
      <c r="L26" t="str">
        <f>VLOOKUP(S26, metadata!A$2:Q$37,12,FALSE)</f>
        <v>Subplot D, nested 4</v>
      </c>
      <c r="M26" t="str">
        <f>VLOOKUP(S26, metadata!A$2:Q$37,13,FALSE)</f>
        <v>temple</v>
      </c>
      <c r="N26">
        <f>VLOOKUP(S26, metadata!A$2:Q$37,14,FALSE)</f>
        <v>17</v>
      </c>
      <c r="O26">
        <f>VLOOKUP(S26, metadata!A$2:Q$37,15,FALSE)</f>
        <v>0</v>
      </c>
      <c r="P26">
        <f>VLOOKUP(S26, metadata!A$2:Q$37,16,FALSE)</f>
        <v>0</v>
      </c>
      <c r="Q26">
        <f>VLOOKUP(S26, metadata!A$2:Q$37,17,FALSE)</f>
        <v>0</v>
      </c>
      <c r="R26" t="b">
        <f t="shared" si="0"/>
        <v>1</v>
      </c>
      <c r="S26" t="s">
        <v>143</v>
      </c>
      <c r="T26" t="s">
        <v>588</v>
      </c>
      <c r="U26" t="s">
        <v>587</v>
      </c>
      <c r="V26" t="s">
        <v>586</v>
      </c>
      <c r="W26" t="s">
        <v>210</v>
      </c>
      <c r="X26" t="s">
        <v>210</v>
      </c>
      <c r="Z26">
        <v>2</v>
      </c>
    </row>
    <row r="27" spans="1:28" x14ac:dyDescent="0.3">
      <c r="A27" t="str">
        <f>VLOOKUP(S27, metadata!A$2:Q$37,1,FALSE)</f>
        <v>d0a2745c-b269-4c71-b5d8-c8b8df4ddf25</v>
      </c>
      <c r="B27" t="str">
        <f>VLOOKUP(S27, metadata!A$2:Q$37,2,FALSE)</f>
        <v>2023-05-26T12:12:27.000Z</v>
      </c>
      <c r="C27" t="str">
        <f>VLOOKUP(S27, metadata!A$2:Q$37,3,FALSE)</f>
        <v>2023-05-26T12:15:45.000Z</v>
      </c>
      <c r="D27" t="str">
        <f>VLOOKUP(S27, metadata!A$2:Q$37,4,FALSE)</f>
        <v>temple_control_21</v>
      </c>
      <c r="E27">
        <f>VLOOKUP(S27, metadata!A$2:Q$37,5,FALSE)</f>
        <v>45072</v>
      </c>
      <c r="F27">
        <f>VLOOKUP(S27, metadata!A$2:Q$37,6,FALSE)</f>
        <v>0.29305555555555557</v>
      </c>
      <c r="G27">
        <f>VLOOKUP(S27, metadata!A$2:Q$37,7,FALSE)</f>
        <v>0</v>
      </c>
      <c r="H27" t="str">
        <f>VLOOKUP(S27, metadata!A$2:Q$37,8,FALSE)</f>
        <v>temple_control_21</v>
      </c>
      <c r="I27" t="str">
        <f>VLOOKUP(S27, metadata!A$2:Q$37,9,FALSE)</f>
        <v>D</v>
      </c>
      <c r="J27">
        <f>VLOOKUP(S27, metadata!A$2:Q$37,10,FALSE)</f>
        <v>0</v>
      </c>
      <c r="K27">
        <f>VLOOKUP(S27, metadata!A$2:Q$37,11,FALSE)</f>
        <v>0</v>
      </c>
      <c r="L27" t="str">
        <f>VLOOKUP(S27, metadata!A$2:Q$37,12,FALSE)</f>
        <v>Subplot D, nested 4</v>
      </c>
      <c r="M27" t="str">
        <f>VLOOKUP(S27, metadata!A$2:Q$37,13,FALSE)</f>
        <v>temple</v>
      </c>
      <c r="N27">
        <f>VLOOKUP(S27, metadata!A$2:Q$37,14,FALSE)</f>
        <v>17</v>
      </c>
      <c r="O27">
        <f>VLOOKUP(S27, metadata!A$2:Q$37,15,FALSE)</f>
        <v>0</v>
      </c>
      <c r="P27">
        <f>VLOOKUP(S27, metadata!A$2:Q$37,16,FALSE)</f>
        <v>0</v>
      </c>
      <c r="Q27">
        <f>VLOOKUP(S27, metadata!A$2:Q$37,17,FALSE)</f>
        <v>0</v>
      </c>
      <c r="R27" t="b">
        <f t="shared" si="0"/>
        <v>1</v>
      </c>
      <c r="S27" t="s">
        <v>143</v>
      </c>
      <c r="T27" t="s">
        <v>585</v>
      </c>
      <c r="U27" t="s">
        <v>584</v>
      </c>
      <c r="V27" t="s">
        <v>583</v>
      </c>
      <c r="W27" t="s">
        <v>428</v>
      </c>
      <c r="X27" t="s">
        <v>428</v>
      </c>
      <c r="Z27">
        <v>2</v>
      </c>
    </row>
    <row r="28" spans="1:28" x14ac:dyDescent="0.3">
      <c r="A28" t="str">
        <f>VLOOKUP(S28, metadata!A$2:Q$37,1,FALSE)</f>
        <v>d0a2745c-b269-4c71-b5d8-c8b8df4ddf25</v>
      </c>
      <c r="B28" t="str">
        <f>VLOOKUP(S28, metadata!A$2:Q$37,2,FALSE)</f>
        <v>2023-05-26T12:12:27.000Z</v>
      </c>
      <c r="C28" t="str">
        <f>VLOOKUP(S28, metadata!A$2:Q$37,3,FALSE)</f>
        <v>2023-05-26T12:15:45.000Z</v>
      </c>
      <c r="D28" t="str">
        <f>VLOOKUP(S28, metadata!A$2:Q$37,4,FALSE)</f>
        <v>temple_control_21</v>
      </c>
      <c r="E28">
        <f>VLOOKUP(S28, metadata!A$2:Q$37,5,FALSE)</f>
        <v>45072</v>
      </c>
      <c r="F28">
        <f>VLOOKUP(S28, metadata!A$2:Q$37,6,FALSE)</f>
        <v>0.29305555555555557</v>
      </c>
      <c r="G28">
        <f>VLOOKUP(S28, metadata!A$2:Q$37,7,FALSE)</f>
        <v>0</v>
      </c>
      <c r="H28" t="str">
        <f>VLOOKUP(S28, metadata!A$2:Q$37,8,FALSE)</f>
        <v>temple_control_21</v>
      </c>
      <c r="I28" t="str">
        <f>VLOOKUP(S28, metadata!A$2:Q$37,9,FALSE)</f>
        <v>D</v>
      </c>
      <c r="J28">
        <f>VLOOKUP(S28, metadata!A$2:Q$37,10,FALSE)</f>
        <v>0</v>
      </c>
      <c r="K28">
        <f>VLOOKUP(S28, metadata!A$2:Q$37,11,FALSE)</f>
        <v>0</v>
      </c>
      <c r="L28" t="str">
        <f>VLOOKUP(S28, metadata!A$2:Q$37,12,FALSE)</f>
        <v>Subplot D, nested 4</v>
      </c>
      <c r="M28" t="str">
        <f>VLOOKUP(S28, metadata!A$2:Q$37,13,FALSE)</f>
        <v>temple</v>
      </c>
      <c r="N28">
        <f>VLOOKUP(S28, metadata!A$2:Q$37,14,FALSE)</f>
        <v>17</v>
      </c>
      <c r="O28">
        <f>VLOOKUP(S28, metadata!A$2:Q$37,15,FALSE)</f>
        <v>0</v>
      </c>
      <c r="P28">
        <f>VLOOKUP(S28, metadata!A$2:Q$37,16,FALSE)</f>
        <v>0</v>
      </c>
      <c r="Q28">
        <f>VLOOKUP(S28, metadata!A$2:Q$37,17,FALSE)</f>
        <v>0</v>
      </c>
      <c r="R28" t="b">
        <f t="shared" si="0"/>
        <v>1</v>
      </c>
      <c r="S28" t="s">
        <v>143</v>
      </c>
      <c r="T28" t="s">
        <v>582</v>
      </c>
      <c r="U28" t="s">
        <v>581</v>
      </c>
      <c r="V28" t="s">
        <v>580</v>
      </c>
      <c r="W28" t="s">
        <v>222</v>
      </c>
      <c r="X28" t="s">
        <v>222</v>
      </c>
      <c r="Z28">
        <v>2</v>
      </c>
    </row>
    <row r="29" spans="1:28" x14ac:dyDescent="0.3">
      <c r="A29" t="str">
        <f>VLOOKUP(S29, metadata!A$2:Q$37,1,FALSE)</f>
        <v>d0a2745c-b269-4c71-b5d8-c8b8df4ddf25</v>
      </c>
      <c r="B29" t="str">
        <f>VLOOKUP(S29, metadata!A$2:Q$37,2,FALSE)</f>
        <v>2023-05-26T12:12:27.000Z</v>
      </c>
      <c r="C29" t="str">
        <f>VLOOKUP(S29, metadata!A$2:Q$37,3,FALSE)</f>
        <v>2023-05-26T12:15:45.000Z</v>
      </c>
      <c r="D29" t="str">
        <f>VLOOKUP(S29, metadata!A$2:Q$37,4,FALSE)</f>
        <v>temple_control_21</v>
      </c>
      <c r="E29">
        <f>VLOOKUP(S29, metadata!A$2:Q$37,5,FALSE)</f>
        <v>45072</v>
      </c>
      <c r="F29">
        <f>VLOOKUP(S29, metadata!A$2:Q$37,6,FALSE)</f>
        <v>0.29305555555555557</v>
      </c>
      <c r="G29">
        <f>VLOOKUP(S29, metadata!A$2:Q$37,7,FALSE)</f>
        <v>0</v>
      </c>
      <c r="H29" t="str">
        <f>VLOOKUP(S29, metadata!A$2:Q$37,8,FALSE)</f>
        <v>temple_control_21</v>
      </c>
      <c r="I29" t="str">
        <f>VLOOKUP(S29, metadata!A$2:Q$37,9,FALSE)</f>
        <v>D</v>
      </c>
      <c r="J29">
        <f>VLOOKUP(S29, metadata!A$2:Q$37,10,FALSE)</f>
        <v>0</v>
      </c>
      <c r="K29">
        <f>VLOOKUP(S29, metadata!A$2:Q$37,11,FALSE)</f>
        <v>0</v>
      </c>
      <c r="L29" t="str">
        <f>VLOOKUP(S29, metadata!A$2:Q$37,12,FALSE)</f>
        <v>Subplot D, nested 4</v>
      </c>
      <c r="M29" t="str">
        <f>VLOOKUP(S29, metadata!A$2:Q$37,13,FALSE)</f>
        <v>temple</v>
      </c>
      <c r="N29">
        <f>VLOOKUP(S29, metadata!A$2:Q$37,14,FALSE)</f>
        <v>17</v>
      </c>
      <c r="O29">
        <f>VLOOKUP(S29, metadata!A$2:Q$37,15,FALSE)</f>
        <v>0</v>
      </c>
      <c r="P29">
        <f>VLOOKUP(S29, metadata!A$2:Q$37,16,FALSE)</f>
        <v>0</v>
      </c>
      <c r="Q29">
        <f>VLOOKUP(S29, metadata!A$2:Q$37,17,FALSE)</f>
        <v>0</v>
      </c>
      <c r="R29" t="b">
        <f t="shared" si="0"/>
        <v>1</v>
      </c>
      <c r="S29" t="s">
        <v>143</v>
      </c>
      <c r="T29" t="s">
        <v>579</v>
      </c>
      <c r="U29" t="s">
        <v>578</v>
      </c>
      <c r="V29" t="s">
        <v>577</v>
      </c>
      <c r="W29" t="s">
        <v>266</v>
      </c>
      <c r="X29" t="s">
        <v>266</v>
      </c>
      <c r="Z29">
        <v>1</v>
      </c>
    </row>
    <row r="30" spans="1:28" x14ac:dyDescent="0.3">
      <c r="A30" t="str">
        <f>VLOOKUP(S30, metadata!A$2:Q$37,1,FALSE)</f>
        <v>d0a2745c-b269-4c71-b5d8-c8b8df4ddf25</v>
      </c>
      <c r="B30" t="str">
        <f>VLOOKUP(S30, metadata!A$2:Q$37,2,FALSE)</f>
        <v>2023-05-26T12:12:27.000Z</v>
      </c>
      <c r="C30" t="str">
        <f>VLOOKUP(S30, metadata!A$2:Q$37,3,FALSE)</f>
        <v>2023-05-26T12:15:45.000Z</v>
      </c>
      <c r="D30" t="str">
        <f>VLOOKUP(S30, metadata!A$2:Q$37,4,FALSE)</f>
        <v>temple_control_21</v>
      </c>
      <c r="E30">
        <f>VLOOKUP(S30, metadata!A$2:Q$37,5,FALSE)</f>
        <v>45072</v>
      </c>
      <c r="F30">
        <f>VLOOKUP(S30, metadata!A$2:Q$37,6,FALSE)</f>
        <v>0.29305555555555557</v>
      </c>
      <c r="G30">
        <f>VLOOKUP(S30, metadata!A$2:Q$37,7,FALSE)</f>
        <v>0</v>
      </c>
      <c r="H30" t="str">
        <f>VLOOKUP(S30, metadata!A$2:Q$37,8,FALSE)</f>
        <v>temple_control_21</v>
      </c>
      <c r="I30" t="str">
        <f>VLOOKUP(S30, metadata!A$2:Q$37,9,FALSE)</f>
        <v>D</v>
      </c>
      <c r="J30">
        <f>VLOOKUP(S30, metadata!A$2:Q$37,10,FALSE)</f>
        <v>0</v>
      </c>
      <c r="K30">
        <f>VLOOKUP(S30, metadata!A$2:Q$37,11,FALSE)</f>
        <v>0</v>
      </c>
      <c r="L30" t="str">
        <f>VLOOKUP(S30, metadata!A$2:Q$37,12,FALSE)</f>
        <v>Subplot D, nested 4</v>
      </c>
      <c r="M30" t="str">
        <f>VLOOKUP(S30, metadata!A$2:Q$37,13,FALSE)</f>
        <v>temple</v>
      </c>
      <c r="N30">
        <f>VLOOKUP(S30, metadata!A$2:Q$37,14,FALSE)</f>
        <v>17</v>
      </c>
      <c r="O30">
        <f>VLOOKUP(S30, metadata!A$2:Q$37,15,FALSE)</f>
        <v>0</v>
      </c>
      <c r="P30">
        <f>VLOOKUP(S30, metadata!A$2:Q$37,16,FALSE)</f>
        <v>0</v>
      </c>
      <c r="Q30">
        <f>VLOOKUP(S30, metadata!A$2:Q$37,17,FALSE)</f>
        <v>0</v>
      </c>
      <c r="R30" t="b">
        <f t="shared" si="0"/>
        <v>1</v>
      </c>
      <c r="S30" t="s">
        <v>143</v>
      </c>
      <c r="T30" t="s">
        <v>576</v>
      </c>
      <c r="U30" t="s">
        <v>575</v>
      </c>
      <c r="V30" t="s">
        <v>574</v>
      </c>
      <c r="W30" t="s">
        <v>325</v>
      </c>
      <c r="X30" t="s">
        <v>325</v>
      </c>
      <c r="Z30">
        <v>8</v>
      </c>
    </row>
    <row r="31" spans="1:28" x14ac:dyDescent="0.3">
      <c r="A31" t="str">
        <f>VLOOKUP(S31, metadata!A$2:Q$37,1,FALSE)</f>
        <v>d0a2745c-b269-4c71-b5d8-c8b8df4ddf25</v>
      </c>
      <c r="B31" t="str">
        <f>VLOOKUP(S31, metadata!A$2:Q$37,2,FALSE)</f>
        <v>2023-05-26T12:12:27.000Z</v>
      </c>
      <c r="C31" t="str">
        <f>VLOOKUP(S31, metadata!A$2:Q$37,3,FALSE)</f>
        <v>2023-05-26T12:15:45.000Z</v>
      </c>
      <c r="D31" t="str">
        <f>VLOOKUP(S31, metadata!A$2:Q$37,4,FALSE)</f>
        <v>temple_control_21</v>
      </c>
      <c r="E31">
        <f>VLOOKUP(S31, metadata!A$2:Q$37,5,FALSE)</f>
        <v>45072</v>
      </c>
      <c r="F31">
        <f>VLOOKUP(S31, metadata!A$2:Q$37,6,FALSE)</f>
        <v>0.29305555555555557</v>
      </c>
      <c r="G31">
        <f>VLOOKUP(S31, metadata!A$2:Q$37,7,FALSE)</f>
        <v>0</v>
      </c>
      <c r="H31" t="str">
        <f>VLOOKUP(S31, metadata!A$2:Q$37,8,FALSE)</f>
        <v>temple_control_21</v>
      </c>
      <c r="I31" t="str">
        <f>VLOOKUP(S31, metadata!A$2:Q$37,9,FALSE)</f>
        <v>D</v>
      </c>
      <c r="J31">
        <f>VLOOKUP(S31, metadata!A$2:Q$37,10,FALSE)</f>
        <v>0</v>
      </c>
      <c r="K31">
        <f>VLOOKUP(S31, metadata!A$2:Q$37,11,FALSE)</f>
        <v>0</v>
      </c>
      <c r="L31" t="str">
        <f>VLOOKUP(S31, metadata!A$2:Q$37,12,FALSE)</f>
        <v>Subplot D, nested 4</v>
      </c>
      <c r="M31" t="str">
        <f>VLOOKUP(S31, metadata!A$2:Q$37,13,FALSE)</f>
        <v>temple</v>
      </c>
      <c r="N31">
        <f>VLOOKUP(S31, metadata!A$2:Q$37,14,FALSE)</f>
        <v>17</v>
      </c>
      <c r="O31">
        <f>VLOOKUP(S31, metadata!A$2:Q$37,15,FALSE)</f>
        <v>0</v>
      </c>
      <c r="P31">
        <f>VLOOKUP(S31, metadata!A$2:Q$37,16,FALSE)</f>
        <v>0</v>
      </c>
      <c r="Q31">
        <f>VLOOKUP(S31, metadata!A$2:Q$37,17,FALSE)</f>
        <v>0</v>
      </c>
      <c r="R31" t="b">
        <f t="shared" si="0"/>
        <v>1</v>
      </c>
      <c r="S31" t="s">
        <v>143</v>
      </c>
      <c r="T31" t="s">
        <v>573</v>
      </c>
      <c r="U31" t="s">
        <v>572</v>
      </c>
      <c r="V31" t="s">
        <v>571</v>
      </c>
      <c r="W31" t="s">
        <v>226</v>
      </c>
      <c r="X31" t="s">
        <v>226</v>
      </c>
      <c r="Z31">
        <v>2</v>
      </c>
    </row>
    <row r="32" spans="1:28" x14ac:dyDescent="0.3">
      <c r="A32" t="str">
        <f>VLOOKUP(S32, metadata!A$2:Q$37,1,FALSE)</f>
        <v>d0a2745c-b269-4c71-b5d8-c8b8df4ddf25</v>
      </c>
      <c r="B32" t="str">
        <f>VLOOKUP(S32, metadata!A$2:Q$37,2,FALSE)</f>
        <v>2023-05-26T12:12:27.000Z</v>
      </c>
      <c r="C32" t="str">
        <f>VLOOKUP(S32, metadata!A$2:Q$37,3,FALSE)</f>
        <v>2023-05-26T12:15:45.000Z</v>
      </c>
      <c r="D32" t="str">
        <f>VLOOKUP(S32, metadata!A$2:Q$37,4,FALSE)</f>
        <v>temple_control_21</v>
      </c>
      <c r="E32">
        <f>VLOOKUP(S32, metadata!A$2:Q$37,5,FALSE)</f>
        <v>45072</v>
      </c>
      <c r="F32">
        <f>VLOOKUP(S32, metadata!A$2:Q$37,6,FALSE)</f>
        <v>0.29305555555555557</v>
      </c>
      <c r="G32">
        <f>VLOOKUP(S32, metadata!A$2:Q$37,7,FALSE)</f>
        <v>0</v>
      </c>
      <c r="H32" t="str">
        <f>VLOOKUP(S32, metadata!A$2:Q$37,8,FALSE)</f>
        <v>temple_control_21</v>
      </c>
      <c r="I32" t="str">
        <f>VLOOKUP(S32, metadata!A$2:Q$37,9,FALSE)</f>
        <v>D</v>
      </c>
      <c r="J32">
        <f>VLOOKUP(S32, metadata!A$2:Q$37,10,FALSE)</f>
        <v>0</v>
      </c>
      <c r="K32">
        <f>VLOOKUP(S32, metadata!A$2:Q$37,11,FALSE)</f>
        <v>0</v>
      </c>
      <c r="L32" t="str">
        <f>VLOOKUP(S32, metadata!A$2:Q$37,12,FALSE)</f>
        <v>Subplot D, nested 4</v>
      </c>
      <c r="M32" t="str">
        <f>VLOOKUP(S32, metadata!A$2:Q$37,13,FALSE)</f>
        <v>temple</v>
      </c>
      <c r="N32">
        <f>VLOOKUP(S32, metadata!A$2:Q$37,14,FALSE)</f>
        <v>17</v>
      </c>
      <c r="O32">
        <f>VLOOKUP(S32, metadata!A$2:Q$37,15,FALSE)</f>
        <v>0</v>
      </c>
      <c r="P32">
        <f>VLOOKUP(S32, metadata!A$2:Q$37,16,FALSE)</f>
        <v>0</v>
      </c>
      <c r="Q32">
        <f>VLOOKUP(S32, metadata!A$2:Q$37,17,FALSE)</f>
        <v>0</v>
      </c>
      <c r="R32" t="b">
        <f t="shared" si="0"/>
        <v>1</v>
      </c>
      <c r="S32" t="s">
        <v>143</v>
      </c>
      <c r="T32" t="s">
        <v>570</v>
      </c>
      <c r="U32" t="s">
        <v>569</v>
      </c>
      <c r="V32" t="s">
        <v>568</v>
      </c>
      <c r="W32" t="s">
        <v>202</v>
      </c>
      <c r="X32" t="s">
        <v>202</v>
      </c>
      <c r="Z32">
        <v>7</v>
      </c>
    </row>
    <row r="33" spans="1:28" x14ac:dyDescent="0.3">
      <c r="A33" t="str">
        <f>VLOOKUP(S33, metadata!A$2:Q$37,1,FALSE)</f>
        <v>d0a2745c-b269-4c71-b5d8-c8b8df4ddf25</v>
      </c>
      <c r="B33" t="str">
        <f>VLOOKUP(S33, metadata!A$2:Q$37,2,FALSE)</f>
        <v>2023-05-26T12:12:27.000Z</v>
      </c>
      <c r="C33" t="str">
        <f>VLOOKUP(S33, metadata!A$2:Q$37,3,FALSE)</f>
        <v>2023-05-26T12:15:45.000Z</v>
      </c>
      <c r="D33" t="str">
        <f>VLOOKUP(S33, metadata!A$2:Q$37,4,FALSE)</f>
        <v>temple_control_21</v>
      </c>
      <c r="E33">
        <f>VLOOKUP(S33, metadata!A$2:Q$37,5,FALSE)</f>
        <v>45072</v>
      </c>
      <c r="F33">
        <f>VLOOKUP(S33, metadata!A$2:Q$37,6,FALSE)</f>
        <v>0.29305555555555557</v>
      </c>
      <c r="G33">
        <f>VLOOKUP(S33, metadata!A$2:Q$37,7,FALSE)</f>
        <v>0</v>
      </c>
      <c r="H33" t="str">
        <f>VLOOKUP(S33, metadata!A$2:Q$37,8,FALSE)</f>
        <v>temple_control_21</v>
      </c>
      <c r="I33" t="str">
        <f>VLOOKUP(S33, metadata!A$2:Q$37,9,FALSE)</f>
        <v>D</v>
      </c>
      <c r="J33">
        <f>VLOOKUP(S33, metadata!A$2:Q$37,10,FALSE)</f>
        <v>0</v>
      </c>
      <c r="K33">
        <f>VLOOKUP(S33, metadata!A$2:Q$37,11,FALSE)</f>
        <v>0</v>
      </c>
      <c r="L33" t="str">
        <f>VLOOKUP(S33, metadata!A$2:Q$37,12,FALSE)</f>
        <v>Subplot D, nested 4</v>
      </c>
      <c r="M33" t="str">
        <f>VLOOKUP(S33, metadata!A$2:Q$37,13,FALSE)</f>
        <v>temple</v>
      </c>
      <c r="N33">
        <f>VLOOKUP(S33, metadata!A$2:Q$37,14,FALSE)</f>
        <v>17</v>
      </c>
      <c r="O33">
        <f>VLOOKUP(S33, metadata!A$2:Q$37,15,FALSE)</f>
        <v>0</v>
      </c>
      <c r="P33">
        <f>VLOOKUP(S33, metadata!A$2:Q$37,16,FALSE)</f>
        <v>0</v>
      </c>
      <c r="Q33">
        <f>VLOOKUP(S33, metadata!A$2:Q$37,17,FALSE)</f>
        <v>0</v>
      </c>
      <c r="R33" t="b">
        <f t="shared" si="0"/>
        <v>1</v>
      </c>
      <c r="S33" t="s">
        <v>143</v>
      </c>
      <c r="T33" t="s">
        <v>567</v>
      </c>
      <c r="U33" t="s">
        <v>566</v>
      </c>
      <c r="V33" t="s">
        <v>565</v>
      </c>
      <c r="W33" t="s">
        <v>214</v>
      </c>
      <c r="X33" t="s">
        <v>214</v>
      </c>
      <c r="Z33">
        <v>6</v>
      </c>
    </row>
    <row r="34" spans="1:28" x14ac:dyDescent="0.3">
      <c r="A34" t="str">
        <f>VLOOKUP(S34, metadata!A$2:Q$37,1,FALSE)</f>
        <v>d0a2745c-b269-4c71-b5d8-c8b8df4ddf25</v>
      </c>
      <c r="B34" t="str">
        <f>VLOOKUP(S34, metadata!A$2:Q$37,2,FALSE)</f>
        <v>2023-05-26T12:12:27.000Z</v>
      </c>
      <c r="C34" t="str">
        <f>VLOOKUP(S34, metadata!A$2:Q$37,3,FALSE)</f>
        <v>2023-05-26T12:15:45.000Z</v>
      </c>
      <c r="D34" t="str">
        <f>VLOOKUP(S34, metadata!A$2:Q$37,4,FALSE)</f>
        <v>temple_control_21</v>
      </c>
      <c r="E34">
        <f>VLOOKUP(S34, metadata!A$2:Q$37,5,FALSE)</f>
        <v>45072</v>
      </c>
      <c r="F34">
        <f>VLOOKUP(S34, metadata!A$2:Q$37,6,FALSE)</f>
        <v>0.29305555555555557</v>
      </c>
      <c r="G34">
        <f>VLOOKUP(S34, metadata!A$2:Q$37,7,FALSE)</f>
        <v>0</v>
      </c>
      <c r="H34" t="str">
        <f>VLOOKUP(S34, metadata!A$2:Q$37,8,FALSE)</f>
        <v>temple_control_21</v>
      </c>
      <c r="I34" t="str">
        <f>VLOOKUP(S34, metadata!A$2:Q$37,9,FALSE)</f>
        <v>D</v>
      </c>
      <c r="J34">
        <f>VLOOKUP(S34, metadata!A$2:Q$37,10,FALSE)</f>
        <v>0</v>
      </c>
      <c r="K34">
        <f>VLOOKUP(S34, metadata!A$2:Q$37,11,FALSE)</f>
        <v>0</v>
      </c>
      <c r="L34" t="str">
        <f>VLOOKUP(S34, metadata!A$2:Q$37,12,FALSE)</f>
        <v>Subplot D, nested 4</v>
      </c>
      <c r="M34" t="str">
        <f>VLOOKUP(S34, metadata!A$2:Q$37,13,FALSE)</f>
        <v>temple</v>
      </c>
      <c r="N34">
        <f>VLOOKUP(S34, metadata!A$2:Q$37,14,FALSE)</f>
        <v>17</v>
      </c>
      <c r="O34">
        <f>VLOOKUP(S34, metadata!A$2:Q$37,15,FALSE)</f>
        <v>0</v>
      </c>
      <c r="P34">
        <f>VLOOKUP(S34, metadata!A$2:Q$37,16,FALSE)</f>
        <v>0</v>
      </c>
      <c r="Q34">
        <f>VLOOKUP(S34, metadata!A$2:Q$37,17,FALSE)</f>
        <v>0</v>
      </c>
      <c r="R34" t="b">
        <f t="shared" si="0"/>
        <v>1</v>
      </c>
      <c r="S34" t="s">
        <v>143</v>
      </c>
      <c r="T34" t="s">
        <v>564</v>
      </c>
      <c r="U34" t="s">
        <v>563</v>
      </c>
      <c r="V34" t="s">
        <v>562</v>
      </c>
      <c r="W34" t="s">
        <v>194</v>
      </c>
      <c r="X34" t="s">
        <v>194</v>
      </c>
      <c r="Z34">
        <v>5</v>
      </c>
    </row>
    <row r="35" spans="1:28" x14ac:dyDescent="0.3">
      <c r="A35" t="str">
        <f>VLOOKUP(S35, metadata!A$2:Q$37,1,FALSE)</f>
        <v>d0a2745c-b269-4c71-b5d8-c8b8df4ddf25</v>
      </c>
      <c r="B35" t="str">
        <f>VLOOKUP(S35, metadata!A$2:Q$37,2,FALSE)</f>
        <v>2023-05-26T12:12:27.000Z</v>
      </c>
      <c r="C35" t="str">
        <f>VLOOKUP(S35, metadata!A$2:Q$37,3,FALSE)</f>
        <v>2023-05-26T12:15:45.000Z</v>
      </c>
      <c r="D35" t="str">
        <f>VLOOKUP(S35, metadata!A$2:Q$37,4,FALSE)</f>
        <v>temple_control_21</v>
      </c>
      <c r="E35">
        <f>VLOOKUP(S35, metadata!A$2:Q$37,5,FALSE)</f>
        <v>45072</v>
      </c>
      <c r="F35">
        <f>VLOOKUP(S35, metadata!A$2:Q$37,6,FALSE)</f>
        <v>0.29305555555555557</v>
      </c>
      <c r="G35">
        <f>VLOOKUP(S35, metadata!A$2:Q$37,7,FALSE)</f>
        <v>0</v>
      </c>
      <c r="H35" t="str">
        <f>VLOOKUP(S35, metadata!A$2:Q$37,8,FALSE)</f>
        <v>temple_control_21</v>
      </c>
      <c r="I35" t="str">
        <f>VLOOKUP(S35, metadata!A$2:Q$37,9,FALSE)</f>
        <v>D</v>
      </c>
      <c r="J35">
        <f>VLOOKUP(S35, metadata!A$2:Q$37,10,FALSE)</f>
        <v>0</v>
      </c>
      <c r="K35">
        <f>VLOOKUP(S35, metadata!A$2:Q$37,11,FALSE)</f>
        <v>0</v>
      </c>
      <c r="L35" t="str">
        <f>VLOOKUP(S35, metadata!A$2:Q$37,12,FALSE)</f>
        <v>Subplot D, nested 4</v>
      </c>
      <c r="M35" t="str">
        <f>VLOOKUP(S35, metadata!A$2:Q$37,13,FALSE)</f>
        <v>temple</v>
      </c>
      <c r="N35">
        <f>VLOOKUP(S35, metadata!A$2:Q$37,14,FALSE)</f>
        <v>17</v>
      </c>
      <c r="O35">
        <f>VLOOKUP(S35, metadata!A$2:Q$37,15,FALSE)</f>
        <v>0</v>
      </c>
      <c r="P35">
        <f>VLOOKUP(S35, metadata!A$2:Q$37,16,FALSE)</f>
        <v>0</v>
      </c>
      <c r="Q35">
        <f>VLOOKUP(S35, metadata!A$2:Q$37,17,FALSE)</f>
        <v>0</v>
      </c>
      <c r="R35" t="b">
        <f t="shared" si="0"/>
        <v>1</v>
      </c>
      <c r="S35" t="s">
        <v>143</v>
      </c>
      <c r="T35" t="s">
        <v>561</v>
      </c>
      <c r="U35" t="s">
        <v>560</v>
      </c>
      <c r="V35" t="s">
        <v>559</v>
      </c>
      <c r="W35" t="s">
        <v>190</v>
      </c>
      <c r="X35" t="s">
        <v>190</v>
      </c>
      <c r="Z35">
        <v>40</v>
      </c>
    </row>
    <row r="36" spans="1:28" x14ac:dyDescent="0.3">
      <c r="A36" t="str">
        <f>VLOOKUP(S36, metadata!A$2:Q$37,1,FALSE)</f>
        <v>f44699e4-cdaf-45c7-9109-e693539d4ab0</v>
      </c>
      <c r="B36" t="str">
        <f>VLOOKUP(S36, metadata!A$2:Q$37,2,FALSE)</f>
        <v>2023-05-25T17:38:15.000Z</v>
      </c>
      <c r="C36" t="str">
        <f>VLOOKUP(S36, metadata!A$2:Q$37,3,FALSE)</f>
        <v>2023-05-26T12:15:43.000Z</v>
      </c>
      <c r="D36" t="str">
        <f>VLOOKUP(S36, metadata!A$2:Q$37,4,FALSE)</f>
        <v>temple_NPK_18</v>
      </c>
      <c r="E36">
        <f>VLOOKUP(S36, metadata!A$2:Q$37,5,FALSE)</f>
        <v>45071</v>
      </c>
      <c r="F36">
        <f>VLOOKUP(S36, metadata!A$2:Q$37,6,FALSE)</f>
        <v>0.51944444444444449</v>
      </c>
      <c r="G36">
        <f>VLOOKUP(S36, metadata!A$2:Q$37,7,FALSE)</f>
        <v>0</v>
      </c>
      <c r="H36" t="str">
        <f>VLOOKUP(S36, metadata!A$2:Q$37,8,FALSE)</f>
        <v>temple_NPK_18</v>
      </c>
      <c r="I36" t="str">
        <f>VLOOKUP(S36, metadata!A$2:Q$37,9,FALSE)</f>
        <v>A</v>
      </c>
      <c r="J36">
        <f>VLOOKUP(S36, metadata!A$2:Q$37,10,FALSE)</f>
        <v>0</v>
      </c>
      <c r="K36">
        <f>VLOOKUP(S36, metadata!A$2:Q$37,11,FALSE)</f>
        <v>0</v>
      </c>
      <c r="L36" t="str">
        <f>VLOOKUP(S36, metadata!A$2:Q$37,12,FALSE)</f>
        <v>A1</v>
      </c>
      <c r="M36" t="str">
        <f>VLOOKUP(S36, metadata!A$2:Q$37,13,FALSE)</f>
        <v>temple</v>
      </c>
      <c r="N36">
        <f>VLOOKUP(S36, metadata!A$2:Q$37,14,FALSE)</f>
        <v>0</v>
      </c>
      <c r="O36">
        <f>VLOOKUP(S36, metadata!A$2:Q$37,15,FALSE)</f>
        <v>0</v>
      </c>
      <c r="P36">
        <f>VLOOKUP(S36, metadata!A$2:Q$37,16,FALSE)</f>
        <v>0</v>
      </c>
      <c r="Q36">
        <f>VLOOKUP(S36, metadata!A$2:Q$37,17,FALSE)</f>
        <v>0</v>
      </c>
      <c r="R36" t="b">
        <f t="shared" si="0"/>
        <v>1</v>
      </c>
      <c r="S36" t="s">
        <v>148</v>
      </c>
      <c r="T36" t="s">
        <v>558</v>
      </c>
      <c r="U36" t="s">
        <v>557</v>
      </c>
      <c r="V36" t="s">
        <v>556</v>
      </c>
      <c r="W36" t="s">
        <v>384</v>
      </c>
      <c r="X36" t="s">
        <v>384</v>
      </c>
      <c r="Z36">
        <v>0.5</v>
      </c>
      <c r="AB36" t="s">
        <v>555</v>
      </c>
    </row>
    <row r="37" spans="1:28" x14ac:dyDescent="0.3">
      <c r="A37" t="str">
        <f>VLOOKUP(S37, metadata!A$2:Q$37,1,FALSE)</f>
        <v>f44699e4-cdaf-45c7-9109-e693539d4ab0</v>
      </c>
      <c r="B37" t="str">
        <f>VLOOKUP(S37, metadata!A$2:Q$37,2,FALSE)</f>
        <v>2023-05-25T17:38:15.000Z</v>
      </c>
      <c r="C37" t="str">
        <f>VLOOKUP(S37, metadata!A$2:Q$37,3,FALSE)</f>
        <v>2023-05-26T12:15:43.000Z</v>
      </c>
      <c r="D37" t="str">
        <f>VLOOKUP(S37, metadata!A$2:Q$37,4,FALSE)</f>
        <v>temple_NPK_18</v>
      </c>
      <c r="E37">
        <f>VLOOKUP(S37, metadata!A$2:Q$37,5,FALSE)</f>
        <v>45071</v>
      </c>
      <c r="F37">
        <f>VLOOKUP(S37, metadata!A$2:Q$37,6,FALSE)</f>
        <v>0.51944444444444449</v>
      </c>
      <c r="G37">
        <f>VLOOKUP(S37, metadata!A$2:Q$37,7,FALSE)</f>
        <v>0</v>
      </c>
      <c r="H37" t="str">
        <f>VLOOKUP(S37, metadata!A$2:Q$37,8,FALSE)</f>
        <v>temple_NPK_18</v>
      </c>
      <c r="I37" t="str">
        <f>VLOOKUP(S37, metadata!A$2:Q$37,9,FALSE)</f>
        <v>A</v>
      </c>
      <c r="J37">
        <f>VLOOKUP(S37, metadata!A$2:Q$37,10,FALSE)</f>
        <v>0</v>
      </c>
      <c r="K37">
        <f>VLOOKUP(S37, metadata!A$2:Q$37,11,FALSE)</f>
        <v>0</v>
      </c>
      <c r="L37" t="str">
        <f>VLOOKUP(S37, metadata!A$2:Q$37,12,FALSE)</f>
        <v>A1</v>
      </c>
      <c r="M37" t="str">
        <f>VLOOKUP(S37, metadata!A$2:Q$37,13,FALSE)</f>
        <v>temple</v>
      </c>
      <c r="N37">
        <f>VLOOKUP(S37, metadata!A$2:Q$37,14,FALSE)</f>
        <v>0</v>
      </c>
      <c r="O37">
        <f>VLOOKUP(S37, metadata!A$2:Q$37,15,FALSE)</f>
        <v>0</v>
      </c>
      <c r="P37">
        <f>VLOOKUP(S37, metadata!A$2:Q$37,16,FALSE)</f>
        <v>0</v>
      </c>
      <c r="Q37">
        <f>VLOOKUP(S37, metadata!A$2:Q$37,17,FALSE)</f>
        <v>0</v>
      </c>
      <c r="R37" t="b">
        <f t="shared" si="0"/>
        <v>1</v>
      </c>
      <c r="S37" t="s">
        <v>148</v>
      </c>
      <c r="T37" t="s">
        <v>554</v>
      </c>
      <c r="U37" t="s">
        <v>553</v>
      </c>
      <c r="V37" t="s">
        <v>552</v>
      </c>
      <c r="W37" t="s">
        <v>379</v>
      </c>
      <c r="X37" t="s">
        <v>379</v>
      </c>
      <c r="Z37">
        <v>1</v>
      </c>
    </row>
    <row r="38" spans="1:28" x14ac:dyDescent="0.3">
      <c r="A38" t="str">
        <f>VLOOKUP(S38, metadata!A$2:Q$37,1,FALSE)</f>
        <v>f44699e4-cdaf-45c7-9109-e693539d4ab0</v>
      </c>
      <c r="B38" t="str">
        <f>VLOOKUP(S38, metadata!A$2:Q$37,2,FALSE)</f>
        <v>2023-05-25T17:38:15.000Z</v>
      </c>
      <c r="C38" t="str">
        <f>VLOOKUP(S38, metadata!A$2:Q$37,3,FALSE)</f>
        <v>2023-05-26T12:15:43.000Z</v>
      </c>
      <c r="D38" t="str">
        <f>VLOOKUP(S38, metadata!A$2:Q$37,4,FALSE)</f>
        <v>temple_NPK_18</v>
      </c>
      <c r="E38">
        <f>VLOOKUP(S38, metadata!A$2:Q$37,5,FALSE)</f>
        <v>45071</v>
      </c>
      <c r="F38">
        <f>VLOOKUP(S38, metadata!A$2:Q$37,6,FALSE)</f>
        <v>0.51944444444444449</v>
      </c>
      <c r="G38">
        <f>VLOOKUP(S38, metadata!A$2:Q$37,7,FALSE)</f>
        <v>0</v>
      </c>
      <c r="H38" t="str">
        <f>VLOOKUP(S38, metadata!A$2:Q$37,8,FALSE)</f>
        <v>temple_NPK_18</v>
      </c>
      <c r="I38" t="str">
        <f>VLOOKUP(S38, metadata!A$2:Q$37,9,FALSE)</f>
        <v>A</v>
      </c>
      <c r="J38">
        <f>VLOOKUP(S38, metadata!A$2:Q$37,10,FALSE)</f>
        <v>0</v>
      </c>
      <c r="K38">
        <f>VLOOKUP(S38, metadata!A$2:Q$37,11,FALSE)</f>
        <v>0</v>
      </c>
      <c r="L38" t="str">
        <f>VLOOKUP(S38, metadata!A$2:Q$37,12,FALSE)</f>
        <v>A1</v>
      </c>
      <c r="M38" t="str">
        <f>VLOOKUP(S38, metadata!A$2:Q$37,13,FALSE)</f>
        <v>temple</v>
      </c>
      <c r="N38">
        <f>VLOOKUP(S38, metadata!A$2:Q$37,14,FALSE)</f>
        <v>0</v>
      </c>
      <c r="O38">
        <f>VLOOKUP(S38, metadata!A$2:Q$37,15,FALSE)</f>
        <v>0</v>
      </c>
      <c r="P38">
        <f>VLOOKUP(S38, metadata!A$2:Q$37,16,FALSE)</f>
        <v>0</v>
      </c>
      <c r="Q38">
        <f>VLOOKUP(S38, metadata!A$2:Q$37,17,FALSE)</f>
        <v>0</v>
      </c>
      <c r="R38" t="b">
        <f t="shared" si="0"/>
        <v>1</v>
      </c>
      <c r="S38" t="s">
        <v>148</v>
      </c>
      <c r="T38" t="s">
        <v>551</v>
      </c>
      <c r="U38" t="s">
        <v>550</v>
      </c>
      <c r="V38" t="s">
        <v>549</v>
      </c>
      <c r="W38" t="s">
        <v>190</v>
      </c>
      <c r="X38" t="s">
        <v>190</v>
      </c>
      <c r="Z38">
        <v>0.5</v>
      </c>
    </row>
    <row r="39" spans="1:28" x14ac:dyDescent="0.3">
      <c r="A39" t="str">
        <f>VLOOKUP(S39, metadata!A$2:Q$37,1,FALSE)</f>
        <v>f44699e4-cdaf-45c7-9109-e693539d4ab0</v>
      </c>
      <c r="B39" t="str">
        <f>VLOOKUP(S39, metadata!A$2:Q$37,2,FALSE)</f>
        <v>2023-05-25T17:38:15.000Z</v>
      </c>
      <c r="C39" t="str">
        <f>VLOOKUP(S39, metadata!A$2:Q$37,3,FALSE)</f>
        <v>2023-05-26T12:15:43.000Z</v>
      </c>
      <c r="D39" t="str">
        <f>VLOOKUP(S39, metadata!A$2:Q$37,4,FALSE)</f>
        <v>temple_NPK_18</v>
      </c>
      <c r="E39">
        <f>VLOOKUP(S39, metadata!A$2:Q$37,5,FALSE)</f>
        <v>45071</v>
      </c>
      <c r="F39">
        <f>VLOOKUP(S39, metadata!A$2:Q$37,6,FALSE)</f>
        <v>0.51944444444444449</v>
      </c>
      <c r="G39">
        <f>VLOOKUP(S39, metadata!A$2:Q$37,7,FALSE)</f>
        <v>0</v>
      </c>
      <c r="H39" t="str">
        <f>VLOOKUP(S39, metadata!A$2:Q$37,8,FALSE)</f>
        <v>temple_NPK_18</v>
      </c>
      <c r="I39" t="str">
        <f>VLOOKUP(S39, metadata!A$2:Q$37,9,FALSE)</f>
        <v>A</v>
      </c>
      <c r="J39">
        <f>VLOOKUP(S39, metadata!A$2:Q$37,10,FALSE)</f>
        <v>0</v>
      </c>
      <c r="K39">
        <f>VLOOKUP(S39, metadata!A$2:Q$37,11,FALSE)</f>
        <v>0</v>
      </c>
      <c r="L39" t="str">
        <f>VLOOKUP(S39, metadata!A$2:Q$37,12,FALSE)</f>
        <v>A1</v>
      </c>
      <c r="M39" t="str">
        <f>VLOOKUP(S39, metadata!A$2:Q$37,13,FALSE)</f>
        <v>temple</v>
      </c>
      <c r="N39">
        <f>VLOOKUP(S39, metadata!A$2:Q$37,14,FALSE)</f>
        <v>0</v>
      </c>
      <c r="O39">
        <f>VLOOKUP(S39, metadata!A$2:Q$37,15,FALSE)</f>
        <v>0</v>
      </c>
      <c r="P39">
        <f>VLOOKUP(S39, metadata!A$2:Q$37,16,FALSE)</f>
        <v>0</v>
      </c>
      <c r="Q39">
        <f>VLOOKUP(S39, metadata!A$2:Q$37,17,FALSE)</f>
        <v>0</v>
      </c>
      <c r="R39" t="b">
        <f t="shared" si="0"/>
        <v>1</v>
      </c>
      <c r="S39" t="s">
        <v>148</v>
      </c>
      <c r="T39" t="s">
        <v>548</v>
      </c>
      <c r="U39" t="s">
        <v>547</v>
      </c>
      <c r="V39" t="s">
        <v>546</v>
      </c>
      <c r="W39" t="s">
        <v>325</v>
      </c>
      <c r="X39" t="s">
        <v>325</v>
      </c>
      <c r="Z39">
        <v>3</v>
      </c>
    </row>
    <row r="40" spans="1:28" x14ac:dyDescent="0.3">
      <c r="A40" t="str">
        <f>VLOOKUP(S40, metadata!A$2:Q$37,1,FALSE)</f>
        <v>f44699e4-cdaf-45c7-9109-e693539d4ab0</v>
      </c>
      <c r="B40" t="str">
        <f>VLOOKUP(S40, metadata!A$2:Q$37,2,FALSE)</f>
        <v>2023-05-25T17:38:15.000Z</v>
      </c>
      <c r="C40" t="str">
        <f>VLOOKUP(S40, metadata!A$2:Q$37,3,FALSE)</f>
        <v>2023-05-26T12:15:43.000Z</v>
      </c>
      <c r="D40" t="str">
        <f>VLOOKUP(S40, metadata!A$2:Q$37,4,FALSE)</f>
        <v>temple_NPK_18</v>
      </c>
      <c r="E40">
        <f>VLOOKUP(S40, metadata!A$2:Q$37,5,FALSE)</f>
        <v>45071</v>
      </c>
      <c r="F40">
        <f>VLOOKUP(S40, metadata!A$2:Q$37,6,FALSE)</f>
        <v>0.51944444444444449</v>
      </c>
      <c r="G40">
        <f>VLOOKUP(S40, metadata!A$2:Q$37,7,FALSE)</f>
        <v>0</v>
      </c>
      <c r="H40" t="str">
        <f>VLOOKUP(S40, metadata!A$2:Q$37,8,FALSE)</f>
        <v>temple_NPK_18</v>
      </c>
      <c r="I40" t="str">
        <f>VLOOKUP(S40, metadata!A$2:Q$37,9,FALSE)</f>
        <v>A</v>
      </c>
      <c r="J40">
        <f>VLOOKUP(S40, metadata!A$2:Q$37,10,FALSE)</f>
        <v>0</v>
      </c>
      <c r="K40">
        <f>VLOOKUP(S40, metadata!A$2:Q$37,11,FALSE)</f>
        <v>0</v>
      </c>
      <c r="L40" t="str">
        <f>VLOOKUP(S40, metadata!A$2:Q$37,12,FALSE)</f>
        <v>A1</v>
      </c>
      <c r="M40" t="str">
        <f>VLOOKUP(S40, metadata!A$2:Q$37,13,FALSE)</f>
        <v>temple</v>
      </c>
      <c r="N40">
        <f>VLOOKUP(S40, metadata!A$2:Q$37,14,FALSE)</f>
        <v>0</v>
      </c>
      <c r="O40">
        <f>VLOOKUP(S40, metadata!A$2:Q$37,15,FALSE)</f>
        <v>0</v>
      </c>
      <c r="P40">
        <f>VLOOKUP(S40, metadata!A$2:Q$37,16,FALSE)</f>
        <v>0</v>
      </c>
      <c r="Q40">
        <f>VLOOKUP(S40, metadata!A$2:Q$37,17,FALSE)</f>
        <v>0</v>
      </c>
      <c r="R40" t="b">
        <f t="shared" si="0"/>
        <v>1</v>
      </c>
      <c r="S40" t="s">
        <v>148</v>
      </c>
      <c r="T40" t="s">
        <v>545</v>
      </c>
      <c r="U40" t="s">
        <v>544</v>
      </c>
      <c r="V40" t="s">
        <v>543</v>
      </c>
      <c r="W40" t="s">
        <v>266</v>
      </c>
      <c r="X40" t="s">
        <v>266</v>
      </c>
      <c r="Z40">
        <v>2</v>
      </c>
    </row>
    <row r="41" spans="1:28" x14ac:dyDescent="0.3">
      <c r="A41" t="str">
        <f>VLOOKUP(S41, metadata!A$2:Q$37,1,FALSE)</f>
        <v>f44699e4-cdaf-45c7-9109-e693539d4ab0</v>
      </c>
      <c r="B41" t="str">
        <f>VLOOKUP(S41, metadata!A$2:Q$37,2,FALSE)</f>
        <v>2023-05-25T17:38:15.000Z</v>
      </c>
      <c r="C41" t="str">
        <f>VLOOKUP(S41, metadata!A$2:Q$37,3,FALSE)</f>
        <v>2023-05-26T12:15:43.000Z</v>
      </c>
      <c r="D41" t="str">
        <f>VLOOKUP(S41, metadata!A$2:Q$37,4,FALSE)</f>
        <v>temple_NPK_18</v>
      </c>
      <c r="E41">
        <f>VLOOKUP(S41, metadata!A$2:Q$37,5,FALSE)</f>
        <v>45071</v>
      </c>
      <c r="F41">
        <f>VLOOKUP(S41, metadata!A$2:Q$37,6,FALSE)</f>
        <v>0.51944444444444449</v>
      </c>
      <c r="G41">
        <f>VLOOKUP(S41, metadata!A$2:Q$37,7,FALSE)</f>
        <v>0</v>
      </c>
      <c r="H41" t="str">
        <f>VLOOKUP(S41, metadata!A$2:Q$37,8,FALSE)</f>
        <v>temple_NPK_18</v>
      </c>
      <c r="I41" t="str">
        <f>VLOOKUP(S41, metadata!A$2:Q$37,9,FALSE)</f>
        <v>A</v>
      </c>
      <c r="J41">
        <f>VLOOKUP(S41, metadata!A$2:Q$37,10,FALSE)</f>
        <v>0</v>
      </c>
      <c r="K41">
        <f>VLOOKUP(S41, metadata!A$2:Q$37,11,FALSE)</f>
        <v>0</v>
      </c>
      <c r="L41" t="str">
        <f>VLOOKUP(S41, metadata!A$2:Q$37,12,FALSE)</f>
        <v>A1</v>
      </c>
      <c r="M41" t="str">
        <f>VLOOKUP(S41, metadata!A$2:Q$37,13,FALSE)</f>
        <v>temple</v>
      </c>
      <c r="N41">
        <f>VLOOKUP(S41, metadata!A$2:Q$37,14,FALSE)</f>
        <v>0</v>
      </c>
      <c r="O41">
        <f>VLOOKUP(S41, metadata!A$2:Q$37,15,FALSE)</f>
        <v>0</v>
      </c>
      <c r="P41">
        <f>VLOOKUP(S41, metadata!A$2:Q$37,16,FALSE)</f>
        <v>0</v>
      </c>
      <c r="Q41">
        <f>VLOOKUP(S41, metadata!A$2:Q$37,17,FALSE)</f>
        <v>0</v>
      </c>
      <c r="R41" t="b">
        <f t="shared" si="0"/>
        <v>1</v>
      </c>
      <c r="S41" t="s">
        <v>148</v>
      </c>
      <c r="T41" t="s">
        <v>542</v>
      </c>
      <c r="U41" t="s">
        <v>541</v>
      </c>
      <c r="V41" t="s">
        <v>540</v>
      </c>
      <c r="W41" t="s">
        <v>233</v>
      </c>
      <c r="X41" t="s">
        <v>233</v>
      </c>
      <c r="Z41">
        <v>3</v>
      </c>
    </row>
    <row r="42" spans="1:28" x14ac:dyDescent="0.3">
      <c r="A42" t="str">
        <f>VLOOKUP(S42, metadata!A$2:Q$37,1,FALSE)</f>
        <v>f44699e4-cdaf-45c7-9109-e693539d4ab0</v>
      </c>
      <c r="B42" t="str">
        <f>VLOOKUP(S42, metadata!A$2:Q$37,2,FALSE)</f>
        <v>2023-05-25T17:38:15.000Z</v>
      </c>
      <c r="C42" t="str">
        <f>VLOOKUP(S42, metadata!A$2:Q$37,3,FALSE)</f>
        <v>2023-05-26T12:15:43.000Z</v>
      </c>
      <c r="D42" t="str">
        <f>VLOOKUP(S42, metadata!A$2:Q$37,4,FALSE)</f>
        <v>temple_NPK_18</v>
      </c>
      <c r="E42">
        <f>VLOOKUP(S42, metadata!A$2:Q$37,5,FALSE)</f>
        <v>45071</v>
      </c>
      <c r="F42">
        <f>VLOOKUP(S42, metadata!A$2:Q$37,6,FALSE)</f>
        <v>0.51944444444444449</v>
      </c>
      <c r="G42">
        <f>VLOOKUP(S42, metadata!A$2:Q$37,7,FALSE)</f>
        <v>0</v>
      </c>
      <c r="H42" t="str">
        <f>VLOOKUP(S42, metadata!A$2:Q$37,8,FALSE)</f>
        <v>temple_NPK_18</v>
      </c>
      <c r="I42" t="str">
        <f>VLOOKUP(S42, metadata!A$2:Q$37,9,FALSE)</f>
        <v>A</v>
      </c>
      <c r="J42">
        <f>VLOOKUP(S42, metadata!A$2:Q$37,10,FALSE)</f>
        <v>0</v>
      </c>
      <c r="K42">
        <f>VLOOKUP(S42, metadata!A$2:Q$37,11,FALSE)</f>
        <v>0</v>
      </c>
      <c r="L42" t="str">
        <f>VLOOKUP(S42, metadata!A$2:Q$37,12,FALSE)</f>
        <v>A1</v>
      </c>
      <c r="M42" t="str">
        <f>VLOOKUP(S42, metadata!A$2:Q$37,13,FALSE)</f>
        <v>temple</v>
      </c>
      <c r="N42">
        <f>VLOOKUP(S42, metadata!A$2:Q$37,14,FALSE)</f>
        <v>0</v>
      </c>
      <c r="O42">
        <f>VLOOKUP(S42, metadata!A$2:Q$37,15,FALSE)</f>
        <v>0</v>
      </c>
      <c r="P42">
        <f>VLOOKUP(S42, metadata!A$2:Q$37,16,FALSE)</f>
        <v>0</v>
      </c>
      <c r="Q42">
        <f>VLOOKUP(S42, metadata!A$2:Q$37,17,FALSE)</f>
        <v>0</v>
      </c>
      <c r="R42" t="b">
        <f t="shared" si="0"/>
        <v>1</v>
      </c>
      <c r="S42" t="s">
        <v>148</v>
      </c>
      <c r="T42" t="s">
        <v>539</v>
      </c>
      <c r="U42" t="s">
        <v>538</v>
      </c>
      <c r="V42" t="s">
        <v>537</v>
      </c>
      <c r="W42" t="s">
        <v>218</v>
      </c>
      <c r="X42" t="s">
        <v>218</v>
      </c>
      <c r="Z42">
        <v>5</v>
      </c>
    </row>
    <row r="43" spans="1:28" x14ac:dyDescent="0.3">
      <c r="A43" t="str">
        <f>VLOOKUP(S43, metadata!A$2:Q$37,1,FALSE)</f>
        <v>f44699e4-cdaf-45c7-9109-e693539d4ab0</v>
      </c>
      <c r="B43" t="str">
        <f>VLOOKUP(S43, metadata!A$2:Q$37,2,FALSE)</f>
        <v>2023-05-25T17:38:15.000Z</v>
      </c>
      <c r="C43" t="str">
        <f>VLOOKUP(S43, metadata!A$2:Q$37,3,FALSE)</f>
        <v>2023-05-26T12:15:43.000Z</v>
      </c>
      <c r="D43" t="str">
        <f>VLOOKUP(S43, metadata!A$2:Q$37,4,FALSE)</f>
        <v>temple_NPK_18</v>
      </c>
      <c r="E43">
        <f>VLOOKUP(S43, metadata!A$2:Q$37,5,FALSE)</f>
        <v>45071</v>
      </c>
      <c r="F43">
        <f>VLOOKUP(S43, metadata!A$2:Q$37,6,FALSE)</f>
        <v>0.51944444444444449</v>
      </c>
      <c r="G43">
        <f>VLOOKUP(S43, metadata!A$2:Q$37,7,FALSE)</f>
        <v>0</v>
      </c>
      <c r="H43" t="str">
        <f>VLOOKUP(S43, metadata!A$2:Q$37,8,FALSE)</f>
        <v>temple_NPK_18</v>
      </c>
      <c r="I43" t="str">
        <f>VLOOKUP(S43, metadata!A$2:Q$37,9,FALSE)</f>
        <v>A</v>
      </c>
      <c r="J43">
        <f>VLOOKUP(S43, metadata!A$2:Q$37,10,FALSE)</f>
        <v>0</v>
      </c>
      <c r="K43">
        <f>VLOOKUP(S43, metadata!A$2:Q$37,11,FALSE)</f>
        <v>0</v>
      </c>
      <c r="L43" t="str">
        <f>VLOOKUP(S43, metadata!A$2:Q$37,12,FALSE)</f>
        <v>A1</v>
      </c>
      <c r="M43" t="str">
        <f>VLOOKUP(S43, metadata!A$2:Q$37,13,FALSE)</f>
        <v>temple</v>
      </c>
      <c r="N43">
        <f>VLOOKUP(S43, metadata!A$2:Q$37,14,FALSE)</f>
        <v>0</v>
      </c>
      <c r="O43">
        <f>VLOOKUP(S43, metadata!A$2:Q$37,15,FALSE)</f>
        <v>0</v>
      </c>
      <c r="P43">
        <f>VLOOKUP(S43, metadata!A$2:Q$37,16,FALSE)</f>
        <v>0</v>
      </c>
      <c r="Q43">
        <f>VLOOKUP(S43, metadata!A$2:Q$37,17,FALSE)</f>
        <v>0</v>
      </c>
      <c r="R43" t="b">
        <f t="shared" si="0"/>
        <v>1</v>
      </c>
      <c r="S43" t="s">
        <v>148</v>
      </c>
      <c r="T43" t="s">
        <v>536</v>
      </c>
      <c r="U43" t="s">
        <v>535</v>
      </c>
      <c r="V43" t="s">
        <v>534</v>
      </c>
      <c r="W43" t="s">
        <v>398</v>
      </c>
      <c r="X43" t="s">
        <v>398</v>
      </c>
      <c r="Z43">
        <v>1</v>
      </c>
    </row>
    <row r="44" spans="1:28" x14ac:dyDescent="0.3">
      <c r="A44" t="str">
        <f>VLOOKUP(S44, metadata!A$2:Q$37,1,FALSE)</f>
        <v>f44699e4-cdaf-45c7-9109-e693539d4ab0</v>
      </c>
      <c r="B44" t="str">
        <f>VLOOKUP(S44, metadata!A$2:Q$37,2,FALSE)</f>
        <v>2023-05-25T17:38:15.000Z</v>
      </c>
      <c r="C44" t="str">
        <f>VLOOKUP(S44, metadata!A$2:Q$37,3,FALSE)</f>
        <v>2023-05-26T12:15:43.000Z</v>
      </c>
      <c r="D44" t="str">
        <f>VLOOKUP(S44, metadata!A$2:Q$37,4,FALSE)</f>
        <v>temple_NPK_18</v>
      </c>
      <c r="E44">
        <f>VLOOKUP(S44, metadata!A$2:Q$37,5,FALSE)</f>
        <v>45071</v>
      </c>
      <c r="F44">
        <f>VLOOKUP(S44, metadata!A$2:Q$37,6,FALSE)</f>
        <v>0.51944444444444449</v>
      </c>
      <c r="G44">
        <f>VLOOKUP(S44, metadata!A$2:Q$37,7,FALSE)</f>
        <v>0</v>
      </c>
      <c r="H44" t="str">
        <f>VLOOKUP(S44, metadata!A$2:Q$37,8,FALSE)</f>
        <v>temple_NPK_18</v>
      </c>
      <c r="I44" t="str">
        <f>VLOOKUP(S44, metadata!A$2:Q$37,9,FALSE)</f>
        <v>A</v>
      </c>
      <c r="J44">
        <f>VLOOKUP(S44, metadata!A$2:Q$37,10,FALSE)</f>
        <v>0</v>
      </c>
      <c r="K44">
        <f>VLOOKUP(S44, metadata!A$2:Q$37,11,FALSE)</f>
        <v>0</v>
      </c>
      <c r="L44" t="str">
        <f>VLOOKUP(S44, metadata!A$2:Q$37,12,FALSE)</f>
        <v>A1</v>
      </c>
      <c r="M44" t="str">
        <f>VLOOKUP(S44, metadata!A$2:Q$37,13,FALSE)</f>
        <v>temple</v>
      </c>
      <c r="N44">
        <f>VLOOKUP(S44, metadata!A$2:Q$37,14,FALSE)</f>
        <v>0</v>
      </c>
      <c r="O44">
        <f>VLOOKUP(S44, metadata!A$2:Q$37,15,FALSE)</f>
        <v>0</v>
      </c>
      <c r="P44">
        <f>VLOOKUP(S44, metadata!A$2:Q$37,16,FALSE)</f>
        <v>0</v>
      </c>
      <c r="Q44">
        <f>VLOOKUP(S44, metadata!A$2:Q$37,17,FALSE)</f>
        <v>0</v>
      </c>
      <c r="R44" t="b">
        <f t="shared" si="0"/>
        <v>1</v>
      </c>
      <c r="S44" t="s">
        <v>148</v>
      </c>
      <c r="T44" t="s">
        <v>533</v>
      </c>
      <c r="U44" t="s">
        <v>532</v>
      </c>
      <c r="V44" t="s">
        <v>531</v>
      </c>
      <c r="W44" t="s">
        <v>530</v>
      </c>
      <c r="X44" t="s">
        <v>530</v>
      </c>
      <c r="Z44">
        <v>1</v>
      </c>
    </row>
    <row r="45" spans="1:28" x14ac:dyDescent="0.3">
      <c r="A45" t="str">
        <f>VLOOKUP(S45, metadata!A$2:Q$37,1,FALSE)</f>
        <v>f44699e4-cdaf-45c7-9109-e693539d4ab0</v>
      </c>
      <c r="B45" t="str">
        <f>VLOOKUP(S45, metadata!A$2:Q$37,2,FALSE)</f>
        <v>2023-05-25T17:38:15.000Z</v>
      </c>
      <c r="C45" t="str">
        <f>VLOOKUP(S45, metadata!A$2:Q$37,3,FALSE)</f>
        <v>2023-05-26T12:15:43.000Z</v>
      </c>
      <c r="D45" t="str">
        <f>VLOOKUP(S45, metadata!A$2:Q$37,4,FALSE)</f>
        <v>temple_NPK_18</v>
      </c>
      <c r="E45">
        <f>VLOOKUP(S45, metadata!A$2:Q$37,5,FALSE)</f>
        <v>45071</v>
      </c>
      <c r="F45">
        <f>VLOOKUP(S45, metadata!A$2:Q$37,6,FALSE)</f>
        <v>0.51944444444444449</v>
      </c>
      <c r="G45">
        <f>VLOOKUP(S45, metadata!A$2:Q$37,7,FALSE)</f>
        <v>0</v>
      </c>
      <c r="H45" t="str">
        <f>VLOOKUP(S45, metadata!A$2:Q$37,8,FALSE)</f>
        <v>temple_NPK_18</v>
      </c>
      <c r="I45" t="str">
        <f>VLOOKUP(S45, metadata!A$2:Q$37,9,FALSE)</f>
        <v>A</v>
      </c>
      <c r="J45">
        <f>VLOOKUP(S45, metadata!A$2:Q$37,10,FALSE)</f>
        <v>0</v>
      </c>
      <c r="K45">
        <f>VLOOKUP(S45, metadata!A$2:Q$37,11,FALSE)</f>
        <v>0</v>
      </c>
      <c r="L45" t="str">
        <f>VLOOKUP(S45, metadata!A$2:Q$37,12,FALSE)</f>
        <v>A1</v>
      </c>
      <c r="M45" t="str">
        <f>VLOOKUP(S45, metadata!A$2:Q$37,13,FALSE)</f>
        <v>temple</v>
      </c>
      <c r="N45">
        <f>VLOOKUP(S45, metadata!A$2:Q$37,14,FALSE)</f>
        <v>0</v>
      </c>
      <c r="O45">
        <f>VLOOKUP(S45, metadata!A$2:Q$37,15,FALSE)</f>
        <v>0</v>
      </c>
      <c r="P45">
        <f>VLOOKUP(S45, metadata!A$2:Q$37,16,FALSE)</f>
        <v>0</v>
      </c>
      <c r="Q45">
        <f>VLOOKUP(S45, metadata!A$2:Q$37,17,FALSE)</f>
        <v>0</v>
      </c>
      <c r="R45" t="b">
        <f t="shared" si="0"/>
        <v>1</v>
      </c>
      <c r="S45" t="s">
        <v>148</v>
      </c>
      <c r="T45" t="s">
        <v>529</v>
      </c>
      <c r="U45" t="s">
        <v>528</v>
      </c>
      <c r="V45" t="s">
        <v>527</v>
      </c>
      <c r="W45" t="s">
        <v>255</v>
      </c>
      <c r="X45" t="s">
        <v>255</v>
      </c>
      <c r="Z45">
        <v>5</v>
      </c>
    </row>
    <row r="46" spans="1:28" x14ac:dyDescent="0.3">
      <c r="A46" t="str">
        <f>VLOOKUP(S46, metadata!A$2:Q$37,1,FALSE)</f>
        <v>f44699e4-cdaf-45c7-9109-e693539d4ab0</v>
      </c>
      <c r="B46" t="str">
        <f>VLOOKUP(S46, metadata!A$2:Q$37,2,FALSE)</f>
        <v>2023-05-25T17:38:15.000Z</v>
      </c>
      <c r="C46" t="str">
        <f>VLOOKUP(S46, metadata!A$2:Q$37,3,FALSE)</f>
        <v>2023-05-26T12:15:43.000Z</v>
      </c>
      <c r="D46" t="str">
        <f>VLOOKUP(S46, metadata!A$2:Q$37,4,FALSE)</f>
        <v>temple_NPK_18</v>
      </c>
      <c r="E46">
        <f>VLOOKUP(S46, metadata!A$2:Q$37,5,FALSE)</f>
        <v>45071</v>
      </c>
      <c r="F46">
        <f>VLOOKUP(S46, metadata!A$2:Q$37,6,FALSE)</f>
        <v>0.51944444444444449</v>
      </c>
      <c r="G46">
        <f>VLOOKUP(S46, metadata!A$2:Q$37,7,FALSE)</f>
        <v>0</v>
      </c>
      <c r="H46" t="str">
        <f>VLOOKUP(S46, metadata!A$2:Q$37,8,FALSE)</f>
        <v>temple_NPK_18</v>
      </c>
      <c r="I46" t="str">
        <f>VLOOKUP(S46, metadata!A$2:Q$37,9,FALSE)</f>
        <v>A</v>
      </c>
      <c r="J46">
        <f>VLOOKUP(S46, metadata!A$2:Q$37,10,FALSE)</f>
        <v>0</v>
      </c>
      <c r="K46">
        <f>VLOOKUP(S46, metadata!A$2:Q$37,11,FALSE)</f>
        <v>0</v>
      </c>
      <c r="L46" t="str">
        <f>VLOOKUP(S46, metadata!A$2:Q$37,12,FALSE)</f>
        <v>A1</v>
      </c>
      <c r="M46" t="str">
        <f>VLOOKUP(S46, metadata!A$2:Q$37,13,FALSE)</f>
        <v>temple</v>
      </c>
      <c r="N46">
        <f>VLOOKUP(S46, metadata!A$2:Q$37,14,FALSE)</f>
        <v>0</v>
      </c>
      <c r="O46">
        <f>VLOOKUP(S46, metadata!A$2:Q$37,15,FALSE)</f>
        <v>0</v>
      </c>
      <c r="P46">
        <f>VLOOKUP(S46, metadata!A$2:Q$37,16,FALSE)</f>
        <v>0</v>
      </c>
      <c r="Q46">
        <f>VLOOKUP(S46, metadata!A$2:Q$37,17,FALSE)</f>
        <v>0</v>
      </c>
      <c r="R46" t="b">
        <f t="shared" si="0"/>
        <v>1</v>
      </c>
      <c r="S46" t="s">
        <v>148</v>
      </c>
      <c r="T46" t="s">
        <v>526</v>
      </c>
      <c r="U46" t="s">
        <v>525</v>
      </c>
      <c r="V46" t="s">
        <v>524</v>
      </c>
      <c r="W46" t="s">
        <v>370</v>
      </c>
      <c r="X46" t="s">
        <v>370</v>
      </c>
      <c r="Z46">
        <v>1</v>
      </c>
      <c r="AB46" t="s">
        <v>523</v>
      </c>
    </row>
    <row r="47" spans="1:28" x14ac:dyDescent="0.3">
      <c r="A47" t="str">
        <f>VLOOKUP(S47, metadata!A$2:Q$37,1,FALSE)</f>
        <v>f44699e4-cdaf-45c7-9109-e693539d4ab0</v>
      </c>
      <c r="B47" t="str">
        <f>VLOOKUP(S47, metadata!A$2:Q$37,2,FALSE)</f>
        <v>2023-05-25T17:38:15.000Z</v>
      </c>
      <c r="C47" t="str">
        <f>VLOOKUP(S47, metadata!A$2:Q$37,3,FALSE)</f>
        <v>2023-05-26T12:15:43.000Z</v>
      </c>
      <c r="D47" t="str">
        <f>VLOOKUP(S47, metadata!A$2:Q$37,4,FALSE)</f>
        <v>temple_NPK_18</v>
      </c>
      <c r="E47">
        <f>VLOOKUP(S47, metadata!A$2:Q$37,5,FALSE)</f>
        <v>45071</v>
      </c>
      <c r="F47">
        <f>VLOOKUP(S47, metadata!A$2:Q$37,6,FALSE)</f>
        <v>0.51944444444444449</v>
      </c>
      <c r="G47">
        <f>VLOOKUP(S47, metadata!A$2:Q$37,7,FALSE)</f>
        <v>0</v>
      </c>
      <c r="H47" t="str">
        <f>VLOOKUP(S47, metadata!A$2:Q$37,8,FALSE)</f>
        <v>temple_NPK_18</v>
      </c>
      <c r="I47" t="str">
        <f>VLOOKUP(S47, metadata!A$2:Q$37,9,FALSE)</f>
        <v>A</v>
      </c>
      <c r="J47">
        <f>VLOOKUP(S47, metadata!A$2:Q$37,10,FALSE)</f>
        <v>0</v>
      </c>
      <c r="K47">
        <f>VLOOKUP(S47, metadata!A$2:Q$37,11,FALSE)</f>
        <v>0</v>
      </c>
      <c r="L47" t="str">
        <f>VLOOKUP(S47, metadata!A$2:Q$37,12,FALSE)</f>
        <v>A1</v>
      </c>
      <c r="M47" t="str">
        <f>VLOOKUP(S47, metadata!A$2:Q$37,13,FALSE)</f>
        <v>temple</v>
      </c>
      <c r="N47">
        <f>VLOOKUP(S47, metadata!A$2:Q$37,14,FALSE)</f>
        <v>0</v>
      </c>
      <c r="O47">
        <f>VLOOKUP(S47, metadata!A$2:Q$37,15,FALSE)</f>
        <v>0</v>
      </c>
      <c r="P47">
        <f>VLOOKUP(S47, metadata!A$2:Q$37,16,FALSE)</f>
        <v>0</v>
      </c>
      <c r="Q47">
        <f>VLOOKUP(S47, metadata!A$2:Q$37,17,FALSE)</f>
        <v>0</v>
      </c>
      <c r="R47" t="b">
        <f t="shared" si="0"/>
        <v>1</v>
      </c>
      <c r="S47" t="s">
        <v>148</v>
      </c>
      <c r="T47" t="s">
        <v>522</v>
      </c>
      <c r="U47" t="s">
        <v>521</v>
      </c>
      <c r="V47" t="s">
        <v>520</v>
      </c>
      <c r="W47" t="s">
        <v>214</v>
      </c>
      <c r="X47" t="s">
        <v>214</v>
      </c>
      <c r="Z47">
        <v>3</v>
      </c>
    </row>
    <row r="48" spans="1:28" x14ac:dyDescent="0.3">
      <c r="A48" t="str">
        <f>VLOOKUP(S48, metadata!A$2:Q$37,1,FALSE)</f>
        <v>f44699e4-cdaf-45c7-9109-e693539d4ab0</v>
      </c>
      <c r="B48" t="str">
        <f>VLOOKUP(S48, metadata!A$2:Q$37,2,FALSE)</f>
        <v>2023-05-25T17:38:15.000Z</v>
      </c>
      <c r="C48" t="str">
        <f>VLOOKUP(S48, metadata!A$2:Q$37,3,FALSE)</f>
        <v>2023-05-26T12:15:43.000Z</v>
      </c>
      <c r="D48" t="str">
        <f>VLOOKUP(S48, metadata!A$2:Q$37,4,FALSE)</f>
        <v>temple_NPK_18</v>
      </c>
      <c r="E48">
        <f>VLOOKUP(S48, metadata!A$2:Q$37,5,FALSE)</f>
        <v>45071</v>
      </c>
      <c r="F48">
        <f>VLOOKUP(S48, metadata!A$2:Q$37,6,FALSE)</f>
        <v>0.51944444444444449</v>
      </c>
      <c r="G48">
        <f>VLOOKUP(S48, metadata!A$2:Q$37,7,FALSE)</f>
        <v>0</v>
      </c>
      <c r="H48" t="str">
        <f>VLOOKUP(S48, metadata!A$2:Q$37,8,FALSE)</f>
        <v>temple_NPK_18</v>
      </c>
      <c r="I48" t="str">
        <f>VLOOKUP(S48, metadata!A$2:Q$37,9,FALSE)</f>
        <v>A</v>
      </c>
      <c r="J48">
        <f>VLOOKUP(S48, metadata!A$2:Q$37,10,FALSE)</f>
        <v>0</v>
      </c>
      <c r="K48">
        <f>VLOOKUP(S48, metadata!A$2:Q$37,11,FALSE)</f>
        <v>0</v>
      </c>
      <c r="L48" t="str">
        <f>VLOOKUP(S48, metadata!A$2:Q$37,12,FALSE)</f>
        <v>A1</v>
      </c>
      <c r="M48" t="str">
        <f>VLOOKUP(S48, metadata!A$2:Q$37,13,FALSE)</f>
        <v>temple</v>
      </c>
      <c r="N48">
        <f>VLOOKUP(S48, metadata!A$2:Q$37,14,FALSE)</f>
        <v>0</v>
      </c>
      <c r="O48">
        <f>VLOOKUP(S48, metadata!A$2:Q$37,15,FALSE)</f>
        <v>0</v>
      </c>
      <c r="P48">
        <f>VLOOKUP(S48, metadata!A$2:Q$37,16,FALSE)</f>
        <v>0</v>
      </c>
      <c r="Q48">
        <f>VLOOKUP(S48, metadata!A$2:Q$37,17,FALSE)</f>
        <v>0</v>
      </c>
      <c r="R48" t="b">
        <f t="shared" si="0"/>
        <v>1</v>
      </c>
      <c r="S48" t="s">
        <v>148</v>
      </c>
      <c r="T48" t="s">
        <v>519</v>
      </c>
      <c r="U48" t="s">
        <v>518</v>
      </c>
      <c r="V48" t="s">
        <v>517</v>
      </c>
      <c r="W48" t="s">
        <v>202</v>
      </c>
      <c r="X48" t="s">
        <v>202</v>
      </c>
      <c r="Z48">
        <v>5</v>
      </c>
    </row>
    <row r="49" spans="1:28" x14ac:dyDescent="0.3">
      <c r="A49" t="str">
        <f>VLOOKUP(S49, metadata!A$2:Q$37,1,FALSE)</f>
        <v>f44699e4-cdaf-45c7-9109-e693539d4ab0</v>
      </c>
      <c r="B49" t="str">
        <f>VLOOKUP(S49, metadata!A$2:Q$37,2,FALSE)</f>
        <v>2023-05-25T17:38:15.000Z</v>
      </c>
      <c r="C49" t="str">
        <f>VLOOKUP(S49, metadata!A$2:Q$37,3,FALSE)</f>
        <v>2023-05-26T12:15:43.000Z</v>
      </c>
      <c r="D49" t="str">
        <f>VLOOKUP(S49, metadata!A$2:Q$37,4,FALSE)</f>
        <v>temple_NPK_18</v>
      </c>
      <c r="E49">
        <f>VLOOKUP(S49, metadata!A$2:Q$37,5,FALSE)</f>
        <v>45071</v>
      </c>
      <c r="F49">
        <f>VLOOKUP(S49, metadata!A$2:Q$37,6,FALSE)</f>
        <v>0.51944444444444449</v>
      </c>
      <c r="G49">
        <f>VLOOKUP(S49, metadata!A$2:Q$37,7,FALSE)</f>
        <v>0</v>
      </c>
      <c r="H49" t="str">
        <f>VLOOKUP(S49, metadata!A$2:Q$37,8,FALSE)</f>
        <v>temple_NPK_18</v>
      </c>
      <c r="I49" t="str">
        <f>VLOOKUP(S49, metadata!A$2:Q$37,9,FALSE)</f>
        <v>A</v>
      </c>
      <c r="J49">
        <f>VLOOKUP(S49, metadata!A$2:Q$37,10,FALSE)</f>
        <v>0</v>
      </c>
      <c r="K49">
        <f>VLOOKUP(S49, metadata!A$2:Q$37,11,FALSE)</f>
        <v>0</v>
      </c>
      <c r="L49" t="str">
        <f>VLOOKUP(S49, metadata!A$2:Q$37,12,FALSE)</f>
        <v>A1</v>
      </c>
      <c r="M49" t="str">
        <f>VLOOKUP(S49, metadata!A$2:Q$37,13,FALSE)</f>
        <v>temple</v>
      </c>
      <c r="N49">
        <f>VLOOKUP(S49, metadata!A$2:Q$37,14,FALSE)</f>
        <v>0</v>
      </c>
      <c r="O49">
        <f>VLOOKUP(S49, metadata!A$2:Q$37,15,FALSE)</f>
        <v>0</v>
      </c>
      <c r="P49">
        <f>VLOOKUP(S49, metadata!A$2:Q$37,16,FALSE)</f>
        <v>0</v>
      </c>
      <c r="Q49">
        <f>VLOOKUP(S49, metadata!A$2:Q$37,17,FALSE)</f>
        <v>0</v>
      </c>
      <c r="R49" t="b">
        <f t="shared" si="0"/>
        <v>1</v>
      </c>
      <c r="S49" t="s">
        <v>148</v>
      </c>
      <c r="T49" t="s">
        <v>516</v>
      </c>
      <c r="U49" t="s">
        <v>515</v>
      </c>
      <c r="V49" t="s">
        <v>514</v>
      </c>
      <c r="W49" t="s">
        <v>226</v>
      </c>
      <c r="X49" t="s">
        <v>226</v>
      </c>
      <c r="Z49">
        <v>25</v>
      </c>
    </row>
    <row r="50" spans="1:28" x14ac:dyDescent="0.3">
      <c r="A50" t="str">
        <f>VLOOKUP(S50, metadata!A$2:Q$37,1,FALSE)</f>
        <v>f44699e4-cdaf-45c7-9109-e693539d4ab0</v>
      </c>
      <c r="B50" t="str">
        <f>VLOOKUP(S50, metadata!A$2:Q$37,2,FALSE)</f>
        <v>2023-05-25T17:38:15.000Z</v>
      </c>
      <c r="C50" t="str">
        <f>VLOOKUP(S50, metadata!A$2:Q$37,3,FALSE)</f>
        <v>2023-05-26T12:15:43.000Z</v>
      </c>
      <c r="D50" t="str">
        <f>VLOOKUP(S50, metadata!A$2:Q$37,4,FALSE)</f>
        <v>temple_NPK_18</v>
      </c>
      <c r="E50">
        <f>VLOOKUP(S50, metadata!A$2:Q$37,5,FALSE)</f>
        <v>45071</v>
      </c>
      <c r="F50">
        <f>VLOOKUP(S50, metadata!A$2:Q$37,6,FALSE)</f>
        <v>0.51944444444444449</v>
      </c>
      <c r="G50">
        <f>VLOOKUP(S50, metadata!A$2:Q$37,7,FALSE)</f>
        <v>0</v>
      </c>
      <c r="H50" t="str">
        <f>VLOOKUP(S50, metadata!A$2:Q$37,8,FALSE)</f>
        <v>temple_NPK_18</v>
      </c>
      <c r="I50" t="str">
        <f>VLOOKUP(S50, metadata!A$2:Q$37,9,FALSE)</f>
        <v>A</v>
      </c>
      <c r="J50">
        <f>VLOOKUP(S50, metadata!A$2:Q$37,10,FALSE)</f>
        <v>0</v>
      </c>
      <c r="K50">
        <f>VLOOKUP(S50, metadata!A$2:Q$37,11,FALSE)</f>
        <v>0</v>
      </c>
      <c r="L50" t="str">
        <f>VLOOKUP(S50, metadata!A$2:Q$37,12,FALSE)</f>
        <v>A1</v>
      </c>
      <c r="M50" t="str">
        <f>VLOOKUP(S50, metadata!A$2:Q$37,13,FALSE)</f>
        <v>temple</v>
      </c>
      <c r="N50">
        <f>VLOOKUP(S50, metadata!A$2:Q$37,14,FALSE)</f>
        <v>0</v>
      </c>
      <c r="O50">
        <f>VLOOKUP(S50, metadata!A$2:Q$37,15,FALSE)</f>
        <v>0</v>
      </c>
      <c r="P50">
        <f>VLOOKUP(S50, metadata!A$2:Q$37,16,FALSE)</f>
        <v>0</v>
      </c>
      <c r="Q50">
        <f>VLOOKUP(S50, metadata!A$2:Q$37,17,FALSE)</f>
        <v>0</v>
      </c>
      <c r="R50" t="b">
        <f t="shared" si="0"/>
        <v>1</v>
      </c>
      <c r="S50" t="s">
        <v>148</v>
      </c>
      <c r="T50" t="s">
        <v>513</v>
      </c>
      <c r="U50" t="s">
        <v>512</v>
      </c>
      <c r="V50" t="s">
        <v>511</v>
      </c>
      <c r="W50" t="s">
        <v>194</v>
      </c>
      <c r="X50" t="s">
        <v>194</v>
      </c>
      <c r="Z50">
        <v>90</v>
      </c>
    </row>
    <row r="51" spans="1:28" x14ac:dyDescent="0.3">
      <c r="A51" t="str">
        <f>VLOOKUP(S51, metadata!A$2:Q$37,1,FALSE)</f>
        <v>33cfb7d6-8ed1-44c1-825e-490897acb04a</v>
      </c>
      <c r="B51" t="str">
        <f>VLOOKUP(S51, metadata!A$2:Q$37,2,FALSE)</f>
        <v>2023-05-25T15:40:28.901Z</v>
      </c>
      <c r="C51" t="str">
        <f>VLOOKUP(S51, metadata!A$2:Q$37,3,FALSE)</f>
        <v>2023-05-25T15:40:32.000Z</v>
      </c>
      <c r="D51" t="str">
        <f>VLOOKUP(S51, metadata!A$2:Q$37,4,FALSE)</f>
        <v>temple_control_11</v>
      </c>
      <c r="E51">
        <f>VLOOKUP(S51, metadata!A$2:Q$37,5,FALSE)</f>
        <v>45071</v>
      </c>
      <c r="F51">
        <f>VLOOKUP(S51, metadata!A$2:Q$37,6,FALSE)</f>
        <v>0.40902777777777777</v>
      </c>
      <c r="G51">
        <f>VLOOKUP(S51, metadata!A$2:Q$37,7,FALSE)</f>
        <v>0</v>
      </c>
      <c r="H51" t="str">
        <f>VLOOKUP(S51, metadata!A$2:Q$37,8,FALSE)</f>
        <v>temple_control_11</v>
      </c>
      <c r="I51" t="str">
        <f>VLOOKUP(S51, metadata!A$2:Q$37,9,FALSE)</f>
        <v>D</v>
      </c>
      <c r="J51">
        <f>VLOOKUP(S51, metadata!A$2:Q$37,10,FALSE)</f>
        <v>0</v>
      </c>
      <c r="K51">
        <f>VLOOKUP(S51, metadata!A$2:Q$37,11,FALSE)</f>
        <v>0</v>
      </c>
      <c r="L51" t="str">
        <f>VLOOKUP(S51, metadata!A$2:Q$37,12,FALSE)</f>
        <v>D4</v>
      </c>
      <c r="M51" t="str">
        <f>VLOOKUP(S51, metadata!A$2:Q$37,13,FALSE)</f>
        <v>temple</v>
      </c>
      <c r="N51">
        <f>VLOOKUP(S51, metadata!A$2:Q$37,14,FALSE)</f>
        <v>17</v>
      </c>
      <c r="O51">
        <f>VLOOKUP(S51, metadata!A$2:Q$37,15,FALSE)</f>
        <v>0</v>
      </c>
      <c r="P51">
        <f>VLOOKUP(S51, metadata!A$2:Q$37,16,FALSE)</f>
        <v>0</v>
      </c>
      <c r="Q51">
        <f>VLOOKUP(S51, metadata!A$2:Q$37,17,FALSE)</f>
        <v>0</v>
      </c>
      <c r="R51" t="b">
        <f t="shared" si="0"/>
        <v>1</v>
      </c>
      <c r="S51" t="s">
        <v>153</v>
      </c>
      <c r="T51" t="s">
        <v>510</v>
      </c>
      <c r="U51" t="s">
        <v>509</v>
      </c>
      <c r="V51" t="s">
        <v>508</v>
      </c>
      <c r="W51" t="s">
        <v>226</v>
      </c>
      <c r="X51" t="s">
        <v>226</v>
      </c>
      <c r="Z51">
        <v>4</v>
      </c>
    </row>
    <row r="52" spans="1:28" x14ac:dyDescent="0.3">
      <c r="A52" t="str">
        <f>VLOOKUP(S52, metadata!A$2:Q$37,1,FALSE)</f>
        <v>33cfb7d6-8ed1-44c1-825e-490897acb04a</v>
      </c>
      <c r="B52" t="str">
        <f>VLOOKUP(S52, metadata!A$2:Q$37,2,FALSE)</f>
        <v>2023-05-25T15:40:28.901Z</v>
      </c>
      <c r="C52" t="str">
        <f>VLOOKUP(S52, metadata!A$2:Q$37,3,FALSE)</f>
        <v>2023-05-25T15:40:32.000Z</v>
      </c>
      <c r="D52" t="str">
        <f>VLOOKUP(S52, metadata!A$2:Q$37,4,FALSE)</f>
        <v>temple_control_11</v>
      </c>
      <c r="E52">
        <f>VLOOKUP(S52, metadata!A$2:Q$37,5,FALSE)</f>
        <v>45071</v>
      </c>
      <c r="F52">
        <f>VLOOKUP(S52, metadata!A$2:Q$37,6,FALSE)</f>
        <v>0.40902777777777777</v>
      </c>
      <c r="G52">
        <f>VLOOKUP(S52, metadata!A$2:Q$37,7,FALSE)</f>
        <v>0</v>
      </c>
      <c r="H52" t="str">
        <f>VLOOKUP(S52, metadata!A$2:Q$37,8,FALSE)</f>
        <v>temple_control_11</v>
      </c>
      <c r="I52" t="str">
        <f>VLOOKUP(S52, metadata!A$2:Q$37,9,FALSE)</f>
        <v>D</v>
      </c>
      <c r="J52">
        <f>VLOOKUP(S52, metadata!A$2:Q$37,10,FALSE)</f>
        <v>0</v>
      </c>
      <c r="K52">
        <f>VLOOKUP(S52, metadata!A$2:Q$37,11,FALSE)</f>
        <v>0</v>
      </c>
      <c r="L52" t="str">
        <f>VLOOKUP(S52, metadata!A$2:Q$37,12,FALSE)</f>
        <v>D4</v>
      </c>
      <c r="M52" t="str">
        <f>VLOOKUP(S52, metadata!A$2:Q$37,13,FALSE)</f>
        <v>temple</v>
      </c>
      <c r="N52">
        <f>VLOOKUP(S52, metadata!A$2:Q$37,14,FALSE)</f>
        <v>17</v>
      </c>
      <c r="O52">
        <f>VLOOKUP(S52, metadata!A$2:Q$37,15,FALSE)</f>
        <v>0</v>
      </c>
      <c r="P52">
        <f>VLOOKUP(S52, metadata!A$2:Q$37,16,FALSE)</f>
        <v>0</v>
      </c>
      <c r="Q52">
        <f>VLOOKUP(S52, metadata!A$2:Q$37,17,FALSE)</f>
        <v>0</v>
      </c>
      <c r="R52" t="b">
        <f t="shared" si="0"/>
        <v>1</v>
      </c>
      <c r="S52" t="s">
        <v>153</v>
      </c>
      <c r="T52" t="s">
        <v>507</v>
      </c>
      <c r="U52" t="s">
        <v>506</v>
      </c>
      <c r="V52" t="s">
        <v>505</v>
      </c>
      <c r="W52" t="s">
        <v>444</v>
      </c>
      <c r="X52" t="s">
        <v>444</v>
      </c>
      <c r="Z52">
        <v>0.5</v>
      </c>
    </row>
    <row r="53" spans="1:28" x14ac:dyDescent="0.3">
      <c r="A53" t="str">
        <f>VLOOKUP(S53, metadata!A$2:Q$37,1,FALSE)</f>
        <v>33cfb7d6-8ed1-44c1-825e-490897acb04a</v>
      </c>
      <c r="B53" t="str">
        <f>VLOOKUP(S53, metadata!A$2:Q$37,2,FALSE)</f>
        <v>2023-05-25T15:40:28.901Z</v>
      </c>
      <c r="C53" t="str">
        <f>VLOOKUP(S53, metadata!A$2:Q$37,3,FALSE)</f>
        <v>2023-05-25T15:40:32.000Z</v>
      </c>
      <c r="D53" t="str">
        <f>VLOOKUP(S53, metadata!A$2:Q$37,4,FALSE)</f>
        <v>temple_control_11</v>
      </c>
      <c r="E53">
        <f>VLOOKUP(S53, metadata!A$2:Q$37,5,FALSE)</f>
        <v>45071</v>
      </c>
      <c r="F53">
        <f>VLOOKUP(S53, metadata!A$2:Q$37,6,FALSE)</f>
        <v>0.40902777777777777</v>
      </c>
      <c r="G53">
        <f>VLOOKUP(S53, metadata!A$2:Q$37,7,FALSE)</f>
        <v>0</v>
      </c>
      <c r="H53" t="str">
        <f>VLOOKUP(S53, metadata!A$2:Q$37,8,FALSE)</f>
        <v>temple_control_11</v>
      </c>
      <c r="I53" t="str">
        <f>VLOOKUP(S53, metadata!A$2:Q$37,9,FALSE)</f>
        <v>D</v>
      </c>
      <c r="J53">
        <f>VLOOKUP(S53, metadata!A$2:Q$37,10,FALSE)</f>
        <v>0</v>
      </c>
      <c r="K53">
        <f>VLOOKUP(S53, metadata!A$2:Q$37,11,FALSE)</f>
        <v>0</v>
      </c>
      <c r="L53" t="str">
        <f>VLOOKUP(S53, metadata!A$2:Q$37,12,FALSE)</f>
        <v>D4</v>
      </c>
      <c r="M53" t="str">
        <f>VLOOKUP(S53, metadata!A$2:Q$37,13,FALSE)</f>
        <v>temple</v>
      </c>
      <c r="N53">
        <f>VLOOKUP(S53, metadata!A$2:Q$37,14,FALSE)</f>
        <v>17</v>
      </c>
      <c r="O53">
        <f>VLOOKUP(S53, metadata!A$2:Q$37,15,FALSE)</f>
        <v>0</v>
      </c>
      <c r="P53">
        <f>VLOOKUP(S53, metadata!A$2:Q$37,16,FALSE)</f>
        <v>0</v>
      </c>
      <c r="Q53">
        <f>VLOOKUP(S53, metadata!A$2:Q$37,17,FALSE)</f>
        <v>0</v>
      </c>
      <c r="R53" t="b">
        <f t="shared" si="0"/>
        <v>1</v>
      </c>
      <c r="S53" t="s">
        <v>153</v>
      </c>
      <c r="T53" t="s">
        <v>504</v>
      </c>
      <c r="U53" t="s">
        <v>503</v>
      </c>
      <c r="V53" t="s">
        <v>502</v>
      </c>
      <c r="W53" t="s">
        <v>501</v>
      </c>
      <c r="X53" t="s">
        <v>501</v>
      </c>
      <c r="Z53">
        <v>1</v>
      </c>
    </row>
    <row r="54" spans="1:28" x14ac:dyDescent="0.3">
      <c r="A54" t="str">
        <f>VLOOKUP(S54, metadata!A$2:Q$37,1,FALSE)</f>
        <v>33cfb7d6-8ed1-44c1-825e-490897acb04a</v>
      </c>
      <c r="B54" t="str">
        <f>VLOOKUP(S54, metadata!A$2:Q$37,2,FALSE)</f>
        <v>2023-05-25T15:40:28.901Z</v>
      </c>
      <c r="C54" t="str">
        <f>VLOOKUP(S54, metadata!A$2:Q$37,3,FALSE)</f>
        <v>2023-05-25T15:40:32.000Z</v>
      </c>
      <c r="D54" t="str">
        <f>VLOOKUP(S54, metadata!A$2:Q$37,4,FALSE)</f>
        <v>temple_control_11</v>
      </c>
      <c r="E54">
        <f>VLOOKUP(S54, metadata!A$2:Q$37,5,FALSE)</f>
        <v>45071</v>
      </c>
      <c r="F54">
        <f>VLOOKUP(S54, metadata!A$2:Q$37,6,FALSE)</f>
        <v>0.40902777777777777</v>
      </c>
      <c r="G54">
        <f>VLOOKUP(S54, metadata!A$2:Q$37,7,FALSE)</f>
        <v>0</v>
      </c>
      <c r="H54" t="str">
        <f>VLOOKUP(S54, metadata!A$2:Q$37,8,FALSE)</f>
        <v>temple_control_11</v>
      </c>
      <c r="I54" t="str">
        <f>VLOOKUP(S54, metadata!A$2:Q$37,9,FALSE)</f>
        <v>D</v>
      </c>
      <c r="J54">
        <f>VLOOKUP(S54, metadata!A$2:Q$37,10,FALSE)</f>
        <v>0</v>
      </c>
      <c r="K54">
        <f>VLOOKUP(S54, metadata!A$2:Q$37,11,FALSE)</f>
        <v>0</v>
      </c>
      <c r="L54" t="str">
        <f>VLOOKUP(S54, metadata!A$2:Q$37,12,FALSE)</f>
        <v>D4</v>
      </c>
      <c r="M54" t="str">
        <f>VLOOKUP(S54, metadata!A$2:Q$37,13,FALSE)</f>
        <v>temple</v>
      </c>
      <c r="N54">
        <f>VLOOKUP(S54, metadata!A$2:Q$37,14,FALSE)</f>
        <v>17</v>
      </c>
      <c r="O54">
        <f>VLOOKUP(S54, metadata!A$2:Q$37,15,FALSE)</f>
        <v>0</v>
      </c>
      <c r="P54">
        <f>VLOOKUP(S54, metadata!A$2:Q$37,16,FALSE)</f>
        <v>0</v>
      </c>
      <c r="Q54">
        <f>VLOOKUP(S54, metadata!A$2:Q$37,17,FALSE)</f>
        <v>0</v>
      </c>
      <c r="R54" t="b">
        <f t="shared" si="0"/>
        <v>1</v>
      </c>
      <c r="S54" t="s">
        <v>153</v>
      </c>
      <c r="T54" t="s">
        <v>500</v>
      </c>
      <c r="U54" t="s">
        <v>499</v>
      </c>
      <c r="V54" t="s">
        <v>498</v>
      </c>
      <c r="W54" t="s">
        <v>233</v>
      </c>
      <c r="X54" t="s">
        <v>233</v>
      </c>
      <c r="Z54">
        <v>6</v>
      </c>
    </row>
    <row r="55" spans="1:28" x14ac:dyDescent="0.3">
      <c r="A55" t="str">
        <f>VLOOKUP(S55, metadata!A$2:Q$37,1,FALSE)</f>
        <v>33cfb7d6-8ed1-44c1-825e-490897acb04a</v>
      </c>
      <c r="B55" t="str">
        <f>VLOOKUP(S55, metadata!A$2:Q$37,2,FALSE)</f>
        <v>2023-05-25T15:40:28.901Z</v>
      </c>
      <c r="C55" t="str">
        <f>VLOOKUP(S55, metadata!A$2:Q$37,3,FALSE)</f>
        <v>2023-05-25T15:40:32.000Z</v>
      </c>
      <c r="D55" t="str">
        <f>VLOOKUP(S55, metadata!A$2:Q$37,4,FALSE)</f>
        <v>temple_control_11</v>
      </c>
      <c r="E55">
        <f>VLOOKUP(S55, metadata!A$2:Q$37,5,FALSE)</f>
        <v>45071</v>
      </c>
      <c r="F55">
        <f>VLOOKUP(S55, metadata!A$2:Q$37,6,FALSE)</f>
        <v>0.40902777777777777</v>
      </c>
      <c r="G55">
        <f>VLOOKUP(S55, metadata!A$2:Q$37,7,FALSE)</f>
        <v>0</v>
      </c>
      <c r="H55" t="str">
        <f>VLOOKUP(S55, metadata!A$2:Q$37,8,FALSE)</f>
        <v>temple_control_11</v>
      </c>
      <c r="I55" t="str">
        <f>VLOOKUP(S55, metadata!A$2:Q$37,9,FALSE)</f>
        <v>D</v>
      </c>
      <c r="J55">
        <f>VLOOKUP(S55, metadata!A$2:Q$37,10,FALSE)</f>
        <v>0</v>
      </c>
      <c r="K55">
        <f>VLOOKUP(S55, metadata!A$2:Q$37,11,FALSE)</f>
        <v>0</v>
      </c>
      <c r="L55" t="str">
        <f>VLOOKUP(S55, metadata!A$2:Q$37,12,FALSE)</f>
        <v>D4</v>
      </c>
      <c r="M55" t="str">
        <f>VLOOKUP(S55, metadata!A$2:Q$37,13,FALSE)</f>
        <v>temple</v>
      </c>
      <c r="N55">
        <f>VLOOKUP(S55, metadata!A$2:Q$37,14,FALSE)</f>
        <v>17</v>
      </c>
      <c r="O55">
        <f>VLOOKUP(S55, metadata!A$2:Q$37,15,FALSE)</f>
        <v>0</v>
      </c>
      <c r="P55">
        <f>VLOOKUP(S55, metadata!A$2:Q$37,16,FALSE)</f>
        <v>0</v>
      </c>
      <c r="Q55">
        <f>VLOOKUP(S55, metadata!A$2:Q$37,17,FALSE)</f>
        <v>0</v>
      </c>
      <c r="R55" t="b">
        <f t="shared" si="0"/>
        <v>1</v>
      </c>
      <c r="S55" t="s">
        <v>153</v>
      </c>
      <c r="T55" t="s">
        <v>497</v>
      </c>
      <c r="U55" t="s">
        <v>496</v>
      </c>
      <c r="V55" t="s">
        <v>495</v>
      </c>
      <c r="W55" t="s">
        <v>198</v>
      </c>
      <c r="X55" t="s">
        <v>198</v>
      </c>
      <c r="Z55">
        <v>10</v>
      </c>
    </row>
    <row r="56" spans="1:28" x14ac:dyDescent="0.3">
      <c r="A56" t="str">
        <f>VLOOKUP(S56, metadata!A$2:Q$37,1,FALSE)</f>
        <v>33cfb7d6-8ed1-44c1-825e-490897acb04a</v>
      </c>
      <c r="B56" t="str">
        <f>VLOOKUP(S56, metadata!A$2:Q$37,2,FALSE)</f>
        <v>2023-05-25T15:40:28.901Z</v>
      </c>
      <c r="C56" t="str">
        <f>VLOOKUP(S56, metadata!A$2:Q$37,3,FALSE)</f>
        <v>2023-05-25T15:40:32.000Z</v>
      </c>
      <c r="D56" t="str">
        <f>VLOOKUP(S56, metadata!A$2:Q$37,4,FALSE)</f>
        <v>temple_control_11</v>
      </c>
      <c r="E56">
        <f>VLOOKUP(S56, metadata!A$2:Q$37,5,FALSE)</f>
        <v>45071</v>
      </c>
      <c r="F56">
        <f>VLOOKUP(S56, metadata!A$2:Q$37,6,FALSE)</f>
        <v>0.40902777777777777</v>
      </c>
      <c r="G56">
        <f>VLOOKUP(S56, metadata!A$2:Q$37,7,FALSE)</f>
        <v>0</v>
      </c>
      <c r="H56" t="str">
        <f>VLOOKUP(S56, metadata!A$2:Q$37,8,FALSE)</f>
        <v>temple_control_11</v>
      </c>
      <c r="I56" t="str">
        <f>VLOOKUP(S56, metadata!A$2:Q$37,9,FALSE)</f>
        <v>D</v>
      </c>
      <c r="J56">
        <f>VLOOKUP(S56, metadata!A$2:Q$37,10,FALSE)</f>
        <v>0</v>
      </c>
      <c r="K56">
        <f>VLOOKUP(S56, metadata!A$2:Q$37,11,FALSE)</f>
        <v>0</v>
      </c>
      <c r="L56" t="str">
        <f>VLOOKUP(S56, metadata!A$2:Q$37,12,FALSE)</f>
        <v>D4</v>
      </c>
      <c r="M56" t="str">
        <f>VLOOKUP(S56, metadata!A$2:Q$37,13,FALSE)</f>
        <v>temple</v>
      </c>
      <c r="N56">
        <f>VLOOKUP(S56, metadata!A$2:Q$37,14,FALSE)</f>
        <v>17</v>
      </c>
      <c r="O56">
        <f>VLOOKUP(S56, metadata!A$2:Q$37,15,FALSE)</f>
        <v>0</v>
      </c>
      <c r="P56">
        <f>VLOOKUP(S56, metadata!A$2:Q$37,16,FALSE)</f>
        <v>0</v>
      </c>
      <c r="Q56">
        <f>VLOOKUP(S56, metadata!A$2:Q$37,17,FALSE)</f>
        <v>0</v>
      </c>
      <c r="R56" t="b">
        <f t="shared" si="0"/>
        <v>1</v>
      </c>
      <c r="S56" t="s">
        <v>153</v>
      </c>
      <c r="T56" t="s">
        <v>494</v>
      </c>
      <c r="U56" t="s">
        <v>493</v>
      </c>
      <c r="V56" t="s">
        <v>492</v>
      </c>
      <c r="W56" t="s">
        <v>276</v>
      </c>
      <c r="X56" t="s">
        <v>276</v>
      </c>
      <c r="Z56">
        <v>1</v>
      </c>
    </row>
    <row r="57" spans="1:28" x14ac:dyDescent="0.3">
      <c r="A57" t="str">
        <f>VLOOKUP(S57, metadata!A$2:Q$37,1,FALSE)</f>
        <v>33cfb7d6-8ed1-44c1-825e-490897acb04a</v>
      </c>
      <c r="B57" t="str">
        <f>VLOOKUP(S57, metadata!A$2:Q$37,2,FALSE)</f>
        <v>2023-05-25T15:40:28.901Z</v>
      </c>
      <c r="C57" t="str">
        <f>VLOOKUP(S57, metadata!A$2:Q$37,3,FALSE)</f>
        <v>2023-05-25T15:40:32.000Z</v>
      </c>
      <c r="D57" t="str">
        <f>VLOOKUP(S57, metadata!A$2:Q$37,4,FALSE)</f>
        <v>temple_control_11</v>
      </c>
      <c r="E57">
        <f>VLOOKUP(S57, metadata!A$2:Q$37,5,FALSE)</f>
        <v>45071</v>
      </c>
      <c r="F57">
        <f>VLOOKUP(S57, metadata!A$2:Q$37,6,FALSE)</f>
        <v>0.40902777777777777</v>
      </c>
      <c r="G57">
        <f>VLOOKUP(S57, metadata!A$2:Q$37,7,FALSE)</f>
        <v>0</v>
      </c>
      <c r="H57" t="str">
        <f>VLOOKUP(S57, metadata!A$2:Q$37,8,FALSE)</f>
        <v>temple_control_11</v>
      </c>
      <c r="I57" t="str">
        <f>VLOOKUP(S57, metadata!A$2:Q$37,9,FALSE)</f>
        <v>D</v>
      </c>
      <c r="J57">
        <f>VLOOKUP(S57, metadata!A$2:Q$37,10,FALSE)</f>
        <v>0</v>
      </c>
      <c r="K57">
        <f>VLOOKUP(S57, metadata!A$2:Q$37,11,FALSE)</f>
        <v>0</v>
      </c>
      <c r="L57" t="str">
        <f>VLOOKUP(S57, metadata!A$2:Q$37,12,FALSE)</f>
        <v>D4</v>
      </c>
      <c r="M57" t="str">
        <f>VLOOKUP(S57, metadata!A$2:Q$37,13,FALSE)</f>
        <v>temple</v>
      </c>
      <c r="N57">
        <f>VLOOKUP(S57, metadata!A$2:Q$37,14,FALSE)</f>
        <v>17</v>
      </c>
      <c r="O57">
        <f>VLOOKUP(S57, metadata!A$2:Q$37,15,FALSE)</f>
        <v>0</v>
      </c>
      <c r="P57">
        <f>VLOOKUP(S57, metadata!A$2:Q$37,16,FALSE)</f>
        <v>0</v>
      </c>
      <c r="Q57">
        <f>VLOOKUP(S57, metadata!A$2:Q$37,17,FALSE)</f>
        <v>0</v>
      </c>
      <c r="R57" t="b">
        <f t="shared" si="0"/>
        <v>1</v>
      </c>
      <c r="S57" t="s">
        <v>153</v>
      </c>
      <c r="T57" t="s">
        <v>491</v>
      </c>
      <c r="U57" t="s">
        <v>490</v>
      </c>
      <c r="V57" t="s">
        <v>489</v>
      </c>
      <c r="W57" t="s">
        <v>398</v>
      </c>
      <c r="X57" t="s">
        <v>398</v>
      </c>
      <c r="Z57">
        <v>0.5</v>
      </c>
    </row>
    <row r="58" spans="1:28" x14ac:dyDescent="0.3">
      <c r="A58" t="str">
        <f>VLOOKUP(S58, metadata!A$2:Q$37,1,FALSE)</f>
        <v>33cfb7d6-8ed1-44c1-825e-490897acb04a</v>
      </c>
      <c r="B58" t="str">
        <f>VLOOKUP(S58, metadata!A$2:Q$37,2,FALSE)</f>
        <v>2023-05-25T15:40:28.901Z</v>
      </c>
      <c r="C58" t="str">
        <f>VLOOKUP(S58, metadata!A$2:Q$37,3,FALSE)</f>
        <v>2023-05-25T15:40:32.000Z</v>
      </c>
      <c r="D58" t="str">
        <f>VLOOKUP(S58, metadata!A$2:Q$37,4,FALSE)</f>
        <v>temple_control_11</v>
      </c>
      <c r="E58">
        <f>VLOOKUP(S58, metadata!A$2:Q$37,5,FALSE)</f>
        <v>45071</v>
      </c>
      <c r="F58">
        <f>VLOOKUP(S58, metadata!A$2:Q$37,6,FALSE)</f>
        <v>0.40902777777777777</v>
      </c>
      <c r="G58">
        <f>VLOOKUP(S58, metadata!A$2:Q$37,7,FALSE)</f>
        <v>0</v>
      </c>
      <c r="H58" t="str">
        <f>VLOOKUP(S58, metadata!A$2:Q$37,8,FALSE)</f>
        <v>temple_control_11</v>
      </c>
      <c r="I58" t="str">
        <f>VLOOKUP(S58, metadata!A$2:Q$37,9,FALSE)</f>
        <v>D</v>
      </c>
      <c r="J58">
        <f>VLOOKUP(S58, metadata!A$2:Q$37,10,FALSE)</f>
        <v>0</v>
      </c>
      <c r="K58">
        <f>VLOOKUP(S58, metadata!A$2:Q$37,11,FALSE)</f>
        <v>0</v>
      </c>
      <c r="L58" t="str">
        <f>VLOOKUP(S58, metadata!A$2:Q$37,12,FALSE)</f>
        <v>D4</v>
      </c>
      <c r="M58" t="str">
        <f>VLOOKUP(S58, metadata!A$2:Q$37,13,FALSE)</f>
        <v>temple</v>
      </c>
      <c r="N58">
        <f>VLOOKUP(S58, metadata!A$2:Q$37,14,FALSE)</f>
        <v>17</v>
      </c>
      <c r="O58">
        <f>VLOOKUP(S58, metadata!A$2:Q$37,15,FALSE)</f>
        <v>0</v>
      </c>
      <c r="P58">
        <f>VLOOKUP(S58, metadata!A$2:Q$37,16,FALSE)</f>
        <v>0</v>
      </c>
      <c r="Q58">
        <f>VLOOKUP(S58, metadata!A$2:Q$37,17,FALSE)</f>
        <v>0</v>
      </c>
      <c r="R58" t="b">
        <f t="shared" si="0"/>
        <v>1</v>
      </c>
      <c r="S58" t="s">
        <v>153</v>
      </c>
      <c r="T58" t="s">
        <v>488</v>
      </c>
      <c r="U58" t="s">
        <v>487</v>
      </c>
      <c r="V58" t="s">
        <v>486</v>
      </c>
      <c r="W58" t="s">
        <v>485</v>
      </c>
      <c r="X58" t="s">
        <v>485</v>
      </c>
      <c r="Z58">
        <v>4</v>
      </c>
    </row>
    <row r="59" spans="1:28" x14ac:dyDescent="0.3">
      <c r="A59" t="str">
        <f>VLOOKUP(S59, metadata!A$2:Q$37,1,FALSE)</f>
        <v>33cfb7d6-8ed1-44c1-825e-490897acb04a</v>
      </c>
      <c r="B59" t="str">
        <f>VLOOKUP(S59, metadata!A$2:Q$37,2,FALSE)</f>
        <v>2023-05-25T15:40:28.901Z</v>
      </c>
      <c r="C59" t="str">
        <f>VLOOKUP(S59, metadata!A$2:Q$37,3,FALSE)</f>
        <v>2023-05-25T15:40:32.000Z</v>
      </c>
      <c r="D59" t="str">
        <f>VLOOKUP(S59, metadata!A$2:Q$37,4,FALSE)</f>
        <v>temple_control_11</v>
      </c>
      <c r="E59">
        <f>VLOOKUP(S59, metadata!A$2:Q$37,5,FALSE)</f>
        <v>45071</v>
      </c>
      <c r="F59">
        <f>VLOOKUP(S59, metadata!A$2:Q$37,6,FALSE)</f>
        <v>0.40902777777777777</v>
      </c>
      <c r="G59">
        <f>VLOOKUP(S59, metadata!A$2:Q$37,7,FALSE)</f>
        <v>0</v>
      </c>
      <c r="H59" t="str">
        <f>VLOOKUP(S59, metadata!A$2:Q$37,8,FALSE)</f>
        <v>temple_control_11</v>
      </c>
      <c r="I59" t="str">
        <f>VLOOKUP(S59, metadata!A$2:Q$37,9,FALSE)</f>
        <v>D</v>
      </c>
      <c r="J59">
        <f>VLOOKUP(S59, metadata!A$2:Q$37,10,FALSE)</f>
        <v>0</v>
      </c>
      <c r="K59">
        <f>VLOOKUP(S59, metadata!A$2:Q$37,11,FALSE)</f>
        <v>0</v>
      </c>
      <c r="L59" t="str">
        <f>VLOOKUP(S59, metadata!A$2:Q$37,12,FALSE)</f>
        <v>D4</v>
      </c>
      <c r="M59" t="str">
        <f>VLOOKUP(S59, metadata!A$2:Q$37,13,FALSE)</f>
        <v>temple</v>
      </c>
      <c r="N59">
        <f>VLOOKUP(S59, metadata!A$2:Q$37,14,FALSE)</f>
        <v>17</v>
      </c>
      <c r="O59">
        <f>VLOOKUP(S59, metadata!A$2:Q$37,15,FALSE)</f>
        <v>0</v>
      </c>
      <c r="P59">
        <f>VLOOKUP(S59, metadata!A$2:Q$37,16,FALSE)</f>
        <v>0</v>
      </c>
      <c r="Q59">
        <f>VLOOKUP(S59, metadata!A$2:Q$37,17,FALSE)</f>
        <v>0</v>
      </c>
      <c r="R59" t="b">
        <f t="shared" si="0"/>
        <v>1</v>
      </c>
      <c r="S59" t="s">
        <v>153</v>
      </c>
      <c r="T59" t="s">
        <v>484</v>
      </c>
      <c r="U59" t="s">
        <v>483</v>
      </c>
      <c r="V59" t="s">
        <v>482</v>
      </c>
      <c r="W59" t="s">
        <v>218</v>
      </c>
      <c r="X59" t="s">
        <v>218</v>
      </c>
      <c r="Z59">
        <v>2</v>
      </c>
    </row>
    <row r="60" spans="1:28" x14ac:dyDescent="0.3">
      <c r="A60" t="str">
        <f>VLOOKUP(S60, metadata!A$2:Q$37,1,FALSE)</f>
        <v>33cfb7d6-8ed1-44c1-825e-490897acb04a</v>
      </c>
      <c r="B60" t="str">
        <f>VLOOKUP(S60, metadata!A$2:Q$37,2,FALSE)</f>
        <v>2023-05-25T15:40:28.901Z</v>
      </c>
      <c r="C60" t="str">
        <f>VLOOKUP(S60, metadata!A$2:Q$37,3,FALSE)</f>
        <v>2023-05-25T15:40:32.000Z</v>
      </c>
      <c r="D60" t="str">
        <f>VLOOKUP(S60, metadata!A$2:Q$37,4,FALSE)</f>
        <v>temple_control_11</v>
      </c>
      <c r="E60">
        <f>VLOOKUP(S60, metadata!A$2:Q$37,5,FALSE)</f>
        <v>45071</v>
      </c>
      <c r="F60">
        <f>VLOOKUP(S60, metadata!A$2:Q$37,6,FALSE)</f>
        <v>0.40902777777777777</v>
      </c>
      <c r="G60">
        <f>VLOOKUP(S60, metadata!A$2:Q$37,7,FALSE)</f>
        <v>0</v>
      </c>
      <c r="H60" t="str">
        <f>VLOOKUP(S60, metadata!A$2:Q$37,8,FALSE)</f>
        <v>temple_control_11</v>
      </c>
      <c r="I60" t="str">
        <f>VLOOKUP(S60, metadata!A$2:Q$37,9,FALSE)</f>
        <v>D</v>
      </c>
      <c r="J60">
        <f>VLOOKUP(S60, metadata!A$2:Q$37,10,FALSE)</f>
        <v>0</v>
      </c>
      <c r="K60">
        <f>VLOOKUP(S60, metadata!A$2:Q$37,11,FALSE)</f>
        <v>0</v>
      </c>
      <c r="L60" t="str">
        <f>VLOOKUP(S60, metadata!A$2:Q$37,12,FALSE)</f>
        <v>D4</v>
      </c>
      <c r="M60" t="str">
        <f>VLOOKUP(S60, metadata!A$2:Q$37,13,FALSE)</f>
        <v>temple</v>
      </c>
      <c r="N60">
        <f>VLOOKUP(S60, metadata!A$2:Q$37,14,FALSE)</f>
        <v>17</v>
      </c>
      <c r="O60">
        <f>VLOOKUP(S60, metadata!A$2:Q$37,15,FALSE)</f>
        <v>0</v>
      </c>
      <c r="P60">
        <f>VLOOKUP(S60, metadata!A$2:Q$37,16,FALSE)</f>
        <v>0</v>
      </c>
      <c r="Q60">
        <f>VLOOKUP(S60, metadata!A$2:Q$37,17,FALSE)</f>
        <v>0</v>
      </c>
      <c r="R60" t="b">
        <f t="shared" si="0"/>
        <v>1</v>
      </c>
      <c r="S60" t="s">
        <v>153</v>
      </c>
      <c r="T60" t="s">
        <v>481</v>
      </c>
      <c r="U60" t="s">
        <v>480</v>
      </c>
      <c r="V60" t="s">
        <v>479</v>
      </c>
      <c r="W60" t="s">
        <v>255</v>
      </c>
      <c r="X60" t="s">
        <v>255</v>
      </c>
      <c r="Z60">
        <v>2</v>
      </c>
    </row>
    <row r="61" spans="1:28" x14ac:dyDescent="0.3">
      <c r="A61" t="str">
        <f>VLOOKUP(S61, metadata!A$2:Q$37,1,FALSE)</f>
        <v>33cfb7d6-8ed1-44c1-825e-490897acb04a</v>
      </c>
      <c r="B61" t="str">
        <f>VLOOKUP(S61, metadata!A$2:Q$37,2,FALSE)</f>
        <v>2023-05-25T15:40:28.901Z</v>
      </c>
      <c r="C61" t="str">
        <f>VLOOKUP(S61, metadata!A$2:Q$37,3,FALSE)</f>
        <v>2023-05-25T15:40:32.000Z</v>
      </c>
      <c r="D61" t="str">
        <f>VLOOKUP(S61, metadata!A$2:Q$37,4,FALSE)</f>
        <v>temple_control_11</v>
      </c>
      <c r="E61">
        <f>VLOOKUP(S61, metadata!A$2:Q$37,5,FALSE)</f>
        <v>45071</v>
      </c>
      <c r="F61">
        <f>VLOOKUP(S61, metadata!A$2:Q$37,6,FALSE)</f>
        <v>0.40902777777777777</v>
      </c>
      <c r="G61">
        <f>VLOOKUP(S61, metadata!A$2:Q$37,7,FALSE)</f>
        <v>0</v>
      </c>
      <c r="H61" t="str">
        <f>VLOOKUP(S61, metadata!A$2:Q$37,8,FALSE)</f>
        <v>temple_control_11</v>
      </c>
      <c r="I61" t="str">
        <f>VLOOKUP(S61, metadata!A$2:Q$37,9,FALSE)</f>
        <v>D</v>
      </c>
      <c r="J61">
        <f>VLOOKUP(S61, metadata!A$2:Q$37,10,FALSE)</f>
        <v>0</v>
      </c>
      <c r="K61">
        <f>VLOOKUP(S61, metadata!A$2:Q$37,11,FALSE)</f>
        <v>0</v>
      </c>
      <c r="L61" t="str">
        <f>VLOOKUP(S61, metadata!A$2:Q$37,12,FALSE)</f>
        <v>D4</v>
      </c>
      <c r="M61" t="str">
        <f>VLOOKUP(S61, metadata!A$2:Q$37,13,FALSE)</f>
        <v>temple</v>
      </c>
      <c r="N61">
        <f>VLOOKUP(S61, metadata!A$2:Q$37,14,FALSE)</f>
        <v>17</v>
      </c>
      <c r="O61">
        <f>VLOOKUP(S61, metadata!A$2:Q$37,15,FALSE)</f>
        <v>0</v>
      </c>
      <c r="P61">
        <f>VLOOKUP(S61, metadata!A$2:Q$37,16,FALSE)</f>
        <v>0</v>
      </c>
      <c r="Q61">
        <f>VLOOKUP(S61, metadata!A$2:Q$37,17,FALSE)</f>
        <v>0</v>
      </c>
      <c r="R61" t="b">
        <f t="shared" si="0"/>
        <v>1</v>
      </c>
      <c r="S61" t="s">
        <v>153</v>
      </c>
      <c r="T61" t="s">
        <v>478</v>
      </c>
      <c r="U61" t="s">
        <v>477</v>
      </c>
      <c r="V61" t="s">
        <v>476</v>
      </c>
      <c r="W61" t="s">
        <v>375</v>
      </c>
      <c r="X61" t="s">
        <v>375</v>
      </c>
      <c r="Z61">
        <v>0.5</v>
      </c>
      <c r="AB61" t="s">
        <v>374</v>
      </c>
    </row>
    <row r="62" spans="1:28" x14ac:dyDescent="0.3">
      <c r="A62" t="str">
        <f>VLOOKUP(S62, metadata!A$2:Q$37,1,FALSE)</f>
        <v>33cfb7d6-8ed1-44c1-825e-490897acb04a</v>
      </c>
      <c r="B62" t="str">
        <f>VLOOKUP(S62, metadata!A$2:Q$37,2,FALSE)</f>
        <v>2023-05-25T15:40:28.901Z</v>
      </c>
      <c r="C62" t="str">
        <f>VLOOKUP(S62, metadata!A$2:Q$37,3,FALSE)</f>
        <v>2023-05-25T15:40:32.000Z</v>
      </c>
      <c r="D62" t="str">
        <f>VLOOKUP(S62, metadata!A$2:Q$37,4,FALSE)</f>
        <v>temple_control_11</v>
      </c>
      <c r="E62">
        <f>VLOOKUP(S62, metadata!A$2:Q$37,5,FALSE)</f>
        <v>45071</v>
      </c>
      <c r="F62">
        <f>VLOOKUP(S62, metadata!A$2:Q$37,6,FALSE)</f>
        <v>0.40902777777777777</v>
      </c>
      <c r="G62">
        <f>VLOOKUP(S62, metadata!A$2:Q$37,7,FALSE)</f>
        <v>0</v>
      </c>
      <c r="H62" t="str">
        <f>VLOOKUP(S62, metadata!A$2:Q$37,8,FALSE)</f>
        <v>temple_control_11</v>
      </c>
      <c r="I62" t="str">
        <f>VLOOKUP(S62, metadata!A$2:Q$37,9,FALSE)</f>
        <v>D</v>
      </c>
      <c r="J62">
        <f>VLOOKUP(S62, metadata!A$2:Q$37,10,FALSE)</f>
        <v>0</v>
      </c>
      <c r="K62">
        <f>VLOOKUP(S62, metadata!A$2:Q$37,11,FALSE)</f>
        <v>0</v>
      </c>
      <c r="L62" t="str">
        <f>VLOOKUP(S62, metadata!A$2:Q$37,12,FALSE)</f>
        <v>D4</v>
      </c>
      <c r="M62" t="str">
        <f>VLOOKUP(S62, metadata!A$2:Q$37,13,FALSE)</f>
        <v>temple</v>
      </c>
      <c r="N62">
        <f>VLOOKUP(S62, metadata!A$2:Q$37,14,FALSE)</f>
        <v>17</v>
      </c>
      <c r="O62">
        <f>VLOOKUP(S62, metadata!A$2:Q$37,15,FALSE)</f>
        <v>0</v>
      </c>
      <c r="P62">
        <f>VLOOKUP(S62, metadata!A$2:Q$37,16,FALSE)</f>
        <v>0</v>
      </c>
      <c r="Q62">
        <f>VLOOKUP(S62, metadata!A$2:Q$37,17,FALSE)</f>
        <v>0</v>
      </c>
      <c r="R62" t="b">
        <f t="shared" si="0"/>
        <v>1</v>
      </c>
      <c r="S62" t="s">
        <v>153</v>
      </c>
      <c r="T62" t="s">
        <v>475</v>
      </c>
      <c r="U62" t="s">
        <v>474</v>
      </c>
      <c r="V62" t="s">
        <v>473</v>
      </c>
      <c r="W62" t="s">
        <v>202</v>
      </c>
      <c r="X62" t="s">
        <v>202</v>
      </c>
      <c r="Z62">
        <v>35</v>
      </c>
    </row>
    <row r="63" spans="1:28" x14ac:dyDescent="0.3">
      <c r="A63" t="str">
        <f>VLOOKUP(S63, metadata!A$2:Q$37,1,FALSE)</f>
        <v>33cfb7d6-8ed1-44c1-825e-490897acb04a</v>
      </c>
      <c r="B63" t="str">
        <f>VLOOKUP(S63, metadata!A$2:Q$37,2,FALSE)</f>
        <v>2023-05-25T15:40:28.901Z</v>
      </c>
      <c r="C63" t="str">
        <f>VLOOKUP(S63, metadata!A$2:Q$37,3,FALSE)</f>
        <v>2023-05-25T15:40:32.000Z</v>
      </c>
      <c r="D63" t="str">
        <f>VLOOKUP(S63, metadata!A$2:Q$37,4,FALSE)</f>
        <v>temple_control_11</v>
      </c>
      <c r="E63">
        <f>VLOOKUP(S63, metadata!A$2:Q$37,5,FALSE)</f>
        <v>45071</v>
      </c>
      <c r="F63">
        <f>VLOOKUP(S63, metadata!A$2:Q$37,6,FALSE)</f>
        <v>0.40902777777777777</v>
      </c>
      <c r="G63">
        <f>VLOOKUP(S63, metadata!A$2:Q$37,7,FALSE)</f>
        <v>0</v>
      </c>
      <c r="H63" t="str">
        <f>VLOOKUP(S63, metadata!A$2:Q$37,8,FALSE)</f>
        <v>temple_control_11</v>
      </c>
      <c r="I63" t="str">
        <f>VLOOKUP(S63, metadata!A$2:Q$37,9,FALSE)</f>
        <v>D</v>
      </c>
      <c r="J63">
        <f>VLOOKUP(S63, metadata!A$2:Q$37,10,FALSE)</f>
        <v>0</v>
      </c>
      <c r="K63">
        <f>VLOOKUP(S63, metadata!A$2:Q$37,11,FALSE)</f>
        <v>0</v>
      </c>
      <c r="L63" t="str">
        <f>VLOOKUP(S63, metadata!A$2:Q$37,12,FALSE)</f>
        <v>D4</v>
      </c>
      <c r="M63" t="str">
        <f>VLOOKUP(S63, metadata!A$2:Q$37,13,FALSE)</f>
        <v>temple</v>
      </c>
      <c r="N63">
        <f>VLOOKUP(S63, metadata!A$2:Q$37,14,FALSE)</f>
        <v>17</v>
      </c>
      <c r="O63">
        <f>VLOOKUP(S63, metadata!A$2:Q$37,15,FALSE)</f>
        <v>0</v>
      </c>
      <c r="P63">
        <f>VLOOKUP(S63, metadata!A$2:Q$37,16,FALSE)</f>
        <v>0</v>
      </c>
      <c r="Q63">
        <f>VLOOKUP(S63, metadata!A$2:Q$37,17,FALSE)</f>
        <v>0</v>
      </c>
      <c r="R63" t="b">
        <f t="shared" si="0"/>
        <v>1</v>
      </c>
      <c r="S63" t="s">
        <v>153</v>
      </c>
      <c r="T63" t="s">
        <v>472</v>
      </c>
      <c r="U63" t="s">
        <v>471</v>
      </c>
      <c r="V63" t="s">
        <v>470</v>
      </c>
      <c r="W63" t="s">
        <v>190</v>
      </c>
      <c r="X63" t="s">
        <v>190</v>
      </c>
      <c r="Z63">
        <v>75</v>
      </c>
    </row>
    <row r="64" spans="1:28" x14ac:dyDescent="0.3">
      <c r="A64" t="str">
        <f>VLOOKUP(S64, metadata!A$2:Q$37,1,FALSE)</f>
        <v>33cfb7d6-8ed1-44c1-825e-490897acb04a</v>
      </c>
      <c r="B64" t="str">
        <f>VLOOKUP(S64, metadata!A$2:Q$37,2,FALSE)</f>
        <v>2023-05-25T15:40:28.901Z</v>
      </c>
      <c r="C64" t="str">
        <f>VLOOKUP(S64, metadata!A$2:Q$37,3,FALSE)</f>
        <v>2023-05-25T15:40:32.000Z</v>
      </c>
      <c r="D64" t="str">
        <f>VLOOKUP(S64, metadata!A$2:Q$37,4,FALSE)</f>
        <v>temple_control_11</v>
      </c>
      <c r="E64">
        <f>VLOOKUP(S64, metadata!A$2:Q$37,5,FALSE)</f>
        <v>45071</v>
      </c>
      <c r="F64">
        <f>VLOOKUP(S64, metadata!A$2:Q$37,6,FALSE)</f>
        <v>0.40902777777777777</v>
      </c>
      <c r="G64">
        <f>VLOOKUP(S64, metadata!A$2:Q$37,7,FALSE)</f>
        <v>0</v>
      </c>
      <c r="H64" t="str">
        <f>VLOOKUP(S64, metadata!A$2:Q$37,8,FALSE)</f>
        <v>temple_control_11</v>
      </c>
      <c r="I64" t="str">
        <f>VLOOKUP(S64, metadata!A$2:Q$37,9,FALSE)</f>
        <v>D</v>
      </c>
      <c r="J64">
        <f>VLOOKUP(S64, metadata!A$2:Q$37,10,FALSE)</f>
        <v>0</v>
      </c>
      <c r="K64">
        <f>VLOOKUP(S64, metadata!A$2:Q$37,11,FALSE)</f>
        <v>0</v>
      </c>
      <c r="L64" t="str">
        <f>VLOOKUP(S64, metadata!A$2:Q$37,12,FALSE)</f>
        <v>D4</v>
      </c>
      <c r="M64" t="str">
        <f>VLOOKUP(S64, metadata!A$2:Q$37,13,FALSE)</f>
        <v>temple</v>
      </c>
      <c r="N64">
        <f>VLOOKUP(S64, metadata!A$2:Q$37,14,FALSE)</f>
        <v>17</v>
      </c>
      <c r="O64">
        <f>VLOOKUP(S64, metadata!A$2:Q$37,15,FALSE)</f>
        <v>0</v>
      </c>
      <c r="P64">
        <f>VLOOKUP(S64, metadata!A$2:Q$37,16,FALSE)</f>
        <v>0</v>
      </c>
      <c r="Q64">
        <f>VLOOKUP(S64, metadata!A$2:Q$37,17,FALSE)</f>
        <v>0</v>
      </c>
      <c r="R64" t="b">
        <f t="shared" si="0"/>
        <v>1</v>
      </c>
      <c r="S64" t="s">
        <v>153</v>
      </c>
      <c r="T64" t="s">
        <v>469</v>
      </c>
      <c r="U64" t="s">
        <v>468</v>
      </c>
      <c r="V64" t="s">
        <v>467</v>
      </c>
      <c r="W64" t="s">
        <v>266</v>
      </c>
      <c r="X64" t="s">
        <v>266</v>
      </c>
      <c r="Z64">
        <v>2</v>
      </c>
    </row>
    <row r="65" spans="1:28" x14ac:dyDescent="0.3">
      <c r="A65" t="str">
        <f>VLOOKUP(S65, metadata!A$2:Q$37,1,FALSE)</f>
        <v>33cfb7d6-8ed1-44c1-825e-490897acb04a</v>
      </c>
      <c r="B65" t="str">
        <f>VLOOKUP(S65, metadata!A$2:Q$37,2,FALSE)</f>
        <v>2023-05-25T15:40:28.901Z</v>
      </c>
      <c r="C65" t="str">
        <f>VLOOKUP(S65, metadata!A$2:Q$37,3,FALSE)</f>
        <v>2023-05-25T15:40:32.000Z</v>
      </c>
      <c r="D65" t="str">
        <f>VLOOKUP(S65, metadata!A$2:Q$37,4,FALSE)</f>
        <v>temple_control_11</v>
      </c>
      <c r="E65">
        <f>VLOOKUP(S65, metadata!A$2:Q$37,5,FALSE)</f>
        <v>45071</v>
      </c>
      <c r="F65">
        <f>VLOOKUP(S65, metadata!A$2:Q$37,6,FALSE)</f>
        <v>0.40902777777777777</v>
      </c>
      <c r="G65">
        <f>VLOOKUP(S65, metadata!A$2:Q$37,7,FALSE)</f>
        <v>0</v>
      </c>
      <c r="H65" t="str">
        <f>VLOOKUP(S65, metadata!A$2:Q$37,8,FALSE)</f>
        <v>temple_control_11</v>
      </c>
      <c r="I65" t="str">
        <f>VLOOKUP(S65, metadata!A$2:Q$37,9,FALSE)</f>
        <v>D</v>
      </c>
      <c r="J65">
        <f>VLOOKUP(S65, metadata!A$2:Q$37,10,FALSE)</f>
        <v>0</v>
      </c>
      <c r="K65">
        <f>VLOOKUP(S65, metadata!A$2:Q$37,11,FALSE)</f>
        <v>0</v>
      </c>
      <c r="L65" t="str">
        <f>VLOOKUP(S65, metadata!A$2:Q$37,12,FALSE)</f>
        <v>D4</v>
      </c>
      <c r="M65" t="str">
        <f>VLOOKUP(S65, metadata!A$2:Q$37,13,FALSE)</f>
        <v>temple</v>
      </c>
      <c r="N65">
        <f>VLOOKUP(S65, metadata!A$2:Q$37,14,FALSE)</f>
        <v>17</v>
      </c>
      <c r="O65">
        <f>VLOOKUP(S65, metadata!A$2:Q$37,15,FALSE)</f>
        <v>0</v>
      </c>
      <c r="P65">
        <f>VLOOKUP(S65, metadata!A$2:Q$37,16,FALSE)</f>
        <v>0</v>
      </c>
      <c r="Q65">
        <f>VLOOKUP(S65, metadata!A$2:Q$37,17,FALSE)</f>
        <v>0</v>
      </c>
      <c r="R65" t="b">
        <f t="shared" si="0"/>
        <v>1</v>
      </c>
      <c r="S65" t="s">
        <v>153</v>
      </c>
      <c r="T65" t="s">
        <v>466</v>
      </c>
      <c r="U65" t="s">
        <v>465</v>
      </c>
      <c r="V65" t="s">
        <v>464</v>
      </c>
      <c r="W65" t="s">
        <v>321</v>
      </c>
      <c r="X65" t="s">
        <v>321</v>
      </c>
      <c r="Z65">
        <v>3</v>
      </c>
    </row>
    <row r="66" spans="1:28" x14ac:dyDescent="0.3">
      <c r="A66" t="str">
        <f>VLOOKUP(S66, metadata!A$2:Q$37,1,FALSE)</f>
        <v>33cfb7d6-8ed1-44c1-825e-490897acb04a</v>
      </c>
      <c r="B66" t="str">
        <f>VLOOKUP(S66, metadata!A$2:Q$37,2,FALSE)</f>
        <v>2023-05-25T15:40:28.901Z</v>
      </c>
      <c r="C66" t="str">
        <f>VLOOKUP(S66, metadata!A$2:Q$37,3,FALSE)</f>
        <v>2023-05-25T15:40:32.000Z</v>
      </c>
      <c r="D66" t="str">
        <f>VLOOKUP(S66, metadata!A$2:Q$37,4,FALSE)</f>
        <v>temple_control_11</v>
      </c>
      <c r="E66">
        <f>VLOOKUP(S66, metadata!A$2:Q$37,5,FALSE)</f>
        <v>45071</v>
      </c>
      <c r="F66">
        <f>VLOOKUP(S66, metadata!A$2:Q$37,6,FALSE)</f>
        <v>0.40902777777777777</v>
      </c>
      <c r="G66">
        <f>VLOOKUP(S66, metadata!A$2:Q$37,7,FALSE)</f>
        <v>0</v>
      </c>
      <c r="H66" t="str">
        <f>VLOOKUP(S66, metadata!A$2:Q$37,8,FALSE)</f>
        <v>temple_control_11</v>
      </c>
      <c r="I66" t="str">
        <f>VLOOKUP(S66, metadata!A$2:Q$37,9,FALSE)</f>
        <v>D</v>
      </c>
      <c r="J66">
        <f>VLOOKUP(S66, metadata!A$2:Q$37,10,FALSE)</f>
        <v>0</v>
      </c>
      <c r="K66">
        <f>VLOOKUP(S66, metadata!A$2:Q$37,11,FALSE)</f>
        <v>0</v>
      </c>
      <c r="L66" t="str">
        <f>VLOOKUP(S66, metadata!A$2:Q$37,12,FALSE)</f>
        <v>D4</v>
      </c>
      <c r="M66" t="str">
        <f>VLOOKUP(S66, metadata!A$2:Q$37,13,FALSE)</f>
        <v>temple</v>
      </c>
      <c r="N66">
        <f>VLOOKUP(S66, metadata!A$2:Q$37,14,FALSE)</f>
        <v>17</v>
      </c>
      <c r="O66">
        <f>VLOOKUP(S66, metadata!A$2:Q$37,15,FALSE)</f>
        <v>0</v>
      </c>
      <c r="P66">
        <f>VLOOKUP(S66, metadata!A$2:Q$37,16,FALSE)</f>
        <v>0</v>
      </c>
      <c r="Q66">
        <f>VLOOKUP(S66, metadata!A$2:Q$37,17,FALSE)</f>
        <v>0</v>
      </c>
      <c r="R66" t="b">
        <f t="shared" si="0"/>
        <v>1</v>
      </c>
      <c r="S66" t="s">
        <v>153</v>
      </c>
      <c r="T66" t="s">
        <v>463</v>
      </c>
      <c r="U66" t="s">
        <v>462</v>
      </c>
      <c r="V66" t="s">
        <v>461</v>
      </c>
      <c r="W66" t="s">
        <v>222</v>
      </c>
      <c r="X66" t="s">
        <v>222</v>
      </c>
      <c r="Z66">
        <v>3</v>
      </c>
    </row>
    <row r="67" spans="1:28" x14ac:dyDescent="0.3">
      <c r="A67" t="str">
        <f>VLOOKUP(S67, metadata!A$2:Q$37,1,FALSE)</f>
        <v>33cfb7d6-8ed1-44c1-825e-490897acb04a</v>
      </c>
      <c r="B67" t="str">
        <f>VLOOKUP(S67, metadata!A$2:Q$37,2,FALSE)</f>
        <v>2023-05-25T15:40:28.901Z</v>
      </c>
      <c r="C67" t="str">
        <f>VLOOKUP(S67, metadata!A$2:Q$37,3,FALSE)</f>
        <v>2023-05-25T15:40:32.000Z</v>
      </c>
      <c r="D67" t="str">
        <f>VLOOKUP(S67, metadata!A$2:Q$37,4,FALSE)</f>
        <v>temple_control_11</v>
      </c>
      <c r="E67">
        <f>VLOOKUP(S67, metadata!A$2:Q$37,5,FALSE)</f>
        <v>45071</v>
      </c>
      <c r="F67">
        <f>VLOOKUP(S67, metadata!A$2:Q$37,6,FALSE)</f>
        <v>0.40902777777777777</v>
      </c>
      <c r="G67">
        <f>VLOOKUP(S67, metadata!A$2:Q$37,7,FALSE)</f>
        <v>0</v>
      </c>
      <c r="H67" t="str">
        <f>VLOOKUP(S67, metadata!A$2:Q$37,8,FALSE)</f>
        <v>temple_control_11</v>
      </c>
      <c r="I67" t="str">
        <f>VLOOKUP(S67, metadata!A$2:Q$37,9,FALSE)</f>
        <v>D</v>
      </c>
      <c r="J67">
        <f>VLOOKUP(S67, metadata!A$2:Q$37,10,FALSE)</f>
        <v>0</v>
      </c>
      <c r="K67">
        <f>VLOOKUP(S67, metadata!A$2:Q$37,11,FALSE)</f>
        <v>0</v>
      </c>
      <c r="L67" t="str">
        <f>VLOOKUP(S67, metadata!A$2:Q$37,12,FALSE)</f>
        <v>D4</v>
      </c>
      <c r="M67" t="str">
        <f>VLOOKUP(S67, metadata!A$2:Q$37,13,FALSE)</f>
        <v>temple</v>
      </c>
      <c r="N67">
        <f>VLOOKUP(S67, metadata!A$2:Q$37,14,FALSE)</f>
        <v>17</v>
      </c>
      <c r="O67">
        <f>VLOOKUP(S67, metadata!A$2:Q$37,15,FALSE)</f>
        <v>0</v>
      </c>
      <c r="P67">
        <f>VLOOKUP(S67, metadata!A$2:Q$37,16,FALSE)</f>
        <v>0</v>
      </c>
      <c r="Q67">
        <f>VLOOKUP(S67, metadata!A$2:Q$37,17,FALSE)</f>
        <v>0</v>
      </c>
      <c r="R67" t="b">
        <f t="shared" ref="R67:R130" si="1">A67=S67</f>
        <v>1</v>
      </c>
      <c r="S67" t="s">
        <v>153</v>
      </c>
      <c r="T67" t="s">
        <v>460</v>
      </c>
      <c r="U67" t="s">
        <v>459</v>
      </c>
      <c r="V67" t="s">
        <v>458</v>
      </c>
      <c r="W67" t="s">
        <v>194</v>
      </c>
      <c r="X67" t="s">
        <v>194</v>
      </c>
      <c r="Z67">
        <v>10</v>
      </c>
    </row>
    <row r="68" spans="1:28" x14ac:dyDescent="0.3">
      <c r="A68" t="str">
        <f>VLOOKUP(S68, metadata!A$2:Q$37,1,FALSE)</f>
        <v>0b7e15ca-b231-4103-8509-0e71ecd4ee4c</v>
      </c>
      <c r="B68" t="str">
        <f>VLOOKUP(S68, metadata!A$2:Q$37,2,FALSE)</f>
        <v>2023-05-25T13:47:40.274Z</v>
      </c>
      <c r="C68" t="str">
        <f>VLOOKUP(S68, metadata!A$2:Q$37,3,FALSE)</f>
        <v>2023-05-25T14:49:32.000Z</v>
      </c>
      <c r="D68" t="str">
        <f>VLOOKUP(S68, metadata!A$2:Q$37,4,FALSE)</f>
        <v>temple_NPK_08</v>
      </c>
      <c r="E68">
        <f>VLOOKUP(S68, metadata!A$2:Q$37,5,FALSE)</f>
        <v>45071</v>
      </c>
      <c r="F68">
        <f>VLOOKUP(S68, metadata!A$2:Q$37,6,FALSE)</f>
        <v>0.33194444444444443</v>
      </c>
      <c r="G68">
        <f>VLOOKUP(S68, metadata!A$2:Q$37,7,FALSE)</f>
        <v>0</v>
      </c>
      <c r="H68" t="str">
        <f>VLOOKUP(S68, metadata!A$2:Q$37,8,FALSE)</f>
        <v>temple_NPK_08</v>
      </c>
      <c r="I68" t="str">
        <f>VLOOKUP(S68, metadata!A$2:Q$37,9,FALSE)</f>
        <v>D</v>
      </c>
      <c r="J68">
        <f>VLOOKUP(S68, metadata!A$2:Q$37,10,FALSE)</f>
        <v>0</v>
      </c>
      <c r="K68">
        <f>VLOOKUP(S68, metadata!A$2:Q$37,11,FALSE)</f>
        <v>0</v>
      </c>
      <c r="L68" t="str">
        <f>VLOOKUP(S68, metadata!A$2:Q$37,12,FALSE)</f>
        <v>D4</v>
      </c>
      <c r="M68" t="str">
        <f>VLOOKUP(S68, metadata!A$2:Q$37,13,FALSE)</f>
        <v>temple</v>
      </c>
      <c r="N68">
        <f>VLOOKUP(S68, metadata!A$2:Q$37,14,FALSE)</f>
        <v>0</v>
      </c>
      <c r="O68">
        <f>VLOOKUP(S68, metadata!A$2:Q$37,15,FALSE)</f>
        <v>0</v>
      </c>
      <c r="P68">
        <f>VLOOKUP(S68, metadata!A$2:Q$37,16,FALSE)</f>
        <v>0</v>
      </c>
      <c r="Q68">
        <f>VLOOKUP(S68, metadata!A$2:Q$37,17,FALSE)</f>
        <v>0</v>
      </c>
      <c r="R68" t="b">
        <f t="shared" si="1"/>
        <v>1</v>
      </c>
      <c r="S68" t="s">
        <v>158</v>
      </c>
      <c r="T68" t="s">
        <v>457</v>
      </c>
      <c r="U68" t="s">
        <v>456</v>
      </c>
      <c r="V68" t="s">
        <v>455</v>
      </c>
      <c r="W68" t="s">
        <v>402</v>
      </c>
      <c r="X68" t="s">
        <v>402</v>
      </c>
      <c r="Z68">
        <v>3</v>
      </c>
    </row>
    <row r="69" spans="1:28" x14ac:dyDescent="0.3">
      <c r="A69" t="str">
        <f>VLOOKUP(S69, metadata!A$2:Q$37,1,FALSE)</f>
        <v>0b7e15ca-b231-4103-8509-0e71ecd4ee4c</v>
      </c>
      <c r="B69" t="str">
        <f>VLOOKUP(S69, metadata!A$2:Q$37,2,FALSE)</f>
        <v>2023-05-25T13:47:40.274Z</v>
      </c>
      <c r="C69" t="str">
        <f>VLOOKUP(S69, metadata!A$2:Q$37,3,FALSE)</f>
        <v>2023-05-25T14:49:32.000Z</v>
      </c>
      <c r="D69" t="str">
        <f>VLOOKUP(S69, metadata!A$2:Q$37,4,FALSE)</f>
        <v>temple_NPK_08</v>
      </c>
      <c r="E69">
        <f>VLOOKUP(S69, metadata!A$2:Q$37,5,FALSE)</f>
        <v>45071</v>
      </c>
      <c r="F69">
        <f>VLOOKUP(S69, metadata!A$2:Q$37,6,FALSE)</f>
        <v>0.33194444444444443</v>
      </c>
      <c r="G69">
        <f>VLOOKUP(S69, metadata!A$2:Q$37,7,FALSE)</f>
        <v>0</v>
      </c>
      <c r="H69" t="str">
        <f>VLOOKUP(S69, metadata!A$2:Q$37,8,FALSE)</f>
        <v>temple_NPK_08</v>
      </c>
      <c r="I69" t="str">
        <f>VLOOKUP(S69, metadata!A$2:Q$37,9,FALSE)</f>
        <v>D</v>
      </c>
      <c r="J69">
        <f>VLOOKUP(S69, metadata!A$2:Q$37,10,FALSE)</f>
        <v>0</v>
      </c>
      <c r="K69">
        <f>VLOOKUP(S69, metadata!A$2:Q$37,11,FALSE)</f>
        <v>0</v>
      </c>
      <c r="L69" t="str">
        <f>VLOOKUP(S69, metadata!A$2:Q$37,12,FALSE)</f>
        <v>D4</v>
      </c>
      <c r="M69" t="str">
        <f>VLOOKUP(S69, metadata!A$2:Q$37,13,FALSE)</f>
        <v>temple</v>
      </c>
      <c r="N69">
        <f>VLOOKUP(S69, metadata!A$2:Q$37,14,FALSE)</f>
        <v>0</v>
      </c>
      <c r="O69">
        <f>VLOOKUP(S69, metadata!A$2:Q$37,15,FALSE)</f>
        <v>0</v>
      </c>
      <c r="P69">
        <f>VLOOKUP(S69, metadata!A$2:Q$37,16,FALSE)</f>
        <v>0</v>
      </c>
      <c r="Q69">
        <f>VLOOKUP(S69, metadata!A$2:Q$37,17,FALSE)</f>
        <v>0</v>
      </c>
      <c r="R69" t="b">
        <f t="shared" si="1"/>
        <v>1</v>
      </c>
      <c r="S69" t="s">
        <v>158</v>
      </c>
      <c r="T69" t="s">
        <v>454</v>
      </c>
      <c r="U69" t="s">
        <v>453</v>
      </c>
      <c r="V69" t="s">
        <v>452</v>
      </c>
      <c r="W69" t="s">
        <v>276</v>
      </c>
      <c r="X69" t="s">
        <v>276</v>
      </c>
      <c r="Z69">
        <v>3</v>
      </c>
    </row>
    <row r="70" spans="1:28" x14ac:dyDescent="0.3">
      <c r="A70" t="str">
        <f>VLOOKUP(S70, metadata!A$2:Q$37,1,FALSE)</f>
        <v>0b7e15ca-b231-4103-8509-0e71ecd4ee4c</v>
      </c>
      <c r="B70" t="str">
        <f>VLOOKUP(S70, metadata!A$2:Q$37,2,FALSE)</f>
        <v>2023-05-25T13:47:40.274Z</v>
      </c>
      <c r="C70" t="str">
        <f>VLOOKUP(S70, metadata!A$2:Q$37,3,FALSE)</f>
        <v>2023-05-25T14:49:32.000Z</v>
      </c>
      <c r="D70" t="str">
        <f>VLOOKUP(S70, metadata!A$2:Q$37,4,FALSE)</f>
        <v>temple_NPK_08</v>
      </c>
      <c r="E70">
        <f>VLOOKUP(S70, metadata!A$2:Q$37,5,FALSE)</f>
        <v>45071</v>
      </c>
      <c r="F70">
        <f>VLOOKUP(S70, metadata!A$2:Q$37,6,FALSE)</f>
        <v>0.33194444444444443</v>
      </c>
      <c r="G70">
        <f>VLOOKUP(S70, metadata!A$2:Q$37,7,FALSE)</f>
        <v>0</v>
      </c>
      <c r="H70" t="str">
        <f>VLOOKUP(S70, metadata!A$2:Q$37,8,FALSE)</f>
        <v>temple_NPK_08</v>
      </c>
      <c r="I70" t="str">
        <f>VLOOKUP(S70, metadata!A$2:Q$37,9,FALSE)</f>
        <v>D</v>
      </c>
      <c r="J70">
        <f>VLOOKUP(S70, metadata!A$2:Q$37,10,FALSE)</f>
        <v>0</v>
      </c>
      <c r="K70">
        <f>VLOOKUP(S70, metadata!A$2:Q$37,11,FALSE)</f>
        <v>0</v>
      </c>
      <c r="L70" t="str">
        <f>VLOOKUP(S70, metadata!A$2:Q$37,12,FALSE)</f>
        <v>D4</v>
      </c>
      <c r="M70" t="str">
        <f>VLOOKUP(S70, metadata!A$2:Q$37,13,FALSE)</f>
        <v>temple</v>
      </c>
      <c r="N70">
        <f>VLOOKUP(S70, metadata!A$2:Q$37,14,FALSE)</f>
        <v>0</v>
      </c>
      <c r="O70">
        <f>VLOOKUP(S70, metadata!A$2:Q$37,15,FALSE)</f>
        <v>0</v>
      </c>
      <c r="P70">
        <f>VLOOKUP(S70, metadata!A$2:Q$37,16,FALSE)</f>
        <v>0</v>
      </c>
      <c r="Q70">
        <f>VLOOKUP(S70, metadata!A$2:Q$37,17,FALSE)</f>
        <v>0</v>
      </c>
      <c r="R70" t="b">
        <f t="shared" si="1"/>
        <v>1</v>
      </c>
      <c r="S70" t="s">
        <v>158</v>
      </c>
      <c r="T70" t="s">
        <v>451</v>
      </c>
      <c r="U70" t="s">
        <v>450</v>
      </c>
      <c r="V70" t="s">
        <v>449</v>
      </c>
      <c r="W70" t="s">
        <v>384</v>
      </c>
      <c r="X70" t="s">
        <v>384</v>
      </c>
      <c r="Z70">
        <v>2</v>
      </c>
      <c r="AB70" t="s">
        <v>448</v>
      </c>
    </row>
    <row r="71" spans="1:28" x14ac:dyDescent="0.3">
      <c r="A71" t="str">
        <f>VLOOKUP(S71, metadata!A$2:Q$37,1,FALSE)</f>
        <v>0b7e15ca-b231-4103-8509-0e71ecd4ee4c</v>
      </c>
      <c r="B71" t="str">
        <f>VLOOKUP(S71, metadata!A$2:Q$37,2,FALSE)</f>
        <v>2023-05-25T13:47:40.274Z</v>
      </c>
      <c r="C71" t="str">
        <f>VLOOKUP(S71, metadata!A$2:Q$37,3,FALSE)</f>
        <v>2023-05-25T14:49:32.000Z</v>
      </c>
      <c r="D71" t="str">
        <f>VLOOKUP(S71, metadata!A$2:Q$37,4,FALSE)</f>
        <v>temple_NPK_08</v>
      </c>
      <c r="E71">
        <f>VLOOKUP(S71, metadata!A$2:Q$37,5,FALSE)</f>
        <v>45071</v>
      </c>
      <c r="F71">
        <f>VLOOKUP(S71, metadata!A$2:Q$37,6,FALSE)</f>
        <v>0.33194444444444443</v>
      </c>
      <c r="G71">
        <f>VLOOKUP(S71, metadata!A$2:Q$37,7,FALSE)</f>
        <v>0</v>
      </c>
      <c r="H71" t="str">
        <f>VLOOKUP(S71, metadata!A$2:Q$37,8,FALSE)</f>
        <v>temple_NPK_08</v>
      </c>
      <c r="I71" t="str">
        <f>VLOOKUP(S71, metadata!A$2:Q$37,9,FALSE)</f>
        <v>D</v>
      </c>
      <c r="J71">
        <f>VLOOKUP(S71, metadata!A$2:Q$37,10,FALSE)</f>
        <v>0</v>
      </c>
      <c r="K71">
        <f>VLOOKUP(S71, metadata!A$2:Q$37,11,FALSE)</f>
        <v>0</v>
      </c>
      <c r="L71" t="str">
        <f>VLOOKUP(S71, metadata!A$2:Q$37,12,FALSE)</f>
        <v>D4</v>
      </c>
      <c r="M71" t="str">
        <f>VLOOKUP(S71, metadata!A$2:Q$37,13,FALSE)</f>
        <v>temple</v>
      </c>
      <c r="N71">
        <f>VLOOKUP(S71, metadata!A$2:Q$37,14,FALSE)</f>
        <v>0</v>
      </c>
      <c r="O71">
        <f>VLOOKUP(S71, metadata!A$2:Q$37,15,FALSE)</f>
        <v>0</v>
      </c>
      <c r="P71">
        <f>VLOOKUP(S71, metadata!A$2:Q$37,16,FALSE)</f>
        <v>0</v>
      </c>
      <c r="Q71">
        <f>VLOOKUP(S71, metadata!A$2:Q$37,17,FALSE)</f>
        <v>0</v>
      </c>
      <c r="R71" t="b">
        <f t="shared" si="1"/>
        <v>1</v>
      </c>
      <c r="S71" t="s">
        <v>158</v>
      </c>
      <c r="T71" t="s">
        <v>447</v>
      </c>
      <c r="U71" t="s">
        <v>446</v>
      </c>
      <c r="V71" t="s">
        <v>445</v>
      </c>
      <c r="W71" t="s">
        <v>444</v>
      </c>
      <c r="X71" t="s">
        <v>444</v>
      </c>
      <c r="Z71">
        <v>1</v>
      </c>
    </row>
    <row r="72" spans="1:28" x14ac:dyDescent="0.3">
      <c r="A72" t="str">
        <f>VLOOKUP(S72, metadata!A$2:Q$37,1,FALSE)</f>
        <v>0b7e15ca-b231-4103-8509-0e71ecd4ee4c</v>
      </c>
      <c r="B72" t="str">
        <f>VLOOKUP(S72, metadata!A$2:Q$37,2,FALSE)</f>
        <v>2023-05-25T13:47:40.274Z</v>
      </c>
      <c r="C72" t="str">
        <f>VLOOKUP(S72, metadata!A$2:Q$37,3,FALSE)</f>
        <v>2023-05-25T14:49:32.000Z</v>
      </c>
      <c r="D72" t="str">
        <f>VLOOKUP(S72, metadata!A$2:Q$37,4,FALSE)</f>
        <v>temple_NPK_08</v>
      </c>
      <c r="E72">
        <f>VLOOKUP(S72, metadata!A$2:Q$37,5,FALSE)</f>
        <v>45071</v>
      </c>
      <c r="F72">
        <f>VLOOKUP(S72, metadata!A$2:Q$37,6,FALSE)</f>
        <v>0.33194444444444443</v>
      </c>
      <c r="G72">
        <f>VLOOKUP(S72, metadata!A$2:Q$37,7,FALSE)</f>
        <v>0</v>
      </c>
      <c r="H72" t="str">
        <f>VLOOKUP(S72, metadata!A$2:Q$37,8,FALSE)</f>
        <v>temple_NPK_08</v>
      </c>
      <c r="I72" t="str">
        <f>VLOOKUP(S72, metadata!A$2:Q$37,9,FALSE)</f>
        <v>D</v>
      </c>
      <c r="J72">
        <f>VLOOKUP(S72, metadata!A$2:Q$37,10,FALSE)</f>
        <v>0</v>
      </c>
      <c r="K72">
        <f>VLOOKUP(S72, metadata!A$2:Q$37,11,FALSE)</f>
        <v>0</v>
      </c>
      <c r="L72" t="str">
        <f>VLOOKUP(S72, metadata!A$2:Q$37,12,FALSE)</f>
        <v>D4</v>
      </c>
      <c r="M72" t="str">
        <f>VLOOKUP(S72, metadata!A$2:Q$37,13,FALSE)</f>
        <v>temple</v>
      </c>
      <c r="N72">
        <f>VLOOKUP(S72, metadata!A$2:Q$37,14,FALSE)</f>
        <v>0</v>
      </c>
      <c r="O72">
        <f>VLOOKUP(S72, metadata!A$2:Q$37,15,FALSE)</f>
        <v>0</v>
      </c>
      <c r="P72">
        <f>VLOOKUP(S72, metadata!A$2:Q$37,16,FALSE)</f>
        <v>0</v>
      </c>
      <c r="Q72">
        <f>VLOOKUP(S72, metadata!A$2:Q$37,17,FALSE)</f>
        <v>0</v>
      </c>
      <c r="R72" t="b">
        <f t="shared" si="1"/>
        <v>1</v>
      </c>
      <c r="S72" t="s">
        <v>158</v>
      </c>
      <c r="T72" t="s">
        <v>443</v>
      </c>
      <c r="U72" t="s">
        <v>442</v>
      </c>
      <c r="V72" t="s">
        <v>441</v>
      </c>
      <c r="W72" t="s">
        <v>321</v>
      </c>
      <c r="X72" t="s">
        <v>321</v>
      </c>
      <c r="Z72">
        <v>5</v>
      </c>
    </row>
    <row r="73" spans="1:28" x14ac:dyDescent="0.3">
      <c r="A73" t="str">
        <f>VLOOKUP(S73, metadata!A$2:Q$37,1,FALSE)</f>
        <v>0b7e15ca-b231-4103-8509-0e71ecd4ee4c</v>
      </c>
      <c r="B73" t="str">
        <f>VLOOKUP(S73, metadata!A$2:Q$37,2,FALSE)</f>
        <v>2023-05-25T13:47:40.274Z</v>
      </c>
      <c r="C73" t="str">
        <f>VLOOKUP(S73, metadata!A$2:Q$37,3,FALSE)</f>
        <v>2023-05-25T14:49:32.000Z</v>
      </c>
      <c r="D73" t="str">
        <f>VLOOKUP(S73, metadata!A$2:Q$37,4,FALSE)</f>
        <v>temple_NPK_08</v>
      </c>
      <c r="E73">
        <f>VLOOKUP(S73, metadata!A$2:Q$37,5,FALSE)</f>
        <v>45071</v>
      </c>
      <c r="F73">
        <f>VLOOKUP(S73, metadata!A$2:Q$37,6,FALSE)</f>
        <v>0.33194444444444443</v>
      </c>
      <c r="G73">
        <f>VLOOKUP(S73, metadata!A$2:Q$37,7,FALSE)</f>
        <v>0</v>
      </c>
      <c r="H73" t="str">
        <f>VLOOKUP(S73, metadata!A$2:Q$37,8,FALSE)</f>
        <v>temple_NPK_08</v>
      </c>
      <c r="I73" t="str">
        <f>VLOOKUP(S73, metadata!A$2:Q$37,9,FALSE)</f>
        <v>D</v>
      </c>
      <c r="J73">
        <f>VLOOKUP(S73, metadata!A$2:Q$37,10,FALSE)</f>
        <v>0</v>
      </c>
      <c r="K73">
        <f>VLOOKUP(S73, metadata!A$2:Q$37,11,FALSE)</f>
        <v>0</v>
      </c>
      <c r="L73" t="str">
        <f>VLOOKUP(S73, metadata!A$2:Q$37,12,FALSE)</f>
        <v>D4</v>
      </c>
      <c r="M73" t="str">
        <f>VLOOKUP(S73, metadata!A$2:Q$37,13,FALSE)</f>
        <v>temple</v>
      </c>
      <c r="N73">
        <f>VLOOKUP(S73, metadata!A$2:Q$37,14,FALSE)</f>
        <v>0</v>
      </c>
      <c r="O73">
        <f>VLOOKUP(S73, metadata!A$2:Q$37,15,FALSE)</f>
        <v>0</v>
      </c>
      <c r="P73">
        <f>VLOOKUP(S73, metadata!A$2:Q$37,16,FALSE)</f>
        <v>0</v>
      </c>
      <c r="Q73">
        <f>VLOOKUP(S73, metadata!A$2:Q$37,17,FALSE)</f>
        <v>0</v>
      </c>
      <c r="R73" t="b">
        <f t="shared" si="1"/>
        <v>1</v>
      </c>
      <c r="S73" t="s">
        <v>158</v>
      </c>
      <c r="T73" t="s">
        <v>440</v>
      </c>
      <c r="U73" t="s">
        <v>439</v>
      </c>
      <c r="V73" t="s">
        <v>438</v>
      </c>
      <c r="W73" t="s">
        <v>222</v>
      </c>
      <c r="X73" t="s">
        <v>222</v>
      </c>
      <c r="Z73">
        <v>3</v>
      </c>
    </row>
    <row r="74" spans="1:28" x14ac:dyDescent="0.3">
      <c r="A74" t="str">
        <f>VLOOKUP(S74, metadata!A$2:Q$37,1,FALSE)</f>
        <v>0b7e15ca-b231-4103-8509-0e71ecd4ee4c</v>
      </c>
      <c r="B74" t="str">
        <f>VLOOKUP(S74, metadata!A$2:Q$37,2,FALSE)</f>
        <v>2023-05-25T13:47:40.274Z</v>
      </c>
      <c r="C74" t="str">
        <f>VLOOKUP(S74, metadata!A$2:Q$37,3,FALSE)</f>
        <v>2023-05-25T14:49:32.000Z</v>
      </c>
      <c r="D74" t="str">
        <f>VLOOKUP(S74, metadata!A$2:Q$37,4,FALSE)</f>
        <v>temple_NPK_08</v>
      </c>
      <c r="E74">
        <f>VLOOKUP(S74, metadata!A$2:Q$37,5,FALSE)</f>
        <v>45071</v>
      </c>
      <c r="F74">
        <f>VLOOKUP(S74, metadata!A$2:Q$37,6,FALSE)</f>
        <v>0.33194444444444443</v>
      </c>
      <c r="G74">
        <f>VLOOKUP(S74, metadata!A$2:Q$37,7,FALSE)</f>
        <v>0</v>
      </c>
      <c r="H74" t="str">
        <f>VLOOKUP(S74, metadata!A$2:Q$37,8,FALSE)</f>
        <v>temple_NPK_08</v>
      </c>
      <c r="I74" t="str">
        <f>VLOOKUP(S74, metadata!A$2:Q$37,9,FALSE)</f>
        <v>D</v>
      </c>
      <c r="J74">
        <f>VLOOKUP(S74, metadata!A$2:Q$37,10,FALSE)</f>
        <v>0</v>
      </c>
      <c r="K74">
        <f>VLOOKUP(S74, metadata!A$2:Q$37,11,FALSE)</f>
        <v>0</v>
      </c>
      <c r="L74" t="str">
        <f>VLOOKUP(S74, metadata!A$2:Q$37,12,FALSE)</f>
        <v>D4</v>
      </c>
      <c r="M74" t="str">
        <f>VLOOKUP(S74, metadata!A$2:Q$37,13,FALSE)</f>
        <v>temple</v>
      </c>
      <c r="N74">
        <f>VLOOKUP(S74, metadata!A$2:Q$37,14,FALSE)</f>
        <v>0</v>
      </c>
      <c r="O74">
        <f>VLOOKUP(S74, metadata!A$2:Q$37,15,FALSE)</f>
        <v>0</v>
      </c>
      <c r="P74">
        <f>VLOOKUP(S74, metadata!A$2:Q$37,16,FALSE)</f>
        <v>0</v>
      </c>
      <c r="Q74">
        <f>VLOOKUP(S74, metadata!A$2:Q$37,17,FALSE)</f>
        <v>0</v>
      </c>
      <c r="R74" t="b">
        <f t="shared" si="1"/>
        <v>1</v>
      </c>
      <c r="S74" t="s">
        <v>158</v>
      </c>
      <c r="T74" t="s">
        <v>437</v>
      </c>
      <c r="U74" t="s">
        <v>436</v>
      </c>
      <c r="V74" t="s">
        <v>435</v>
      </c>
      <c r="W74" t="s">
        <v>214</v>
      </c>
      <c r="X74" t="s">
        <v>214</v>
      </c>
      <c r="Z74">
        <v>6</v>
      </c>
    </row>
    <row r="75" spans="1:28" x14ac:dyDescent="0.3">
      <c r="A75" t="str">
        <f>VLOOKUP(S75, metadata!A$2:Q$37,1,FALSE)</f>
        <v>0b7e15ca-b231-4103-8509-0e71ecd4ee4c</v>
      </c>
      <c r="B75" t="str">
        <f>VLOOKUP(S75, metadata!A$2:Q$37,2,FALSE)</f>
        <v>2023-05-25T13:47:40.274Z</v>
      </c>
      <c r="C75" t="str">
        <f>VLOOKUP(S75, metadata!A$2:Q$37,3,FALSE)</f>
        <v>2023-05-25T14:49:32.000Z</v>
      </c>
      <c r="D75" t="str">
        <f>VLOOKUP(S75, metadata!A$2:Q$37,4,FALSE)</f>
        <v>temple_NPK_08</v>
      </c>
      <c r="E75">
        <f>VLOOKUP(S75, metadata!A$2:Q$37,5,FALSE)</f>
        <v>45071</v>
      </c>
      <c r="F75">
        <f>VLOOKUP(S75, metadata!A$2:Q$37,6,FALSE)</f>
        <v>0.33194444444444443</v>
      </c>
      <c r="G75">
        <f>VLOOKUP(S75, metadata!A$2:Q$37,7,FALSE)</f>
        <v>0</v>
      </c>
      <c r="H75" t="str">
        <f>VLOOKUP(S75, metadata!A$2:Q$37,8,FALSE)</f>
        <v>temple_NPK_08</v>
      </c>
      <c r="I75" t="str">
        <f>VLOOKUP(S75, metadata!A$2:Q$37,9,FALSE)</f>
        <v>D</v>
      </c>
      <c r="J75">
        <f>VLOOKUP(S75, metadata!A$2:Q$37,10,FALSE)</f>
        <v>0</v>
      </c>
      <c r="K75">
        <f>VLOOKUP(S75, metadata!A$2:Q$37,11,FALSE)</f>
        <v>0</v>
      </c>
      <c r="L75" t="str">
        <f>VLOOKUP(S75, metadata!A$2:Q$37,12,FALSE)</f>
        <v>D4</v>
      </c>
      <c r="M75" t="str">
        <f>VLOOKUP(S75, metadata!A$2:Q$37,13,FALSE)</f>
        <v>temple</v>
      </c>
      <c r="N75">
        <f>VLOOKUP(S75, metadata!A$2:Q$37,14,FALSE)</f>
        <v>0</v>
      </c>
      <c r="O75">
        <f>VLOOKUP(S75, metadata!A$2:Q$37,15,FALSE)</f>
        <v>0</v>
      </c>
      <c r="P75">
        <f>VLOOKUP(S75, metadata!A$2:Q$37,16,FALSE)</f>
        <v>0</v>
      </c>
      <c r="Q75">
        <f>VLOOKUP(S75, metadata!A$2:Q$37,17,FALSE)</f>
        <v>0</v>
      </c>
      <c r="R75" t="b">
        <f t="shared" si="1"/>
        <v>1</v>
      </c>
      <c r="S75" t="s">
        <v>158</v>
      </c>
      <c r="T75" t="s">
        <v>434</v>
      </c>
      <c r="U75" t="s">
        <v>433</v>
      </c>
      <c r="V75" t="s">
        <v>432</v>
      </c>
      <c r="W75" t="s">
        <v>286</v>
      </c>
      <c r="X75" t="s">
        <v>286</v>
      </c>
      <c r="Z75">
        <v>5</v>
      </c>
    </row>
    <row r="76" spans="1:28" x14ac:dyDescent="0.3">
      <c r="A76" t="str">
        <f>VLOOKUP(S76, metadata!A$2:Q$37,1,FALSE)</f>
        <v>0b7e15ca-b231-4103-8509-0e71ecd4ee4c</v>
      </c>
      <c r="B76" t="str">
        <f>VLOOKUP(S76, metadata!A$2:Q$37,2,FALSE)</f>
        <v>2023-05-25T13:47:40.274Z</v>
      </c>
      <c r="C76" t="str">
        <f>VLOOKUP(S76, metadata!A$2:Q$37,3,FALSE)</f>
        <v>2023-05-25T14:49:32.000Z</v>
      </c>
      <c r="D76" t="str">
        <f>VLOOKUP(S76, metadata!A$2:Q$37,4,FALSE)</f>
        <v>temple_NPK_08</v>
      </c>
      <c r="E76">
        <f>VLOOKUP(S76, metadata!A$2:Q$37,5,FALSE)</f>
        <v>45071</v>
      </c>
      <c r="F76">
        <f>VLOOKUP(S76, metadata!A$2:Q$37,6,FALSE)</f>
        <v>0.33194444444444443</v>
      </c>
      <c r="G76">
        <f>VLOOKUP(S76, metadata!A$2:Q$37,7,FALSE)</f>
        <v>0</v>
      </c>
      <c r="H76" t="str">
        <f>VLOOKUP(S76, metadata!A$2:Q$37,8,FALSE)</f>
        <v>temple_NPK_08</v>
      </c>
      <c r="I76" t="str">
        <f>VLOOKUP(S76, metadata!A$2:Q$37,9,FALSE)</f>
        <v>D</v>
      </c>
      <c r="J76">
        <f>VLOOKUP(S76, metadata!A$2:Q$37,10,FALSE)</f>
        <v>0</v>
      </c>
      <c r="K76">
        <f>VLOOKUP(S76, metadata!A$2:Q$37,11,FALSE)</f>
        <v>0</v>
      </c>
      <c r="L76" t="str">
        <f>VLOOKUP(S76, metadata!A$2:Q$37,12,FALSE)</f>
        <v>D4</v>
      </c>
      <c r="M76" t="str">
        <f>VLOOKUP(S76, metadata!A$2:Q$37,13,FALSE)</f>
        <v>temple</v>
      </c>
      <c r="N76">
        <f>VLOOKUP(S76, metadata!A$2:Q$37,14,FALSE)</f>
        <v>0</v>
      </c>
      <c r="O76">
        <f>VLOOKUP(S76, metadata!A$2:Q$37,15,FALSE)</f>
        <v>0</v>
      </c>
      <c r="P76">
        <f>VLOOKUP(S76, metadata!A$2:Q$37,16,FALSE)</f>
        <v>0</v>
      </c>
      <c r="Q76">
        <f>VLOOKUP(S76, metadata!A$2:Q$37,17,FALSE)</f>
        <v>0</v>
      </c>
      <c r="R76" t="b">
        <f t="shared" si="1"/>
        <v>1</v>
      </c>
      <c r="S76" t="s">
        <v>158</v>
      </c>
      <c r="T76" t="s">
        <v>431</v>
      </c>
      <c r="U76" t="s">
        <v>430</v>
      </c>
      <c r="V76" t="s">
        <v>429</v>
      </c>
      <c r="W76" t="s">
        <v>428</v>
      </c>
      <c r="X76" t="s">
        <v>428</v>
      </c>
      <c r="Z76">
        <v>2</v>
      </c>
    </row>
    <row r="77" spans="1:28" x14ac:dyDescent="0.3">
      <c r="A77" t="str">
        <f>VLOOKUP(S77, metadata!A$2:Q$37,1,FALSE)</f>
        <v>0b7e15ca-b231-4103-8509-0e71ecd4ee4c</v>
      </c>
      <c r="B77" t="str">
        <f>VLOOKUP(S77, metadata!A$2:Q$37,2,FALSE)</f>
        <v>2023-05-25T13:47:40.274Z</v>
      </c>
      <c r="C77" t="str">
        <f>VLOOKUP(S77, metadata!A$2:Q$37,3,FALSE)</f>
        <v>2023-05-25T14:49:32.000Z</v>
      </c>
      <c r="D77" t="str">
        <f>VLOOKUP(S77, metadata!A$2:Q$37,4,FALSE)</f>
        <v>temple_NPK_08</v>
      </c>
      <c r="E77">
        <f>VLOOKUP(S77, metadata!A$2:Q$37,5,FALSE)</f>
        <v>45071</v>
      </c>
      <c r="F77">
        <f>VLOOKUP(S77, metadata!A$2:Q$37,6,FALSE)</f>
        <v>0.33194444444444443</v>
      </c>
      <c r="G77">
        <f>VLOOKUP(S77, metadata!A$2:Q$37,7,FALSE)</f>
        <v>0</v>
      </c>
      <c r="H77" t="str">
        <f>VLOOKUP(S77, metadata!A$2:Q$37,8,FALSE)</f>
        <v>temple_NPK_08</v>
      </c>
      <c r="I77" t="str">
        <f>VLOOKUP(S77, metadata!A$2:Q$37,9,FALSE)</f>
        <v>D</v>
      </c>
      <c r="J77">
        <f>VLOOKUP(S77, metadata!A$2:Q$37,10,FALSE)</f>
        <v>0</v>
      </c>
      <c r="K77">
        <f>VLOOKUP(S77, metadata!A$2:Q$37,11,FALSE)</f>
        <v>0</v>
      </c>
      <c r="L77" t="str">
        <f>VLOOKUP(S77, metadata!A$2:Q$37,12,FALSE)</f>
        <v>D4</v>
      </c>
      <c r="M77" t="str">
        <f>VLOOKUP(S77, metadata!A$2:Q$37,13,FALSE)</f>
        <v>temple</v>
      </c>
      <c r="N77">
        <f>VLOOKUP(S77, metadata!A$2:Q$37,14,FALSE)</f>
        <v>0</v>
      </c>
      <c r="O77">
        <f>VLOOKUP(S77, metadata!A$2:Q$37,15,FALSE)</f>
        <v>0</v>
      </c>
      <c r="P77">
        <f>VLOOKUP(S77, metadata!A$2:Q$37,16,FALSE)</f>
        <v>0</v>
      </c>
      <c r="Q77">
        <f>VLOOKUP(S77, metadata!A$2:Q$37,17,FALSE)</f>
        <v>0</v>
      </c>
      <c r="R77" t="b">
        <f t="shared" si="1"/>
        <v>1</v>
      </c>
      <c r="S77" t="s">
        <v>158</v>
      </c>
      <c r="T77" t="s">
        <v>427</v>
      </c>
      <c r="U77" t="s">
        <v>426</v>
      </c>
      <c r="V77" t="s">
        <v>425</v>
      </c>
      <c r="W77" t="s">
        <v>370</v>
      </c>
      <c r="X77" t="s">
        <v>370</v>
      </c>
      <c r="Z77">
        <v>2</v>
      </c>
      <c r="AB77" t="s">
        <v>424</v>
      </c>
    </row>
    <row r="78" spans="1:28" x14ac:dyDescent="0.3">
      <c r="A78" t="str">
        <f>VLOOKUP(S78, metadata!A$2:Q$37,1,FALSE)</f>
        <v>0b7e15ca-b231-4103-8509-0e71ecd4ee4c</v>
      </c>
      <c r="B78" t="str">
        <f>VLOOKUP(S78, metadata!A$2:Q$37,2,FALSE)</f>
        <v>2023-05-25T13:47:40.274Z</v>
      </c>
      <c r="C78" t="str">
        <f>VLOOKUP(S78, metadata!A$2:Q$37,3,FALSE)</f>
        <v>2023-05-25T14:49:32.000Z</v>
      </c>
      <c r="D78" t="str">
        <f>VLOOKUP(S78, metadata!A$2:Q$37,4,FALSE)</f>
        <v>temple_NPK_08</v>
      </c>
      <c r="E78">
        <f>VLOOKUP(S78, metadata!A$2:Q$37,5,FALSE)</f>
        <v>45071</v>
      </c>
      <c r="F78">
        <f>VLOOKUP(S78, metadata!A$2:Q$37,6,FALSE)</f>
        <v>0.33194444444444443</v>
      </c>
      <c r="G78">
        <f>VLOOKUP(S78, metadata!A$2:Q$37,7,FALSE)</f>
        <v>0</v>
      </c>
      <c r="H78" t="str">
        <f>VLOOKUP(S78, metadata!A$2:Q$37,8,FALSE)</f>
        <v>temple_NPK_08</v>
      </c>
      <c r="I78" t="str">
        <f>VLOOKUP(S78, metadata!A$2:Q$37,9,FALSE)</f>
        <v>D</v>
      </c>
      <c r="J78">
        <f>VLOOKUP(S78, metadata!A$2:Q$37,10,FALSE)</f>
        <v>0</v>
      </c>
      <c r="K78">
        <f>VLOOKUP(S78, metadata!A$2:Q$37,11,FALSE)</f>
        <v>0</v>
      </c>
      <c r="L78" t="str">
        <f>VLOOKUP(S78, metadata!A$2:Q$37,12,FALSE)</f>
        <v>D4</v>
      </c>
      <c r="M78" t="str">
        <f>VLOOKUP(S78, metadata!A$2:Q$37,13,FALSE)</f>
        <v>temple</v>
      </c>
      <c r="N78">
        <f>VLOOKUP(S78, metadata!A$2:Q$37,14,FALSE)</f>
        <v>0</v>
      </c>
      <c r="O78">
        <f>VLOOKUP(S78, metadata!A$2:Q$37,15,FALSE)</f>
        <v>0</v>
      </c>
      <c r="P78">
        <f>VLOOKUP(S78, metadata!A$2:Q$37,16,FALSE)</f>
        <v>0</v>
      </c>
      <c r="Q78">
        <f>VLOOKUP(S78, metadata!A$2:Q$37,17,FALSE)</f>
        <v>0</v>
      </c>
      <c r="R78" t="b">
        <f t="shared" si="1"/>
        <v>1</v>
      </c>
      <c r="S78" t="s">
        <v>158</v>
      </c>
      <c r="T78" t="s">
        <v>423</v>
      </c>
      <c r="U78" t="s">
        <v>422</v>
      </c>
      <c r="V78" t="s">
        <v>421</v>
      </c>
      <c r="W78" t="s">
        <v>255</v>
      </c>
      <c r="X78" t="s">
        <v>255</v>
      </c>
      <c r="Z78">
        <v>3</v>
      </c>
    </row>
    <row r="79" spans="1:28" x14ac:dyDescent="0.3">
      <c r="A79" t="str">
        <f>VLOOKUP(S79, metadata!A$2:Q$37,1,FALSE)</f>
        <v>0b7e15ca-b231-4103-8509-0e71ecd4ee4c</v>
      </c>
      <c r="B79" t="str">
        <f>VLOOKUP(S79, metadata!A$2:Q$37,2,FALSE)</f>
        <v>2023-05-25T13:47:40.274Z</v>
      </c>
      <c r="C79" t="str">
        <f>VLOOKUP(S79, metadata!A$2:Q$37,3,FALSE)</f>
        <v>2023-05-25T14:49:32.000Z</v>
      </c>
      <c r="D79" t="str">
        <f>VLOOKUP(S79, metadata!A$2:Q$37,4,FALSE)</f>
        <v>temple_NPK_08</v>
      </c>
      <c r="E79">
        <f>VLOOKUP(S79, metadata!A$2:Q$37,5,FALSE)</f>
        <v>45071</v>
      </c>
      <c r="F79">
        <f>VLOOKUP(S79, metadata!A$2:Q$37,6,FALSE)</f>
        <v>0.33194444444444443</v>
      </c>
      <c r="G79">
        <f>VLOOKUP(S79, metadata!A$2:Q$37,7,FALSE)</f>
        <v>0</v>
      </c>
      <c r="H79" t="str">
        <f>VLOOKUP(S79, metadata!A$2:Q$37,8,FALSE)</f>
        <v>temple_NPK_08</v>
      </c>
      <c r="I79" t="str">
        <f>VLOOKUP(S79, metadata!A$2:Q$37,9,FALSE)</f>
        <v>D</v>
      </c>
      <c r="J79">
        <f>VLOOKUP(S79, metadata!A$2:Q$37,10,FALSE)</f>
        <v>0</v>
      </c>
      <c r="K79">
        <f>VLOOKUP(S79, metadata!A$2:Q$37,11,FALSE)</f>
        <v>0</v>
      </c>
      <c r="L79" t="str">
        <f>VLOOKUP(S79, metadata!A$2:Q$37,12,FALSE)</f>
        <v>D4</v>
      </c>
      <c r="M79" t="str">
        <f>VLOOKUP(S79, metadata!A$2:Q$37,13,FALSE)</f>
        <v>temple</v>
      </c>
      <c r="N79">
        <f>VLOOKUP(S79, metadata!A$2:Q$37,14,FALSE)</f>
        <v>0</v>
      </c>
      <c r="O79">
        <f>VLOOKUP(S79, metadata!A$2:Q$37,15,FALSE)</f>
        <v>0</v>
      </c>
      <c r="P79">
        <f>VLOOKUP(S79, metadata!A$2:Q$37,16,FALSE)</f>
        <v>0</v>
      </c>
      <c r="Q79">
        <f>VLOOKUP(S79, metadata!A$2:Q$37,17,FALSE)</f>
        <v>0</v>
      </c>
      <c r="R79" t="b">
        <f t="shared" si="1"/>
        <v>1</v>
      </c>
      <c r="S79" t="s">
        <v>158</v>
      </c>
      <c r="T79" t="s">
        <v>420</v>
      </c>
      <c r="U79" t="s">
        <v>419</v>
      </c>
      <c r="V79" t="s">
        <v>418</v>
      </c>
      <c r="W79" t="s">
        <v>202</v>
      </c>
      <c r="X79" t="s">
        <v>202</v>
      </c>
      <c r="Z79">
        <v>15</v>
      </c>
    </row>
    <row r="80" spans="1:28" x14ac:dyDescent="0.3">
      <c r="A80" t="str">
        <f>VLOOKUP(S80, metadata!A$2:Q$37,1,FALSE)</f>
        <v>0b7e15ca-b231-4103-8509-0e71ecd4ee4c</v>
      </c>
      <c r="B80" t="str">
        <f>VLOOKUP(S80, metadata!A$2:Q$37,2,FALSE)</f>
        <v>2023-05-25T13:47:40.274Z</v>
      </c>
      <c r="C80" t="str">
        <f>VLOOKUP(S80, metadata!A$2:Q$37,3,FALSE)</f>
        <v>2023-05-25T14:49:32.000Z</v>
      </c>
      <c r="D80" t="str">
        <f>VLOOKUP(S80, metadata!A$2:Q$37,4,FALSE)</f>
        <v>temple_NPK_08</v>
      </c>
      <c r="E80">
        <f>VLOOKUP(S80, metadata!A$2:Q$37,5,FALSE)</f>
        <v>45071</v>
      </c>
      <c r="F80">
        <f>VLOOKUP(S80, metadata!A$2:Q$37,6,FALSE)</f>
        <v>0.33194444444444443</v>
      </c>
      <c r="G80">
        <f>VLOOKUP(S80, metadata!A$2:Q$37,7,FALSE)</f>
        <v>0</v>
      </c>
      <c r="H80" t="str">
        <f>VLOOKUP(S80, metadata!A$2:Q$37,8,FALSE)</f>
        <v>temple_NPK_08</v>
      </c>
      <c r="I80" t="str">
        <f>VLOOKUP(S80, metadata!A$2:Q$37,9,FALSE)</f>
        <v>D</v>
      </c>
      <c r="J80">
        <f>VLOOKUP(S80, metadata!A$2:Q$37,10,FALSE)</f>
        <v>0</v>
      </c>
      <c r="K80">
        <f>VLOOKUP(S80, metadata!A$2:Q$37,11,FALSE)</f>
        <v>0</v>
      </c>
      <c r="L80" t="str">
        <f>VLOOKUP(S80, metadata!A$2:Q$37,12,FALSE)</f>
        <v>D4</v>
      </c>
      <c r="M80" t="str">
        <f>VLOOKUP(S80, metadata!A$2:Q$37,13,FALSE)</f>
        <v>temple</v>
      </c>
      <c r="N80">
        <f>VLOOKUP(S80, metadata!A$2:Q$37,14,FALSE)</f>
        <v>0</v>
      </c>
      <c r="O80">
        <f>VLOOKUP(S80, metadata!A$2:Q$37,15,FALSE)</f>
        <v>0</v>
      </c>
      <c r="P80">
        <f>VLOOKUP(S80, metadata!A$2:Q$37,16,FALSE)</f>
        <v>0</v>
      </c>
      <c r="Q80">
        <f>VLOOKUP(S80, metadata!A$2:Q$37,17,FALSE)</f>
        <v>0</v>
      </c>
      <c r="R80" t="b">
        <f t="shared" si="1"/>
        <v>1</v>
      </c>
      <c r="S80" t="s">
        <v>158</v>
      </c>
      <c r="T80" t="s">
        <v>417</v>
      </c>
      <c r="U80" t="s">
        <v>416</v>
      </c>
      <c r="V80" t="s">
        <v>415</v>
      </c>
      <c r="W80" t="s">
        <v>226</v>
      </c>
      <c r="X80" t="s">
        <v>226</v>
      </c>
      <c r="Z80">
        <v>30</v>
      </c>
    </row>
    <row r="81" spans="1:28" x14ac:dyDescent="0.3">
      <c r="A81" t="str">
        <f>VLOOKUP(S81, metadata!A$2:Q$37,1,FALSE)</f>
        <v>0b7e15ca-b231-4103-8509-0e71ecd4ee4c</v>
      </c>
      <c r="B81" t="str">
        <f>VLOOKUP(S81, metadata!A$2:Q$37,2,FALSE)</f>
        <v>2023-05-25T13:47:40.274Z</v>
      </c>
      <c r="C81" t="str">
        <f>VLOOKUP(S81, metadata!A$2:Q$37,3,FALSE)</f>
        <v>2023-05-25T14:49:32.000Z</v>
      </c>
      <c r="D81" t="str">
        <f>VLOOKUP(S81, metadata!A$2:Q$37,4,FALSE)</f>
        <v>temple_NPK_08</v>
      </c>
      <c r="E81">
        <f>VLOOKUP(S81, metadata!A$2:Q$37,5,FALSE)</f>
        <v>45071</v>
      </c>
      <c r="F81">
        <f>VLOOKUP(S81, metadata!A$2:Q$37,6,FALSE)</f>
        <v>0.33194444444444443</v>
      </c>
      <c r="G81">
        <f>VLOOKUP(S81, metadata!A$2:Q$37,7,FALSE)</f>
        <v>0</v>
      </c>
      <c r="H81" t="str">
        <f>VLOOKUP(S81, metadata!A$2:Q$37,8,FALSE)</f>
        <v>temple_NPK_08</v>
      </c>
      <c r="I81" t="str">
        <f>VLOOKUP(S81, metadata!A$2:Q$37,9,FALSE)</f>
        <v>D</v>
      </c>
      <c r="J81">
        <f>VLOOKUP(S81, metadata!A$2:Q$37,10,FALSE)</f>
        <v>0</v>
      </c>
      <c r="K81">
        <f>VLOOKUP(S81, metadata!A$2:Q$37,11,FALSE)</f>
        <v>0</v>
      </c>
      <c r="L81" t="str">
        <f>VLOOKUP(S81, metadata!A$2:Q$37,12,FALSE)</f>
        <v>D4</v>
      </c>
      <c r="M81" t="str">
        <f>VLOOKUP(S81, metadata!A$2:Q$37,13,FALSE)</f>
        <v>temple</v>
      </c>
      <c r="N81">
        <f>VLOOKUP(S81, metadata!A$2:Q$37,14,FALSE)</f>
        <v>0</v>
      </c>
      <c r="O81">
        <f>VLOOKUP(S81, metadata!A$2:Q$37,15,FALSE)</f>
        <v>0</v>
      </c>
      <c r="P81">
        <f>VLOOKUP(S81, metadata!A$2:Q$37,16,FALSE)</f>
        <v>0</v>
      </c>
      <c r="Q81">
        <f>VLOOKUP(S81, metadata!A$2:Q$37,17,FALSE)</f>
        <v>0</v>
      </c>
      <c r="R81" t="b">
        <f t="shared" si="1"/>
        <v>1</v>
      </c>
      <c r="S81" t="s">
        <v>158</v>
      </c>
      <c r="T81" t="s">
        <v>414</v>
      </c>
      <c r="U81" t="s">
        <v>413</v>
      </c>
      <c r="V81" t="s">
        <v>412</v>
      </c>
      <c r="W81" t="s">
        <v>266</v>
      </c>
      <c r="X81" t="s">
        <v>266</v>
      </c>
      <c r="Z81">
        <v>10</v>
      </c>
    </row>
    <row r="82" spans="1:28" x14ac:dyDescent="0.3">
      <c r="A82" t="str">
        <f>VLOOKUP(S82, metadata!A$2:Q$37,1,FALSE)</f>
        <v>0b7e15ca-b231-4103-8509-0e71ecd4ee4c</v>
      </c>
      <c r="B82" t="str">
        <f>VLOOKUP(S82, metadata!A$2:Q$37,2,FALSE)</f>
        <v>2023-05-25T13:47:40.274Z</v>
      </c>
      <c r="C82" t="str">
        <f>VLOOKUP(S82, metadata!A$2:Q$37,3,FALSE)</f>
        <v>2023-05-25T14:49:32.000Z</v>
      </c>
      <c r="D82" t="str">
        <f>VLOOKUP(S82, metadata!A$2:Q$37,4,FALSE)</f>
        <v>temple_NPK_08</v>
      </c>
      <c r="E82">
        <f>VLOOKUP(S82, metadata!A$2:Q$37,5,FALSE)</f>
        <v>45071</v>
      </c>
      <c r="F82">
        <f>VLOOKUP(S82, metadata!A$2:Q$37,6,FALSE)</f>
        <v>0.33194444444444443</v>
      </c>
      <c r="G82">
        <f>VLOOKUP(S82, metadata!A$2:Q$37,7,FALSE)</f>
        <v>0</v>
      </c>
      <c r="H82" t="str">
        <f>VLOOKUP(S82, metadata!A$2:Q$37,8,FALSE)</f>
        <v>temple_NPK_08</v>
      </c>
      <c r="I82" t="str">
        <f>VLOOKUP(S82, metadata!A$2:Q$37,9,FALSE)</f>
        <v>D</v>
      </c>
      <c r="J82">
        <f>VLOOKUP(S82, metadata!A$2:Q$37,10,FALSE)</f>
        <v>0</v>
      </c>
      <c r="K82">
        <f>VLOOKUP(S82, metadata!A$2:Q$37,11,FALSE)</f>
        <v>0</v>
      </c>
      <c r="L82" t="str">
        <f>VLOOKUP(S82, metadata!A$2:Q$37,12,FALSE)</f>
        <v>D4</v>
      </c>
      <c r="M82" t="str">
        <f>VLOOKUP(S82, metadata!A$2:Q$37,13,FALSE)</f>
        <v>temple</v>
      </c>
      <c r="N82">
        <f>VLOOKUP(S82, metadata!A$2:Q$37,14,FALSE)</f>
        <v>0</v>
      </c>
      <c r="O82">
        <f>VLOOKUP(S82, metadata!A$2:Q$37,15,FALSE)</f>
        <v>0</v>
      </c>
      <c r="P82">
        <f>VLOOKUP(S82, metadata!A$2:Q$37,16,FALSE)</f>
        <v>0</v>
      </c>
      <c r="Q82">
        <f>VLOOKUP(S82, metadata!A$2:Q$37,17,FALSE)</f>
        <v>0</v>
      </c>
      <c r="R82" t="b">
        <f t="shared" si="1"/>
        <v>1</v>
      </c>
      <c r="S82" t="s">
        <v>158</v>
      </c>
      <c r="T82" t="s">
        <v>411</v>
      </c>
      <c r="U82" t="s">
        <v>410</v>
      </c>
      <c r="V82" t="s">
        <v>409</v>
      </c>
      <c r="W82" t="s">
        <v>194</v>
      </c>
      <c r="X82" t="s">
        <v>194</v>
      </c>
      <c r="Z82">
        <v>80</v>
      </c>
    </row>
    <row r="83" spans="1:28" x14ac:dyDescent="0.3">
      <c r="A83" t="str">
        <f>VLOOKUP(S83, metadata!A$2:Q$37,1,FALSE)</f>
        <v>b0f9325f-4cf2-4ef5-a74e-3f84c4569ac4</v>
      </c>
      <c r="B83" t="str">
        <f>VLOOKUP(S83, metadata!A$2:Q$37,2,FALSE)</f>
        <v>2023-05-24T14:04:38.933Z</v>
      </c>
      <c r="C83" t="str">
        <f>VLOOKUP(S83, metadata!A$2:Q$37,3,FALSE)</f>
        <v>2023-05-24T14:04:51.000Z</v>
      </c>
      <c r="D83" t="str">
        <f>VLOOKUP(S83, metadata!A$2:Q$37,4,FALSE)</f>
        <v>temple_control_01</v>
      </c>
      <c r="E83">
        <f>VLOOKUP(S83, metadata!A$2:Q$37,5,FALSE)</f>
        <v>45070</v>
      </c>
      <c r="F83">
        <f>VLOOKUP(S83, metadata!A$2:Q$37,6,FALSE)</f>
        <v>0.36874999999999997</v>
      </c>
      <c r="G83">
        <f>VLOOKUP(S83, metadata!A$2:Q$37,7,FALSE)</f>
        <v>0</v>
      </c>
      <c r="H83" t="str">
        <f>VLOOKUP(S83, metadata!A$2:Q$37,8,FALSE)</f>
        <v>temple_control_01</v>
      </c>
      <c r="I83" t="str">
        <f>VLOOKUP(S83, metadata!A$2:Q$37,9,FALSE)</f>
        <v>B</v>
      </c>
      <c r="J83">
        <f>VLOOKUP(S83, metadata!A$2:Q$37,10,FALSE)</f>
        <v>0</v>
      </c>
      <c r="K83">
        <f>VLOOKUP(S83, metadata!A$2:Q$37,11,FALSE)</f>
        <v>0</v>
      </c>
      <c r="L83" t="str">
        <f>VLOOKUP(S83, metadata!A$2:Q$37,12,FALSE)</f>
        <v>B2</v>
      </c>
      <c r="M83" t="str">
        <f>VLOOKUP(S83, metadata!A$2:Q$37,13,FALSE)</f>
        <v>temple</v>
      </c>
      <c r="N83">
        <f>VLOOKUP(S83, metadata!A$2:Q$37,14,FALSE)</f>
        <v>16</v>
      </c>
      <c r="O83">
        <f>VLOOKUP(S83, metadata!A$2:Q$37,15,FALSE)</f>
        <v>0</v>
      </c>
      <c r="P83">
        <f>VLOOKUP(S83, metadata!A$2:Q$37,16,FALSE)</f>
        <v>0</v>
      </c>
      <c r="Q83">
        <f>VLOOKUP(S83, metadata!A$2:Q$37,17,FALSE)</f>
        <v>0</v>
      </c>
      <c r="R83" t="b">
        <f t="shared" si="1"/>
        <v>1</v>
      </c>
      <c r="S83" t="s">
        <v>162</v>
      </c>
      <c r="T83" t="s">
        <v>408</v>
      </c>
      <c r="U83" t="s">
        <v>407</v>
      </c>
      <c r="V83" t="s">
        <v>406</v>
      </c>
      <c r="W83" t="s">
        <v>286</v>
      </c>
      <c r="X83" t="s">
        <v>286</v>
      </c>
      <c r="Z83">
        <v>0.5</v>
      </c>
    </row>
    <row r="84" spans="1:28" x14ac:dyDescent="0.3">
      <c r="A84" t="str">
        <f>VLOOKUP(S84, metadata!A$2:Q$37,1,FALSE)</f>
        <v>b0f9325f-4cf2-4ef5-a74e-3f84c4569ac4</v>
      </c>
      <c r="B84" t="str">
        <f>VLOOKUP(S84, metadata!A$2:Q$37,2,FALSE)</f>
        <v>2023-05-24T14:04:38.933Z</v>
      </c>
      <c r="C84" t="str">
        <f>VLOOKUP(S84, metadata!A$2:Q$37,3,FALSE)</f>
        <v>2023-05-24T14:04:51.000Z</v>
      </c>
      <c r="D84" t="str">
        <f>VLOOKUP(S84, metadata!A$2:Q$37,4,FALSE)</f>
        <v>temple_control_01</v>
      </c>
      <c r="E84">
        <f>VLOOKUP(S84, metadata!A$2:Q$37,5,FALSE)</f>
        <v>45070</v>
      </c>
      <c r="F84">
        <f>VLOOKUP(S84, metadata!A$2:Q$37,6,FALSE)</f>
        <v>0.36874999999999997</v>
      </c>
      <c r="G84">
        <f>VLOOKUP(S84, metadata!A$2:Q$37,7,FALSE)</f>
        <v>0</v>
      </c>
      <c r="H84" t="str">
        <f>VLOOKUP(S84, metadata!A$2:Q$37,8,FALSE)</f>
        <v>temple_control_01</v>
      </c>
      <c r="I84" t="str">
        <f>VLOOKUP(S84, metadata!A$2:Q$37,9,FALSE)</f>
        <v>B</v>
      </c>
      <c r="J84">
        <f>VLOOKUP(S84, metadata!A$2:Q$37,10,FALSE)</f>
        <v>0</v>
      </c>
      <c r="K84">
        <f>VLOOKUP(S84, metadata!A$2:Q$37,11,FALSE)</f>
        <v>0</v>
      </c>
      <c r="L84" t="str">
        <f>VLOOKUP(S84, metadata!A$2:Q$37,12,FALSE)</f>
        <v>B2</v>
      </c>
      <c r="M84" t="str">
        <f>VLOOKUP(S84, metadata!A$2:Q$37,13,FALSE)</f>
        <v>temple</v>
      </c>
      <c r="N84">
        <f>VLOOKUP(S84, metadata!A$2:Q$37,14,FALSE)</f>
        <v>16</v>
      </c>
      <c r="O84">
        <f>VLOOKUP(S84, metadata!A$2:Q$37,15,FALSE)</f>
        <v>0</v>
      </c>
      <c r="P84">
        <f>VLOOKUP(S84, metadata!A$2:Q$37,16,FALSE)</f>
        <v>0</v>
      </c>
      <c r="Q84">
        <f>VLOOKUP(S84, metadata!A$2:Q$37,17,FALSE)</f>
        <v>0</v>
      </c>
      <c r="R84" t="b">
        <f t="shared" si="1"/>
        <v>1</v>
      </c>
      <c r="S84" t="s">
        <v>162</v>
      </c>
      <c r="T84" t="s">
        <v>405</v>
      </c>
      <c r="U84" t="s">
        <v>404</v>
      </c>
      <c r="V84" t="s">
        <v>403</v>
      </c>
      <c r="W84" t="s">
        <v>402</v>
      </c>
      <c r="X84" t="s">
        <v>402</v>
      </c>
      <c r="Z84">
        <v>0.5</v>
      </c>
    </row>
    <row r="85" spans="1:28" x14ac:dyDescent="0.3">
      <c r="A85" t="str">
        <f>VLOOKUP(S85, metadata!A$2:Q$37,1,FALSE)</f>
        <v>b0f9325f-4cf2-4ef5-a74e-3f84c4569ac4</v>
      </c>
      <c r="B85" t="str">
        <f>VLOOKUP(S85, metadata!A$2:Q$37,2,FALSE)</f>
        <v>2023-05-24T14:04:38.933Z</v>
      </c>
      <c r="C85" t="str">
        <f>VLOOKUP(S85, metadata!A$2:Q$37,3,FALSE)</f>
        <v>2023-05-24T14:04:51.000Z</v>
      </c>
      <c r="D85" t="str">
        <f>VLOOKUP(S85, metadata!A$2:Q$37,4,FALSE)</f>
        <v>temple_control_01</v>
      </c>
      <c r="E85">
        <f>VLOOKUP(S85, metadata!A$2:Q$37,5,FALSE)</f>
        <v>45070</v>
      </c>
      <c r="F85">
        <f>VLOOKUP(S85, metadata!A$2:Q$37,6,FALSE)</f>
        <v>0.36874999999999997</v>
      </c>
      <c r="G85">
        <f>VLOOKUP(S85, metadata!A$2:Q$37,7,FALSE)</f>
        <v>0</v>
      </c>
      <c r="H85" t="str">
        <f>VLOOKUP(S85, metadata!A$2:Q$37,8,FALSE)</f>
        <v>temple_control_01</v>
      </c>
      <c r="I85" t="str">
        <f>VLOOKUP(S85, metadata!A$2:Q$37,9,FALSE)</f>
        <v>B</v>
      </c>
      <c r="J85">
        <f>VLOOKUP(S85, metadata!A$2:Q$37,10,FALSE)</f>
        <v>0</v>
      </c>
      <c r="K85">
        <f>VLOOKUP(S85, metadata!A$2:Q$37,11,FALSE)</f>
        <v>0</v>
      </c>
      <c r="L85" t="str">
        <f>VLOOKUP(S85, metadata!A$2:Q$37,12,FALSE)</f>
        <v>B2</v>
      </c>
      <c r="M85" t="str">
        <f>VLOOKUP(S85, metadata!A$2:Q$37,13,FALSE)</f>
        <v>temple</v>
      </c>
      <c r="N85">
        <f>VLOOKUP(S85, metadata!A$2:Q$37,14,FALSE)</f>
        <v>16</v>
      </c>
      <c r="O85">
        <f>VLOOKUP(S85, metadata!A$2:Q$37,15,FALSE)</f>
        <v>0</v>
      </c>
      <c r="P85">
        <f>VLOOKUP(S85, metadata!A$2:Q$37,16,FALSE)</f>
        <v>0</v>
      </c>
      <c r="Q85">
        <f>VLOOKUP(S85, metadata!A$2:Q$37,17,FALSE)</f>
        <v>0</v>
      </c>
      <c r="R85" t="b">
        <f t="shared" si="1"/>
        <v>1</v>
      </c>
      <c r="S85" t="s">
        <v>162</v>
      </c>
      <c r="T85" t="s">
        <v>401</v>
      </c>
      <c r="U85" t="s">
        <v>400</v>
      </c>
      <c r="V85" t="s">
        <v>399</v>
      </c>
      <c r="W85" t="s">
        <v>398</v>
      </c>
      <c r="X85" t="s">
        <v>398</v>
      </c>
      <c r="Z85">
        <v>2</v>
      </c>
    </row>
    <row r="86" spans="1:28" x14ac:dyDescent="0.3">
      <c r="A86" t="str">
        <f>VLOOKUP(S86, metadata!A$2:Q$37,1,FALSE)</f>
        <v>b0f9325f-4cf2-4ef5-a74e-3f84c4569ac4</v>
      </c>
      <c r="B86" t="str">
        <f>VLOOKUP(S86, metadata!A$2:Q$37,2,FALSE)</f>
        <v>2023-05-24T14:04:38.933Z</v>
      </c>
      <c r="C86" t="str">
        <f>VLOOKUP(S86, metadata!A$2:Q$37,3,FALSE)</f>
        <v>2023-05-24T14:04:51.000Z</v>
      </c>
      <c r="D86" t="str">
        <f>VLOOKUP(S86, metadata!A$2:Q$37,4,FALSE)</f>
        <v>temple_control_01</v>
      </c>
      <c r="E86">
        <f>VLOOKUP(S86, metadata!A$2:Q$37,5,FALSE)</f>
        <v>45070</v>
      </c>
      <c r="F86">
        <f>VLOOKUP(S86, metadata!A$2:Q$37,6,FALSE)</f>
        <v>0.36874999999999997</v>
      </c>
      <c r="G86">
        <f>VLOOKUP(S86, metadata!A$2:Q$37,7,FALSE)</f>
        <v>0</v>
      </c>
      <c r="H86" t="str">
        <f>VLOOKUP(S86, metadata!A$2:Q$37,8,FALSE)</f>
        <v>temple_control_01</v>
      </c>
      <c r="I86" t="str">
        <f>VLOOKUP(S86, metadata!A$2:Q$37,9,FALSE)</f>
        <v>B</v>
      </c>
      <c r="J86">
        <f>VLOOKUP(S86, metadata!A$2:Q$37,10,FALSE)</f>
        <v>0</v>
      </c>
      <c r="K86">
        <f>VLOOKUP(S86, metadata!A$2:Q$37,11,FALSE)</f>
        <v>0</v>
      </c>
      <c r="L86" t="str">
        <f>VLOOKUP(S86, metadata!A$2:Q$37,12,FALSE)</f>
        <v>B2</v>
      </c>
      <c r="M86" t="str">
        <f>VLOOKUP(S86, metadata!A$2:Q$37,13,FALSE)</f>
        <v>temple</v>
      </c>
      <c r="N86">
        <f>VLOOKUP(S86, metadata!A$2:Q$37,14,FALSE)</f>
        <v>16</v>
      </c>
      <c r="O86">
        <f>VLOOKUP(S86, metadata!A$2:Q$37,15,FALSE)</f>
        <v>0</v>
      </c>
      <c r="P86">
        <f>VLOOKUP(S86, metadata!A$2:Q$37,16,FALSE)</f>
        <v>0</v>
      </c>
      <c r="Q86">
        <f>VLOOKUP(S86, metadata!A$2:Q$37,17,FALSE)</f>
        <v>0</v>
      </c>
      <c r="R86" t="b">
        <f t="shared" si="1"/>
        <v>1</v>
      </c>
      <c r="S86" t="s">
        <v>162</v>
      </c>
      <c r="T86" t="s">
        <v>397</v>
      </c>
      <c r="U86" t="s">
        <v>396</v>
      </c>
      <c r="V86" t="s">
        <v>395</v>
      </c>
      <c r="W86" t="s">
        <v>325</v>
      </c>
      <c r="X86" t="s">
        <v>325</v>
      </c>
      <c r="Z86">
        <v>10</v>
      </c>
    </row>
    <row r="87" spans="1:28" x14ac:dyDescent="0.3">
      <c r="A87" t="str">
        <f>VLOOKUP(S87, metadata!A$2:Q$37,1,FALSE)</f>
        <v>b0f9325f-4cf2-4ef5-a74e-3f84c4569ac4</v>
      </c>
      <c r="B87" t="str">
        <f>VLOOKUP(S87, metadata!A$2:Q$37,2,FALSE)</f>
        <v>2023-05-24T14:04:38.933Z</v>
      </c>
      <c r="C87" t="str">
        <f>VLOOKUP(S87, metadata!A$2:Q$37,3,FALSE)</f>
        <v>2023-05-24T14:04:51.000Z</v>
      </c>
      <c r="D87" t="str">
        <f>VLOOKUP(S87, metadata!A$2:Q$37,4,FALSE)</f>
        <v>temple_control_01</v>
      </c>
      <c r="E87">
        <f>VLOOKUP(S87, metadata!A$2:Q$37,5,FALSE)</f>
        <v>45070</v>
      </c>
      <c r="F87">
        <f>VLOOKUP(S87, metadata!A$2:Q$37,6,FALSE)</f>
        <v>0.36874999999999997</v>
      </c>
      <c r="G87">
        <f>VLOOKUP(S87, metadata!A$2:Q$37,7,FALSE)</f>
        <v>0</v>
      </c>
      <c r="H87" t="str">
        <f>VLOOKUP(S87, metadata!A$2:Q$37,8,FALSE)</f>
        <v>temple_control_01</v>
      </c>
      <c r="I87" t="str">
        <f>VLOOKUP(S87, metadata!A$2:Q$37,9,FALSE)</f>
        <v>B</v>
      </c>
      <c r="J87">
        <f>VLOOKUP(S87, metadata!A$2:Q$37,10,FALSE)</f>
        <v>0</v>
      </c>
      <c r="K87">
        <f>VLOOKUP(S87, metadata!A$2:Q$37,11,FALSE)</f>
        <v>0</v>
      </c>
      <c r="L87" t="str">
        <f>VLOOKUP(S87, metadata!A$2:Q$37,12,FALSE)</f>
        <v>B2</v>
      </c>
      <c r="M87" t="str">
        <f>VLOOKUP(S87, metadata!A$2:Q$37,13,FALSE)</f>
        <v>temple</v>
      </c>
      <c r="N87">
        <f>VLOOKUP(S87, metadata!A$2:Q$37,14,FALSE)</f>
        <v>16</v>
      </c>
      <c r="O87">
        <f>VLOOKUP(S87, metadata!A$2:Q$37,15,FALSE)</f>
        <v>0</v>
      </c>
      <c r="P87">
        <f>VLOOKUP(S87, metadata!A$2:Q$37,16,FALSE)</f>
        <v>0</v>
      </c>
      <c r="Q87">
        <f>VLOOKUP(S87, metadata!A$2:Q$37,17,FALSE)</f>
        <v>0</v>
      </c>
      <c r="R87" t="b">
        <f t="shared" si="1"/>
        <v>1</v>
      </c>
      <c r="S87" t="s">
        <v>162</v>
      </c>
      <c r="T87" t="s">
        <v>394</v>
      </c>
      <c r="U87" t="s">
        <v>393</v>
      </c>
      <c r="V87" t="s">
        <v>392</v>
      </c>
      <c r="W87" t="s">
        <v>347</v>
      </c>
      <c r="X87" t="s">
        <v>347</v>
      </c>
      <c r="Z87">
        <v>0.5</v>
      </c>
      <c r="AB87" t="s">
        <v>391</v>
      </c>
    </row>
    <row r="88" spans="1:28" x14ac:dyDescent="0.3">
      <c r="A88" t="str">
        <f>VLOOKUP(S88, metadata!A$2:Q$37,1,FALSE)</f>
        <v>b0f9325f-4cf2-4ef5-a74e-3f84c4569ac4</v>
      </c>
      <c r="B88" t="str">
        <f>VLOOKUP(S88, metadata!A$2:Q$37,2,FALSE)</f>
        <v>2023-05-24T14:04:38.933Z</v>
      </c>
      <c r="C88" t="str">
        <f>VLOOKUP(S88, metadata!A$2:Q$37,3,FALSE)</f>
        <v>2023-05-24T14:04:51.000Z</v>
      </c>
      <c r="D88" t="str">
        <f>VLOOKUP(S88, metadata!A$2:Q$37,4,FALSE)</f>
        <v>temple_control_01</v>
      </c>
      <c r="E88">
        <f>VLOOKUP(S88, metadata!A$2:Q$37,5,FALSE)</f>
        <v>45070</v>
      </c>
      <c r="F88">
        <f>VLOOKUP(S88, metadata!A$2:Q$37,6,FALSE)</f>
        <v>0.36874999999999997</v>
      </c>
      <c r="G88">
        <f>VLOOKUP(S88, metadata!A$2:Q$37,7,FALSE)</f>
        <v>0</v>
      </c>
      <c r="H88" t="str">
        <f>VLOOKUP(S88, metadata!A$2:Q$37,8,FALSE)</f>
        <v>temple_control_01</v>
      </c>
      <c r="I88" t="str">
        <f>VLOOKUP(S88, metadata!A$2:Q$37,9,FALSE)</f>
        <v>B</v>
      </c>
      <c r="J88">
        <f>VLOOKUP(S88, metadata!A$2:Q$37,10,FALSE)</f>
        <v>0</v>
      </c>
      <c r="K88">
        <f>VLOOKUP(S88, metadata!A$2:Q$37,11,FALSE)</f>
        <v>0</v>
      </c>
      <c r="L88" t="str">
        <f>VLOOKUP(S88, metadata!A$2:Q$37,12,FALSE)</f>
        <v>B2</v>
      </c>
      <c r="M88" t="str">
        <f>VLOOKUP(S88, metadata!A$2:Q$37,13,FALSE)</f>
        <v>temple</v>
      </c>
      <c r="N88">
        <f>VLOOKUP(S88, metadata!A$2:Q$37,14,FALSE)</f>
        <v>16</v>
      </c>
      <c r="O88">
        <f>VLOOKUP(S88, metadata!A$2:Q$37,15,FALSE)</f>
        <v>0</v>
      </c>
      <c r="P88">
        <f>VLOOKUP(S88, metadata!A$2:Q$37,16,FALSE)</f>
        <v>0</v>
      </c>
      <c r="Q88">
        <f>VLOOKUP(S88, metadata!A$2:Q$37,17,FALSE)</f>
        <v>0</v>
      </c>
      <c r="R88" t="b">
        <f t="shared" si="1"/>
        <v>1</v>
      </c>
      <c r="S88" t="s">
        <v>162</v>
      </c>
      <c r="T88" t="s">
        <v>390</v>
      </c>
      <c r="U88" t="s">
        <v>389</v>
      </c>
      <c r="V88" t="s">
        <v>388</v>
      </c>
      <c r="W88" t="s">
        <v>226</v>
      </c>
      <c r="X88" t="s">
        <v>226</v>
      </c>
      <c r="Z88">
        <v>3</v>
      </c>
    </row>
    <row r="89" spans="1:28" x14ac:dyDescent="0.3">
      <c r="A89" t="str">
        <f>VLOOKUP(S89, metadata!A$2:Q$37,1,FALSE)</f>
        <v>b0f9325f-4cf2-4ef5-a74e-3f84c4569ac4</v>
      </c>
      <c r="B89" t="str">
        <f>VLOOKUP(S89, metadata!A$2:Q$37,2,FALSE)</f>
        <v>2023-05-24T14:04:38.933Z</v>
      </c>
      <c r="C89" t="str">
        <f>VLOOKUP(S89, metadata!A$2:Q$37,3,FALSE)</f>
        <v>2023-05-24T14:04:51.000Z</v>
      </c>
      <c r="D89" t="str">
        <f>VLOOKUP(S89, metadata!A$2:Q$37,4,FALSE)</f>
        <v>temple_control_01</v>
      </c>
      <c r="E89">
        <f>VLOOKUP(S89, metadata!A$2:Q$37,5,FALSE)</f>
        <v>45070</v>
      </c>
      <c r="F89">
        <f>VLOOKUP(S89, metadata!A$2:Q$37,6,FALSE)</f>
        <v>0.36874999999999997</v>
      </c>
      <c r="G89">
        <f>VLOOKUP(S89, metadata!A$2:Q$37,7,FALSE)</f>
        <v>0</v>
      </c>
      <c r="H89" t="str">
        <f>VLOOKUP(S89, metadata!A$2:Q$37,8,FALSE)</f>
        <v>temple_control_01</v>
      </c>
      <c r="I89" t="str">
        <f>VLOOKUP(S89, metadata!A$2:Q$37,9,FALSE)</f>
        <v>B</v>
      </c>
      <c r="J89">
        <f>VLOOKUP(S89, metadata!A$2:Q$37,10,FALSE)</f>
        <v>0</v>
      </c>
      <c r="K89">
        <f>VLOOKUP(S89, metadata!A$2:Q$37,11,FALSE)</f>
        <v>0</v>
      </c>
      <c r="L89" t="str">
        <f>VLOOKUP(S89, metadata!A$2:Q$37,12,FALSE)</f>
        <v>B2</v>
      </c>
      <c r="M89" t="str">
        <f>VLOOKUP(S89, metadata!A$2:Q$37,13,FALSE)</f>
        <v>temple</v>
      </c>
      <c r="N89">
        <f>VLOOKUP(S89, metadata!A$2:Q$37,14,FALSE)</f>
        <v>16</v>
      </c>
      <c r="O89">
        <f>VLOOKUP(S89, metadata!A$2:Q$37,15,FALSE)</f>
        <v>0</v>
      </c>
      <c r="P89">
        <f>VLOOKUP(S89, metadata!A$2:Q$37,16,FALSE)</f>
        <v>0</v>
      </c>
      <c r="Q89">
        <f>VLOOKUP(S89, metadata!A$2:Q$37,17,FALSE)</f>
        <v>0</v>
      </c>
      <c r="R89" t="b">
        <f t="shared" si="1"/>
        <v>1</v>
      </c>
      <c r="S89" t="s">
        <v>162</v>
      </c>
      <c r="T89" t="s">
        <v>387</v>
      </c>
      <c r="U89" t="s">
        <v>386</v>
      </c>
      <c r="V89" t="s">
        <v>385</v>
      </c>
      <c r="W89" t="s">
        <v>384</v>
      </c>
      <c r="X89" t="s">
        <v>384</v>
      </c>
      <c r="Z89">
        <v>1</v>
      </c>
      <c r="AB89" t="s">
        <v>383</v>
      </c>
    </row>
    <row r="90" spans="1:28" x14ac:dyDescent="0.3">
      <c r="A90" t="str">
        <f>VLOOKUP(S90, metadata!A$2:Q$37,1,FALSE)</f>
        <v>b0f9325f-4cf2-4ef5-a74e-3f84c4569ac4</v>
      </c>
      <c r="B90" t="str">
        <f>VLOOKUP(S90, metadata!A$2:Q$37,2,FALSE)</f>
        <v>2023-05-24T14:04:38.933Z</v>
      </c>
      <c r="C90" t="str">
        <f>VLOOKUP(S90, metadata!A$2:Q$37,3,FALSE)</f>
        <v>2023-05-24T14:04:51.000Z</v>
      </c>
      <c r="D90" t="str">
        <f>VLOOKUP(S90, metadata!A$2:Q$37,4,FALSE)</f>
        <v>temple_control_01</v>
      </c>
      <c r="E90">
        <f>VLOOKUP(S90, metadata!A$2:Q$37,5,FALSE)</f>
        <v>45070</v>
      </c>
      <c r="F90">
        <f>VLOOKUP(S90, metadata!A$2:Q$37,6,FALSE)</f>
        <v>0.36874999999999997</v>
      </c>
      <c r="G90">
        <f>VLOOKUP(S90, metadata!A$2:Q$37,7,FALSE)</f>
        <v>0</v>
      </c>
      <c r="H90" t="str">
        <f>VLOOKUP(S90, metadata!A$2:Q$37,8,FALSE)</f>
        <v>temple_control_01</v>
      </c>
      <c r="I90" t="str">
        <f>VLOOKUP(S90, metadata!A$2:Q$37,9,FALSE)</f>
        <v>B</v>
      </c>
      <c r="J90">
        <f>VLOOKUP(S90, metadata!A$2:Q$37,10,FALSE)</f>
        <v>0</v>
      </c>
      <c r="K90">
        <f>VLOOKUP(S90, metadata!A$2:Q$37,11,FALSE)</f>
        <v>0</v>
      </c>
      <c r="L90" t="str">
        <f>VLOOKUP(S90, metadata!A$2:Q$37,12,FALSE)</f>
        <v>B2</v>
      </c>
      <c r="M90" t="str">
        <f>VLOOKUP(S90, metadata!A$2:Q$37,13,FALSE)</f>
        <v>temple</v>
      </c>
      <c r="N90">
        <f>VLOOKUP(S90, metadata!A$2:Q$37,14,FALSE)</f>
        <v>16</v>
      </c>
      <c r="O90">
        <f>VLOOKUP(S90, metadata!A$2:Q$37,15,FALSE)</f>
        <v>0</v>
      </c>
      <c r="P90">
        <f>VLOOKUP(S90, metadata!A$2:Q$37,16,FALSE)</f>
        <v>0</v>
      </c>
      <c r="Q90">
        <f>VLOOKUP(S90, metadata!A$2:Q$37,17,FALSE)</f>
        <v>0</v>
      </c>
      <c r="R90" t="b">
        <f t="shared" si="1"/>
        <v>1</v>
      </c>
      <c r="S90" t="s">
        <v>162</v>
      </c>
      <c r="T90" t="s">
        <v>382</v>
      </c>
      <c r="U90" t="s">
        <v>381</v>
      </c>
      <c r="V90" t="s">
        <v>380</v>
      </c>
      <c r="W90" t="s">
        <v>379</v>
      </c>
      <c r="X90" t="s">
        <v>379</v>
      </c>
      <c r="Z90">
        <v>2</v>
      </c>
    </row>
    <row r="91" spans="1:28" x14ac:dyDescent="0.3">
      <c r="A91" t="str">
        <f>VLOOKUP(S91, metadata!A$2:Q$37,1,FALSE)</f>
        <v>b0f9325f-4cf2-4ef5-a74e-3f84c4569ac4</v>
      </c>
      <c r="B91" t="str">
        <f>VLOOKUP(S91, metadata!A$2:Q$37,2,FALSE)</f>
        <v>2023-05-24T14:04:38.933Z</v>
      </c>
      <c r="C91" t="str">
        <f>VLOOKUP(S91, metadata!A$2:Q$37,3,FALSE)</f>
        <v>2023-05-24T14:04:51.000Z</v>
      </c>
      <c r="D91" t="str">
        <f>VLOOKUP(S91, metadata!A$2:Q$37,4,FALSE)</f>
        <v>temple_control_01</v>
      </c>
      <c r="E91">
        <f>VLOOKUP(S91, metadata!A$2:Q$37,5,FALSE)</f>
        <v>45070</v>
      </c>
      <c r="F91">
        <f>VLOOKUP(S91, metadata!A$2:Q$37,6,FALSE)</f>
        <v>0.36874999999999997</v>
      </c>
      <c r="G91">
        <f>VLOOKUP(S91, metadata!A$2:Q$37,7,FALSE)</f>
        <v>0</v>
      </c>
      <c r="H91" t="str">
        <f>VLOOKUP(S91, metadata!A$2:Q$37,8,FALSE)</f>
        <v>temple_control_01</v>
      </c>
      <c r="I91" t="str">
        <f>VLOOKUP(S91, metadata!A$2:Q$37,9,FALSE)</f>
        <v>B</v>
      </c>
      <c r="J91">
        <f>VLOOKUP(S91, metadata!A$2:Q$37,10,FALSE)</f>
        <v>0</v>
      </c>
      <c r="K91">
        <f>VLOOKUP(S91, metadata!A$2:Q$37,11,FALSE)</f>
        <v>0</v>
      </c>
      <c r="L91" t="str">
        <f>VLOOKUP(S91, metadata!A$2:Q$37,12,FALSE)</f>
        <v>B2</v>
      </c>
      <c r="M91" t="str">
        <f>VLOOKUP(S91, metadata!A$2:Q$37,13,FALSE)</f>
        <v>temple</v>
      </c>
      <c r="N91">
        <f>VLOOKUP(S91, metadata!A$2:Q$37,14,FALSE)</f>
        <v>16</v>
      </c>
      <c r="O91">
        <f>VLOOKUP(S91, metadata!A$2:Q$37,15,FALSE)</f>
        <v>0</v>
      </c>
      <c r="P91">
        <f>VLOOKUP(S91, metadata!A$2:Q$37,16,FALSE)</f>
        <v>0</v>
      </c>
      <c r="Q91">
        <f>VLOOKUP(S91, metadata!A$2:Q$37,17,FALSE)</f>
        <v>0</v>
      </c>
      <c r="R91" t="b">
        <f t="shared" si="1"/>
        <v>1</v>
      </c>
      <c r="S91" t="s">
        <v>162</v>
      </c>
      <c r="T91" t="s">
        <v>378</v>
      </c>
      <c r="U91" t="s">
        <v>377</v>
      </c>
      <c r="V91" t="s">
        <v>376</v>
      </c>
      <c r="W91" t="s">
        <v>375</v>
      </c>
      <c r="X91" t="s">
        <v>375</v>
      </c>
      <c r="Z91">
        <v>1</v>
      </c>
      <c r="AB91" t="s">
        <v>374</v>
      </c>
    </row>
    <row r="92" spans="1:28" x14ac:dyDescent="0.3">
      <c r="A92" t="str">
        <f>VLOOKUP(S92, metadata!A$2:Q$37,1,FALSE)</f>
        <v>b0f9325f-4cf2-4ef5-a74e-3f84c4569ac4</v>
      </c>
      <c r="B92" t="str">
        <f>VLOOKUP(S92, metadata!A$2:Q$37,2,FALSE)</f>
        <v>2023-05-24T14:04:38.933Z</v>
      </c>
      <c r="C92" t="str">
        <f>VLOOKUP(S92, metadata!A$2:Q$37,3,FALSE)</f>
        <v>2023-05-24T14:04:51.000Z</v>
      </c>
      <c r="D92" t="str">
        <f>VLOOKUP(S92, metadata!A$2:Q$37,4,FALSE)</f>
        <v>temple_control_01</v>
      </c>
      <c r="E92">
        <f>VLOOKUP(S92, metadata!A$2:Q$37,5,FALSE)</f>
        <v>45070</v>
      </c>
      <c r="F92">
        <f>VLOOKUP(S92, metadata!A$2:Q$37,6,FALSE)</f>
        <v>0.36874999999999997</v>
      </c>
      <c r="G92">
        <f>VLOOKUP(S92, metadata!A$2:Q$37,7,FALSE)</f>
        <v>0</v>
      </c>
      <c r="H92" t="str">
        <f>VLOOKUP(S92, metadata!A$2:Q$37,8,FALSE)</f>
        <v>temple_control_01</v>
      </c>
      <c r="I92" t="str">
        <f>VLOOKUP(S92, metadata!A$2:Q$37,9,FALSE)</f>
        <v>B</v>
      </c>
      <c r="J92">
        <f>VLOOKUP(S92, metadata!A$2:Q$37,10,FALSE)</f>
        <v>0</v>
      </c>
      <c r="K92">
        <f>VLOOKUP(S92, metadata!A$2:Q$37,11,FALSE)</f>
        <v>0</v>
      </c>
      <c r="L92" t="str">
        <f>VLOOKUP(S92, metadata!A$2:Q$37,12,FALSE)</f>
        <v>B2</v>
      </c>
      <c r="M92" t="str">
        <f>VLOOKUP(S92, metadata!A$2:Q$37,13,FALSE)</f>
        <v>temple</v>
      </c>
      <c r="N92">
        <f>VLOOKUP(S92, metadata!A$2:Q$37,14,FALSE)</f>
        <v>16</v>
      </c>
      <c r="O92">
        <f>VLOOKUP(S92, metadata!A$2:Q$37,15,FALSE)</f>
        <v>0</v>
      </c>
      <c r="P92">
        <f>VLOOKUP(S92, metadata!A$2:Q$37,16,FALSE)</f>
        <v>0</v>
      </c>
      <c r="Q92">
        <f>VLOOKUP(S92, metadata!A$2:Q$37,17,FALSE)</f>
        <v>0</v>
      </c>
      <c r="R92" t="b">
        <f t="shared" si="1"/>
        <v>1</v>
      </c>
      <c r="S92" t="s">
        <v>162</v>
      </c>
      <c r="T92" t="s">
        <v>373</v>
      </c>
      <c r="U92" t="s">
        <v>372</v>
      </c>
      <c r="V92" t="s">
        <v>371</v>
      </c>
      <c r="W92" t="s">
        <v>370</v>
      </c>
      <c r="X92" t="s">
        <v>370</v>
      </c>
      <c r="Z92">
        <v>2</v>
      </c>
      <c r="AB92" t="s">
        <v>369</v>
      </c>
    </row>
    <row r="93" spans="1:28" x14ac:dyDescent="0.3">
      <c r="A93" t="str">
        <f>VLOOKUP(S93, metadata!A$2:Q$37,1,FALSE)</f>
        <v>b0f9325f-4cf2-4ef5-a74e-3f84c4569ac4</v>
      </c>
      <c r="B93" t="str">
        <f>VLOOKUP(S93, metadata!A$2:Q$37,2,FALSE)</f>
        <v>2023-05-24T14:04:38.933Z</v>
      </c>
      <c r="C93" t="str">
        <f>VLOOKUP(S93, metadata!A$2:Q$37,3,FALSE)</f>
        <v>2023-05-24T14:04:51.000Z</v>
      </c>
      <c r="D93" t="str">
        <f>VLOOKUP(S93, metadata!A$2:Q$37,4,FALSE)</f>
        <v>temple_control_01</v>
      </c>
      <c r="E93">
        <f>VLOOKUP(S93, metadata!A$2:Q$37,5,FALSE)</f>
        <v>45070</v>
      </c>
      <c r="F93">
        <f>VLOOKUP(S93, metadata!A$2:Q$37,6,FALSE)</f>
        <v>0.36874999999999997</v>
      </c>
      <c r="G93">
        <f>VLOOKUP(S93, metadata!A$2:Q$37,7,FALSE)</f>
        <v>0</v>
      </c>
      <c r="H93" t="str">
        <f>VLOOKUP(S93, metadata!A$2:Q$37,8,FALSE)</f>
        <v>temple_control_01</v>
      </c>
      <c r="I93" t="str">
        <f>VLOOKUP(S93, metadata!A$2:Q$37,9,FALSE)</f>
        <v>B</v>
      </c>
      <c r="J93">
        <f>VLOOKUP(S93, metadata!A$2:Q$37,10,FALSE)</f>
        <v>0</v>
      </c>
      <c r="K93">
        <f>VLOOKUP(S93, metadata!A$2:Q$37,11,FALSE)</f>
        <v>0</v>
      </c>
      <c r="L93" t="str">
        <f>VLOOKUP(S93, metadata!A$2:Q$37,12,FALSE)</f>
        <v>B2</v>
      </c>
      <c r="M93" t="str">
        <f>VLOOKUP(S93, metadata!A$2:Q$37,13,FALSE)</f>
        <v>temple</v>
      </c>
      <c r="N93">
        <f>VLOOKUP(S93, metadata!A$2:Q$37,14,FALSE)</f>
        <v>16</v>
      </c>
      <c r="O93">
        <f>VLOOKUP(S93, metadata!A$2:Q$37,15,FALSE)</f>
        <v>0</v>
      </c>
      <c r="P93">
        <f>VLOOKUP(S93, metadata!A$2:Q$37,16,FALSE)</f>
        <v>0</v>
      </c>
      <c r="Q93">
        <f>VLOOKUP(S93, metadata!A$2:Q$37,17,FALSE)</f>
        <v>0</v>
      </c>
      <c r="R93" t="b">
        <f t="shared" si="1"/>
        <v>1</v>
      </c>
      <c r="S93" t="s">
        <v>162</v>
      </c>
      <c r="T93" t="s">
        <v>368</v>
      </c>
      <c r="U93" t="s">
        <v>367</v>
      </c>
      <c r="V93" t="s">
        <v>366</v>
      </c>
      <c r="W93" t="s">
        <v>190</v>
      </c>
      <c r="X93" t="s">
        <v>190</v>
      </c>
      <c r="Z93">
        <v>6</v>
      </c>
    </row>
    <row r="94" spans="1:28" x14ac:dyDescent="0.3">
      <c r="A94" t="str">
        <f>VLOOKUP(S94, metadata!A$2:Q$37,1,FALSE)</f>
        <v>b0f9325f-4cf2-4ef5-a74e-3f84c4569ac4</v>
      </c>
      <c r="B94" t="str">
        <f>VLOOKUP(S94, metadata!A$2:Q$37,2,FALSE)</f>
        <v>2023-05-24T14:04:38.933Z</v>
      </c>
      <c r="C94" t="str">
        <f>VLOOKUP(S94, metadata!A$2:Q$37,3,FALSE)</f>
        <v>2023-05-24T14:04:51.000Z</v>
      </c>
      <c r="D94" t="str">
        <f>VLOOKUP(S94, metadata!A$2:Q$37,4,FALSE)</f>
        <v>temple_control_01</v>
      </c>
      <c r="E94">
        <f>VLOOKUP(S94, metadata!A$2:Q$37,5,FALSE)</f>
        <v>45070</v>
      </c>
      <c r="F94">
        <f>VLOOKUP(S94, metadata!A$2:Q$37,6,FALSE)</f>
        <v>0.36874999999999997</v>
      </c>
      <c r="G94">
        <f>VLOOKUP(S94, metadata!A$2:Q$37,7,FALSE)</f>
        <v>0</v>
      </c>
      <c r="H94" t="str">
        <f>VLOOKUP(S94, metadata!A$2:Q$37,8,FALSE)</f>
        <v>temple_control_01</v>
      </c>
      <c r="I94" t="str">
        <f>VLOOKUP(S94, metadata!A$2:Q$37,9,FALSE)</f>
        <v>B</v>
      </c>
      <c r="J94">
        <f>VLOOKUP(S94, metadata!A$2:Q$37,10,FALSE)</f>
        <v>0</v>
      </c>
      <c r="K94">
        <f>VLOOKUP(S94, metadata!A$2:Q$37,11,FALSE)</f>
        <v>0</v>
      </c>
      <c r="L94" t="str">
        <f>VLOOKUP(S94, metadata!A$2:Q$37,12,FALSE)</f>
        <v>B2</v>
      </c>
      <c r="M94" t="str">
        <f>VLOOKUP(S94, metadata!A$2:Q$37,13,FALSE)</f>
        <v>temple</v>
      </c>
      <c r="N94">
        <f>VLOOKUP(S94, metadata!A$2:Q$37,14,FALSE)</f>
        <v>16</v>
      </c>
      <c r="O94">
        <f>VLOOKUP(S94, metadata!A$2:Q$37,15,FALSE)</f>
        <v>0</v>
      </c>
      <c r="P94">
        <f>VLOOKUP(S94, metadata!A$2:Q$37,16,FALSE)</f>
        <v>0</v>
      </c>
      <c r="Q94">
        <f>VLOOKUP(S94, metadata!A$2:Q$37,17,FALSE)</f>
        <v>0</v>
      </c>
      <c r="R94" t="b">
        <f t="shared" si="1"/>
        <v>1</v>
      </c>
      <c r="S94" t="s">
        <v>162</v>
      </c>
      <c r="T94" t="s">
        <v>365</v>
      </c>
      <c r="U94" t="s">
        <v>364</v>
      </c>
      <c r="V94" t="s">
        <v>363</v>
      </c>
      <c r="W94" t="s">
        <v>262</v>
      </c>
      <c r="X94" t="s">
        <v>262</v>
      </c>
      <c r="Z94">
        <v>3</v>
      </c>
    </row>
    <row r="95" spans="1:28" x14ac:dyDescent="0.3">
      <c r="A95" t="str">
        <f>VLOOKUP(S95, metadata!A$2:Q$37,1,FALSE)</f>
        <v>b0f9325f-4cf2-4ef5-a74e-3f84c4569ac4</v>
      </c>
      <c r="B95" t="str">
        <f>VLOOKUP(S95, metadata!A$2:Q$37,2,FALSE)</f>
        <v>2023-05-24T14:04:38.933Z</v>
      </c>
      <c r="C95" t="str">
        <f>VLOOKUP(S95, metadata!A$2:Q$37,3,FALSE)</f>
        <v>2023-05-24T14:04:51.000Z</v>
      </c>
      <c r="D95" t="str">
        <f>VLOOKUP(S95, metadata!A$2:Q$37,4,FALSE)</f>
        <v>temple_control_01</v>
      </c>
      <c r="E95">
        <f>VLOOKUP(S95, metadata!A$2:Q$37,5,FALSE)</f>
        <v>45070</v>
      </c>
      <c r="F95">
        <f>VLOOKUP(S95, metadata!A$2:Q$37,6,FALSE)</f>
        <v>0.36874999999999997</v>
      </c>
      <c r="G95">
        <f>VLOOKUP(S95, metadata!A$2:Q$37,7,FALSE)</f>
        <v>0</v>
      </c>
      <c r="H95" t="str">
        <f>VLOOKUP(S95, metadata!A$2:Q$37,8,FALSE)</f>
        <v>temple_control_01</v>
      </c>
      <c r="I95" t="str">
        <f>VLOOKUP(S95, metadata!A$2:Q$37,9,FALSE)</f>
        <v>B</v>
      </c>
      <c r="J95">
        <f>VLOOKUP(S95, metadata!A$2:Q$37,10,FALSE)</f>
        <v>0</v>
      </c>
      <c r="K95">
        <f>VLOOKUP(S95, metadata!A$2:Q$37,11,FALSE)</f>
        <v>0</v>
      </c>
      <c r="L95" t="str">
        <f>VLOOKUP(S95, metadata!A$2:Q$37,12,FALSE)</f>
        <v>B2</v>
      </c>
      <c r="M95" t="str">
        <f>VLOOKUP(S95, metadata!A$2:Q$37,13,FALSE)</f>
        <v>temple</v>
      </c>
      <c r="N95">
        <f>VLOOKUP(S95, metadata!A$2:Q$37,14,FALSE)</f>
        <v>16</v>
      </c>
      <c r="O95">
        <f>VLOOKUP(S95, metadata!A$2:Q$37,15,FALSE)</f>
        <v>0</v>
      </c>
      <c r="P95">
        <f>VLOOKUP(S95, metadata!A$2:Q$37,16,FALSE)</f>
        <v>0</v>
      </c>
      <c r="Q95">
        <f>VLOOKUP(S95, metadata!A$2:Q$37,17,FALSE)</f>
        <v>0</v>
      </c>
      <c r="R95" t="b">
        <f t="shared" si="1"/>
        <v>1</v>
      </c>
      <c r="S95" t="s">
        <v>162</v>
      </c>
      <c r="T95" t="s">
        <v>362</v>
      </c>
      <c r="U95" t="s">
        <v>361</v>
      </c>
      <c r="V95" t="s">
        <v>360</v>
      </c>
      <c r="W95" t="s">
        <v>276</v>
      </c>
      <c r="X95" t="s">
        <v>276</v>
      </c>
      <c r="Z95">
        <v>16</v>
      </c>
    </row>
    <row r="96" spans="1:28" x14ac:dyDescent="0.3">
      <c r="A96" t="str">
        <f>VLOOKUP(S96, metadata!A$2:Q$37,1,FALSE)</f>
        <v>b0f9325f-4cf2-4ef5-a74e-3f84c4569ac4</v>
      </c>
      <c r="B96" t="str">
        <f>VLOOKUP(S96, metadata!A$2:Q$37,2,FALSE)</f>
        <v>2023-05-24T14:04:38.933Z</v>
      </c>
      <c r="C96" t="str">
        <f>VLOOKUP(S96, metadata!A$2:Q$37,3,FALSE)</f>
        <v>2023-05-24T14:04:51.000Z</v>
      </c>
      <c r="D96" t="str">
        <f>VLOOKUP(S96, metadata!A$2:Q$37,4,FALSE)</f>
        <v>temple_control_01</v>
      </c>
      <c r="E96">
        <f>VLOOKUP(S96, metadata!A$2:Q$37,5,FALSE)</f>
        <v>45070</v>
      </c>
      <c r="F96">
        <f>VLOOKUP(S96, metadata!A$2:Q$37,6,FALSE)</f>
        <v>0.36874999999999997</v>
      </c>
      <c r="G96">
        <f>VLOOKUP(S96, metadata!A$2:Q$37,7,FALSE)</f>
        <v>0</v>
      </c>
      <c r="H96" t="str">
        <f>VLOOKUP(S96, metadata!A$2:Q$37,8,FALSE)</f>
        <v>temple_control_01</v>
      </c>
      <c r="I96" t="str">
        <f>VLOOKUP(S96, metadata!A$2:Q$37,9,FALSE)</f>
        <v>B</v>
      </c>
      <c r="J96">
        <f>VLOOKUP(S96, metadata!A$2:Q$37,10,FALSE)</f>
        <v>0</v>
      </c>
      <c r="K96">
        <f>VLOOKUP(S96, metadata!A$2:Q$37,11,FALSE)</f>
        <v>0</v>
      </c>
      <c r="L96" t="str">
        <f>VLOOKUP(S96, metadata!A$2:Q$37,12,FALSE)</f>
        <v>B2</v>
      </c>
      <c r="M96" t="str">
        <f>VLOOKUP(S96, metadata!A$2:Q$37,13,FALSE)</f>
        <v>temple</v>
      </c>
      <c r="N96">
        <f>VLOOKUP(S96, metadata!A$2:Q$37,14,FALSE)</f>
        <v>16</v>
      </c>
      <c r="O96">
        <f>VLOOKUP(S96, metadata!A$2:Q$37,15,FALSE)</f>
        <v>0</v>
      </c>
      <c r="P96">
        <f>VLOOKUP(S96, metadata!A$2:Q$37,16,FALSE)</f>
        <v>0</v>
      </c>
      <c r="Q96">
        <f>VLOOKUP(S96, metadata!A$2:Q$37,17,FALSE)</f>
        <v>0</v>
      </c>
      <c r="R96" t="b">
        <f t="shared" si="1"/>
        <v>1</v>
      </c>
      <c r="S96" t="s">
        <v>162</v>
      </c>
      <c r="T96" t="s">
        <v>359</v>
      </c>
      <c r="U96" t="s">
        <v>358</v>
      </c>
      <c r="V96" t="s">
        <v>357</v>
      </c>
      <c r="W96" t="s">
        <v>255</v>
      </c>
      <c r="X96" t="s">
        <v>255</v>
      </c>
      <c r="Z96">
        <v>35</v>
      </c>
    </row>
    <row r="97" spans="1:28" x14ac:dyDescent="0.3">
      <c r="A97" t="str">
        <f>VLOOKUP(S97, metadata!A$2:Q$37,1,FALSE)</f>
        <v>b0f9325f-4cf2-4ef5-a74e-3f84c4569ac4</v>
      </c>
      <c r="B97" t="str">
        <f>VLOOKUP(S97, metadata!A$2:Q$37,2,FALSE)</f>
        <v>2023-05-24T14:04:38.933Z</v>
      </c>
      <c r="C97" t="str">
        <f>VLOOKUP(S97, metadata!A$2:Q$37,3,FALSE)</f>
        <v>2023-05-24T14:04:51.000Z</v>
      </c>
      <c r="D97" t="str">
        <f>VLOOKUP(S97, metadata!A$2:Q$37,4,FALSE)</f>
        <v>temple_control_01</v>
      </c>
      <c r="E97">
        <f>VLOOKUP(S97, metadata!A$2:Q$37,5,FALSE)</f>
        <v>45070</v>
      </c>
      <c r="F97">
        <f>VLOOKUP(S97, metadata!A$2:Q$37,6,FALSE)</f>
        <v>0.36874999999999997</v>
      </c>
      <c r="G97">
        <f>VLOOKUP(S97, metadata!A$2:Q$37,7,FALSE)</f>
        <v>0</v>
      </c>
      <c r="H97" t="str">
        <f>VLOOKUP(S97, metadata!A$2:Q$37,8,FALSE)</f>
        <v>temple_control_01</v>
      </c>
      <c r="I97" t="str">
        <f>VLOOKUP(S97, metadata!A$2:Q$37,9,FALSE)</f>
        <v>B</v>
      </c>
      <c r="J97">
        <f>VLOOKUP(S97, metadata!A$2:Q$37,10,FALSE)</f>
        <v>0</v>
      </c>
      <c r="K97">
        <f>VLOOKUP(S97, metadata!A$2:Q$37,11,FALSE)</f>
        <v>0</v>
      </c>
      <c r="L97" t="str">
        <f>VLOOKUP(S97, metadata!A$2:Q$37,12,FALSE)</f>
        <v>B2</v>
      </c>
      <c r="M97" t="str">
        <f>VLOOKUP(S97, metadata!A$2:Q$37,13,FALSE)</f>
        <v>temple</v>
      </c>
      <c r="N97">
        <f>VLOOKUP(S97, metadata!A$2:Q$37,14,FALSE)</f>
        <v>16</v>
      </c>
      <c r="O97">
        <f>VLOOKUP(S97, metadata!A$2:Q$37,15,FALSE)</f>
        <v>0</v>
      </c>
      <c r="P97">
        <f>VLOOKUP(S97, metadata!A$2:Q$37,16,FALSE)</f>
        <v>0</v>
      </c>
      <c r="Q97">
        <f>VLOOKUP(S97, metadata!A$2:Q$37,17,FALSE)</f>
        <v>0</v>
      </c>
      <c r="R97" t="b">
        <f t="shared" si="1"/>
        <v>1</v>
      </c>
      <c r="S97" t="s">
        <v>162</v>
      </c>
      <c r="T97" t="s">
        <v>356</v>
      </c>
      <c r="U97" t="s">
        <v>355</v>
      </c>
      <c r="V97" t="s">
        <v>354</v>
      </c>
      <c r="W97" t="s">
        <v>202</v>
      </c>
      <c r="X97" t="s">
        <v>202</v>
      </c>
      <c r="Z97">
        <v>5</v>
      </c>
    </row>
    <row r="98" spans="1:28" x14ac:dyDescent="0.3">
      <c r="A98" t="str">
        <f>VLOOKUP(S98, metadata!A$2:Q$37,1,FALSE)</f>
        <v>b0f9325f-4cf2-4ef5-a74e-3f84c4569ac4</v>
      </c>
      <c r="B98" t="str">
        <f>VLOOKUP(S98, metadata!A$2:Q$37,2,FALSE)</f>
        <v>2023-05-24T14:04:38.933Z</v>
      </c>
      <c r="C98" t="str">
        <f>VLOOKUP(S98, metadata!A$2:Q$37,3,FALSE)</f>
        <v>2023-05-24T14:04:51.000Z</v>
      </c>
      <c r="D98" t="str">
        <f>VLOOKUP(S98, metadata!A$2:Q$37,4,FALSE)</f>
        <v>temple_control_01</v>
      </c>
      <c r="E98">
        <f>VLOOKUP(S98, metadata!A$2:Q$37,5,FALSE)</f>
        <v>45070</v>
      </c>
      <c r="F98">
        <f>VLOOKUP(S98, metadata!A$2:Q$37,6,FALSE)</f>
        <v>0.36874999999999997</v>
      </c>
      <c r="G98">
        <f>VLOOKUP(S98, metadata!A$2:Q$37,7,FALSE)</f>
        <v>0</v>
      </c>
      <c r="H98" t="str">
        <f>VLOOKUP(S98, metadata!A$2:Q$37,8,FALSE)</f>
        <v>temple_control_01</v>
      </c>
      <c r="I98" t="str">
        <f>VLOOKUP(S98, metadata!A$2:Q$37,9,FALSE)</f>
        <v>B</v>
      </c>
      <c r="J98">
        <f>VLOOKUP(S98, metadata!A$2:Q$37,10,FALSE)</f>
        <v>0</v>
      </c>
      <c r="K98">
        <f>VLOOKUP(S98, metadata!A$2:Q$37,11,FALSE)</f>
        <v>0</v>
      </c>
      <c r="L98" t="str">
        <f>VLOOKUP(S98, metadata!A$2:Q$37,12,FALSE)</f>
        <v>B2</v>
      </c>
      <c r="M98" t="str">
        <f>VLOOKUP(S98, metadata!A$2:Q$37,13,FALSE)</f>
        <v>temple</v>
      </c>
      <c r="N98">
        <f>VLOOKUP(S98, metadata!A$2:Q$37,14,FALSE)</f>
        <v>16</v>
      </c>
      <c r="O98">
        <f>VLOOKUP(S98, metadata!A$2:Q$37,15,FALSE)</f>
        <v>0</v>
      </c>
      <c r="P98">
        <f>VLOOKUP(S98, metadata!A$2:Q$37,16,FALSE)</f>
        <v>0</v>
      </c>
      <c r="Q98">
        <f>VLOOKUP(S98, metadata!A$2:Q$37,17,FALSE)</f>
        <v>0</v>
      </c>
      <c r="R98" t="b">
        <f t="shared" si="1"/>
        <v>1</v>
      </c>
      <c r="S98" t="s">
        <v>162</v>
      </c>
      <c r="T98" t="s">
        <v>353</v>
      </c>
      <c r="U98" t="s">
        <v>352</v>
      </c>
      <c r="V98" t="s">
        <v>351</v>
      </c>
      <c r="W98" t="s">
        <v>194</v>
      </c>
      <c r="X98" t="s">
        <v>194</v>
      </c>
      <c r="Z98">
        <v>40</v>
      </c>
    </row>
    <row r="99" spans="1:28" x14ac:dyDescent="0.3">
      <c r="A99" t="str">
        <f>VLOOKUP(S99, metadata!A$2:Q$37,1,FALSE)</f>
        <v>bc054f23-e73e-4bd8-8414-b36ba7bc1d77</v>
      </c>
      <c r="B99" t="str">
        <f>VLOOKUP(S99, metadata!A$2:Q$37,2,FALSE)</f>
        <v>2023-05-23T13:25:59.564Z</v>
      </c>
      <c r="C99" t="str">
        <f>VLOOKUP(S99, metadata!A$2:Q$37,3,FALSE)</f>
        <v>2023-05-23T14:07:21.000Z</v>
      </c>
      <c r="D99" t="str">
        <f>VLOOKUP(S99, metadata!A$2:Q$37,4,FALSE)</f>
        <v>temple_NPK_28</v>
      </c>
      <c r="E99">
        <f>VLOOKUP(S99, metadata!A$2:Q$37,5,FALSE)</f>
        <v>45069</v>
      </c>
      <c r="F99">
        <f>VLOOKUP(S99, metadata!A$2:Q$37,6,FALSE)</f>
        <v>0.34583333333333338</v>
      </c>
      <c r="G99">
        <f>VLOOKUP(S99, metadata!A$2:Q$37,7,FALSE)</f>
        <v>0</v>
      </c>
      <c r="H99" t="str">
        <f>VLOOKUP(S99, metadata!A$2:Q$37,8,FALSE)</f>
        <v>temple_NPK_28</v>
      </c>
      <c r="I99" t="str">
        <f>VLOOKUP(S99, metadata!A$2:Q$37,9,FALSE)</f>
        <v>C</v>
      </c>
      <c r="J99">
        <f>VLOOKUP(S99, metadata!A$2:Q$37,10,FALSE)</f>
        <v>0</v>
      </c>
      <c r="K99">
        <f>VLOOKUP(S99, metadata!A$2:Q$37,11,FALSE)</f>
        <v>0</v>
      </c>
      <c r="L99" t="str">
        <f>VLOOKUP(S99, metadata!A$2:Q$37,12,FALSE)</f>
        <v>SW Corner (4)</v>
      </c>
      <c r="M99" t="str">
        <f>VLOOKUP(S99, metadata!A$2:Q$37,13,FALSE)</f>
        <v>temple</v>
      </c>
      <c r="N99">
        <f>VLOOKUP(S99, metadata!A$2:Q$37,14,FALSE)</f>
        <v>7</v>
      </c>
      <c r="O99">
        <f>VLOOKUP(S99, metadata!A$2:Q$37,15,FALSE)</f>
        <v>0</v>
      </c>
      <c r="P99">
        <f>VLOOKUP(S99, metadata!A$2:Q$37,16,FALSE)</f>
        <v>0</v>
      </c>
      <c r="Q99">
        <f>VLOOKUP(S99, metadata!A$2:Q$37,17,FALSE)</f>
        <v>0</v>
      </c>
      <c r="R99" t="b">
        <f t="shared" si="1"/>
        <v>1</v>
      </c>
      <c r="S99" t="s">
        <v>167</v>
      </c>
      <c r="T99" t="s">
        <v>350</v>
      </c>
      <c r="U99" t="s">
        <v>349</v>
      </c>
      <c r="V99" t="s">
        <v>348</v>
      </c>
      <c r="W99" t="s">
        <v>347</v>
      </c>
      <c r="X99" t="s">
        <v>347</v>
      </c>
      <c r="Z99">
        <v>4</v>
      </c>
    </row>
    <row r="100" spans="1:28" x14ac:dyDescent="0.3">
      <c r="A100" t="str">
        <f>VLOOKUP(S100, metadata!A$2:Q$37,1,FALSE)</f>
        <v>bc054f23-e73e-4bd8-8414-b36ba7bc1d77</v>
      </c>
      <c r="B100" t="str">
        <f>VLOOKUP(S100, metadata!A$2:Q$37,2,FALSE)</f>
        <v>2023-05-23T13:25:59.564Z</v>
      </c>
      <c r="C100" t="str">
        <f>VLOOKUP(S100, metadata!A$2:Q$37,3,FALSE)</f>
        <v>2023-05-23T14:07:21.000Z</v>
      </c>
      <c r="D100" t="str">
        <f>VLOOKUP(S100, metadata!A$2:Q$37,4,FALSE)</f>
        <v>temple_NPK_28</v>
      </c>
      <c r="E100">
        <f>VLOOKUP(S100, metadata!A$2:Q$37,5,FALSE)</f>
        <v>45069</v>
      </c>
      <c r="F100">
        <f>VLOOKUP(S100, metadata!A$2:Q$37,6,FALSE)</f>
        <v>0.34583333333333338</v>
      </c>
      <c r="G100">
        <f>VLOOKUP(S100, metadata!A$2:Q$37,7,FALSE)</f>
        <v>0</v>
      </c>
      <c r="H100" t="str">
        <f>VLOOKUP(S100, metadata!A$2:Q$37,8,FALSE)</f>
        <v>temple_NPK_28</v>
      </c>
      <c r="I100" t="str">
        <f>VLOOKUP(S100, metadata!A$2:Q$37,9,FALSE)</f>
        <v>C</v>
      </c>
      <c r="J100">
        <f>VLOOKUP(S100, metadata!A$2:Q$37,10,FALSE)</f>
        <v>0</v>
      </c>
      <c r="K100">
        <f>VLOOKUP(S100, metadata!A$2:Q$37,11,FALSE)</f>
        <v>0</v>
      </c>
      <c r="L100" t="str">
        <f>VLOOKUP(S100, metadata!A$2:Q$37,12,FALSE)</f>
        <v>SW Corner (4)</v>
      </c>
      <c r="M100" t="str">
        <f>VLOOKUP(S100, metadata!A$2:Q$37,13,FALSE)</f>
        <v>temple</v>
      </c>
      <c r="N100">
        <f>VLOOKUP(S100, metadata!A$2:Q$37,14,FALSE)</f>
        <v>7</v>
      </c>
      <c r="O100">
        <f>VLOOKUP(S100, metadata!A$2:Q$37,15,FALSE)</f>
        <v>0</v>
      </c>
      <c r="P100">
        <f>VLOOKUP(S100, metadata!A$2:Q$37,16,FALSE)</f>
        <v>0</v>
      </c>
      <c r="Q100">
        <f>VLOOKUP(S100, metadata!A$2:Q$37,17,FALSE)</f>
        <v>0</v>
      </c>
      <c r="R100" t="b">
        <f t="shared" si="1"/>
        <v>1</v>
      </c>
      <c r="S100" t="s">
        <v>167</v>
      </c>
      <c r="T100" t="s">
        <v>346</v>
      </c>
      <c r="U100" t="s">
        <v>345</v>
      </c>
      <c r="V100" t="s">
        <v>344</v>
      </c>
      <c r="W100" t="s">
        <v>226</v>
      </c>
      <c r="X100" t="s">
        <v>226</v>
      </c>
      <c r="Z100">
        <v>20</v>
      </c>
    </row>
    <row r="101" spans="1:28" x14ac:dyDescent="0.3">
      <c r="A101" t="str">
        <f>VLOOKUP(S101, metadata!A$2:Q$37,1,FALSE)</f>
        <v>bc054f23-e73e-4bd8-8414-b36ba7bc1d77</v>
      </c>
      <c r="B101" t="str">
        <f>VLOOKUP(S101, metadata!A$2:Q$37,2,FALSE)</f>
        <v>2023-05-23T13:25:59.564Z</v>
      </c>
      <c r="C101" t="str">
        <f>VLOOKUP(S101, metadata!A$2:Q$37,3,FALSE)</f>
        <v>2023-05-23T14:07:21.000Z</v>
      </c>
      <c r="D101" t="str">
        <f>VLOOKUP(S101, metadata!A$2:Q$37,4,FALSE)</f>
        <v>temple_NPK_28</v>
      </c>
      <c r="E101">
        <f>VLOOKUP(S101, metadata!A$2:Q$37,5,FALSE)</f>
        <v>45069</v>
      </c>
      <c r="F101">
        <f>VLOOKUP(S101, metadata!A$2:Q$37,6,FALSE)</f>
        <v>0.34583333333333338</v>
      </c>
      <c r="G101">
        <f>VLOOKUP(S101, metadata!A$2:Q$37,7,FALSE)</f>
        <v>0</v>
      </c>
      <c r="H101" t="str">
        <f>VLOOKUP(S101, metadata!A$2:Q$37,8,FALSE)</f>
        <v>temple_NPK_28</v>
      </c>
      <c r="I101" t="str">
        <f>VLOOKUP(S101, metadata!A$2:Q$37,9,FALSE)</f>
        <v>C</v>
      </c>
      <c r="J101">
        <f>VLOOKUP(S101, metadata!A$2:Q$37,10,FALSE)</f>
        <v>0</v>
      </c>
      <c r="K101">
        <f>VLOOKUP(S101, metadata!A$2:Q$37,11,FALSE)</f>
        <v>0</v>
      </c>
      <c r="L101" t="str">
        <f>VLOOKUP(S101, metadata!A$2:Q$37,12,FALSE)</f>
        <v>SW Corner (4)</v>
      </c>
      <c r="M101" t="str">
        <f>VLOOKUP(S101, metadata!A$2:Q$37,13,FALSE)</f>
        <v>temple</v>
      </c>
      <c r="N101">
        <f>VLOOKUP(S101, metadata!A$2:Q$37,14,FALSE)</f>
        <v>7</v>
      </c>
      <c r="O101">
        <f>VLOOKUP(S101, metadata!A$2:Q$37,15,FALSE)</f>
        <v>0</v>
      </c>
      <c r="P101">
        <f>VLOOKUP(S101, metadata!A$2:Q$37,16,FALSE)</f>
        <v>0</v>
      </c>
      <c r="Q101">
        <f>VLOOKUP(S101, metadata!A$2:Q$37,17,FALSE)</f>
        <v>0</v>
      </c>
      <c r="R101" t="b">
        <f t="shared" si="1"/>
        <v>1</v>
      </c>
      <c r="S101" t="s">
        <v>167</v>
      </c>
      <c r="T101" t="s">
        <v>343</v>
      </c>
      <c r="U101" t="s">
        <v>342</v>
      </c>
      <c r="V101" t="s">
        <v>341</v>
      </c>
      <c r="W101" t="s">
        <v>202</v>
      </c>
      <c r="X101" t="s">
        <v>202</v>
      </c>
      <c r="Z101">
        <v>35</v>
      </c>
    </row>
    <row r="102" spans="1:28" x14ac:dyDescent="0.3">
      <c r="A102" t="str">
        <f>VLOOKUP(S102, metadata!A$2:Q$37,1,FALSE)</f>
        <v>bc054f23-e73e-4bd8-8414-b36ba7bc1d77</v>
      </c>
      <c r="B102" t="str">
        <f>VLOOKUP(S102, metadata!A$2:Q$37,2,FALSE)</f>
        <v>2023-05-23T13:25:59.564Z</v>
      </c>
      <c r="C102" t="str">
        <f>VLOOKUP(S102, metadata!A$2:Q$37,3,FALSE)</f>
        <v>2023-05-23T14:07:21.000Z</v>
      </c>
      <c r="D102" t="str">
        <f>VLOOKUP(S102, metadata!A$2:Q$37,4,FALSE)</f>
        <v>temple_NPK_28</v>
      </c>
      <c r="E102">
        <f>VLOOKUP(S102, metadata!A$2:Q$37,5,FALSE)</f>
        <v>45069</v>
      </c>
      <c r="F102">
        <f>VLOOKUP(S102, metadata!A$2:Q$37,6,FALSE)</f>
        <v>0.34583333333333338</v>
      </c>
      <c r="G102">
        <f>VLOOKUP(S102, metadata!A$2:Q$37,7,FALSE)</f>
        <v>0</v>
      </c>
      <c r="H102" t="str">
        <f>VLOOKUP(S102, metadata!A$2:Q$37,8,FALSE)</f>
        <v>temple_NPK_28</v>
      </c>
      <c r="I102" t="str">
        <f>VLOOKUP(S102, metadata!A$2:Q$37,9,FALSE)</f>
        <v>C</v>
      </c>
      <c r="J102">
        <f>VLOOKUP(S102, metadata!A$2:Q$37,10,FALSE)</f>
        <v>0</v>
      </c>
      <c r="K102">
        <f>VLOOKUP(S102, metadata!A$2:Q$37,11,FALSE)</f>
        <v>0</v>
      </c>
      <c r="L102" t="str">
        <f>VLOOKUP(S102, metadata!A$2:Q$37,12,FALSE)</f>
        <v>SW Corner (4)</v>
      </c>
      <c r="M102" t="str">
        <f>VLOOKUP(S102, metadata!A$2:Q$37,13,FALSE)</f>
        <v>temple</v>
      </c>
      <c r="N102">
        <f>VLOOKUP(S102, metadata!A$2:Q$37,14,FALSE)</f>
        <v>7</v>
      </c>
      <c r="O102">
        <f>VLOOKUP(S102, metadata!A$2:Q$37,15,FALSE)</f>
        <v>0</v>
      </c>
      <c r="P102">
        <f>VLOOKUP(S102, metadata!A$2:Q$37,16,FALSE)</f>
        <v>0</v>
      </c>
      <c r="Q102">
        <f>VLOOKUP(S102, metadata!A$2:Q$37,17,FALSE)</f>
        <v>0</v>
      </c>
      <c r="R102" t="b">
        <f t="shared" si="1"/>
        <v>1</v>
      </c>
      <c r="S102" t="s">
        <v>167</v>
      </c>
      <c r="T102" t="s">
        <v>340</v>
      </c>
      <c r="U102" t="s">
        <v>339</v>
      </c>
      <c r="V102" t="s">
        <v>338</v>
      </c>
      <c r="W102" t="s">
        <v>286</v>
      </c>
      <c r="X102" t="s">
        <v>286</v>
      </c>
      <c r="Z102">
        <v>8</v>
      </c>
    </row>
    <row r="103" spans="1:28" x14ac:dyDescent="0.3">
      <c r="A103" t="str">
        <f>VLOOKUP(S103, metadata!A$2:Q$37,1,FALSE)</f>
        <v>bc054f23-e73e-4bd8-8414-b36ba7bc1d77</v>
      </c>
      <c r="B103" t="str">
        <f>VLOOKUP(S103, metadata!A$2:Q$37,2,FALSE)</f>
        <v>2023-05-23T13:25:59.564Z</v>
      </c>
      <c r="C103" t="str">
        <f>VLOOKUP(S103, metadata!A$2:Q$37,3,FALSE)</f>
        <v>2023-05-23T14:07:21.000Z</v>
      </c>
      <c r="D103" t="str">
        <f>VLOOKUP(S103, metadata!A$2:Q$37,4,FALSE)</f>
        <v>temple_NPK_28</v>
      </c>
      <c r="E103">
        <f>VLOOKUP(S103, metadata!A$2:Q$37,5,FALSE)</f>
        <v>45069</v>
      </c>
      <c r="F103">
        <f>VLOOKUP(S103, metadata!A$2:Q$37,6,FALSE)</f>
        <v>0.34583333333333338</v>
      </c>
      <c r="G103">
        <f>VLOOKUP(S103, metadata!A$2:Q$37,7,FALSE)</f>
        <v>0</v>
      </c>
      <c r="H103" t="str">
        <f>VLOOKUP(S103, metadata!A$2:Q$37,8,FALSE)</f>
        <v>temple_NPK_28</v>
      </c>
      <c r="I103" t="str">
        <f>VLOOKUP(S103, metadata!A$2:Q$37,9,FALSE)</f>
        <v>C</v>
      </c>
      <c r="J103">
        <f>VLOOKUP(S103, metadata!A$2:Q$37,10,FALSE)</f>
        <v>0</v>
      </c>
      <c r="K103">
        <f>VLOOKUP(S103, metadata!A$2:Q$37,11,FALSE)</f>
        <v>0</v>
      </c>
      <c r="L103" t="str">
        <f>VLOOKUP(S103, metadata!A$2:Q$37,12,FALSE)</f>
        <v>SW Corner (4)</v>
      </c>
      <c r="M103" t="str">
        <f>VLOOKUP(S103, metadata!A$2:Q$37,13,FALSE)</f>
        <v>temple</v>
      </c>
      <c r="N103">
        <f>VLOOKUP(S103, metadata!A$2:Q$37,14,FALSE)</f>
        <v>7</v>
      </c>
      <c r="O103">
        <f>VLOOKUP(S103, metadata!A$2:Q$37,15,FALSE)</f>
        <v>0</v>
      </c>
      <c r="P103">
        <f>VLOOKUP(S103, metadata!A$2:Q$37,16,FALSE)</f>
        <v>0</v>
      </c>
      <c r="Q103">
        <f>VLOOKUP(S103, metadata!A$2:Q$37,17,FALSE)</f>
        <v>0</v>
      </c>
      <c r="R103" t="b">
        <f t="shared" si="1"/>
        <v>1</v>
      </c>
      <c r="S103" t="s">
        <v>167</v>
      </c>
      <c r="T103" t="s">
        <v>337</v>
      </c>
      <c r="U103" t="s">
        <v>336</v>
      </c>
      <c r="V103" t="s">
        <v>335</v>
      </c>
      <c r="W103" t="s">
        <v>214</v>
      </c>
      <c r="X103" t="s">
        <v>214</v>
      </c>
      <c r="Z103">
        <v>40</v>
      </c>
    </row>
    <row r="104" spans="1:28" x14ac:dyDescent="0.3">
      <c r="A104" t="str">
        <f>VLOOKUP(S104, metadata!A$2:Q$37,1,FALSE)</f>
        <v>bc054f23-e73e-4bd8-8414-b36ba7bc1d77</v>
      </c>
      <c r="B104" t="str">
        <f>VLOOKUP(S104, metadata!A$2:Q$37,2,FALSE)</f>
        <v>2023-05-23T13:25:59.564Z</v>
      </c>
      <c r="C104" t="str">
        <f>VLOOKUP(S104, metadata!A$2:Q$37,3,FALSE)</f>
        <v>2023-05-23T14:07:21.000Z</v>
      </c>
      <c r="D104" t="str">
        <f>VLOOKUP(S104, metadata!A$2:Q$37,4,FALSE)</f>
        <v>temple_NPK_28</v>
      </c>
      <c r="E104">
        <f>VLOOKUP(S104, metadata!A$2:Q$37,5,FALSE)</f>
        <v>45069</v>
      </c>
      <c r="F104">
        <f>VLOOKUP(S104, metadata!A$2:Q$37,6,FALSE)</f>
        <v>0.34583333333333338</v>
      </c>
      <c r="G104">
        <f>VLOOKUP(S104, metadata!A$2:Q$37,7,FALSE)</f>
        <v>0</v>
      </c>
      <c r="H104" t="str">
        <f>VLOOKUP(S104, metadata!A$2:Q$37,8,FALSE)</f>
        <v>temple_NPK_28</v>
      </c>
      <c r="I104" t="str">
        <f>VLOOKUP(S104, metadata!A$2:Q$37,9,FALSE)</f>
        <v>C</v>
      </c>
      <c r="J104">
        <f>VLOOKUP(S104, metadata!A$2:Q$37,10,FALSE)</f>
        <v>0</v>
      </c>
      <c r="K104">
        <f>VLOOKUP(S104, metadata!A$2:Q$37,11,FALSE)</f>
        <v>0</v>
      </c>
      <c r="L104" t="str">
        <f>VLOOKUP(S104, metadata!A$2:Q$37,12,FALSE)</f>
        <v>SW Corner (4)</v>
      </c>
      <c r="M104" t="str">
        <f>VLOOKUP(S104, metadata!A$2:Q$37,13,FALSE)</f>
        <v>temple</v>
      </c>
      <c r="N104">
        <f>VLOOKUP(S104, metadata!A$2:Q$37,14,FALSE)</f>
        <v>7</v>
      </c>
      <c r="O104">
        <f>VLOOKUP(S104, metadata!A$2:Q$37,15,FALSE)</f>
        <v>0</v>
      </c>
      <c r="P104">
        <f>VLOOKUP(S104, metadata!A$2:Q$37,16,FALSE)</f>
        <v>0</v>
      </c>
      <c r="Q104">
        <f>VLOOKUP(S104, metadata!A$2:Q$37,17,FALSE)</f>
        <v>0</v>
      </c>
      <c r="R104" t="b">
        <f t="shared" si="1"/>
        <v>1</v>
      </c>
      <c r="S104" t="s">
        <v>167</v>
      </c>
      <c r="T104" t="s">
        <v>334</v>
      </c>
      <c r="U104" t="s">
        <v>333</v>
      </c>
      <c r="V104" t="s">
        <v>332</v>
      </c>
      <c r="W104" t="s">
        <v>222</v>
      </c>
      <c r="X104" t="s">
        <v>222</v>
      </c>
      <c r="Z104">
        <v>4</v>
      </c>
    </row>
    <row r="105" spans="1:28" x14ac:dyDescent="0.3">
      <c r="A105" t="str">
        <f>VLOOKUP(S105, metadata!A$2:Q$37,1,FALSE)</f>
        <v>bc054f23-e73e-4bd8-8414-b36ba7bc1d77</v>
      </c>
      <c r="B105" t="str">
        <f>VLOOKUP(S105, metadata!A$2:Q$37,2,FALSE)</f>
        <v>2023-05-23T13:25:59.564Z</v>
      </c>
      <c r="C105" t="str">
        <f>VLOOKUP(S105, metadata!A$2:Q$37,3,FALSE)</f>
        <v>2023-05-23T14:07:21.000Z</v>
      </c>
      <c r="D105" t="str">
        <f>VLOOKUP(S105, metadata!A$2:Q$37,4,FALSE)</f>
        <v>temple_NPK_28</v>
      </c>
      <c r="E105">
        <f>VLOOKUP(S105, metadata!A$2:Q$37,5,FALSE)</f>
        <v>45069</v>
      </c>
      <c r="F105">
        <f>VLOOKUP(S105, metadata!A$2:Q$37,6,FALSE)</f>
        <v>0.34583333333333338</v>
      </c>
      <c r="G105">
        <f>VLOOKUP(S105, metadata!A$2:Q$37,7,FALSE)</f>
        <v>0</v>
      </c>
      <c r="H105" t="str">
        <f>VLOOKUP(S105, metadata!A$2:Q$37,8,FALSE)</f>
        <v>temple_NPK_28</v>
      </c>
      <c r="I105" t="str">
        <f>VLOOKUP(S105, metadata!A$2:Q$37,9,FALSE)</f>
        <v>C</v>
      </c>
      <c r="J105">
        <f>VLOOKUP(S105, metadata!A$2:Q$37,10,FALSE)</f>
        <v>0</v>
      </c>
      <c r="K105">
        <f>VLOOKUP(S105, metadata!A$2:Q$37,11,FALSE)</f>
        <v>0</v>
      </c>
      <c r="L105" t="str">
        <f>VLOOKUP(S105, metadata!A$2:Q$37,12,FALSE)</f>
        <v>SW Corner (4)</v>
      </c>
      <c r="M105" t="str">
        <f>VLOOKUP(S105, metadata!A$2:Q$37,13,FALSE)</f>
        <v>temple</v>
      </c>
      <c r="N105">
        <f>VLOOKUP(S105, metadata!A$2:Q$37,14,FALSE)</f>
        <v>7</v>
      </c>
      <c r="O105">
        <f>VLOOKUP(S105, metadata!A$2:Q$37,15,FALSE)</f>
        <v>0</v>
      </c>
      <c r="P105">
        <f>VLOOKUP(S105, metadata!A$2:Q$37,16,FALSE)</f>
        <v>0</v>
      </c>
      <c r="Q105">
        <f>VLOOKUP(S105, metadata!A$2:Q$37,17,FALSE)</f>
        <v>0</v>
      </c>
      <c r="R105" t="b">
        <f t="shared" si="1"/>
        <v>1</v>
      </c>
      <c r="S105" t="s">
        <v>167</v>
      </c>
      <c r="T105" t="s">
        <v>331</v>
      </c>
      <c r="U105" t="s">
        <v>330</v>
      </c>
      <c r="V105" t="s">
        <v>329</v>
      </c>
      <c r="W105" t="s">
        <v>194</v>
      </c>
      <c r="X105" t="s">
        <v>194</v>
      </c>
      <c r="Z105">
        <v>35</v>
      </c>
    </row>
    <row r="106" spans="1:28" x14ac:dyDescent="0.3">
      <c r="A106" t="str">
        <f>VLOOKUP(S106, metadata!A$2:Q$37,1,FALSE)</f>
        <v>9892bea0-ee69-4b46-8eea-87b723cb496a</v>
      </c>
      <c r="B106" t="str">
        <f>VLOOKUP(S106, metadata!A$2:Q$37,2,FALSE)</f>
        <v>2023-05-23T13:18:10.426Z</v>
      </c>
      <c r="C106" t="str">
        <f>VLOOKUP(S106, metadata!A$2:Q$37,3,FALSE)</f>
        <v>2023-05-23T14:07:06.000Z</v>
      </c>
      <c r="D106" t="str">
        <f>VLOOKUP(S106, metadata!A$2:Q$37,4,FALSE)</f>
        <v>temple_NPK_18</v>
      </c>
      <c r="E106">
        <f>VLOOKUP(S106, metadata!A$2:Q$37,5,FALSE)</f>
        <v>45069</v>
      </c>
      <c r="F106">
        <f>VLOOKUP(S106, metadata!A$2:Q$37,6,FALSE)</f>
        <v>0.33888888888888885</v>
      </c>
      <c r="G106">
        <f>VLOOKUP(S106, metadata!A$2:Q$37,7,FALSE)</f>
        <v>0</v>
      </c>
      <c r="H106" t="str">
        <f>VLOOKUP(S106, metadata!A$2:Q$37,8,FALSE)</f>
        <v>temple_NPK_18</v>
      </c>
      <c r="I106" t="str">
        <f>VLOOKUP(S106, metadata!A$2:Q$37,9,FALSE)</f>
        <v>A</v>
      </c>
      <c r="J106">
        <f>VLOOKUP(S106, metadata!A$2:Q$37,10,FALSE)</f>
        <v>0</v>
      </c>
      <c r="K106">
        <f>VLOOKUP(S106, metadata!A$2:Q$37,11,FALSE)</f>
        <v>0</v>
      </c>
      <c r="L106" t="str">
        <f>VLOOKUP(S106, metadata!A$2:Q$37,12,FALSE)</f>
        <v>SE (2)</v>
      </c>
      <c r="M106" t="str">
        <f>VLOOKUP(S106, metadata!A$2:Q$37,13,FALSE)</f>
        <v>temple</v>
      </c>
      <c r="N106">
        <f>VLOOKUP(S106, metadata!A$2:Q$37,14,FALSE)</f>
        <v>8</v>
      </c>
      <c r="O106">
        <f>VLOOKUP(S106, metadata!A$2:Q$37,15,FALSE)</f>
        <v>0</v>
      </c>
      <c r="P106">
        <f>VLOOKUP(S106, metadata!A$2:Q$37,16,FALSE)</f>
        <v>0</v>
      </c>
      <c r="Q106">
        <f>VLOOKUP(S106, metadata!A$2:Q$37,17,FALSE)</f>
        <v>0</v>
      </c>
      <c r="R106" t="b">
        <f t="shared" si="1"/>
        <v>1</v>
      </c>
      <c r="S106" t="s">
        <v>171</v>
      </c>
      <c r="T106" t="s">
        <v>328</v>
      </c>
      <c r="U106" t="s">
        <v>327</v>
      </c>
      <c r="V106" t="s">
        <v>326</v>
      </c>
      <c r="W106" t="s">
        <v>325</v>
      </c>
      <c r="X106" t="s">
        <v>325</v>
      </c>
      <c r="Z106">
        <v>3</v>
      </c>
    </row>
    <row r="107" spans="1:28" x14ac:dyDescent="0.3">
      <c r="A107" t="str">
        <f>VLOOKUP(S107, metadata!A$2:Q$37,1,FALSE)</f>
        <v>9892bea0-ee69-4b46-8eea-87b723cb496a</v>
      </c>
      <c r="B107" t="str">
        <f>VLOOKUP(S107, metadata!A$2:Q$37,2,FALSE)</f>
        <v>2023-05-23T13:18:10.426Z</v>
      </c>
      <c r="C107" t="str">
        <f>VLOOKUP(S107, metadata!A$2:Q$37,3,FALSE)</f>
        <v>2023-05-23T14:07:06.000Z</v>
      </c>
      <c r="D107" t="str">
        <f>VLOOKUP(S107, metadata!A$2:Q$37,4,FALSE)</f>
        <v>temple_NPK_18</v>
      </c>
      <c r="E107">
        <f>VLOOKUP(S107, metadata!A$2:Q$37,5,FALSE)</f>
        <v>45069</v>
      </c>
      <c r="F107">
        <f>VLOOKUP(S107, metadata!A$2:Q$37,6,FALSE)</f>
        <v>0.33888888888888885</v>
      </c>
      <c r="G107">
        <f>VLOOKUP(S107, metadata!A$2:Q$37,7,FALSE)</f>
        <v>0</v>
      </c>
      <c r="H107" t="str">
        <f>VLOOKUP(S107, metadata!A$2:Q$37,8,FALSE)</f>
        <v>temple_NPK_18</v>
      </c>
      <c r="I107" t="str">
        <f>VLOOKUP(S107, metadata!A$2:Q$37,9,FALSE)</f>
        <v>A</v>
      </c>
      <c r="J107">
        <f>VLOOKUP(S107, metadata!A$2:Q$37,10,FALSE)</f>
        <v>0</v>
      </c>
      <c r="K107">
        <f>VLOOKUP(S107, metadata!A$2:Q$37,11,FALSE)</f>
        <v>0</v>
      </c>
      <c r="L107" t="str">
        <f>VLOOKUP(S107, metadata!A$2:Q$37,12,FALSE)</f>
        <v>SE (2)</v>
      </c>
      <c r="M107" t="str">
        <f>VLOOKUP(S107, metadata!A$2:Q$37,13,FALSE)</f>
        <v>temple</v>
      </c>
      <c r="N107">
        <f>VLOOKUP(S107, metadata!A$2:Q$37,14,FALSE)</f>
        <v>8</v>
      </c>
      <c r="O107">
        <f>VLOOKUP(S107, metadata!A$2:Q$37,15,FALSE)</f>
        <v>0</v>
      </c>
      <c r="P107">
        <f>VLOOKUP(S107, metadata!A$2:Q$37,16,FALSE)</f>
        <v>0</v>
      </c>
      <c r="Q107">
        <f>VLOOKUP(S107, metadata!A$2:Q$37,17,FALSE)</f>
        <v>0</v>
      </c>
      <c r="R107" t="b">
        <f t="shared" si="1"/>
        <v>1</v>
      </c>
      <c r="S107" t="s">
        <v>171</v>
      </c>
      <c r="T107" t="s">
        <v>324</v>
      </c>
      <c r="U107" t="s">
        <v>323</v>
      </c>
      <c r="V107" t="s">
        <v>322</v>
      </c>
      <c r="W107" t="s">
        <v>321</v>
      </c>
      <c r="X107" t="s">
        <v>321</v>
      </c>
      <c r="Z107">
        <v>8</v>
      </c>
      <c r="AB107" t="s">
        <v>320</v>
      </c>
    </row>
    <row r="108" spans="1:28" x14ac:dyDescent="0.3">
      <c r="A108" t="str">
        <f>VLOOKUP(S108, metadata!A$2:Q$37,1,FALSE)</f>
        <v>9892bea0-ee69-4b46-8eea-87b723cb496a</v>
      </c>
      <c r="B108" t="str">
        <f>VLOOKUP(S108, metadata!A$2:Q$37,2,FALSE)</f>
        <v>2023-05-23T13:18:10.426Z</v>
      </c>
      <c r="C108" t="str">
        <f>VLOOKUP(S108, metadata!A$2:Q$37,3,FALSE)</f>
        <v>2023-05-23T14:07:06.000Z</v>
      </c>
      <c r="D108" t="str">
        <f>VLOOKUP(S108, metadata!A$2:Q$37,4,FALSE)</f>
        <v>temple_NPK_18</v>
      </c>
      <c r="E108">
        <f>VLOOKUP(S108, metadata!A$2:Q$37,5,FALSE)</f>
        <v>45069</v>
      </c>
      <c r="F108">
        <f>VLOOKUP(S108, metadata!A$2:Q$37,6,FALSE)</f>
        <v>0.33888888888888885</v>
      </c>
      <c r="G108">
        <f>VLOOKUP(S108, metadata!A$2:Q$37,7,FALSE)</f>
        <v>0</v>
      </c>
      <c r="H108" t="str">
        <f>VLOOKUP(S108, metadata!A$2:Q$37,8,FALSE)</f>
        <v>temple_NPK_18</v>
      </c>
      <c r="I108" t="str">
        <f>VLOOKUP(S108, metadata!A$2:Q$37,9,FALSE)</f>
        <v>A</v>
      </c>
      <c r="J108">
        <f>VLOOKUP(S108, metadata!A$2:Q$37,10,FALSE)</f>
        <v>0</v>
      </c>
      <c r="K108">
        <f>VLOOKUP(S108, metadata!A$2:Q$37,11,FALSE)</f>
        <v>0</v>
      </c>
      <c r="L108" t="str">
        <f>VLOOKUP(S108, metadata!A$2:Q$37,12,FALSE)</f>
        <v>SE (2)</v>
      </c>
      <c r="M108" t="str">
        <f>VLOOKUP(S108, metadata!A$2:Q$37,13,FALSE)</f>
        <v>temple</v>
      </c>
      <c r="N108">
        <f>VLOOKUP(S108, metadata!A$2:Q$37,14,FALSE)</f>
        <v>8</v>
      </c>
      <c r="O108">
        <f>VLOOKUP(S108, metadata!A$2:Q$37,15,FALSE)</f>
        <v>0</v>
      </c>
      <c r="P108">
        <f>VLOOKUP(S108, metadata!A$2:Q$37,16,FALSE)</f>
        <v>0</v>
      </c>
      <c r="Q108">
        <f>VLOOKUP(S108, metadata!A$2:Q$37,17,FALSE)</f>
        <v>0</v>
      </c>
      <c r="R108" t="b">
        <f t="shared" si="1"/>
        <v>1</v>
      </c>
      <c r="S108" t="s">
        <v>171</v>
      </c>
      <c r="T108" t="s">
        <v>319</v>
      </c>
      <c r="U108" t="s">
        <v>318</v>
      </c>
      <c r="V108" t="s">
        <v>317</v>
      </c>
      <c r="W108" t="s">
        <v>202</v>
      </c>
      <c r="X108" t="s">
        <v>202</v>
      </c>
      <c r="Z108">
        <v>30</v>
      </c>
    </row>
    <row r="109" spans="1:28" x14ac:dyDescent="0.3">
      <c r="A109" t="str">
        <f>VLOOKUP(S109, metadata!A$2:Q$37,1,FALSE)</f>
        <v>9892bea0-ee69-4b46-8eea-87b723cb496a</v>
      </c>
      <c r="B109" t="str">
        <f>VLOOKUP(S109, metadata!A$2:Q$37,2,FALSE)</f>
        <v>2023-05-23T13:18:10.426Z</v>
      </c>
      <c r="C109" t="str">
        <f>VLOOKUP(S109, metadata!A$2:Q$37,3,FALSE)</f>
        <v>2023-05-23T14:07:06.000Z</v>
      </c>
      <c r="D109" t="str">
        <f>VLOOKUP(S109, metadata!A$2:Q$37,4,FALSE)</f>
        <v>temple_NPK_18</v>
      </c>
      <c r="E109">
        <f>VLOOKUP(S109, metadata!A$2:Q$37,5,FALSE)</f>
        <v>45069</v>
      </c>
      <c r="F109">
        <f>VLOOKUP(S109, metadata!A$2:Q$37,6,FALSE)</f>
        <v>0.33888888888888885</v>
      </c>
      <c r="G109">
        <f>VLOOKUP(S109, metadata!A$2:Q$37,7,FALSE)</f>
        <v>0</v>
      </c>
      <c r="H109" t="str">
        <f>VLOOKUP(S109, metadata!A$2:Q$37,8,FALSE)</f>
        <v>temple_NPK_18</v>
      </c>
      <c r="I109" t="str">
        <f>VLOOKUP(S109, metadata!A$2:Q$37,9,FALSE)</f>
        <v>A</v>
      </c>
      <c r="J109">
        <f>VLOOKUP(S109, metadata!A$2:Q$37,10,FALSE)</f>
        <v>0</v>
      </c>
      <c r="K109">
        <f>VLOOKUP(S109, metadata!A$2:Q$37,11,FALSE)</f>
        <v>0</v>
      </c>
      <c r="L109" t="str">
        <f>VLOOKUP(S109, metadata!A$2:Q$37,12,FALSE)</f>
        <v>SE (2)</v>
      </c>
      <c r="M109" t="str">
        <f>VLOOKUP(S109, metadata!A$2:Q$37,13,FALSE)</f>
        <v>temple</v>
      </c>
      <c r="N109">
        <f>VLOOKUP(S109, metadata!A$2:Q$37,14,FALSE)</f>
        <v>8</v>
      </c>
      <c r="O109">
        <f>VLOOKUP(S109, metadata!A$2:Q$37,15,FALSE)</f>
        <v>0</v>
      </c>
      <c r="P109">
        <f>VLOOKUP(S109, metadata!A$2:Q$37,16,FALSE)</f>
        <v>0</v>
      </c>
      <c r="Q109">
        <f>VLOOKUP(S109, metadata!A$2:Q$37,17,FALSE)</f>
        <v>0</v>
      </c>
      <c r="R109" t="b">
        <f t="shared" si="1"/>
        <v>1</v>
      </c>
      <c r="S109" t="s">
        <v>171</v>
      </c>
      <c r="T109" t="s">
        <v>316</v>
      </c>
      <c r="U109" t="s">
        <v>315</v>
      </c>
      <c r="V109" t="s">
        <v>314</v>
      </c>
      <c r="W109" t="s">
        <v>286</v>
      </c>
      <c r="X109" t="s">
        <v>286</v>
      </c>
      <c r="Z109">
        <v>6</v>
      </c>
    </row>
    <row r="110" spans="1:28" x14ac:dyDescent="0.3">
      <c r="A110" t="str">
        <f>VLOOKUP(S110, metadata!A$2:Q$37,1,FALSE)</f>
        <v>9892bea0-ee69-4b46-8eea-87b723cb496a</v>
      </c>
      <c r="B110" t="str">
        <f>VLOOKUP(S110, metadata!A$2:Q$37,2,FALSE)</f>
        <v>2023-05-23T13:18:10.426Z</v>
      </c>
      <c r="C110" t="str">
        <f>VLOOKUP(S110, metadata!A$2:Q$37,3,FALSE)</f>
        <v>2023-05-23T14:07:06.000Z</v>
      </c>
      <c r="D110" t="str">
        <f>VLOOKUP(S110, metadata!A$2:Q$37,4,FALSE)</f>
        <v>temple_NPK_18</v>
      </c>
      <c r="E110">
        <f>VLOOKUP(S110, metadata!A$2:Q$37,5,FALSE)</f>
        <v>45069</v>
      </c>
      <c r="F110">
        <f>VLOOKUP(S110, metadata!A$2:Q$37,6,FALSE)</f>
        <v>0.33888888888888885</v>
      </c>
      <c r="G110">
        <f>VLOOKUP(S110, metadata!A$2:Q$37,7,FALSE)</f>
        <v>0</v>
      </c>
      <c r="H110" t="str">
        <f>VLOOKUP(S110, metadata!A$2:Q$37,8,FALSE)</f>
        <v>temple_NPK_18</v>
      </c>
      <c r="I110" t="str">
        <f>VLOOKUP(S110, metadata!A$2:Q$37,9,FALSE)</f>
        <v>A</v>
      </c>
      <c r="J110">
        <f>VLOOKUP(S110, metadata!A$2:Q$37,10,FALSE)</f>
        <v>0</v>
      </c>
      <c r="K110">
        <f>VLOOKUP(S110, metadata!A$2:Q$37,11,FALSE)</f>
        <v>0</v>
      </c>
      <c r="L110" t="str">
        <f>VLOOKUP(S110, metadata!A$2:Q$37,12,FALSE)</f>
        <v>SE (2)</v>
      </c>
      <c r="M110" t="str">
        <f>VLOOKUP(S110, metadata!A$2:Q$37,13,FALSE)</f>
        <v>temple</v>
      </c>
      <c r="N110">
        <f>VLOOKUP(S110, metadata!A$2:Q$37,14,FALSE)</f>
        <v>8</v>
      </c>
      <c r="O110">
        <f>VLOOKUP(S110, metadata!A$2:Q$37,15,FALSE)</f>
        <v>0</v>
      </c>
      <c r="P110">
        <f>VLOOKUP(S110, metadata!A$2:Q$37,16,FALSE)</f>
        <v>0</v>
      </c>
      <c r="Q110">
        <f>VLOOKUP(S110, metadata!A$2:Q$37,17,FALSE)</f>
        <v>0</v>
      </c>
      <c r="R110" t="b">
        <f t="shared" si="1"/>
        <v>1</v>
      </c>
      <c r="S110" t="s">
        <v>171</v>
      </c>
      <c r="T110" t="s">
        <v>313</v>
      </c>
      <c r="U110" t="s">
        <v>312</v>
      </c>
      <c r="V110" t="s">
        <v>311</v>
      </c>
      <c r="W110" t="s">
        <v>214</v>
      </c>
      <c r="X110" t="s">
        <v>214</v>
      </c>
      <c r="Z110">
        <v>5</v>
      </c>
    </row>
    <row r="111" spans="1:28" x14ac:dyDescent="0.3">
      <c r="A111" t="str">
        <f>VLOOKUP(S111, metadata!A$2:Q$37,1,FALSE)</f>
        <v>9892bea0-ee69-4b46-8eea-87b723cb496a</v>
      </c>
      <c r="B111" t="str">
        <f>VLOOKUP(S111, metadata!A$2:Q$37,2,FALSE)</f>
        <v>2023-05-23T13:18:10.426Z</v>
      </c>
      <c r="C111" t="str">
        <f>VLOOKUP(S111, metadata!A$2:Q$37,3,FALSE)</f>
        <v>2023-05-23T14:07:06.000Z</v>
      </c>
      <c r="D111" t="str">
        <f>VLOOKUP(S111, metadata!A$2:Q$37,4,FALSE)</f>
        <v>temple_NPK_18</v>
      </c>
      <c r="E111">
        <f>VLOOKUP(S111, metadata!A$2:Q$37,5,FALSE)</f>
        <v>45069</v>
      </c>
      <c r="F111">
        <f>VLOOKUP(S111, metadata!A$2:Q$37,6,FALSE)</f>
        <v>0.33888888888888885</v>
      </c>
      <c r="G111">
        <f>VLOOKUP(S111, metadata!A$2:Q$37,7,FALSE)</f>
        <v>0</v>
      </c>
      <c r="H111" t="str">
        <f>VLOOKUP(S111, metadata!A$2:Q$37,8,FALSE)</f>
        <v>temple_NPK_18</v>
      </c>
      <c r="I111" t="str">
        <f>VLOOKUP(S111, metadata!A$2:Q$37,9,FALSE)</f>
        <v>A</v>
      </c>
      <c r="J111">
        <f>VLOOKUP(S111, metadata!A$2:Q$37,10,FALSE)</f>
        <v>0</v>
      </c>
      <c r="K111">
        <f>VLOOKUP(S111, metadata!A$2:Q$37,11,FALSE)</f>
        <v>0</v>
      </c>
      <c r="L111" t="str">
        <f>VLOOKUP(S111, metadata!A$2:Q$37,12,FALSE)</f>
        <v>SE (2)</v>
      </c>
      <c r="M111" t="str">
        <f>VLOOKUP(S111, metadata!A$2:Q$37,13,FALSE)</f>
        <v>temple</v>
      </c>
      <c r="N111">
        <f>VLOOKUP(S111, metadata!A$2:Q$37,14,FALSE)</f>
        <v>8</v>
      </c>
      <c r="O111">
        <f>VLOOKUP(S111, metadata!A$2:Q$37,15,FALSE)</f>
        <v>0</v>
      </c>
      <c r="P111">
        <f>VLOOKUP(S111, metadata!A$2:Q$37,16,FALSE)</f>
        <v>0</v>
      </c>
      <c r="Q111">
        <f>VLOOKUP(S111, metadata!A$2:Q$37,17,FALSE)</f>
        <v>0</v>
      </c>
      <c r="R111" t="b">
        <f t="shared" si="1"/>
        <v>1</v>
      </c>
      <c r="S111" t="s">
        <v>171</v>
      </c>
      <c r="T111" t="s">
        <v>310</v>
      </c>
      <c r="U111" t="s">
        <v>309</v>
      </c>
      <c r="V111" t="s">
        <v>308</v>
      </c>
      <c r="W111" t="s">
        <v>255</v>
      </c>
      <c r="X111" t="s">
        <v>255</v>
      </c>
      <c r="Z111">
        <v>80</v>
      </c>
    </row>
    <row r="112" spans="1:28" x14ac:dyDescent="0.3">
      <c r="A112" t="str">
        <f>VLOOKUP(S112, metadata!A$2:Q$37,1,FALSE)</f>
        <v>9892bea0-ee69-4b46-8eea-87b723cb496a</v>
      </c>
      <c r="B112" t="str">
        <f>VLOOKUP(S112, metadata!A$2:Q$37,2,FALSE)</f>
        <v>2023-05-23T13:18:10.426Z</v>
      </c>
      <c r="C112" t="str">
        <f>VLOOKUP(S112, metadata!A$2:Q$37,3,FALSE)</f>
        <v>2023-05-23T14:07:06.000Z</v>
      </c>
      <c r="D112" t="str">
        <f>VLOOKUP(S112, metadata!A$2:Q$37,4,FALSE)</f>
        <v>temple_NPK_18</v>
      </c>
      <c r="E112">
        <f>VLOOKUP(S112, metadata!A$2:Q$37,5,FALSE)</f>
        <v>45069</v>
      </c>
      <c r="F112">
        <f>VLOOKUP(S112, metadata!A$2:Q$37,6,FALSE)</f>
        <v>0.33888888888888885</v>
      </c>
      <c r="G112">
        <f>VLOOKUP(S112, metadata!A$2:Q$37,7,FALSE)</f>
        <v>0</v>
      </c>
      <c r="H112" t="str">
        <f>VLOOKUP(S112, metadata!A$2:Q$37,8,FALSE)</f>
        <v>temple_NPK_18</v>
      </c>
      <c r="I112" t="str">
        <f>VLOOKUP(S112, metadata!A$2:Q$37,9,FALSE)</f>
        <v>A</v>
      </c>
      <c r="J112">
        <f>VLOOKUP(S112, metadata!A$2:Q$37,10,FALSE)</f>
        <v>0</v>
      </c>
      <c r="K112">
        <f>VLOOKUP(S112, metadata!A$2:Q$37,11,FALSE)</f>
        <v>0</v>
      </c>
      <c r="L112" t="str">
        <f>VLOOKUP(S112, metadata!A$2:Q$37,12,FALSE)</f>
        <v>SE (2)</v>
      </c>
      <c r="M112" t="str">
        <f>VLOOKUP(S112, metadata!A$2:Q$37,13,FALSE)</f>
        <v>temple</v>
      </c>
      <c r="N112">
        <f>VLOOKUP(S112, metadata!A$2:Q$37,14,FALSE)</f>
        <v>8</v>
      </c>
      <c r="O112">
        <f>VLOOKUP(S112, metadata!A$2:Q$37,15,FALSE)</f>
        <v>0</v>
      </c>
      <c r="P112">
        <f>VLOOKUP(S112, metadata!A$2:Q$37,16,FALSE)</f>
        <v>0</v>
      </c>
      <c r="Q112">
        <f>VLOOKUP(S112, metadata!A$2:Q$37,17,FALSE)</f>
        <v>0</v>
      </c>
      <c r="R112" t="b">
        <f t="shared" si="1"/>
        <v>1</v>
      </c>
      <c r="S112" t="s">
        <v>171</v>
      </c>
      <c r="T112" t="s">
        <v>307</v>
      </c>
      <c r="U112" t="s">
        <v>306</v>
      </c>
      <c r="V112" t="s">
        <v>305</v>
      </c>
      <c r="W112" t="s">
        <v>226</v>
      </c>
      <c r="X112" t="s">
        <v>226</v>
      </c>
      <c r="Z112">
        <v>30</v>
      </c>
    </row>
    <row r="113" spans="1:26" x14ac:dyDescent="0.3">
      <c r="A113" t="str">
        <f>VLOOKUP(S113, metadata!A$2:Q$37,1,FALSE)</f>
        <v>9892bea0-ee69-4b46-8eea-87b723cb496a</v>
      </c>
      <c r="B113" t="str">
        <f>VLOOKUP(S113, metadata!A$2:Q$37,2,FALSE)</f>
        <v>2023-05-23T13:18:10.426Z</v>
      </c>
      <c r="C113" t="str">
        <f>VLOOKUP(S113, metadata!A$2:Q$37,3,FALSE)</f>
        <v>2023-05-23T14:07:06.000Z</v>
      </c>
      <c r="D113" t="str">
        <f>VLOOKUP(S113, metadata!A$2:Q$37,4,FALSE)</f>
        <v>temple_NPK_18</v>
      </c>
      <c r="E113">
        <f>VLOOKUP(S113, metadata!A$2:Q$37,5,FALSE)</f>
        <v>45069</v>
      </c>
      <c r="F113">
        <f>VLOOKUP(S113, metadata!A$2:Q$37,6,FALSE)</f>
        <v>0.33888888888888885</v>
      </c>
      <c r="G113">
        <f>VLOOKUP(S113, metadata!A$2:Q$37,7,FALSE)</f>
        <v>0</v>
      </c>
      <c r="H113" t="str">
        <f>VLOOKUP(S113, metadata!A$2:Q$37,8,FALSE)</f>
        <v>temple_NPK_18</v>
      </c>
      <c r="I113" t="str">
        <f>VLOOKUP(S113, metadata!A$2:Q$37,9,FALSE)</f>
        <v>A</v>
      </c>
      <c r="J113">
        <f>VLOOKUP(S113, metadata!A$2:Q$37,10,FALSE)</f>
        <v>0</v>
      </c>
      <c r="K113">
        <f>VLOOKUP(S113, metadata!A$2:Q$37,11,FALSE)</f>
        <v>0</v>
      </c>
      <c r="L113" t="str">
        <f>VLOOKUP(S113, metadata!A$2:Q$37,12,FALSE)</f>
        <v>SE (2)</v>
      </c>
      <c r="M113" t="str">
        <f>VLOOKUP(S113, metadata!A$2:Q$37,13,FALSE)</f>
        <v>temple</v>
      </c>
      <c r="N113">
        <f>VLOOKUP(S113, metadata!A$2:Q$37,14,FALSE)</f>
        <v>8</v>
      </c>
      <c r="O113">
        <f>VLOOKUP(S113, metadata!A$2:Q$37,15,FALSE)</f>
        <v>0</v>
      </c>
      <c r="P113">
        <f>VLOOKUP(S113, metadata!A$2:Q$37,16,FALSE)</f>
        <v>0</v>
      </c>
      <c r="Q113">
        <f>VLOOKUP(S113, metadata!A$2:Q$37,17,FALSE)</f>
        <v>0</v>
      </c>
      <c r="R113" t="b">
        <f t="shared" si="1"/>
        <v>1</v>
      </c>
      <c r="S113" t="s">
        <v>171</v>
      </c>
      <c r="T113" t="s">
        <v>304</v>
      </c>
      <c r="U113" t="s">
        <v>303</v>
      </c>
      <c r="V113" t="s">
        <v>302</v>
      </c>
      <c r="W113" t="s">
        <v>194</v>
      </c>
      <c r="X113" t="s">
        <v>194</v>
      </c>
      <c r="Z113">
        <v>70</v>
      </c>
    </row>
    <row r="114" spans="1:26" x14ac:dyDescent="0.3">
      <c r="A114" t="str">
        <f>VLOOKUP(S114, metadata!A$2:Q$37,1,FALSE)</f>
        <v>c5261ef3-db17-4c4b-ba57-e2ddd9016575</v>
      </c>
      <c r="B114" t="str">
        <f>VLOOKUP(S114, metadata!A$2:Q$37,2,FALSE)</f>
        <v>2023-05-23T13:06:00.680Z</v>
      </c>
      <c r="C114" t="str">
        <f>VLOOKUP(S114, metadata!A$2:Q$37,3,FALSE)</f>
        <v>2023-05-23T14:06:52.000Z</v>
      </c>
      <c r="D114" t="str">
        <f>VLOOKUP(S114, metadata!A$2:Q$37,4,FALSE)</f>
        <v>temple_NPK_08</v>
      </c>
      <c r="E114">
        <f>VLOOKUP(S114, metadata!A$2:Q$37,5,FALSE)</f>
        <v>45069</v>
      </c>
      <c r="F114">
        <f>VLOOKUP(S114, metadata!A$2:Q$37,6,FALSE)</f>
        <v>0.33124999999999999</v>
      </c>
      <c r="G114">
        <f>VLOOKUP(S114, metadata!A$2:Q$37,7,FALSE)</f>
        <v>0</v>
      </c>
      <c r="H114" t="str">
        <f>VLOOKUP(S114, metadata!A$2:Q$37,8,FALSE)</f>
        <v>temple_NPK_08</v>
      </c>
      <c r="I114" t="str">
        <f>VLOOKUP(S114, metadata!A$2:Q$37,9,FALSE)</f>
        <v>D</v>
      </c>
      <c r="J114">
        <f>VLOOKUP(S114, metadata!A$2:Q$37,10,FALSE)</f>
        <v>0</v>
      </c>
      <c r="K114">
        <f>VLOOKUP(S114, metadata!A$2:Q$37,11,FALSE)</f>
        <v>0</v>
      </c>
      <c r="L114" t="str">
        <f>VLOOKUP(S114, metadata!A$2:Q$37,12,FALSE)</f>
        <v>SW Corner</v>
      </c>
      <c r="M114" t="str">
        <f>VLOOKUP(S114, metadata!A$2:Q$37,13,FALSE)</f>
        <v>temple</v>
      </c>
      <c r="N114">
        <f>VLOOKUP(S114, metadata!A$2:Q$37,14,FALSE)</f>
        <v>7</v>
      </c>
      <c r="O114">
        <f>VLOOKUP(S114, metadata!A$2:Q$37,15,FALSE)</f>
        <v>0</v>
      </c>
      <c r="P114">
        <f>VLOOKUP(S114, metadata!A$2:Q$37,16,FALSE)</f>
        <v>0</v>
      </c>
      <c r="Q114">
        <f>VLOOKUP(S114, metadata!A$2:Q$37,17,FALSE)</f>
        <v>0</v>
      </c>
      <c r="R114" t="b">
        <f t="shared" si="1"/>
        <v>1</v>
      </c>
      <c r="S114" t="s">
        <v>175</v>
      </c>
      <c r="T114" t="s">
        <v>301</v>
      </c>
      <c r="U114" t="s">
        <v>300</v>
      </c>
      <c r="V114" t="s">
        <v>299</v>
      </c>
      <c r="W114" t="s">
        <v>255</v>
      </c>
      <c r="X114" t="s">
        <v>255</v>
      </c>
      <c r="Z114">
        <v>30</v>
      </c>
    </row>
    <row r="115" spans="1:26" x14ac:dyDescent="0.3">
      <c r="A115" t="str">
        <f>VLOOKUP(S115, metadata!A$2:Q$37,1,FALSE)</f>
        <v>c5261ef3-db17-4c4b-ba57-e2ddd9016575</v>
      </c>
      <c r="B115" t="str">
        <f>VLOOKUP(S115, metadata!A$2:Q$37,2,FALSE)</f>
        <v>2023-05-23T13:06:00.680Z</v>
      </c>
      <c r="C115" t="str">
        <f>VLOOKUP(S115, metadata!A$2:Q$37,3,FALSE)</f>
        <v>2023-05-23T14:06:52.000Z</v>
      </c>
      <c r="D115" t="str">
        <f>VLOOKUP(S115, metadata!A$2:Q$37,4,FALSE)</f>
        <v>temple_NPK_08</v>
      </c>
      <c r="E115">
        <f>VLOOKUP(S115, metadata!A$2:Q$37,5,FALSE)</f>
        <v>45069</v>
      </c>
      <c r="F115">
        <f>VLOOKUP(S115, metadata!A$2:Q$37,6,FALSE)</f>
        <v>0.33124999999999999</v>
      </c>
      <c r="G115">
        <f>VLOOKUP(S115, metadata!A$2:Q$37,7,FALSE)</f>
        <v>0</v>
      </c>
      <c r="H115" t="str">
        <f>VLOOKUP(S115, metadata!A$2:Q$37,8,FALSE)</f>
        <v>temple_NPK_08</v>
      </c>
      <c r="I115" t="str">
        <f>VLOOKUP(S115, metadata!A$2:Q$37,9,FALSE)</f>
        <v>D</v>
      </c>
      <c r="J115">
        <f>VLOOKUP(S115, metadata!A$2:Q$37,10,FALSE)</f>
        <v>0</v>
      </c>
      <c r="K115">
        <f>VLOOKUP(S115, metadata!A$2:Q$37,11,FALSE)</f>
        <v>0</v>
      </c>
      <c r="L115" t="str">
        <f>VLOOKUP(S115, metadata!A$2:Q$37,12,FALSE)</f>
        <v>SW Corner</v>
      </c>
      <c r="M115" t="str">
        <f>VLOOKUP(S115, metadata!A$2:Q$37,13,FALSE)</f>
        <v>temple</v>
      </c>
      <c r="N115">
        <f>VLOOKUP(S115, metadata!A$2:Q$37,14,FALSE)</f>
        <v>7</v>
      </c>
      <c r="O115">
        <f>VLOOKUP(S115, metadata!A$2:Q$37,15,FALSE)</f>
        <v>0</v>
      </c>
      <c r="P115">
        <f>VLOOKUP(S115, metadata!A$2:Q$37,16,FALSE)</f>
        <v>0</v>
      </c>
      <c r="Q115">
        <f>VLOOKUP(S115, metadata!A$2:Q$37,17,FALSE)</f>
        <v>0</v>
      </c>
      <c r="R115" t="b">
        <f t="shared" si="1"/>
        <v>1</v>
      </c>
      <c r="S115" t="s">
        <v>175</v>
      </c>
      <c r="T115" t="s">
        <v>298</v>
      </c>
      <c r="U115" t="s">
        <v>297</v>
      </c>
      <c r="V115" t="s">
        <v>296</v>
      </c>
      <c r="W115" t="s">
        <v>202</v>
      </c>
      <c r="X115" t="s">
        <v>202</v>
      </c>
      <c r="Z115">
        <v>25</v>
      </c>
    </row>
    <row r="116" spans="1:26" x14ac:dyDescent="0.3">
      <c r="A116" t="str">
        <f>VLOOKUP(S116, metadata!A$2:Q$37,1,FALSE)</f>
        <v>c5261ef3-db17-4c4b-ba57-e2ddd9016575</v>
      </c>
      <c r="B116" t="str">
        <f>VLOOKUP(S116, metadata!A$2:Q$37,2,FALSE)</f>
        <v>2023-05-23T13:06:00.680Z</v>
      </c>
      <c r="C116" t="str">
        <f>VLOOKUP(S116, metadata!A$2:Q$37,3,FALSE)</f>
        <v>2023-05-23T14:06:52.000Z</v>
      </c>
      <c r="D116" t="str">
        <f>VLOOKUP(S116, metadata!A$2:Q$37,4,FALSE)</f>
        <v>temple_NPK_08</v>
      </c>
      <c r="E116">
        <f>VLOOKUP(S116, metadata!A$2:Q$37,5,FALSE)</f>
        <v>45069</v>
      </c>
      <c r="F116">
        <f>VLOOKUP(S116, metadata!A$2:Q$37,6,FALSE)</f>
        <v>0.33124999999999999</v>
      </c>
      <c r="G116">
        <f>VLOOKUP(S116, metadata!A$2:Q$37,7,FALSE)</f>
        <v>0</v>
      </c>
      <c r="H116" t="str">
        <f>VLOOKUP(S116, metadata!A$2:Q$37,8,FALSE)</f>
        <v>temple_NPK_08</v>
      </c>
      <c r="I116" t="str">
        <f>VLOOKUP(S116, metadata!A$2:Q$37,9,FALSE)</f>
        <v>D</v>
      </c>
      <c r="J116">
        <f>VLOOKUP(S116, metadata!A$2:Q$37,10,FALSE)</f>
        <v>0</v>
      </c>
      <c r="K116">
        <f>VLOOKUP(S116, metadata!A$2:Q$37,11,FALSE)</f>
        <v>0</v>
      </c>
      <c r="L116" t="str">
        <f>VLOOKUP(S116, metadata!A$2:Q$37,12,FALSE)</f>
        <v>SW Corner</v>
      </c>
      <c r="M116" t="str">
        <f>VLOOKUP(S116, metadata!A$2:Q$37,13,FALSE)</f>
        <v>temple</v>
      </c>
      <c r="N116">
        <f>VLOOKUP(S116, metadata!A$2:Q$37,14,FALSE)</f>
        <v>7</v>
      </c>
      <c r="O116">
        <f>VLOOKUP(S116, metadata!A$2:Q$37,15,FALSE)</f>
        <v>0</v>
      </c>
      <c r="P116">
        <f>VLOOKUP(S116, metadata!A$2:Q$37,16,FALSE)</f>
        <v>0</v>
      </c>
      <c r="Q116">
        <f>VLOOKUP(S116, metadata!A$2:Q$37,17,FALSE)</f>
        <v>0</v>
      </c>
      <c r="R116" t="b">
        <f t="shared" si="1"/>
        <v>1</v>
      </c>
      <c r="S116" t="s">
        <v>175</v>
      </c>
      <c r="T116" t="s">
        <v>295</v>
      </c>
      <c r="U116" t="s">
        <v>294</v>
      </c>
      <c r="V116" t="s">
        <v>293</v>
      </c>
      <c r="W116" t="s">
        <v>226</v>
      </c>
      <c r="X116" t="s">
        <v>226</v>
      </c>
      <c r="Z116">
        <v>5</v>
      </c>
    </row>
    <row r="117" spans="1:26" x14ac:dyDescent="0.3">
      <c r="A117" t="str">
        <f>VLOOKUP(S117, metadata!A$2:Q$37,1,FALSE)</f>
        <v>c5261ef3-db17-4c4b-ba57-e2ddd9016575</v>
      </c>
      <c r="B117" t="str">
        <f>VLOOKUP(S117, metadata!A$2:Q$37,2,FALSE)</f>
        <v>2023-05-23T13:06:00.680Z</v>
      </c>
      <c r="C117" t="str">
        <f>VLOOKUP(S117, metadata!A$2:Q$37,3,FALSE)</f>
        <v>2023-05-23T14:06:52.000Z</v>
      </c>
      <c r="D117" t="str">
        <f>VLOOKUP(S117, metadata!A$2:Q$37,4,FALSE)</f>
        <v>temple_NPK_08</v>
      </c>
      <c r="E117">
        <f>VLOOKUP(S117, metadata!A$2:Q$37,5,FALSE)</f>
        <v>45069</v>
      </c>
      <c r="F117">
        <f>VLOOKUP(S117, metadata!A$2:Q$37,6,FALSE)</f>
        <v>0.33124999999999999</v>
      </c>
      <c r="G117">
        <f>VLOOKUP(S117, metadata!A$2:Q$37,7,FALSE)</f>
        <v>0</v>
      </c>
      <c r="H117" t="str">
        <f>VLOOKUP(S117, metadata!A$2:Q$37,8,FALSE)</f>
        <v>temple_NPK_08</v>
      </c>
      <c r="I117" t="str">
        <f>VLOOKUP(S117, metadata!A$2:Q$37,9,FALSE)</f>
        <v>D</v>
      </c>
      <c r="J117">
        <f>VLOOKUP(S117, metadata!A$2:Q$37,10,FALSE)</f>
        <v>0</v>
      </c>
      <c r="K117">
        <f>VLOOKUP(S117, metadata!A$2:Q$37,11,FALSE)</f>
        <v>0</v>
      </c>
      <c r="L117" t="str">
        <f>VLOOKUP(S117, metadata!A$2:Q$37,12,FALSE)</f>
        <v>SW Corner</v>
      </c>
      <c r="M117" t="str">
        <f>VLOOKUP(S117, metadata!A$2:Q$37,13,FALSE)</f>
        <v>temple</v>
      </c>
      <c r="N117">
        <f>VLOOKUP(S117, metadata!A$2:Q$37,14,FALSE)</f>
        <v>7</v>
      </c>
      <c r="O117">
        <f>VLOOKUP(S117, metadata!A$2:Q$37,15,FALSE)</f>
        <v>0</v>
      </c>
      <c r="P117">
        <f>VLOOKUP(S117, metadata!A$2:Q$37,16,FALSE)</f>
        <v>0</v>
      </c>
      <c r="Q117">
        <f>VLOOKUP(S117, metadata!A$2:Q$37,17,FALSE)</f>
        <v>0</v>
      </c>
      <c r="R117" t="b">
        <f t="shared" si="1"/>
        <v>1</v>
      </c>
      <c r="S117" t="s">
        <v>175</v>
      </c>
      <c r="T117" t="s">
        <v>292</v>
      </c>
      <c r="U117" t="s">
        <v>291</v>
      </c>
      <c r="V117" t="s">
        <v>290</v>
      </c>
      <c r="W117" t="s">
        <v>214</v>
      </c>
      <c r="X117" t="s">
        <v>214</v>
      </c>
      <c r="Z117">
        <v>13</v>
      </c>
    </row>
    <row r="118" spans="1:26" x14ac:dyDescent="0.3">
      <c r="A118" t="str">
        <f>VLOOKUP(S118, metadata!A$2:Q$37,1,FALSE)</f>
        <v>c5261ef3-db17-4c4b-ba57-e2ddd9016575</v>
      </c>
      <c r="B118" t="str">
        <f>VLOOKUP(S118, metadata!A$2:Q$37,2,FALSE)</f>
        <v>2023-05-23T13:06:00.680Z</v>
      </c>
      <c r="C118" t="str">
        <f>VLOOKUP(S118, metadata!A$2:Q$37,3,FALSE)</f>
        <v>2023-05-23T14:06:52.000Z</v>
      </c>
      <c r="D118" t="str">
        <f>VLOOKUP(S118, metadata!A$2:Q$37,4,FALSE)</f>
        <v>temple_NPK_08</v>
      </c>
      <c r="E118">
        <f>VLOOKUP(S118, metadata!A$2:Q$37,5,FALSE)</f>
        <v>45069</v>
      </c>
      <c r="F118">
        <f>VLOOKUP(S118, metadata!A$2:Q$37,6,FALSE)</f>
        <v>0.33124999999999999</v>
      </c>
      <c r="G118">
        <f>VLOOKUP(S118, metadata!A$2:Q$37,7,FALSE)</f>
        <v>0</v>
      </c>
      <c r="H118" t="str">
        <f>VLOOKUP(S118, metadata!A$2:Q$37,8,FALSE)</f>
        <v>temple_NPK_08</v>
      </c>
      <c r="I118" t="str">
        <f>VLOOKUP(S118, metadata!A$2:Q$37,9,FALSE)</f>
        <v>D</v>
      </c>
      <c r="J118">
        <f>VLOOKUP(S118, metadata!A$2:Q$37,10,FALSE)</f>
        <v>0</v>
      </c>
      <c r="K118">
        <f>VLOOKUP(S118, metadata!A$2:Q$37,11,FALSE)</f>
        <v>0</v>
      </c>
      <c r="L118" t="str">
        <f>VLOOKUP(S118, metadata!A$2:Q$37,12,FALSE)</f>
        <v>SW Corner</v>
      </c>
      <c r="M118" t="str">
        <f>VLOOKUP(S118, metadata!A$2:Q$37,13,FALSE)</f>
        <v>temple</v>
      </c>
      <c r="N118">
        <f>VLOOKUP(S118, metadata!A$2:Q$37,14,FALSE)</f>
        <v>7</v>
      </c>
      <c r="O118">
        <f>VLOOKUP(S118, metadata!A$2:Q$37,15,FALSE)</f>
        <v>0</v>
      </c>
      <c r="P118">
        <f>VLOOKUP(S118, metadata!A$2:Q$37,16,FALSE)</f>
        <v>0</v>
      </c>
      <c r="Q118">
        <f>VLOOKUP(S118, metadata!A$2:Q$37,17,FALSE)</f>
        <v>0</v>
      </c>
      <c r="R118" t="b">
        <f t="shared" si="1"/>
        <v>1</v>
      </c>
      <c r="S118" t="s">
        <v>175</v>
      </c>
      <c r="T118" t="s">
        <v>289</v>
      </c>
      <c r="U118" t="s">
        <v>288</v>
      </c>
      <c r="V118" t="s">
        <v>287</v>
      </c>
      <c r="W118" t="s">
        <v>286</v>
      </c>
      <c r="X118" t="s">
        <v>286</v>
      </c>
      <c r="Z118">
        <v>8</v>
      </c>
    </row>
    <row r="119" spans="1:26" x14ac:dyDescent="0.3">
      <c r="A119" t="str">
        <f>VLOOKUP(S119, metadata!A$2:Q$37,1,FALSE)</f>
        <v>c5261ef3-db17-4c4b-ba57-e2ddd9016575</v>
      </c>
      <c r="B119" t="str">
        <f>VLOOKUP(S119, metadata!A$2:Q$37,2,FALSE)</f>
        <v>2023-05-23T13:06:00.680Z</v>
      </c>
      <c r="C119" t="str">
        <f>VLOOKUP(S119, metadata!A$2:Q$37,3,FALSE)</f>
        <v>2023-05-23T14:06:52.000Z</v>
      </c>
      <c r="D119" t="str">
        <f>VLOOKUP(S119, metadata!A$2:Q$37,4,FALSE)</f>
        <v>temple_NPK_08</v>
      </c>
      <c r="E119">
        <f>VLOOKUP(S119, metadata!A$2:Q$37,5,FALSE)</f>
        <v>45069</v>
      </c>
      <c r="F119">
        <f>VLOOKUP(S119, metadata!A$2:Q$37,6,FALSE)</f>
        <v>0.33124999999999999</v>
      </c>
      <c r="G119">
        <f>VLOOKUP(S119, metadata!A$2:Q$37,7,FALSE)</f>
        <v>0</v>
      </c>
      <c r="H119" t="str">
        <f>VLOOKUP(S119, metadata!A$2:Q$37,8,FALSE)</f>
        <v>temple_NPK_08</v>
      </c>
      <c r="I119" t="str">
        <f>VLOOKUP(S119, metadata!A$2:Q$37,9,FALSE)</f>
        <v>D</v>
      </c>
      <c r="J119">
        <f>VLOOKUP(S119, metadata!A$2:Q$37,10,FALSE)</f>
        <v>0</v>
      </c>
      <c r="K119">
        <f>VLOOKUP(S119, metadata!A$2:Q$37,11,FALSE)</f>
        <v>0</v>
      </c>
      <c r="L119" t="str">
        <f>VLOOKUP(S119, metadata!A$2:Q$37,12,FALSE)</f>
        <v>SW Corner</v>
      </c>
      <c r="M119" t="str">
        <f>VLOOKUP(S119, metadata!A$2:Q$37,13,FALSE)</f>
        <v>temple</v>
      </c>
      <c r="N119">
        <f>VLOOKUP(S119, metadata!A$2:Q$37,14,FALSE)</f>
        <v>7</v>
      </c>
      <c r="O119">
        <f>VLOOKUP(S119, metadata!A$2:Q$37,15,FALSE)</f>
        <v>0</v>
      </c>
      <c r="P119">
        <f>VLOOKUP(S119, metadata!A$2:Q$37,16,FALSE)</f>
        <v>0</v>
      </c>
      <c r="Q119">
        <f>VLOOKUP(S119, metadata!A$2:Q$37,17,FALSE)</f>
        <v>0</v>
      </c>
      <c r="R119" t="b">
        <f t="shared" si="1"/>
        <v>1</v>
      </c>
      <c r="S119" t="s">
        <v>175</v>
      </c>
      <c r="T119" t="s">
        <v>285</v>
      </c>
      <c r="U119" t="s">
        <v>284</v>
      </c>
      <c r="V119" t="s">
        <v>283</v>
      </c>
      <c r="W119" t="s">
        <v>266</v>
      </c>
      <c r="X119" t="s">
        <v>266</v>
      </c>
      <c r="Z119">
        <v>10</v>
      </c>
    </row>
    <row r="120" spans="1:26" x14ac:dyDescent="0.3">
      <c r="A120" t="str">
        <f>VLOOKUP(S120, metadata!A$2:Q$37,1,FALSE)</f>
        <v>c5261ef3-db17-4c4b-ba57-e2ddd9016575</v>
      </c>
      <c r="B120" t="str">
        <f>VLOOKUP(S120, metadata!A$2:Q$37,2,FALSE)</f>
        <v>2023-05-23T13:06:00.680Z</v>
      </c>
      <c r="C120" t="str">
        <f>VLOOKUP(S120, metadata!A$2:Q$37,3,FALSE)</f>
        <v>2023-05-23T14:06:52.000Z</v>
      </c>
      <c r="D120" t="str">
        <f>VLOOKUP(S120, metadata!A$2:Q$37,4,FALSE)</f>
        <v>temple_NPK_08</v>
      </c>
      <c r="E120">
        <f>VLOOKUP(S120, metadata!A$2:Q$37,5,FALSE)</f>
        <v>45069</v>
      </c>
      <c r="F120">
        <f>VLOOKUP(S120, metadata!A$2:Q$37,6,FALSE)</f>
        <v>0.33124999999999999</v>
      </c>
      <c r="G120">
        <f>VLOOKUP(S120, metadata!A$2:Q$37,7,FALSE)</f>
        <v>0</v>
      </c>
      <c r="H120" t="str">
        <f>VLOOKUP(S120, metadata!A$2:Q$37,8,FALSE)</f>
        <v>temple_NPK_08</v>
      </c>
      <c r="I120" t="str">
        <f>VLOOKUP(S120, metadata!A$2:Q$37,9,FALSE)</f>
        <v>D</v>
      </c>
      <c r="J120">
        <f>VLOOKUP(S120, metadata!A$2:Q$37,10,FALSE)</f>
        <v>0</v>
      </c>
      <c r="K120">
        <f>VLOOKUP(S120, metadata!A$2:Q$37,11,FALSE)</f>
        <v>0</v>
      </c>
      <c r="L120" t="str">
        <f>VLOOKUP(S120, metadata!A$2:Q$37,12,FALSE)</f>
        <v>SW Corner</v>
      </c>
      <c r="M120" t="str">
        <f>VLOOKUP(S120, metadata!A$2:Q$37,13,FALSE)</f>
        <v>temple</v>
      </c>
      <c r="N120">
        <f>VLOOKUP(S120, metadata!A$2:Q$37,14,FALSE)</f>
        <v>7</v>
      </c>
      <c r="O120">
        <f>VLOOKUP(S120, metadata!A$2:Q$37,15,FALSE)</f>
        <v>0</v>
      </c>
      <c r="P120">
        <f>VLOOKUP(S120, metadata!A$2:Q$37,16,FALSE)</f>
        <v>0</v>
      </c>
      <c r="Q120">
        <f>VLOOKUP(S120, metadata!A$2:Q$37,17,FALSE)</f>
        <v>0</v>
      </c>
      <c r="R120" t="b">
        <f t="shared" si="1"/>
        <v>1</v>
      </c>
      <c r="S120" t="s">
        <v>175</v>
      </c>
      <c r="T120" t="s">
        <v>282</v>
      </c>
      <c r="U120" t="s">
        <v>281</v>
      </c>
      <c r="V120" t="s">
        <v>280</v>
      </c>
      <c r="W120" t="s">
        <v>194</v>
      </c>
      <c r="X120" t="s">
        <v>194</v>
      </c>
      <c r="Z120">
        <v>50</v>
      </c>
    </row>
    <row r="121" spans="1:26" x14ac:dyDescent="0.3">
      <c r="A121" t="str">
        <f>VLOOKUP(S121, metadata!A$2:Q$37,1,FALSE)</f>
        <v>2316375c-bd41-42db-80fe-19ae5c761281</v>
      </c>
      <c r="B121" t="str">
        <f>VLOOKUP(S121, metadata!A$2:Q$37,2,FALSE)</f>
        <v>2023-05-23T12:55:51.372Z</v>
      </c>
      <c r="C121" t="str">
        <f>VLOOKUP(S121, metadata!A$2:Q$37,3,FALSE)</f>
        <v>2023-05-23T14:06:36.000Z</v>
      </c>
      <c r="D121" t="str">
        <f>VLOOKUP(S121, metadata!A$2:Q$37,4,FALSE)</f>
        <v>temple_control_01</v>
      </c>
      <c r="E121">
        <f>VLOOKUP(S121, metadata!A$2:Q$37,5,FALSE)</f>
        <v>45069</v>
      </c>
      <c r="F121">
        <f>VLOOKUP(S121, metadata!A$2:Q$37,6,FALSE)</f>
        <v>0.32083333333333336</v>
      </c>
      <c r="G121">
        <f>VLOOKUP(S121, metadata!A$2:Q$37,7,FALSE)</f>
        <v>0</v>
      </c>
      <c r="H121" t="str">
        <f>VLOOKUP(S121, metadata!A$2:Q$37,8,FALSE)</f>
        <v>temple_control_01</v>
      </c>
      <c r="I121" t="str">
        <f>VLOOKUP(S121, metadata!A$2:Q$37,9,FALSE)</f>
        <v>B</v>
      </c>
      <c r="J121">
        <f>VLOOKUP(S121, metadata!A$2:Q$37,10,FALSE)</f>
        <v>0</v>
      </c>
      <c r="K121">
        <f>VLOOKUP(S121, metadata!A$2:Q$37,11,FALSE)</f>
        <v>0</v>
      </c>
      <c r="L121" t="str">
        <f>VLOOKUP(S121, metadata!A$2:Q$37,12,FALSE)</f>
        <v>SE corner</v>
      </c>
      <c r="M121" t="str">
        <f>VLOOKUP(S121, metadata!A$2:Q$37,13,FALSE)</f>
        <v>temple</v>
      </c>
      <c r="N121">
        <f>VLOOKUP(S121, metadata!A$2:Q$37,14,FALSE)</f>
        <v>8</v>
      </c>
      <c r="O121">
        <f>VLOOKUP(S121, metadata!A$2:Q$37,15,FALSE)</f>
        <v>0</v>
      </c>
      <c r="P121">
        <f>VLOOKUP(S121, metadata!A$2:Q$37,16,FALSE)</f>
        <v>0</v>
      </c>
      <c r="Q121">
        <f>VLOOKUP(S121, metadata!A$2:Q$37,17,FALSE)</f>
        <v>0</v>
      </c>
      <c r="R121" t="b">
        <f t="shared" si="1"/>
        <v>1</v>
      </c>
      <c r="S121" t="s">
        <v>179</v>
      </c>
      <c r="T121" t="s">
        <v>279</v>
      </c>
      <c r="U121" t="s">
        <v>278</v>
      </c>
      <c r="V121" t="s">
        <v>277</v>
      </c>
      <c r="W121" t="s">
        <v>276</v>
      </c>
      <c r="X121" t="s">
        <v>276</v>
      </c>
      <c r="Z121">
        <v>8</v>
      </c>
    </row>
    <row r="122" spans="1:26" x14ac:dyDescent="0.3">
      <c r="A122" t="str">
        <f>VLOOKUP(S122, metadata!A$2:Q$37,1,FALSE)</f>
        <v>2316375c-bd41-42db-80fe-19ae5c761281</v>
      </c>
      <c r="B122" t="str">
        <f>VLOOKUP(S122, metadata!A$2:Q$37,2,FALSE)</f>
        <v>2023-05-23T12:55:51.372Z</v>
      </c>
      <c r="C122" t="str">
        <f>VLOOKUP(S122, metadata!A$2:Q$37,3,FALSE)</f>
        <v>2023-05-23T14:06:36.000Z</v>
      </c>
      <c r="D122" t="str">
        <f>VLOOKUP(S122, metadata!A$2:Q$37,4,FALSE)</f>
        <v>temple_control_01</v>
      </c>
      <c r="E122">
        <f>VLOOKUP(S122, metadata!A$2:Q$37,5,FALSE)</f>
        <v>45069</v>
      </c>
      <c r="F122">
        <f>VLOOKUP(S122, metadata!A$2:Q$37,6,FALSE)</f>
        <v>0.32083333333333336</v>
      </c>
      <c r="G122">
        <f>VLOOKUP(S122, metadata!A$2:Q$37,7,FALSE)</f>
        <v>0</v>
      </c>
      <c r="H122" t="str">
        <f>VLOOKUP(S122, metadata!A$2:Q$37,8,FALSE)</f>
        <v>temple_control_01</v>
      </c>
      <c r="I122" t="str">
        <f>VLOOKUP(S122, metadata!A$2:Q$37,9,FALSE)</f>
        <v>B</v>
      </c>
      <c r="J122">
        <f>VLOOKUP(S122, metadata!A$2:Q$37,10,FALSE)</f>
        <v>0</v>
      </c>
      <c r="K122">
        <f>VLOOKUP(S122, metadata!A$2:Q$37,11,FALSE)</f>
        <v>0</v>
      </c>
      <c r="L122" t="str">
        <f>VLOOKUP(S122, metadata!A$2:Q$37,12,FALSE)</f>
        <v>SE corner</v>
      </c>
      <c r="M122" t="str">
        <f>VLOOKUP(S122, metadata!A$2:Q$37,13,FALSE)</f>
        <v>temple</v>
      </c>
      <c r="N122">
        <f>VLOOKUP(S122, metadata!A$2:Q$37,14,FALSE)</f>
        <v>8</v>
      </c>
      <c r="O122">
        <f>VLOOKUP(S122, metadata!A$2:Q$37,15,FALSE)</f>
        <v>0</v>
      </c>
      <c r="P122">
        <f>VLOOKUP(S122, metadata!A$2:Q$37,16,FALSE)</f>
        <v>0</v>
      </c>
      <c r="Q122">
        <f>VLOOKUP(S122, metadata!A$2:Q$37,17,FALSE)</f>
        <v>0</v>
      </c>
      <c r="R122" t="b">
        <f t="shared" si="1"/>
        <v>1</v>
      </c>
      <c r="S122" t="s">
        <v>179</v>
      </c>
      <c r="T122" t="s">
        <v>275</v>
      </c>
      <c r="U122" t="s">
        <v>274</v>
      </c>
      <c r="V122" t="s">
        <v>273</v>
      </c>
      <c r="W122" t="s">
        <v>226</v>
      </c>
      <c r="X122" t="s">
        <v>226</v>
      </c>
      <c r="Z122">
        <v>8</v>
      </c>
    </row>
    <row r="123" spans="1:26" x14ac:dyDescent="0.3">
      <c r="A123" t="str">
        <f>VLOOKUP(S123, metadata!A$2:Q$37,1,FALSE)</f>
        <v>2316375c-bd41-42db-80fe-19ae5c761281</v>
      </c>
      <c r="B123" t="str">
        <f>VLOOKUP(S123, metadata!A$2:Q$37,2,FALSE)</f>
        <v>2023-05-23T12:55:51.372Z</v>
      </c>
      <c r="C123" t="str">
        <f>VLOOKUP(S123, metadata!A$2:Q$37,3,FALSE)</f>
        <v>2023-05-23T14:06:36.000Z</v>
      </c>
      <c r="D123" t="str">
        <f>VLOOKUP(S123, metadata!A$2:Q$37,4,FALSE)</f>
        <v>temple_control_01</v>
      </c>
      <c r="E123">
        <f>VLOOKUP(S123, metadata!A$2:Q$37,5,FALSE)</f>
        <v>45069</v>
      </c>
      <c r="F123">
        <f>VLOOKUP(S123, metadata!A$2:Q$37,6,FALSE)</f>
        <v>0.32083333333333336</v>
      </c>
      <c r="G123">
        <f>VLOOKUP(S123, metadata!A$2:Q$37,7,FALSE)</f>
        <v>0</v>
      </c>
      <c r="H123" t="str">
        <f>VLOOKUP(S123, metadata!A$2:Q$37,8,FALSE)</f>
        <v>temple_control_01</v>
      </c>
      <c r="I123" t="str">
        <f>VLOOKUP(S123, metadata!A$2:Q$37,9,FALSE)</f>
        <v>B</v>
      </c>
      <c r="J123">
        <f>VLOOKUP(S123, metadata!A$2:Q$37,10,FALSE)</f>
        <v>0</v>
      </c>
      <c r="K123">
        <f>VLOOKUP(S123, metadata!A$2:Q$37,11,FALSE)</f>
        <v>0</v>
      </c>
      <c r="L123" t="str">
        <f>VLOOKUP(S123, metadata!A$2:Q$37,12,FALSE)</f>
        <v>SE corner</v>
      </c>
      <c r="M123" t="str">
        <f>VLOOKUP(S123, metadata!A$2:Q$37,13,FALSE)</f>
        <v>temple</v>
      </c>
      <c r="N123">
        <f>VLOOKUP(S123, metadata!A$2:Q$37,14,FALSE)</f>
        <v>8</v>
      </c>
      <c r="O123">
        <f>VLOOKUP(S123, metadata!A$2:Q$37,15,FALSE)</f>
        <v>0</v>
      </c>
      <c r="P123">
        <f>VLOOKUP(S123, metadata!A$2:Q$37,16,FALSE)</f>
        <v>0</v>
      </c>
      <c r="Q123">
        <f>VLOOKUP(S123, metadata!A$2:Q$37,17,FALSE)</f>
        <v>0</v>
      </c>
      <c r="R123" t="b">
        <f t="shared" si="1"/>
        <v>1</v>
      </c>
      <c r="S123" t="s">
        <v>179</v>
      </c>
      <c r="T123" t="s">
        <v>272</v>
      </c>
      <c r="U123" t="s">
        <v>271</v>
      </c>
      <c r="V123" t="s">
        <v>270</v>
      </c>
      <c r="W123" t="s">
        <v>190</v>
      </c>
      <c r="X123" t="s">
        <v>190</v>
      </c>
      <c r="Z123">
        <v>25</v>
      </c>
    </row>
    <row r="124" spans="1:26" x14ac:dyDescent="0.3">
      <c r="A124" t="str">
        <f>VLOOKUP(S124, metadata!A$2:Q$37,1,FALSE)</f>
        <v>2316375c-bd41-42db-80fe-19ae5c761281</v>
      </c>
      <c r="B124" t="str">
        <f>VLOOKUP(S124, metadata!A$2:Q$37,2,FALSE)</f>
        <v>2023-05-23T12:55:51.372Z</v>
      </c>
      <c r="C124" t="str">
        <f>VLOOKUP(S124, metadata!A$2:Q$37,3,FALSE)</f>
        <v>2023-05-23T14:06:36.000Z</v>
      </c>
      <c r="D124" t="str">
        <f>VLOOKUP(S124, metadata!A$2:Q$37,4,FALSE)</f>
        <v>temple_control_01</v>
      </c>
      <c r="E124">
        <f>VLOOKUP(S124, metadata!A$2:Q$37,5,FALSE)</f>
        <v>45069</v>
      </c>
      <c r="F124">
        <f>VLOOKUP(S124, metadata!A$2:Q$37,6,FALSE)</f>
        <v>0.32083333333333336</v>
      </c>
      <c r="G124">
        <f>VLOOKUP(S124, metadata!A$2:Q$37,7,FALSE)</f>
        <v>0</v>
      </c>
      <c r="H124" t="str">
        <f>VLOOKUP(S124, metadata!A$2:Q$37,8,FALSE)</f>
        <v>temple_control_01</v>
      </c>
      <c r="I124" t="str">
        <f>VLOOKUP(S124, metadata!A$2:Q$37,9,FALSE)</f>
        <v>B</v>
      </c>
      <c r="J124">
        <f>VLOOKUP(S124, metadata!A$2:Q$37,10,FALSE)</f>
        <v>0</v>
      </c>
      <c r="K124">
        <f>VLOOKUP(S124, metadata!A$2:Q$37,11,FALSE)</f>
        <v>0</v>
      </c>
      <c r="L124" t="str">
        <f>VLOOKUP(S124, metadata!A$2:Q$37,12,FALSE)</f>
        <v>SE corner</v>
      </c>
      <c r="M124" t="str">
        <f>VLOOKUP(S124, metadata!A$2:Q$37,13,FALSE)</f>
        <v>temple</v>
      </c>
      <c r="N124">
        <f>VLOOKUP(S124, metadata!A$2:Q$37,14,FALSE)</f>
        <v>8</v>
      </c>
      <c r="O124">
        <f>VLOOKUP(S124, metadata!A$2:Q$37,15,FALSE)</f>
        <v>0</v>
      </c>
      <c r="P124">
        <f>VLOOKUP(S124, metadata!A$2:Q$37,16,FALSE)</f>
        <v>0</v>
      </c>
      <c r="Q124">
        <f>VLOOKUP(S124, metadata!A$2:Q$37,17,FALSE)</f>
        <v>0</v>
      </c>
      <c r="R124" t="b">
        <f t="shared" si="1"/>
        <v>1</v>
      </c>
      <c r="S124" t="s">
        <v>179</v>
      </c>
      <c r="T124" s="3" t="s">
        <v>269</v>
      </c>
      <c r="U124" t="s">
        <v>268</v>
      </c>
      <c r="V124" t="s">
        <v>267</v>
      </c>
      <c r="W124" t="s">
        <v>266</v>
      </c>
      <c r="X124" t="s">
        <v>266</v>
      </c>
      <c r="Z124">
        <v>2</v>
      </c>
    </row>
    <row r="125" spans="1:26" x14ac:dyDescent="0.3">
      <c r="A125" t="str">
        <f>VLOOKUP(S125, metadata!A$2:Q$37,1,FALSE)</f>
        <v>2316375c-bd41-42db-80fe-19ae5c761281</v>
      </c>
      <c r="B125" t="str">
        <f>VLOOKUP(S125, metadata!A$2:Q$37,2,FALSE)</f>
        <v>2023-05-23T12:55:51.372Z</v>
      </c>
      <c r="C125" t="str">
        <f>VLOOKUP(S125, metadata!A$2:Q$37,3,FALSE)</f>
        <v>2023-05-23T14:06:36.000Z</v>
      </c>
      <c r="D125" t="str">
        <f>VLOOKUP(S125, metadata!A$2:Q$37,4,FALSE)</f>
        <v>temple_control_01</v>
      </c>
      <c r="E125">
        <f>VLOOKUP(S125, metadata!A$2:Q$37,5,FALSE)</f>
        <v>45069</v>
      </c>
      <c r="F125">
        <f>VLOOKUP(S125, metadata!A$2:Q$37,6,FALSE)</f>
        <v>0.32083333333333336</v>
      </c>
      <c r="G125">
        <f>VLOOKUP(S125, metadata!A$2:Q$37,7,FALSE)</f>
        <v>0</v>
      </c>
      <c r="H125" t="str">
        <f>VLOOKUP(S125, metadata!A$2:Q$37,8,FALSE)</f>
        <v>temple_control_01</v>
      </c>
      <c r="I125" t="str">
        <f>VLOOKUP(S125, metadata!A$2:Q$37,9,FALSE)</f>
        <v>B</v>
      </c>
      <c r="J125">
        <f>VLOOKUP(S125, metadata!A$2:Q$37,10,FALSE)</f>
        <v>0</v>
      </c>
      <c r="K125">
        <f>VLOOKUP(S125, metadata!A$2:Q$37,11,FALSE)</f>
        <v>0</v>
      </c>
      <c r="L125" t="str">
        <f>VLOOKUP(S125, metadata!A$2:Q$37,12,FALSE)</f>
        <v>SE corner</v>
      </c>
      <c r="M125" t="str">
        <f>VLOOKUP(S125, metadata!A$2:Q$37,13,FALSE)</f>
        <v>temple</v>
      </c>
      <c r="N125">
        <f>VLOOKUP(S125, metadata!A$2:Q$37,14,FALSE)</f>
        <v>8</v>
      </c>
      <c r="O125">
        <f>VLOOKUP(S125, metadata!A$2:Q$37,15,FALSE)</f>
        <v>0</v>
      </c>
      <c r="P125">
        <f>VLOOKUP(S125, metadata!A$2:Q$37,16,FALSE)</f>
        <v>0</v>
      </c>
      <c r="Q125">
        <f>VLOOKUP(S125, metadata!A$2:Q$37,17,FALSE)</f>
        <v>0</v>
      </c>
      <c r="R125" t="b">
        <f t="shared" si="1"/>
        <v>1</v>
      </c>
      <c r="S125" t="s">
        <v>179</v>
      </c>
      <c r="T125" t="s">
        <v>265</v>
      </c>
      <c r="U125" t="s">
        <v>264</v>
      </c>
      <c r="V125" t="s">
        <v>263</v>
      </c>
      <c r="W125" t="s">
        <v>262</v>
      </c>
      <c r="X125" t="s">
        <v>262</v>
      </c>
      <c r="Z125">
        <v>7</v>
      </c>
    </row>
    <row r="126" spans="1:26" x14ac:dyDescent="0.3">
      <c r="A126" t="str">
        <f>VLOOKUP(S126, metadata!A$2:Q$37,1,FALSE)</f>
        <v>2316375c-bd41-42db-80fe-19ae5c761281</v>
      </c>
      <c r="B126" t="str">
        <f>VLOOKUP(S126, metadata!A$2:Q$37,2,FALSE)</f>
        <v>2023-05-23T12:55:51.372Z</v>
      </c>
      <c r="C126" t="str">
        <f>VLOOKUP(S126, metadata!A$2:Q$37,3,FALSE)</f>
        <v>2023-05-23T14:06:36.000Z</v>
      </c>
      <c r="D126" t="str">
        <f>VLOOKUP(S126, metadata!A$2:Q$37,4,FALSE)</f>
        <v>temple_control_01</v>
      </c>
      <c r="E126">
        <f>VLOOKUP(S126, metadata!A$2:Q$37,5,FALSE)</f>
        <v>45069</v>
      </c>
      <c r="F126">
        <f>VLOOKUP(S126, metadata!A$2:Q$37,6,FALSE)</f>
        <v>0.32083333333333336</v>
      </c>
      <c r="G126">
        <f>VLOOKUP(S126, metadata!A$2:Q$37,7,FALSE)</f>
        <v>0</v>
      </c>
      <c r="H126" t="str">
        <f>VLOOKUP(S126, metadata!A$2:Q$37,8,FALSE)</f>
        <v>temple_control_01</v>
      </c>
      <c r="I126" t="str">
        <f>VLOOKUP(S126, metadata!A$2:Q$37,9,FALSE)</f>
        <v>B</v>
      </c>
      <c r="J126">
        <f>VLOOKUP(S126, metadata!A$2:Q$37,10,FALSE)</f>
        <v>0</v>
      </c>
      <c r="K126">
        <f>VLOOKUP(S126, metadata!A$2:Q$37,11,FALSE)</f>
        <v>0</v>
      </c>
      <c r="L126" t="str">
        <f>VLOOKUP(S126, metadata!A$2:Q$37,12,FALSE)</f>
        <v>SE corner</v>
      </c>
      <c r="M126" t="str">
        <f>VLOOKUP(S126, metadata!A$2:Q$37,13,FALSE)</f>
        <v>temple</v>
      </c>
      <c r="N126">
        <f>VLOOKUP(S126, metadata!A$2:Q$37,14,FALSE)</f>
        <v>8</v>
      </c>
      <c r="O126">
        <f>VLOOKUP(S126, metadata!A$2:Q$37,15,FALSE)</f>
        <v>0</v>
      </c>
      <c r="P126">
        <f>VLOOKUP(S126, metadata!A$2:Q$37,16,FALSE)</f>
        <v>0</v>
      </c>
      <c r="Q126">
        <f>VLOOKUP(S126, metadata!A$2:Q$37,17,FALSE)</f>
        <v>0</v>
      </c>
      <c r="R126" t="b">
        <f t="shared" si="1"/>
        <v>1</v>
      </c>
      <c r="S126" t="s">
        <v>179</v>
      </c>
      <c r="T126" t="s">
        <v>261</v>
      </c>
      <c r="U126" t="s">
        <v>260</v>
      </c>
      <c r="V126" t="s">
        <v>259</v>
      </c>
      <c r="W126" t="s">
        <v>202</v>
      </c>
      <c r="X126" t="s">
        <v>202</v>
      </c>
      <c r="Z126">
        <v>30</v>
      </c>
    </row>
    <row r="127" spans="1:26" x14ac:dyDescent="0.3">
      <c r="A127" t="str">
        <f>VLOOKUP(S127, metadata!A$2:Q$37,1,FALSE)</f>
        <v>2316375c-bd41-42db-80fe-19ae5c761281</v>
      </c>
      <c r="B127" t="str">
        <f>VLOOKUP(S127, metadata!A$2:Q$37,2,FALSE)</f>
        <v>2023-05-23T12:55:51.372Z</v>
      </c>
      <c r="C127" t="str">
        <f>VLOOKUP(S127, metadata!A$2:Q$37,3,FALSE)</f>
        <v>2023-05-23T14:06:36.000Z</v>
      </c>
      <c r="D127" t="str">
        <f>VLOOKUP(S127, metadata!A$2:Q$37,4,FALSE)</f>
        <v>temple_control_01</v>
      </c>
      <c r="E127">
        <f>VLOOKUP(S127, metadata!A$2:Q$37,5,FALSE)</f>
        <v>45069</v>
      </c>
      <c r="F127">
        <f>VLOOKUP(S127, metadata!A$2:Q$37,6,FALSE)</f>
        <v>0.32083333333333336</v>
      </c>
      <c r="G127">
        <f>VLOOKUP(S127, metadata!A$2:Q$37,7,FALSE)</f>
        <v>0</v>
      </c>
      <c r="H127" t="str">
        <f>VLOOKUP(S127, metadata!A$2:Q$37,8,FALSE)</f>
        <v>temple_control_01</v>
      </c>
      <c r="I127" t="str">
        <f>VLOOKUP(S127, metadata!A$2:Q$37,9,FALSE)</f>
        <v>B</v>
      </c>
      <c r="J127">
        <f>VLOOKUP(S127, metadata!A$2:Q$37,10,FALSE)</f>
        <v>0</v>
      </c>
      <c r="K127">
        <f>VLOOKUP(S127, metadata!A$2:Q$37,11,FALSE)</f>
        <v>0</v>
      </c>
      <c r="L127" t="str">
        <f>VLOOKUP(S127, metadata!A$2:Q$37,12,FALSE)</f>
        <v>SE corner</v>
      </c>
      <c r="M127" t="str">
        <f>VLOOKUP(S127, metadata!A$2:Q$37,13,FALSE)</f>
        <v>temple</v>
      </c>
      <c r="N127">
        <f>VLOOKUP(S127, metadata!A$2:Q$37,14,FALSE)</f>
        <v>8</v>
      </c>
      <c r="O127">
        <f>VLOOKUP(S127, metadata!A$2:Q$37,15,FALSE)</f>
        <v>0</v>
      </c>
      <c r="P127">
        <f>VLOOKUP(S127, metadata!A$2:Q$37,16,FALSE)</f>
        <v>0</v>
      </c>
      <c r="Q127">
        <f>VLOOKUP(S127, metadata!A$2:Q$37,17,FALSE)</f>
        <v>0</v>
      </c>
      <c r="R127" t="b">
        <f t="shared" si="1"/>
        <v>1</v>
      </c>
      <c r="S127" t="s">
        <v>179</v>
      </c>
      <c r="T127" t="s">
        <v>258</v>
      </c>
      <c r="U127" t="s">
        <v>257</v>
      </c>
      <c r="V127" t="s">
        <v>256</v>
      </c>
      <c r="W127" t="s">
        <v>255</v>
      </c>
      <c r="X127" t="s">
        <v>255</v>
      </c>
      <c r="Z127">
        <v>30</v>
      </c>
    </row>
    <row r="128" spans="1:26" x14ac:dyDescent="0.3">
      <c r="A128" t="str">
        <f>VLOOKUP(S128, metadata!A$2:Q$37,1,FALSE)</f>
        <v>2316375c-bd41-42db-80fe-19ae5c761281</v>
      </c>
      <c r="B128" t="str">
        <f>VLOOKUP(S128, metadata!A$2:Q$37,2,FALSE)</f>
        <v>2023-05-23T12:55:51.372Z</v>
      </c>
      <c r="C128" t="str">
        <f>VLOOKUP(S128, metadata!A$2:Q$37,3,FALSE)</f>
        <v>2023-05-23T14:06:36.000Z</v>
      </c>
      <c r="D128" t="str">
        <f>VLOOKUP(S128, metadata!A$2:Q$37,4,FALSE)</f>
        <v>temple_control_01</v>
      </c>
      <c r="E128">
        <f>VLOOKUP(S128, metadata!A$2:Q$37,5,FALSE)</f>
        <v>45069</v>
      </c>
      <c r="F128">
        <f>VLOOKUP(S128, metadata!A$2:Q$37,6,FALSE)</f>
        <v>0.32083333333333336</v>
      </c>
      <c r="G128">
        <f>VLOOKUP(S128, metadata!A$2:Q$37,7,FALSE)</f>
        <v>0</v>
      </c>
      <c r="H128" t="str">
        <f>VLOOKUP(S128, metadata!A$2:Q$37,8,FALSE)</f>
        <v>temple_control_01</v>
      </c>
      <c r="I128" t="str">
        <f>VLOOKUP(S128, metadata!A$2:Q$37,9,FALSE)</f>
        <v>B</v>
      </c>
      <c r="J128">
        <f>VLOOKUP(S128, metadata!A$2:Q$37,10,FALSE)</f>
        <v>0</v>
      </c>
      <c r="K128">
        <f>VLOOKUP(S128, metadata!A$2:Q$37,11,FALSE)</f>
        <v>0</v>
      </c>
      <c r="L128" t="str">
        <f>VLOOKUP(S128, metadata!A$2:Q$37,12,FALSE)</f>
        <v>SE corner</v>
      </c>
      <c r="M128" t="str">
        <f>VLOOKUP(S128, metadata!A$2:Q$37,13,FALSE)</f>
        <v>temple</v>
      </c>
      <c r="N128">
        <f>VLOOKUP(S128, metadata!A$2:Q$37,14,FALSE)</f>
        <v>8</v>
      </c>
      <c r="O128">
        <f>VLOOKUP(S128, metadata!A$2:Q$37,15,FALSE)</f>
        <v>0</v>
      </c>
      <c r="P128">
        <f>VLOOKUP(S128, metadata!A$2:Q$37,16,FALSE)</f>
        <v>0</v>
      </c>
      <c r="Q128">
        <f>VLOOKUP(S128, metadata!A$2:Q$37,17,FALSE)</f>
        <v>0</v>
      </c>
      <c r="R128" t="b">
        <f t="shared" si="1"/>
        <v>1</v>
      </c>
      <c r="S128" t="s">
        <v>179</v>
      </c>
      <c r="T128" t="s">
        <v>254</v>
      </c>
      <c r="U128" t="s">
        <v>253</v>
      </c>
      <c r="V128" t="s">
        <v>252</v>
      </c>
      <c r="W128" t="s">
        <v>194</v>
      </c>
      <c r="X128" t="s">
        <v>194</v>
      </c>
      <c r="Z128">
        <v>35</v>
      </c>
    </row>
    <row r="129" spans="1:26" x14ac:dyDescent="0.3">
      <c r="A129" t="str">
        <f>VLOOKUP(S129, metadata!A$2:Q$37,1,FALSE)</f>
        <v>da873470-ee73-4ebe-b328-db886aa6c0b4</v>
      </c>
      <c r="B129" t="str">
        <f>VLOOKUP(S129, metadata!A$2:Q$37,2,FALSE)</f>
        <v>2023-05-23T12:42:39.231Z</v>
      </c>
      <c r="C129" t="str">
        <f>VLOOKUP(S129, metadata!A$2:Q$37,3,FALSE)</f>
        <v>2023-05-23T14:06:21.000Z</v>
      </c>
      <c r="D129" t="str">
        <f>VLOOKUP(S129, metadata!A$2:Q$37,4,FALSE)</f>
        <v>temple_control_11</v>
      </c>
      <c r="E129">
        <f>VLOOKUP(S129, metadata!A$2:Q$37,5,FALSE)</f>
        <v>45069</v>
      </c>
      <c r="F129">
        <f>VLOOKUP(S129, metadata!A$2:Q$37,6,FALSE)</f>
        <v>0.31388888888888888</v>
      </c>
      <c r="G129">
        <f>VLOOKUP(S129, metadata!A$2:Q$37,7,FALSE)</f>
        <v>0</v>
      </c>
      <c r="H129" t="str">
        <f>VLOOKUP(S129, metadata!A$2:Q$37,8,FALSE)</f>
        <v>temple_control_11</v>
      </c>
      <c r="I129" t="str">
        <f>VLOOKUP(S129, metadata!A$2:Q$37,9,FALSE)</f>
        <v>D</v>
      </c>
      <c r="J129">
        <f>VLOOKUP(S129, metadata!A$2:Q$37,10,FALSE)</f>
        <v>0</v>
      </c>
      <c r="K129">
        <f>VLOOKUP(S129, metadata!A$2:Q$37,11,FALSE)</f>
        <v>0</v>
      </c>
      <c r="L129" t="str">
        <f>VLOOKUP(S129, metadata!A$2:Q$37,12,FALSE)</f>
        <v>SW corner</v>
      </c>
      <c r="M129" t="str">
        <f>VLOOKUP(S129, metadata!A$2:Q$37,13,FALSE)</f>
        <v>temple</v>
      </c>
      <c r="N129">
        <f>VLOOKUP(S129, metadata!A$2:Q$37,14,FALSE)</f>
        <v>8</v>
      </c>
      <c r="O129">
        <f>VLOOKUP(S129, metadata!A$2:Q$37,15,FALSE)</f>
        <v>0</v>
      </c>
      <c r="P129">
        <f>VLOOKUP(S129, metadata!A$2:Q$37,16,FALSE)</f>
        <v>0</v>
      </c>
      <c r="Q129">
        <f>VLOOKUP(S129, metadata!A$2:Q$37,17,FALSE)</f>
        <v>0</v>
      </c>
      <c r="R129" t="b">
        <f t="shared" si="1"/>
        <v>1</v>
      </c>
      <c r="S129" t="s">
        <v>183</v>
      </c>
      <c r="T129" t="s">
        <v>251</v>
      </c>
      <c r="U129" t="s">
        <v>250</v>
      </c>
      <c r="V129" t="s">
        <v>249</v>
      </c>
      <c r="W129" t="s">
        <v>218</v>
      </c>
      <c r="X129" t="s">
        <v>218</v>
      </c>
      <c r="Z129">
        <v>6</v>
      </c>
    </row>
    <row r="130" spans="1:26" x14ac:dyDescent="0.3">
      <c r="A130" t="str">
        <f>VLOOKUP(S130, metadata!A$2:Q$37,1,FALSE)</f>
        <v>da873470-ee73-4ebe-b328-db886aa6c0b4</v>
      </c>
      <c r="B130" t="str">
        <f>VLOOKUP(S130, metadata!A$2:Q$37,2,FALSE)</f>
        <v>2023-05-23T12:42:39.231Z</v>
      </c>
      <c r="C130" t="str">
        <f>VLOOKUP(S130, metadata!A$2:Q$37,3,FALSE)</f>
        <v>2023-05-23T14:06:21.000Z</v>
      </c>
      <c r="D130" t="str">
        <f>VLOOKUP(S130, metadata!A$2:Q$37,4,FALSE)</f>
        <v>temple_control_11</v>
      </c>
      <c r="E130">
        <f>VLOOKUP(S130, metadata!A$2:Q$37,5,FALSE)</f>
        <v>45069</v>
      </c>
      <c r="F130">
        <f>VLOOKUP(S130, metadata!A$2:Q$37,6,FALSE)</f>
        <v>0.31388888888888888</v>
      </c>
      <c r="G130">
        <f>VLOOKUP(S130, metadata!A$2:Q$37,7,FALSE)</f>
        <v>0</v>
      </c>
      <c r="H130" t="str">
        <f>VLOOKUP(S130, metadata!A$2:Q$37,8,FALSE)</f>
        <v>temple_control_11</v>
      </c>
      <c r="I130" t="str">
        <f>VLOOKUP(S130, metadata!A$2:Q$37,9,FALSE)</f>
        <v>D</v>
      </c>
      <c r="J130">
        <f>VLOOKUP(S130, metadata!A$2:Q$37,10,FALSE)</f>
        <v>0</v>
      </c>
      <c r="K130">
        <f>VLOOKUP(S130, metadata!A$2:Q$37,11,FALSE)</f>
        <v>0</v>
      </c>
      <c r="L130" t="str">
        <f>VLOOKUP(S130, metadata!A$2:Q$37,12,FALSE)</f>
        <v>SW corner</v>
      </c>
      <c r="M130" t="str">
        <f>VLOOKUP(S130, metadata!A$2:Q$37,13,FALSE)</f>
        <v>temple</v>
      </c>
      <c r="N130">
        <f>VLOOKUP(S130, metadata!A$2:Q$37,14,FALSE)</f>
        <v>8</v>
      </c>
      <c r="O130">
        <f>VLOOKUP(S130, metadata!A$2:Q$37,15,FALSE)</f>
        <v>0</v>
      </c>
      <c r="P130">
        <f>VLOOKUP(S130, metadata!A$2:Q$37,16,FALSE)</f>
        <v>0</v>
      </c>
      <c r="Q130">
        <f>VLOOKUP(S130, metadata!A$2:Q$37,17,FALSE)</f>
        <v>0</v>
      </c>
      <c r="R130" t="b">
        <f t="shared" si="1"/>
        <v>1</v>
      </c>
      <c r="S130" t="s">
        <v>183</v>
      </c>
      <c r="T130" t="s">
        <v>248</v>
      </c>
      <c r="U130" t="s">
        <v>247</v>
      </c>
      <c r="V130" t="s">
        <v>246</v>
      </c>
      <c r="W130" t="s">
        <v>222</v>
      </c>
      <c r="X130" t="s">
        <v>222</v>
      </c>
      <c r="Z130">
        <v>7</v>
      </c>
    </row>
    <row r="131" spans="1:26" x14ac:dyDescent="0.3">
      <c r="A131" t="str">
        <f>VLOOKUP(S131, metadata!A$2:Q$37,1,FALSE)</f>
        <v>da873470-ee73-4ebe-b328-db886aa6c0b4</v>
      </c>
      <c r="B131" t="str">
        <f>VLOOKUP(S131, metadata!A$2:Q$37,2,FALSE)</f>
        <v>2023-05-23T12:42:39.231Z</v>
      </c>
      <c r="C131" t="str">
        <f>VLOOKUP(S131, metadata!A$2:Q$37,3,FALSE)</f>
        <v>2023-05-23T14:06:21.000Z</v>
      </c>
      <c r="D131" t="str">
        <f>VLOOKUP(S131, metadata!A$2:Q$37,4,FALSE)</f>
        <v>temple_control_11</v>
      </c>
      <c r="E131">
        <f>VLOOKUP(S131, metadata!A$2:Q$37,5,FALSE)</f>
        <v>45069</v>
      </c>
      <c r="F131">
        <f>VLOOKUP(S131, metadata!A$2:Q$37,6,FALSE)</f>
        <v>0.31388888888888888</v>
      </c>
      <c r="G131">
        <f>VLOOKUP(S131, metadata!A$2:Q$37,7,FALSE)</f>
        <v>0</v>
      </c>
      <c r="H131" t="str">
        <f>VLOOKUP(S131, metadata!A$2:Q$37,8,FALSE)</f>
        <v>temple_control_11</v>
      </c>
      <c r="I131" t="str">
        <f>VLOOKUP(S131, metadata!A$2:Q$37,9,FALSE)</f>
        <v>D</v>
      </c>
      <c r="J131">
        <f>VLOOKUP(S131, metadata!A$2:Q$37,10,FALSE)</f>
        <v>0</v>
      </c>
      <c r="K131">
        <f>VLOOKUP(S131, metadata!A$2:Q$37,11,FALSE)</f>
        <v>0</v>
      </c>
      <c r="L131" t="str">
        <f>VLOOKUP(S131, metadata!A$2:Q$37,12,FALSE)</f>
        <v>SW corner</v>
      </c>
      <c r="M131" t="str">
        <f>VLOOKUP(S131, metadata!A$2:Q$37,13,FALSE)</f>
        <v>temple</v>
      </c>
      <c r="N131">
        <f>VLOOKUP(S131, metadata!A$2:Q$37,14,FALSE)</f>
        <v>8</v>
      </c>
      <c r="O131">
        <f>VLOOKUP(S131, metadata!A$2:Q$37,15,FALSE)</f>
        <v>0</v>
      </c>
      <c r="P131">
        <f>VLOOKUP(S131, metadata!A$2:Q$37,16,FALSE)</f>
        <v>0</v>
      </c>
      <c r="Q131">
        <f>VLOOKUP(S131, metadata!A$2:Q$37,17,FALSE)</f>
        <v>0</v>
      </c>
      <c r="R131" t="b">
        <f t="shared" ref="R131:R194" si="2">A131=S131</f>
        <v>1</v>
      </c>
      <c r="S131" t="s">
        <v>183</v>
      </c>
      <c r="T131" t="s">
        <v>245</v>
      </c>
      <c r="U131" t="s">
        <v>244</v>
      </c>
      <c r="V131" t="s">
        <v>243</v>
      </c>
      <c r="W131" t="s">
        <v>190</v>
      </c>
      <c r="X131" t="s">
        <v>190</v>
      </c>
      <c r="Z131">
        <v>25</v>
      </c>
    </row>
    <row r="132" spans="1:26" x14ac:dyDescent="0.3">
      <c r="A132" t="str">
        <f>VLOOKUP(S132, metadata!A$2:Q$37,1,FALSE)</f>
        <v>da873470-ee73-4ebe-b328-db886aa6c0b4</v>
      </c>
      <c r="B132" t="str">
        <f>VLOOKUP(S132, metadata!A$2:Q$37,2,FALSE)</f>
        <v>2023-05-23T12:42:39.231Z</v>
      </c>
      <c r="C132" t="str">
        <f>VLOOKUP(S132, metadata!A$2:Q$37,3,FALSE)</f>
        <v>2023-05-23T14:06:21.000Z</v>
      </c>
      <c r="D132" t="str">
        <f>VLOOKUP(S132, metadata!A$2:Q$37,4,FALSE)</f>
        <v>temple_control_11</v>
      </c>
      <c r="E132">
        <f>VLOOKUP(S132, metadata!A$2:Q$37,5,FALSE)</f>
        <v>45069</v>
      </c>
      <c r="F132">
        <f>VLOOKUP(S132, metadata!A$2:Q$37,6,FALSE)</f>
        <v>0.31388888888888888</v>
      </c>
      <c r="G132">
        <f>VLOOKUP(S132, metadata!A$2:Q$37,7,FALSE)</f>
        <v>0</v>
      </c>
      <c r="H132" t="str">
        <f>VLOOKUP(S132, metadata!A$2:Q$37,8,FALSE)</f>
        <v>temple_control_11</v>
      </c>
      <c r="I132" t="str">
        <f>VLOOKUP(S132, metadata!A$2:Q$37,9,FALSE)</f>
        <v>D</v>
      </c>
      <c r="J132">
        <f>VLOOKUP(S132, metadata!A$2:Q$37,10,FALSE)</f>
        <v>0</v>
      </c>
      <c r="K132">
        <f>VLOOKUP(S132, metadata!A$2:Q$37,11,FALSE)</f>
        <v>0</v>
      </c>
      <c r="L132" t="str">
        <f>VLOOKUP(S132, metadata!A$2:Q$37,12,FALSE)</f>
        <v>SW corner</v>
      </c>
      <c r="M132" t="str">
        <f>VLOOKUP(S132, metadata!A$2:Q$37,13,FALSE)</f>
        <v>temple</v>
      </c>
      <c r="N132">
        <f>VLOOKUP(S132, metadata!A$2:Q$37,14,FALSE)</f>
        <v>8</v>
      </c>
      <c r="O132">
        <f>VLOOKUP(S132, metadata!A$2:Q$37,15,FALSE)</f>
        <v>0</v>
      </c>
      <c r="P132">
        <f>VLOOKUP(S132, metadata!A$2:Q$37,16,FALSE)</f>
        <v>0</v>
      </c>
      <c r="Q132">
        <f>VLOOKUP(S132, metadata!A$2:Q$37,17,FALSE)</f>
        <v>0</v>
      </c>
      <c r="R132" t="b">
        <f t="shared" si="2"/>
        <v>1</v>
      </c>
      <c r="S132" t="s">
        <v>183</v>
      </c>
      <c r="T132" t="s">
        <v>242</v>
      </c>
      <c r="U132" t="s">
        <v>241</v>
      </c>
      <c r="V132" t="s">
        <v>240</v>
      </c>
      <c r="W132" t="s">
        <v>198</v>
      </c>
      <c r="X132" t="s">
        <v>198</v>
      </c>
      <c r="Z132">
        <v>25</v>
      </c>
    </row>
    <row r="133" spans="1:26" x14ac:dyDescent="0.3">
      <c r="A133" t="str">
        <f>VLOOKUP(S133, metadata!A$2:Q$37,1,FALSE)</f>
        <v>da873470-ee73-4ebe-b328-db886aa6c0b4</v>
      </c>
      <c r="B133" t="str">
        <f>VLOOKUP(S133, metadata!A$2:Q$37,2,FALSE)</f>
        <v>2023-05-23T12:42:39.231Z</v>
      </c>
      <c r="C133" t="str">
        <f>VLOOKUP(S133, metadata!A$2:Q$37,3,FALSE)</f>
        <v>2023-05-23T14:06:21.000Z</v>
      </c>
      <c r="D133" t="str">
        <f>VLOOKUP(S133, metadata!A$2:Q$37,4,FALSE)</f>
        <v>temple_control_11</v>
      </c>
      <c r="E133">
        <f>VLOOKUP(S133, metadata!A$2:Q$37,5,FALSE)</f>
        <v>45069</v>
      </c>
      <c r="F133">
        <f>VLOOKUP(S133, metadata!A$2:Q$37,6,FALSE)</f>
        <v>0.31388888888888888</v>
      </c>
      <c r="G133">
        <f>VLOOKUP(S133, metadata!A$2:Q$37,7,FALSE)</f>
        <v>0</v>
      </c>
      <c r="H133" t="str">
        <f>VLOOKUP(S133, metadata!A$2:Q$37,8,FALSE)</f>
        <v>temple_control_11</v>
      </c>
      <c r="I133" t="str">
        <f>VLOOKUP(S133, metadata!A$2:Q$37,9,FALSE)</f>
        <v>D</v>
      </c>
      <c r="J133">
        <f>VLOOKUP(S133, metadata!A$2:Q$37,10,FALSE)</f>
        <v>0</v>
      </c>
      <c r="K133">
        <f>VLOOKUP(S133, metadata!A$2:Q$37,11,FALSE)</f>
        <v>0</v>
      </c>
      <c r="L133" t="str">
        <f>VLOOKUP(S133, metadata!A$2:Q$37,12,FALSE)</f>
        <v>SW corner</v>
      </c>
      <c r="M133" t="str">
        <f>VLOOKUP(S133, metadata!A$2:Q$37,13,FALSE)</f>
        <v>temple</v>
      </c>
      <c r="N133">
        <f>VLOOKUP(S133, metadata!A$2:Q$37,14,FALSE)</f>
        <v>8</v>
      </c>
      <c r="O133">
        <f>VLOOKUP(S133, metadata!A$2:Q$37,15,FALSE)</f>
        <v>0</v>
      </c>
      <c r="P133">
        <f>VLOOKUP(S133, metadata!A$2:Q$37,16,FALSE)</f>
        <v>0</v>
      </c>
      <c r="Q133">
        <f>VLOOKUP(S133, metadata!A$2:Q$37,17,FALSE)</f>
        <v>0</v>
      </c>
      <c r="R133" t="b">
        <f t="shared" si="2"/>
        <v>1</v>
      </c>
      <c r="S133" t="s">
        <v>183</v>
      </c>
      <c r="T133" t="s">
        <v>239</v>
      </c>
      <c r="U133" t="s">
        <v>238</v>
      </c>
      <c r="V133" t="s">
        <v>237</v>
      </c>
      <c r="W133" t="s">
        <v>202</v>
      </c>
      <c r="X133" t="s">
        <v>202</v>
      </c>
      <c r="Z133">
        <v>35</v>
      </c>
    </row>
    <row r="134" spans="1:26" x14ac:dyDescent="0.3">
      <c r="A134" t="str">
        <f>VLOOKUP(S134, metadata!A$2:Q$37,1,FALSE)</f>
        <v>da873470-ee73-4ebe-b328-db886aa6c0b4</v>
      </c>
      <c r="B134" t="str">
        <f>VLOOKUP(S134, metadata!A$2:Q$37,2,FALSE)</f>
        <v>2023-05-23T12:42:39.231Z</v>
      </c>
      <c r="C134" t="str">
        <f>VLOOKUP(S134, metadata!A$2:Q$37,3,FALSE)</f>
        <v>2023-05-23T14:06:21.000Z</v>
      </c>
      <c r="D134" t="str">
        <f>VLOOKUP(S134, metadata!A$2:Q$37,4,FALSE)</f>
        <v>temple_control_11</v>
      </c>
      <c r="E134">
        <f>VLOOKUP(S134, metadata!A$2:Q$37,5,FALSE)</f>
        <v>45069</v>
      </c>
      <c r="F134">
        <f>VLOOKUP(S134, metadata!A$2:Q$37,6,FALSE)</f>
        <v>0.31388888888888888</v>
      </c>
      <c r="G134">
        <f>VLOOKUP(S134, metadata!A$2:Q$37,7,FALSE)</f>
        <v>0</v>
      </c>
      <c r="H134" t="str">
        <f>VLOOKUP(S134, metadata!A$2:Q$37,8,FALSE)</f>
        <v>temple_control_11</v>
      </c>
      <c r="I134" t="str">
        <f>VLOOKUP(S134, metadata!A$2:Q$37,9,FALSE)</f>
        <v>D</v>
      </c>
      <c r="J134">
        <f>VLOOKUP(S134, metadata!A$2:Q$37,10,FALSE)</f>
        <v>0</v>
      </c>
      <c r="K134">
        <f>VLOOKUP(S134, metadata!A$2:Q$37,11,FALSE)</f>
        <v>0</v>
      </c>
      <c r="L134" t="str">
        <f>VLOOKUP(S134, metadata!A$2:Q$37,12,FALSE)</f>
        <v>SW corner</v>
      </c>
      <c r="M134" t="str">
        <f>VLOOKUP(S134, metadata!A$2:Q$37,13,FALSE)</f>
        <v>temple</v>
      </c>
      <c r="N134">
        <f>VLOOKUP(S134, metadata!A$2:Q$37,14,FALSE)</f>
        <v>8</v>
      </c>
      <c r="O134">
        <f>VLOOKUP(S134, metadata!A$2:Q$37,15,FALSE)</f>
        <v>0</v>
      </c>
      <c r="P134">
        <f>VLOOKUP(S134, metadata!A$2:Q$37,16,FALSE)</f>
        <v>0</v>
      </c>
      <c r="Q134">
        <f>VLOOKUP(S134, metadata!A$2:Q$37,17,FALSE)</f>
        <v>0</v>
      </c>
      <c r="R134" t="b">
        <f t="shared" si="2"/>
        <v>1</v>
      </c>
      <c r="S134" t="s">
        <v>183</v>
      </c>
      <c r="T134" t="s">
        <v>236</v>
      </c>
      <c r="U134" t="s">
        <v>235</v>
      </c>
      <c r="V134" t="s">
        <v>234</v>
      </c>
      <c r="W134" t="s">
        <v>233</v>
      </c>
      <c r="X134" t="s">
        <v>233</v>
      </c>
      <c r="Z134">
        <v>20</v>
      </c>
    </row>
    <row r="135" spans="1:26" x14ac:dyDescent="0.3">
      <c r="A135" t="str">
        <f>VLOOKUP(S135, metadata!A$2:Q$37,1,FALSE)</f>
        <v>da873470-ee73-4ebe-b328-db886aa6c0b4</v>
      </c>
      <c r="B135" t="str">
        <f>VLOOKUP(S135, metadata!A$2:Q$37,2,FALSE)</f>
        <v>2023-05-23T12:42:39.231Z</v>
      </c>
      <c r="C135" t="str">
        <f>VLOOKUP(S135, metadata!A$2:Q$37,3,FALSE)</f>
        <v>2023-05-23T14:06:21.000Z</v>
      </c>
      <c r="D135" t="str">
        <f>VLOOKUP(S135, metadata!A$2:Q$37,4,FALSE)</f>
        <v>temple_control_11</v>
      </c>
      <c r="E135">
        <f>VLOOKUP(S135, metadata!A$2:Q$37,5,FALSE)</f>
        <v>45069</v>
      </c>
      <c r="F135">
        <f>VLOOKUP(S135, metadata!A$2:Q$37,6,FALSE)</f>
        <v>0.31388888888888888</v>
      </c>
      <c r="G135">
        <f>VLOOKUP(S135, metadata!A$2:Q$37,7,FALSE)</f>
        <v>0</v>
      </c>
      <c r="H135" t="str">
        <f>VLOOKUP(S135, metadata!A$2:Q$37,8,FALSE)</f>
        <v>temple_control_11</v>
      </c>
      <c r="I135" t="str">
        <f>VLOOKUP(S135, metadata!A$2:Q$37,9,FALSE)</f>
        <v>D</v>
      </c>
      <c r="J135">
        <f>VLOOKUP(S135, metadata!A$2:Q$37,10,FALSE)</f>
        <v>0</v>
      </c>
      <c r="K135">
        <f>VLOOKUP(S135, metadata!A$2:Q$37,11,FALSE)</f>
        <v>0</v>
      </c>
      <c r="L135" t="str">
        <f>VLOOKUP(S135, metadata!A$2:Q$37,12,FALSE)</f>
        <v>SW corner</v>
      </c>
      <c r="M135" t="str">
        <f>VLOOKUP(S135, metadata!A$2:Q$37,13,FALSE)</f>
        <v>temple</v>
      </c>
      <c r="N135">
        <f>VLOOKUP(S135, metadata!A$2:Q$37,14,FALSE)</f>
        <v>8</v>
      </c>
      <c r="O135">
        <f>VLOOKUP(S135, metadata!A$2:Q$37,15,FALSE)</f>
        <v>0</v>
      </c>
      <c r="P135">
        <f>VLOOKUP(S135, metadata!A$2:Q$37,16,FALSE)</f>
        <v>0</v>
      </c>
      <c r="Q135">
        <f>VLOOKUP(S135, metadata!A$2:Q$37,17,FALSE)</f>
        <v>0</v>
      </c>
      <c r="R135" t="b">
        <f t="shared" si="2"/>
        <v>1</v>
      </c>
      <c r="S135" t="s">
        <v>183</v>
      </c>
      <c r="T135" t="s">
        <v>232</v>
      </c>
      <c r="U135" t="s">
        <v>231</v>
      </c>
      <c r="V135" t="s">
        <v>230</v>
      </c>
      <c r="W135" t="s">
        <v>194</v>
      </c>
      <c r="X135" t="s">
        <v>194</v>
      </c>
      <c r="Z135">
        <v>3</v>
      </c>
    </row>
    <row r="136" spans="1:26" x14ac:dyDescent="0.3">
      <c r="A136" t="str">
        <f>VLOOKUP(S136, metadata!A$2:Q$37,1,FALSE)</f>
        <v>da873470-ee73-4ebe-b328-db886aa6c0b4</v>
      </c>
      <c r="B136" t="str">
        <f>VLOOKUP(S136, metadata!A$2:Q$37,2,FALSE)</f>
        <v>2023-05-23T12:42:39.231Z</v>
      </c>
      <c r="C136" t="str">
        <f>VLOOKUP(S136, metadata!A$2:Q$37,3,FALSE)</f>
        <v>2023-05-23T14:06:21.000Z</v>
      </c>
      <c r="D136" t="str">
        <f>VLOOKUP(S136, metadata!A$2:Q$37,4,FALSE)</f>
        <v>temple_control_11</v>
      </c>
      <c r="E136">
        <f>VLOOKUP(S136, metadata!A$2:Q$37,5,FALSE)</f>
        <v>45069</v>
      </c>
      <c r="F136">
        <f>VLOOKUP(S136, metadata!A$2:Q$37,6,FALSE)</f>
        <v>0.31388888888888888</v>
      </c>
      <c r="G136">
        <f>VLOOKUP(S136, metadata!A$2:Q$37,7,FALSE)</f>
        <v>0</v>
      </c>
      <c r="H136" t="str">
        <f>VLOOKUP(S136, metadata!A$2:Q$37,8,FALSE)</f>
        <v>temple_control_11</v>
      </c>
      <c r="I136" t="str">
        <f>VLOOKUP(S136, metadata!A$2:Q$37,9,FALSE)</f>
        <v>D</v>
      </c>
      <c r="J136">
        <f>VLOOKUP(S136, metadata!A$2:Q$37,10,FALSE)</f>
        <v>0</v>
      </c>
      <c r="K136">
        <f>VLOOKUP(S136, metadata!A$2:Q$37,11,FALSE)</f>
        <v>0</v>
      </c>
      <c r="L136" t="str">
        <f>VLOOKUP(S136, metadata!A$2:Q$37,12,FALSE)</f>
        <v>SW corner</v>
      </c>
      <c r="M136" t="str">
        <f>VLOOKUP(S136, metadata!A$2:Q$37,13,FALSE)</f>
        <v>temple</v>
      </c>
      <c r="N136">
        <f>VLOOKUP(S136, metadata!A$2:Q$37,14,FALSE)</f>
        <v>8</v>
      </c>
      <c r="O136">
        <f>VLOOKUP(S136, metadata!A$2:Q$37,15,FALSE)</f>
        <v>0</v>
      </c>
      <c r="P136">
        <f>VLOOKUP(S136, metadata!A$2:Q$37,16,FALSE)</f>
        <v>0</v>
      </c>
      <c r="Q136">
        <f>VLOOKUP(S136, metadata!A$2:Q$37,17,FALSE)</f>
        <v>0</v>
      </c>
      <c r="R136" t="b">
        <f t="shared" si="2"/>
        <v>1</v>
      </c>
      <c r="S136" t="s">
        <v>183</v>
      </c>
      <c r="T136" t="s">
        <v>229</v>
      </c>
      <c r="U136" t="s">
        <v>228</v>
      </c>
      <c r="V136" t="s">
        <v>227</v>
      </c>
      <c r="W136" t="s">
        <v>226</v>
      </c>
      <c r="X136" t="s">
        <v>226</v>
      </c>
      <c r="Z136">
        <v>7</v>
      </c>
    </row>
    <row r="137" spans="1:26" x14ac:dyDescent="0.3">
      <c r="A137" t="str">
        <f>VLOOKUP(S137, metadata!A$2:Q$37,1,FALSE)</f>
        <v>53a6cb93-dadb-48b6-a5e9-0bfbe280b052</v>
      </c>
      <c r="B137" t="str">
        <f>VLOOKUP(S137, metadata!A$2:Q$37,2,FALSE)</f>
        <v>2023-05-23T12:20:56.000Z</v>
      </c>
      <c r="C137" t="str">
        <f>VLOOKUP(S137, metadata!A$2:Q$37,3,FALSE)</f>
        <v>2023-05-23T12:32:59.000Z</v>
      </c>
      <c r="D137" t="str">
        <f>VLOOKUP(S137, metadata!A$2:Q$37,4,FALSE)</f>
        <v>temple_control_21</v>
      </c>
      <c r="E137">
        <f>VLOOKUP(S137, metadata!A$2:Q$37,5,FALSE)</f>
        <v>45069</v>
      </c>
      <c r="F137">
        <f>VLOOKUP(S137, metadata!A$2:Q$37,6,FALSE)</f>
        <v>0.29791666666666666</v>
      </c>
      <c r="G137">
        <f>VLOOKUP(S137, metadata!A$2:Q$37,7,FALSE)</f>
        <v>0</v>
      </c>
      <c r="H137" t="str">
        <f>VLOOKUP(S137, metadata!A$2:Q$37,8,FALSE)</f>
        <v>temple_control_21</v>
      </c>
      <c r="I137" t="str">
        <f>VLOOKUP(S137, metadata!A$2:Q$37,9,FALSE)</f>
        <v>D</v>
      </c>
      <c r="J137">
        <f>VLOOKUP(S137, metadata!A$2:Q$37,10,FALSE)</f>
        <v>0</v>
      </c>
      <c r="K137">
        <f>VLOOKUP(S137, metadata!A$2:Q$37,11,FALSE)</f>
        <v>0</v>
      </c>
      <c r="L137" t="str">
        <f>VLOOKUP(S137, metadata!A$2:Q$37,12,FALSE)</f>
        <v>SW corner</v>
      </c>
      <c r="M137" t="str">
        <f>VLOOKUP(S137, metadata!A$2:Q$37,13,FALSE)</f>
        <v>temple</v>
      </c>
      <c r="N137">
        <f>VLOOKUP(S137, metadata!A$2:Q$37,14,FALSE)</f>
        <v>9</v>
      </c>
      <c r="O137">
        <f>VLOOKUP(S137, metadata!A$2:Q$37,15,FALSE)</f>
        <v>0</v>
      </c>
      <c r="P137">
        <f>VLOOKUP(S137, metadata!A$2:Q$37,16,FALSE)</f>
        <v>0</v>
      </c>
      <c r="Q137">
        <f>VLOOKUP(S137, metadata!A$2:Q$37,17,FALSE)</f>
        <v>0</v>
      </c>
      <c r="R137" t="b">
        <f t="shared" si="2"/>
        <v>1</v>
      </c>
      <c r="S137" t="s">
        <v>187</v>
      </c>
      <c r="T137" t="s">
        <v>225</v>
      </c>
      <c r="U137" t="s">
        <v>224</v>
      </c>
      <c r="V137" t="s">
        <v>223</v>
      </c>
      <c r="W137" t="s">
        <v>222</v>
      </c>
      <c r="X137" t="s">
        <v>222</v>
      </c>
      <c r="Z137">
        <v>2</v>
      </c>
    </row>
    <row r="138" spans="1:26" x14ac:dyDescent="0.3">
      <c r="A138" t="str">
        <f>VLOOKUP(S138, metadata!A$2:Q$37,1,FALSE)</f>
        <v>53a6cb93-dadb-48b6-a5e9-0bfbe280b052</v>
      </c>
      <c r="B138" t="str">
        <f>VLOOKUP(S138, metadata!A$2:Q$37,2,FALSE)</f>
        <v>2023-05-23T12:20:56.000Z</v>
      </c>
      <c r="C138" t="str">
        <f>VLOOKUP(S138, metadata!A$2:Q$37,3,FALSE)</f>
        <v>2023-05-23T12:32:59.000Z</v>
      </c>
      <c r="D138" t="str">
        <f>VLOOKUP(S138, metadata!A$2:Q$37,4,FALSE)</f>
        <v>temple_control_21</v>
      </c>
      <c r="E138">
        <f>VLOOKUP(S138, metadata!A$2:Q$37,5,FALSE)</f>
        <v>45069</v>
      </c>
      <c r="F138">
        <f>VLOOKUP(S138, metadata!A$2:Q$37,6,FALSE)</f>
        <v>0.29791666666666666</v>
      </c>
      <c r="G138">
        <f>VLOOKUP(S138, metadata!A$2:Q$37,7,FALSE)</f>
        <v>0</v>
      </c>
      <c r="H138" t="str">
        <f>VLOOKUP(S138, metadata!A$2:Q$37,8,FALSE)</f>
        <v>temple_control_21</v>
      </c>
      <c r="I138" t="str">
        <f>VLOOKUP(S138, metadata!A$2:Q$37,9,FALSE)</f>
        <v>D</v>
      </c>
      <c r="J138">
        <f>VLOOKUP(S138, metadata!A$2:Q$37,10,FALSE)</f>
        <v>0</v>
      </c>
      <c r="K138">
        <f>VLOOKUP(S138, metadata!A$2:Q$37,11,FALSE)</f>
        <v>0</v>
      </c>
      <c r="L138" t="str">
        <f>VLOOKUP(S138, metadata!A$2:Q$37,12,FALSE)</f>
        <v>SW corner</v>
      </c>
      <c r="M138" t="str">
        <f>VLOOKUP(S138, metadata!A$2:Q$37,13,FALSE)</f>
        <v>temple</v>
      </c>
      <c r="N138">
        <f>VLOOKUP(S138, metadata!A$2:Q$37,14,FALSE)</f>
        <v>9</v>
      </c>
      <c r="O138">
        <f>VLOOKUP(S138, metadata!A$2:Q$37,15,FALSE)</f>
        <v>0</v>
      </c>
      <c r="P138">
        <f>VLOOKUP(S138, metadata!A$2:Q$37,16,FALSE)</f>
        <v>0</v>
      </c>
      <c r="Q138">
        <f>VLOOKUP(S138, metadata!A$2:Q$37,17,FALSE)</f>
        <v>0</v>
      </c>
      <c r="R138" t="b">
        <f t="shared" si="2"/>
        <v>1</v>
      </c>
      <c r="S138" t="s">
        <v>187</v>
      </c>
      <c r="T138" t="s">
        <v>221</v>
      </c>
      <c r="U138" t="s">
        <v>220</v>
      </c>
      <c r="V138" t="s">
        <v>219</v>
      </c>
      <c r="W138" t="s">
        <v>218</v>
      </c>
      <c r="X138" t="s">
        <v>218</v>
      </c>
      <c r="Z138">
        <v>3</v>
      </c>
    </row>
    <row r="139" spans="1:26" x14ac:dyDescent="0.3">
      <c r="A139" t="str">
        <f>VLOOKUP(S139, metadata!A$2:Q$37,1,FALSE)</f>
        <v>53a6cb93-dadb-48b6-a5e9-0bfbe280b052</v>
      </c>
      <c r="B139" t="str">
        <f>VLOOKUP(S139, metadata!A$2:Q$37,2,FALSE)</f>
        <v>2023-05-23T12:20:56.000Z</v>
      </c>
      <c r="C139" t="str">
        <f>VLOOKUP(S139, metadata!A$2:Q$37,3,FALSE)</f>
        <v>2023-05-23T12:32:59.000Z</v>
      </c>
      <c r="D139" t="str">
        <f>VLOOKUP(S139, metadata!A$2:Q$37,4,FALSE)</f>
        <v>temple_control_21</v>
      </c>
      <c r="E139">
        <f>VLOOKUP(S139, metadata!A$2:Q$37,5,FALSE)</f>
        <v>45069</v>
      </c>
      <c r="F139">
        <f>VLOOKUP(S139, metadata!A$2:Q$37,6,FALSE)</f>
        <v>0.29791666666666666</v>
      </c>
      <c r="G139">
        <f>VLOOKUP(S139, metadata!A$2:Q$37,7,FALSE)</f>
        <v>0</v>
      </c>
      <c r="H139" t="str">
        <f>VLOOKUP(S139, metadata!A$2:Q$37,8,FALSE)</f>
        <v>temple_control_21</v>
      </c>
      <c r="I139" t="str">
        <f>VLOOKUP(S139, metadata!A$2:Q$37,9,FALSE)</f>
        <v>D</v>
      </c>
      <c r="J139">
        <f>VLOOKUP(S139, metadata!A$2:Q$37,10,FALSE)</f>
        <v>0</v>
      </c>
      <c r="K139">
        <f>VLOOKUP(S139, metadata!A$2:Q$37,11,FALSE)</f>
        <v>0</v>
      </c>
      <c r="L139" t="str">
        <f>VLOOKUP(S139, metadata!A$2:Q$37,12,FALSE)</f>
        <v>SW corner</v>
      </c>
      <c r="M139" t="str">
        <f>VLOOKUP(S139, metadata!A$2:Q$37,13,FALSE)</f>
        <v>temple</v>
      </c>
      <c r="N139">
        <f>VLOOKUP(S139, metadata!A$2:Q$37,14,FALSE)</f>
        <v>9</v>
      </c>
      <c r="O139">
        <f>VLOOKUP(S139, metadata!A$2:Q$37,15,FALSE)</f>
        <v>0</v>
      </c>
      <c r="P139">
        <f>VLOOKUP(S139, metadata!A$2:Q$37,16,FALSE)</f>
        <v>0</v>
      </c>
      <c r="Q139">
        <f>VLOOKUP(S139, metadata!A$2:Q$37,17,FALSE)</f>
        <v>0</v>
      </c>
      <c r="R139" t="b">
        <f t="shared" si="2"/>
        <v>1</v>
      </c>
      <c r="S139" t="s">
        <v>187</v>
      </c>
      <c r="T139" t="s">
        <v>217</v>
      </c>
      <c r="U139" t="s">
        <v>216</v>
      </c>
      <c r="V139" t="s">
        <v>215</v>
      </c>
      <c r="W139" t="s">
        <v>214</v>
      </c>
      <c r="X139" t="s">
        <v>214</v>
      </c>
      <c r="Z139">
        <v>3</v>
      </c>
    </row>
    <row r="140" spans="1:26" x14ac:dyDescent="0.3">
      <c r="A140" t="str">
        <f>VLOOKUP(S140, metadata!A$2:Q$37,1,FALSE)</f>
        <v>53a6cb93-dadb-48b6-a5e9-0bfbe280b052</v>
      </c>
      <c r="B140" t="str">
        <f>VLOOKUP(S140, metadata!A$2:Q$37,2,FALSE)</f>
        <v>2023-05-23T12:20:56.000Z</v>
      </c>
      <c r="C140" t="str">
        <f>VLOOKUP(S140, metadata!A$2:Q$37,3,FALSE)</f>
        <v>2023-05-23T12:32:59.000Z</v>
      </c>
      <c r="D140" t="str">
        <f>VLOOKUP(S140, metadata!A$2:Q$37,4,FALSE)</f>
        <v>temple_control_21</v>
      </c>
      <c r="E140">
        <f>VLOOKUP(S140, metadata!A$2:Q$37,5,FALSE)</f>
        <v>45069</v>
      </c>
      <c r="F140">
        <f>VLOOKUP(S140, metadata!A$2:Q$37,6,FALSE)</f>
        <v>0.29791666666666666</v>
      </c>
      <c r="G140">
        <f>VLOOKUP(S140, metadata!A$2:Q$37,7,FALSE)</f>
        <v>0</v>
      </c>
      <c r="H140" t="str">
        <f>VLOOKUP(S140, metadata!A$2:Q$37,8,FALSE)</f>
        <v>temple_control_21</v>
      </c>
      <c r="I140" t="str">
        <f>VLOOKUP(S140, metadata!A$2:Q$37,9,FALSE)</f>
        <v>D</v>
      </c>
      <c r="J140">
        <f>VLOOKUP(S140, metadata!A$2:Q$37,10,FALSE)</f>
        <v>0</v>
      </c>
      <c r="K140">
        <f>VLOOKUP(S140, metadata!A$2:Q$37,11,FALSE)</f>
        <v>0</v>
      </c>
      <c r="L140" t="str">
        <f>VLOOKUP(S140, metadata!A$2:Q$37,12,FALSE)</f>
        <v>SW corner</v>
      </c>
      <c r="M140" t="str">
        <f>VLOOKUP(S140, metadata!A$2:Q$37,13,FALSE)</f>
        <v>temple</v>
      </c>
      <c r="N140">
        <f>VLOOKUP(S140, metadata!A$2:Q$37,14,FALSE)</f>
        <v>9</v>
      </c>
      <c r="O140">
        <f>VLOOKUP(S140, metadata!A$2:Q$37,15,FALSE)</f>
        <v>0</v>
      </c>
      <c r="P140">
        <f>VLOOKUP(S140, metadata!A$2:Q$37,16,FALSE)</f>
        <v>0</v>
      </c>
      <c r="Q140">
        <f>VLOOKUP(S140, metadata!A$2:Q$37,17,FALSE)</f>
        <v>0</v>
      </c>
      <c r="R140" t="b">
        <f t="shared" si="2"/>
        <v>1</v>
      </c>
      <c r="S140" t="s">
        <v>187</v>
      </c>
      <c r="T140" t="s">
        <v>213</v>
      </c>
      <c r="U140" t="s">
        <v>212</v>
      </c>
      <c r="V140" t="s">
        <v>211</v>
      </c>
      <c r="W140" t="s">
        <v>210</v>
      </c>
      <c r="X140" t="s">
        <v>210</v>
      </c>
      <c r="Z140">
        <v>2</v>
      </c>
    </row>
    <row r="141" spans="1:26" x14ac:dyDescent="0.3">
      <c r="A141" t="str">
        <f>VLOOKUP(S141, metadata!A$2:Q$37,1,FALSE)</f>
        <v>53a6cb93-dadb-48b6-a5e9-0bfbe280b052</v>
      </c>
      <c r="B141" t="str">
        <f>VLOOKUP(S141, metadata!A$2:Q$37,2,FALSE)</f>
        <v>2023-05-23T12:20:56.000Z</v>
      </c>
      <c r="C141" t="str">
        <f>VLOOKUP(S141, metadata!A$2:Q$37,3,FALSE)</f>
        <v>2023-05-23T12:32:59.000Z</v>
      </c>
      <c r="D141" t="str">
        <f>VLOOKUP(S141, metadata!A$2:Q$37,4,FALSE)</f>
        <v>temple_control_21</v>
      </c>
      <c r="E141">
        <f>VLOOKUP(S141, metadata!A$2:Q$37,5,FALSE)</f>
        <v>45069</v>
      </c>
      <c r="F141">
        <f>VLOOKUP(S141, metadata!A$2:Q$37,6,FALSE)</f>
        <v>0.29791666666666666</v>
      </c>
      <c r="G141">
        <f>VLOOKUP(S141, metadata!A$2:Q$37,7,FALSE)</f>
        <v>0</v>
      </c>
      <c r="H141" t="str">
        <f>VLOOKUP(S141, metadata!A$2:Q$37,8,FALSE)</f>
        <v>temple_control_21</v>
      </c>
      <c r="I141" t="str">
        <f>VLOOKUP(S141, metadata!A$2:Q$37,9,FALSE)</f>
        <v>D</v>
      </c>
      <c r="J141">
        <f>VLOOKUP(S141, metadata!A$2:Q$37,10,FALSE)</f>
        <v>0</v>
      </c>
      <c r="K141">
        <f>VLOOKUP(S141, metadata!A$2:Q$37,11,FALSE)</f>
        <v>0</v>
      </c>
      <c r="L141" t="str">
        <f>VLOOKUP(S141, metadata!A$2:Q$37,12,FALSE)</f>
        <v>SW corner</v>
      </c>
      <c r="M141" t="str">
        <f>VLOOKUP(S141, metadata!A$2:Q$37,13,FALSE)</f>
        <v>temple</v>
      </c>
      <c r="N141">
        <f>VLOOKUP(S141, metadata!A$2:Q$37,14,FALSE)</f>
        <v>9</v>
      </c>
      <c r="O141">
        <f>VLOOKUP(S141, metadata!A$2:Q$37,15,FALSE)</f>
        <v>0</v>
      </c>
      <c r="P141">
        <f>VLOOKUP(S141, metadata!A$2:Q$37,16,FALSE)</f>
        <v>0</v>
      </c>
      <c r="Q141">
        <f>VLOOKUP(S141, metadata!A$2:Q$37,17,FALSE)</f>
        <v>0</v>
      </c>
      <c r="R141" t="b">
        <f t="shared" si="2"/>
        <v>1</v>
      </c>
      <c r="S141" t="s">
        <v>187</v>
      </c>
      <c r="T141" t="s">
        <v>209</v>
      </c>
      <c r="U141" t="s">
        <v>208</v>
      </c>
      <c r="V141" t="s">
        <v>207</v>
      </c>
      <c r="W141" t="s">
        <v>206</v>
      </c>
      <c r="X141" t="s">
        <v>206</v>
      </c>
      <c r="Z141">
        <v>6</v>
      </c>
    </row>
    <row r="142" spans="1:26" x14ac:dyDescent="0.3">
      <c r="A142" t="str">
        <f>VLOOKUP(S142, metadata!A$2:Q$37,1,FALSE)</f>
        <v>53a6cb93-dadb-48b6-a5e9-0bfbe280b052</v>
      </c>
      <c r="B142" t="str">
        <f>VLOOKUP(S142, metadata!A$2:Q$37,2,FALSE)</f>
        <v>2023-05-23T12:20:56.000Z</v>
      </c>
      <c r="C142" t="str">
        <f>VLOOKUP(S142, metadata!A$2:Q$37,3,FALSE)</f>
        <v>2023-05-23T12:32:59.000Z</v>
      </c>
      <c r="D142" t="str">
        <f>VLOOKUP(S142, metadata!A$2:Q$37,4,FALSE)</f>
        <v>temple_control_21</v>
      </c>
      <c r="E142">
        <f>VLOOKUP(S142, metadata!A$2:Q$37,5,FALSE)</f>
        <v>45069</v>
      </c>
      <c r="F142">
        <f>VLOOKUP(S142, metadata!A$2:Q$37,6,FALSE)</f>
        <v>0.29791666666666666</v>
      </c>
      <c r="G142">
        <f>VLOOKUP(S142, metadata!A$2:Q$37,7,FALSE)</f>
        <v>0</v>
      </c>
      <c r="H142" t="str">
        <f>VLOOKUP(S142, metadata!A$2:Q$37,8,FALSE)</f>
        <v>temple_control_21</v>
      </c>
      <c r="I142" t="str">
        <f>VLOOKUP(S142, metadata!A$2:Q$37,9,FALSE)</f>
        <v>D</v>
      </c>
      <c r="J142">
        <f>VLOOKUP(S142, metadata!A$2:Q$37,10,FALSE)</f>
        <v>0</v>
      </c>
      <c r="K142">
        <f>VLOOKUP(S142, metadata!A$2:Q$37,11,FALSE)</f>
        <v>0</v>
      </c>
      <c r="L142" t="str">
        <f>VLOOKUP(S142, metadata!A$2:Q$37,12,FALSE)</f>
        <v>SW corner</v>
      </c>
      <c r="M142" t="str">
        <f>VLOOKUP(S142, metadata!A$2:Q$37,13,FALSE)</f>
        <v>temple</v>
      </c>
      <c r="N142">
        <f>VLOOKUP(S142, metadata!A$2:Q$37,14,FALSE)</f>
        <v>9</v>
      </c>
      <c r="O142">
        <f>VLOOKUP(S142, metadata!A$2:Q$37,15,FALSE)</f>
        <v>0</v>
      </c>
      <c r="P142">
        <f>VLOOKUP(S142, metadata!A$2:Q$37,16,FALSE)</f>
        <v>0</v>
      </c>
      <c r="Q142">
        <f>VLOOKUP(S142, metadata!A$2:Q$37,17,FALSE)</f>
        <v>0</v>
      </c>
      <c r="R142" t="b">
        <f t="shared" si="2"/>
        <v>1</v>
      </c>
      <c r="S142" t="s">
        <v>187</v>
      </c>
      <c r="T142" t="s">
        <v>205</v>
      </c>
      <c r="U142" t="s">
        <v>204</v>
      </c>
      <c r="V142" t="s">
        <v>203</v>
      </c>
      <c r="W142" t="s">
        <v>202</v>
      </c>
      <c r="X142" t="s">
        <v>202</v>
      </c>
      <c r="Z142">
        <v>15</v>
      </c>
    </row>
    <row r="143" spans="1:26" x14ac:dyDescent="0.3">
      <c r="A143" t="str">
        <f>VLOOKUP(S143, metadata!A$2:Q$37,1,FALSE)</f>
        <v>53a6cb93-dadb-48b6-a5e9-0bfbe280b052</v>
      </c>
      <c r="B143" t="str">
        <f>VLOOKUP(S143, metadata!A$2:Q$37,2,FALSE)</f>
        <v>2023-05-23T12:20:56.000Z</v>
      </c>
      <c r="C143" t="str">
        <f>VLOOKUP(S143, metadata!A$2:Q$37,3,FALSE)</f>
        <v>2023-05-23T12:32:59.000Z</v>
      </c>
      <c r="D143" t="str">
        <f>VLOOKUP(S143, metadata!A$2:Q$37,4,FALSE)</f>
        <v>temple_control_21</v>
      </c>
      <c r="E143">
        <f>VLOOKUP(S143, metadata!A$2:Q$37,5,FALSE)</f>
        <v>45069</v>
      </c>
      <c r="F143">
        <f>VLOOKUP(S143, metadata!A$2:Q$37,6,FALSE)</f>
        <v>0.29791666666666666</v>
      </c>
      <c r="G143">
        <f>VLOOKUP(S143, metadata!A$2:Q$37,7,FALSE)</f>
        <v>0</v>
      </c>
      <c r="H143" t="str">
        <f>VLOOKUP(S143, metadata!A$2:Q$37,8,FALSE)</f>
        <v>temple_control_21</v>
      </c>
      <c r="I143" t="str">
        <f>VLOOKUP(S143, metadata!A$2:Q$37,9,FALSE)</f>
        <v>D</v>
      </c>
      <c r="J143">
        <f>VLOOKUP(S143, metadata!A$2:Q$37,10,FALSE)</f>
        <v>0</v>
      </c>
      <c r="K143">
        <f>VLOOKUP(S143, metadata!A$2:Q$37,11,FALSE)</f>
        <v>0</v>
      </c>
      <c r="L143" t="str">
        <f>VLOOKUP(S143, metadata!A$2:Q$37,12,FALSE)</f>
        <v>SW corner</v>
      </c>
      <c r="M143" t="str">
        <f>VLOOKUP(S143, metadata!A$2:Q$37,13,FALSE)</f>
        <v>temple</v>
      </c>
      <c r="N143">
        <f>VLOOKUP(S143, metadata!A$2:Q$37,14,FALSE)</f>
        <v>9</v>
      </c>
      <c r="O143">
        <f>VLOOKUP(S143, metadata!A$2:Q$37,15,FALSE)</f>
        <v>0</v>
      </c>
      <c r="P143">
        <f>VLOOKUP(S143, metadata!A$2:Q$37,16,FALSE)</f>
        <v>0</v>
      </c>
      <c r="Q143">
        <f>VLOOKUP(S143, metadata!A$2:Q$37,17,FALSE)</f>
        <v>0</v>
      </c>
      <c r="R143" t="b">
        <f t="shared" si="2"/>
        <v>1</v>
      </c>
      <c r="S143" t="s">
        <v>187</v>
      </c>
      <c r="T143" t="s">
        <v>201</v>
      </c>
      <c r="U143" t="s">
        <v>200</v>
      </c>
      <c r="V143" t="s">
        <v>199</v>
      </c>
      <c r="W143" t="s">
        <v>198</v>
      </c>
      <c r="X143" t="s">
        <v>198</v>
      </c>
      <c r="Z143">
        <v>30</v>
      </c>
    </row>
    <row r="144" spans="1:26" x14ac:dyDescent="0.3">
      <c r="A144" t="str">
        <f>VLOOKUP(S144, metadata!A$2:Q$37,1,FALSE)</f>
        <v>53a6cb93-dadb-48b6-a5e9-0bfbe280b052</v>
      </c>
      <c r="B144" t="str">
        <f>VLOOKUP(S144, metadata!A$2:Q$37,2,FALSE)</f>
        <v>2023-05-23T12:20:56.000Z</v>
      </c>
      <c r="C144" t="str">
        <f>VLOOKUP(S144, metadata!A$2:Q$37,3,FALSE)</f>
        <v>2023-05-23T12:32:59.000Z</v>
      </c>
      <c r="D144" t="str">
        <f>VLOOKUP(S144, metadata!A$2:Q$37,4,FALSE)</f>
        <v>temple_control_21</v>
      </c>
      <c r="E144">
        <f>VLOOKUP(S144, metadata!A$2:Q$37,5,FALSE)</f>
        <v>45069</v>
      </c>
      <c r="F144">
        <f>VLOOKUP(S144, metadata!A$2:Q$37,6,FALSE)</f>
        <v>0.29791666666666666</v>
      </c>
      <c r="G144">
        <f>VLOOKUP(S144, metadata!A$2:Q$37,7,FALSE)</f>
        <v>0</v>
      </c>
      <c r="H144" t="str">
        <f>VLOOKUP(S144, metadata!A$2:Q$37,8,FALSE)</f>
        <v>temple_control_21</v>
      </c>
      <c r="I144" t="str">
        <f>VLOOKUP(S144, metadata!A$2:Q$37,9,FALSE)</f>
        <v>D</v>
      </c>
      <c r="J144">
        <f>VLOOKUP(S144, metadata!A$2:Q$37,10,FALSE)</f>
        <v>0</v>
      </c>
      <c r="K144">
        <f>VLOOKUP(S144, metadata!A$2:Q$37,11,FALSE)</f>
        <v>0</v>
      </c>
      <c r="L144" t="str">
        <f>VLOOKUP(S144, metadata!A$2:Q$37,12,FALSE)</f>
        <v>SW corner</v>
      </c>
      <c r="M144" t="str">
        <f>VLOOKUP(S144, metadata!A$2:Q$37,13,FALSE)</f>
        <v>temple</v>
      </c>
      <c r="N144">
        <f>VLOOKUP(S144, metadata!A$2:Q$37,14,FALSE)</f>
        <v>9</v>
      </c>
      <c r="O144">
        <f>VLOOKUP(S144, metadata!A$2:Q$37,15,FALSE)</f>
        <v>0</v>
      </c>
      <c r="P144">
        <f>VLOOKUP(S144, metadata!A$2:Q$37,16,FALSE)</f>
        <v>0</v>
      </c>
      <c r="Q144">
        <f>VLOOKUP(S144, metadata!A$2:Q$37,17,FALSE)</f>
        <v>0</v>
      </c>
      <c r="R144" t="b">
        <f t="shared" si="2"/>
        <v>1</v>
      </c>
      <c r="S144" t="s">
        <v>187</v>
      </c>
      <c r="T144" t="s">
        <v>197</v>
      </c>
      <c r="U144" t="s">
        <v>196</v>
      </c>
      <c r="V144" t="s">
        <v>195</v>
      </c>
      <c r="W144" t="s">
        <v>194</v>
      </c>
      <c r="X144" t="s">
        <v>194</v>
      </c>
      <c r="Z144">
        <v>25</v>
      </c>
    </row>
    <row r="145" spans="1:28" x14ac:dyDescent="0.3">
      <c r="A145" t="str">
        <f>VLOOKUP(S145, metadata!A$2:Q$37,1,FALSE)</f>
        <v>53a6cb93-dadb-48b6-a5e9-0bfbe280b052</v>
      </c>
      <c r="B145" t="str">
        <f>VLOOKUP(S145, metadata!A$2:Q$37,2,FALSE)</f>
        <v>2023-05-23T12:20:56.000Z</v>
      </c>
      <c r="C145" t="str">
        <f>VLOOKUP(S145, metadata!A$2:Q$37,3,FALSE)</f>
        <v>2023-05-23T12:32:59.000Z</v>
      </c>
      <c r="D145" t="str">
        <f>VLOOKUP(S145, metadata!A$2:Q$37,4,FALSE)</f>
        <v>temple_control_21</v>
      </c>
      <c r="E145">
        <f>VLOOKUP(S145, metadata!A$2:Q$37,5,FALSE)</f>
        <v>45069</v>
      </c>
      <c r="F145">
        <f>VLOOKUP(S145, metadata!A$2:Q$37,6,FALSE)</f>
        <v>0.29791666666666666</v>
      </c>
      <c r="G145">
        <f>VLOOKUP(S145, metadata!A$2:Q$37,7,FALSE)</f>
        <v>0</v>
      </c>
      <c r="H145" t="str">
        <f>VLOOKUP(S145, metadata!A$2:Q$37,8,FALSE)</f>
        <v>temple_control_21</v>
      </c>
      <c r="I145" t="str">
        <f>VLOOKUP(S145, metadata!A$2:Q$37,9,FALSE)</f>
        <v>D</v>
      </c>
      <c r="J145">
        <f>VLOOKUP(S145, metadata!A$2:Q$37,10,FALSE)</f>
        <v>0</v>
      </c>
      <c r="K145">
        <f>VLOOKUP(S145, metadata!A$2:Q$37,11,FALSE)</f>
        <v>0</v>
      </c>
      <c r="L145" t="str">
        <f>VLOOKUP(S145, metadata!A$2:Q$37,12,FALSE)</f>
        <v>SW corner</v>
      </c>
      <c r="M145" t="str">
        <f>VLOOKUP(S145, metadata!A$2:Q$37,13,FALSE)</f>
        <v>temple</v>
      </c>
      <c r="N145">
        <f>VLOOKUP(S145, metadata!A$2:Q$37,14,FALSE)</f>
        <v>9</v>
      </c>
      <c r="O145">
        <f>VLOOKUP(S145, metadata!A$2:Q$37,15,FALSE)</f>
        <v>0</v>
      </c>
      <c r="P145">
        <f>VLOOKUP(S145, metadata!A$2:Q$37,16,FALSE)</f>
        <v>0</v>
      </c>
      <c r="Q145">
        <f>VLOOKUP(S145, metadata!A$2:Q$37,17,FALSE)</f>
        <v>0</v>
      </c>
      <c r="R145" t="b">
        <f t="shared" si="2"/>
        <v>1</v>
      </c>
      <c r="S145" t="s">
        <v>187</v>
      </c>
      <c r="T145" t="s">
        <v>193</v>
      </c>
      <c r="U145" t="s">
        <v>192</v>
      </c>
      <c r="V145" t="s">
        <v>191</v>
      </c>
      <c r="W145" t="s">
        <v>190</v>
      </c>
      <c r="X145" t="s">
        <v>190</v>
      </c>
      <c r="Z145">
        <v>40</v>
      </c>
    </row>
    <row r="146" spans="1:28" x14ac:dyDescent="0.3">
      <c r="A146" t="str">
        <f>VLOOKUP(S146, metadata!A$2:Q$37,1,FALSE)</f>
        <v>7c0be2f7-0ee6-4c1e-b7ec-23b93f1abc4b</v>
      </c>
      <c r="B146" t="str">
        <f>VLOOKUP(S146, metadata!A$2:Q$37,2,FALSE)</f>
        <v>2023-08-23T17:49:20.000Z</v>
      </c>
      <c r="C146" t="str">
        <f>VLOOKUP(S146, metadata!A$2:Q$37,3,FALSE)</f>
        <v>2023-09-07T14:51:27.000Z</v>
      </c>
      <c r="D146" t="str">
        <f>VLOOKUP(S146, metadata!A$2:Q$37,4,FALSE)</f>
        <v>lubb_NPK_05</v>
      </c>
      <c r="E146">
        <f>VLOOKUP(S146, metadata!A$2:Q$37,5,FALSE)</f>
        <v>45161</v>
      </c>
      <c r="F146">
        <f>VLOOKUP(S146, metadata!A$2:Q$37,6,FALSE)</f>
        <v>0.53263888888888888</v>
      </c>
      <c r="G146" t="str">
        <f>VLOOKUP(S146, metadata!A$2:Q$37,7,FALSE)</f>
        <v>lubb</v>
      </c>
      <c r="H146" t="str">
        <f>VLOOKUP(S146, metadata!A$2:Q$37,8,FALSE)</f>
        <v>lubb_NPK_05</v>
      </c>
      <c r="I146" t="str">
        <f>VLOOKUP(S146, metadata!A$2:Q$37,9,FALSE)</f>
        <v>B</v>
      </c>
      <c r="J146">
        <f>VLOOKUP(S146, metadata!A$2:Q$37,10,FALSE)</f>
        <v>4</v>
      </c>
      <c r="K146">
        <f>VLOOKUP(S146, metadata!A$2:Q$37,11,FALSE)</f>
        <v>0</v>
      </c>
      <c r="L146">
        <f>VLOOKUP(S146, metadata!A$2:Q$37,12,FALSE)</f>
        <v>0</v>
      </c>
      <c r="M146" t="str">
        <f>VLOOKUP(S146, metadata!A$2:Q$37,13,FALSE)</f>
        <v>lubb</v>
      </c>
      <c r="N146">
        <f>VLOOKUP(S146, metadata!A$2:Q$37,14,FALSE)</f>
        <v>0</v>
      </c>
      <c r="O146">
        <f>VLOOKUP(S146, metadata!A$2:Q$37,15,FALSE)</f>
        <v>2</v>
      </c>
      <c r="P146">
        <f>VLOOKUP(S146, metadata!A$2:Q$37,16,FALSE)</f>
        <v>0</v>
      </c>
      <c r="Q146">
        <f>VLOOKUP(S146, metadata!A$2:Q$37,17,FALSE)</f>
        <v>0</v>
      </c>
      <c r="R146" t="b">
        <f t="shared" si="2"/>
        <v>1</v>
      </c>
      <c r="S146" t="s">
        <v>71</v>
      </c>
      <c r="T146" t="s">
        <v>933</v>
      </c>
      <c r="U146" t="s">
        <v>932</v>
      </c>
      <c r="V146" t="s">
        <v>931</v>
      </c>
      <c r="W146" t="s">
        <v>930</v>
      </c>
      <c r="X146" t="s">
        <v>682</v>
      </c>
      <c r="Z146">
        <v>10</v>
      </c>
    </row>
    <row r="147" spans="1:28" x14ac:dyDescent="0.3">
      <c r="A147" t="str">
        <f>VLOOKUP(S147, metadata!A$2:Q$37,1,FALSE)</f>
        <v>7c0be2f7-0ee6-4c1e-b7ec-23b93f1abc4b</v>
      </c>
      <c r="B147" t="str">
        <f>VLOOKUP(S147, metadata!A$2:Q$37,2,FALSE)</f>
        <v>2023-08-23T17:49:20.000Z</v>
      </c>
      <c r="C147" t="str">
        <f>VLOOKUP(S147, metadata!A$2:Q$37,3,FALSE)</f>
        <v>2023-09-07T14:51:27.000Z</v>
      </c>
      <c r="D147" t="str">
        <f>VLOOKUP(S147, metadata!A$2:Q$37,4,FALSE)</f>
        <v>lubb_NPK_05</v>
      </c>
      <c r="E147">
        <f>VLOOKUP(S147, metadata!A$2:Q$37,5,FALSE)</f>
        <v>45161</v>
      </c>
      <c r="F147">
        <f>VLOOKUP(S147, metadata!A$2:Q$37,6,FALSE)</f>
        <v>0.53263888888888888</v>
      </c>
      <c r="G147" t="str">
        <f>VLOOKUP(S147, metadata!A$2:Q$37,7,FALSE)</f>
        <v>lubb</v>
      </c>
      <c r="H147" t="str">
        <f>VLOOKUP(S147, metadata!A$2:Q$37,8,FALSE)</f>
        <v>lubb_NPK_05</v>
      </c>
      <c r="I147" t="str">
        <f>VLOOKUP(S147, metadata!A$2:Q$37,9,FALSE)</f>
        <v>B</v>
      </c>
      <c r="J147">
        <f>VLOOKUP(S147, metadata!A$2:Q$37,10,FALSE)</f>
        <v>4</v>
      </c>
      <c r="K147">
        <f>VLOOKUP(S147, metadata!A$2:Q$37,11,FALSE)</f>
        <v>0</v>
      </c>
      <c r="L147">
        <f>VLOOKUP(S147, metadata!A$2:Q$37,12,FALSE)</f>
        <v>0</v>
      </c>
      <c r="M147" t="str">
        <f>VLOOKUP(S147, metadata!A$2:Q$37,13,FALSE)</f>
        <v>lubb</v>
      </c>
      <c r="N147">
        <f>VLOOKUP(S147, metadata!A$2:Q$37,14,FALSE)</f>
        <v>0</v>
      </c>
      <c r="O147">
        <f>VLOOKUP(S147, metadata!A$2:Q$37,15,FALSE)</f>
        <v>2</v>
      </c>
      <c r="P147">
        <f>VLOOKUP(S147, metadata!A$2:Q$37,16,FALSE)</f>
        <v>0</v>
      </c>
      <c r="Q147">
        <f>VLOOKUP(S147, metadata!A$2:Q$37,17,FALSE)</f>
        <v>0</v>
      </c>
      <c r="R147" t="b">
        <f t="shared" si="2"/>
        <v>1</v>
      </c>
      <c r="S147" t="s">
        <v>71</v>
      </c>
      <c r="T147" t="s">
        <v>929</v>
      </c>
      <c r="U147" t="s">
        <v>928</v>
      </c>
      <c r="V147" t="s">
        <v>927</v>
      </c>
      <c r="W147" t="s">
        <v>926</v>
      </c>
      <c r="X147" t="s">
        <v>672</v>
      </c>
      <c r="Z147">
        <v>5</v>
      </c>
    </row>
    <row r="148" spans="1:28" x14ac:dyDescent="0.3">
      <c r="A148" t="str">
        <f>VLOOKUP(S148, metadata!A$2:Q$37,1,FALSE)</f>
        <v>8ed45400-c325-495a-ab9f-ea1e904eb95a</v>
      </c>
      <c r="B148" t="str">
        <f>VLOOKUP(S148, metadata!A$2:Q$37,2,FALSE)</f>
        <v>2023-06-05T14:53:46.000Z</v>
      </c>
      <c r="C148" t="str">
        <f>VLOOKUP(S148, metadata!A$2:Q$37,3,FALSE)</f>
        <v>2023-06-05T15:03:33.000Z</v>
      </c>
      <c r="D148" t="str">
        <f>VLOOKUP(S148, metadata!A$2:Q$37,4,FALSE)</f>
        <v>lubb_control_37</v>
      </c>
      <c r="E148">
        <f>VLOOKUP(S148, metadata!A$2:Q$37,5,FALSE)</f>
        <v>45082</v>
      </c>
      <c r="F148">
        <f>VLOOKUP(S148, metadata!A$2:Q$37,6,FALSE)</f>
        <v>0.40902777777777777</v>
      </c>
      <c r="G148" t="str">
        <f>VLOOKUP(S148, metadata!A$2:Q$37,7,FALSE)</f>
        <v>lubb</v>
      </c>
      <c r="H148" t="str">
        <f>VLOOKUP(S148, metadata!A$2:Q$37,8,FALSE)</f>
        <v>lubb_control_37</v>
      </c>
      <c r="I148" t="str">
        <f>VLOOKUP(S148, metadata!A$2:Q$37,9,FALSE)</f>
        <v>B</v>
      </c>
      <c r="J148">
        <f>VLOOKUP(S148, metadata!A$2:Q$37,10,FALSE)</f>
        <v>2</v>
      </c>
      <c r="K148">
        <f>VLOOKUP(S148, metadata!A$2:Q$37,11,FALSE)</f>
        <v>0</v>
      </c>
      <c r="L148">
        <f>VLOOKUP(S148, metadata!A$2:Q$37,12,FALSE)</f>
        <v>0</v>
      </c>
      <c r="M148" t="str">
        <f>VLOOKUP(S148, metadata!A$2:Q$37,13,FALSE)</f>
        <v>lubb</v>
      </c>
      <c r="N148">
        <f>VLOOKUP(S148, metadata!A$2:Q$37,14,FALSE)</f>
        <v>0</v>
      </c>
      <c r="O148">
        <f>VLOOKUP(S148, metadata!A$2:Q$37,15,FALSE)</f>
        <v>12</v>
      </c>
      <c r="P148">
        <f>VLOOKUP(S148, metadata!A$2:Q$37,16,FALSE)</f>
        <v>0</v>
      </c>
      <c r="Q148">
        <f>VLOOKUP(S148, metadata!A$2:Q$37,17,FALSE)</f>
        <v>0</v>
      </c>
      <c r="R148" t="b">
        <f t="shared" si="2"/>
        <v>1</v>
      </c>
      <c r="S148" t="s">
        <v>108</v>
      </c>
      <c r="T148" s="3" t="s">
        <v>925</v>
      </c>
      <c r="U148" t="s">
        <v>924</v>
      </c>
      <c r="V148" t="s">
        <v>923</v>
      </c>
      <c r="W148" t="s">
        <v>914</v>
      </c>
      <c r="X148" t="s">
        <v>731</v>
      </c>
      <c r="Y148" t="s">
        <v>922</v>
      </c>
      <c r="Z148">
        <v>0.5</v>
      </c>
      <c r="AA148" t="s">
        <v>921</v>
      </c>
    </row>
    <row r="149" spans="1:28" x14ac:dyDescent="0.3">
      <c r="A149" t="str">
        <f>VLOOKUP(S149, metadata!A$2:Q$37,1,FALSE)</f>
        <v>8ed45400-c325-495a-ab9f-ea1e904eb95a</v>
      </c>
      <c r="B149" t="str">
        <f>VLOOKUP(S149, metadata!A$2:Q$37,2,FALSE)</f>
        <v>2023-06-05T14:53:46.000Z</v>
      </c>
      <c r="C149" t="str">
        <f>VLOOKUP(S149, metadata!A$2:Q$37,3,FALSE)</f>
        <v>2023-06-05T15:03:33.000Z</v>
      </c>
      <c r="D149" t="str">
        <f>VLOOKUP(S149, metadata!A$2:Q$37,4,FALSE)</f>
        <v>lubb_control_37</v>
      </c>
      <c r="E149">
        <f>VLOOKUP(S149, metadata!A$2:Q$37,5,FALSE)</f>
        <v>45082</v>
      </c>
      <c r="F149">
        <f>VLOOKUP(S149, metadata!A$2:Q$37,6,FALSE)</f>
        <v>0.40902777777777777</v>
      </c>
      <c r="G149" t="str">
        <f>VLOOKUP(S149, metadata!A$2:Q$37,7,FALSE)</f>
        <v>lubb</v>
      </c>
      <c r="H149" t="str">
        <f>VLOOKUP(S149, metadata!A$2:Q$37,8,FALSE)</f>
        <v>lubb_control_37</v>
      </c>
      <c r="I149" t="str">
        <f>VLOOKUP(S149, metadata!A$2:Q$37,9,FALSE)</f>
        <v>B</v>
      </c>
      <c r="J149">
        <f>VLOOKUP(S149, metadata!A$2:Q$37,10,FALSE)</f>
        <v>2</v>
      </c>
      <c r="K149">
        <f>VLOOKUP(S149, metadata!A$2:Q$37,11,FALSE)</f>
        <v>0</v>
      </c>
      <c r="L149">
        <f>VLOOKUP(S149, metadata!A$2:Q$37,12,FALSE)</f>
        <v>0</v>
      </c>
      <c r="M149" t="str">
        <f>VLOOKUP(S149, metadata!A$2:Q$37,13,FALSE)</f>
        <v>lubb</v>
      </c>
      <c r="N149">
        <f>VLOOKUP(S149, metadata!A$2:Q$37,14,FALSE)</f>
        <v>0</v>
      </c>
      <c r="O149">
        <f>VLOOKUP(S149, metadata!A$2:Q$37,15,FALSE)</f>
        <v>12</v>
      </c>
      <c r="P149">
        <f>VLOOKUP(S149, metadata!A$2:Q$37,16,FALSE)</f>
        <v>0</v>
      </c>
      <c r="Q149">
        <f>VLOOKUP(S149, metadata!A$2:Q$37,17,FALSE)</f>
        <v>0</v>
      </c>
      <c r="R149" t="b">
        <f t="shared" si="2"/>
        <v>1</v>
      </c>
      <c r="S149" t="s">
        <v>108</v>
      </c>
      <c r="T149" t="s">
        <v>920</v>
      </c>
      <c r="U149" t="s">
        <v>919</v>
      </c>
      <c r="V149" t="s">
        <v>918</v>
      </c>
      <c r="W149" t="s">
        <v>725</v>
      </c>
      <c r="X149" t="s">
        <v>724</v>
      </c>
      <c r="Z149">
        <v>1</v>
      </c>
    </row>
    <row r="150" spans="1:28" x14ac:dyDescent="0.3">
      <c r="A150" t="str">
        <f>VLOOKUP(S150, metadata!A$2:Q$37,1,FALSE)</f>
        <v>8ed45400-c325-495a-ab9f-ea1e904eb95a</v>
      </c>
      <c r="B150" t="str">
        <f>VLOOKUP(S150, metadata!A$2:Q$37,2,FALSE)</f>
        <v>2023-06-05T14:53:46.000Z</v>
      </c>
      <c r="C150" t="str">
        <f>VLOOKUP(S150, metadata!A$2:Q$37,3,FALSE)</f>
        <v>2023-06-05T15:03:33.000Z</v>
      </c>
      <c r="D150" t="str">
        <f>VLOOKUP(S150, metadata!A$2:Q$37,4,FALSE)</f>
        <v>lubb_control_37</v>
      </c>
      <c r="E150">
        <f>VLOOKUP(S150, metadata!A$2:Q$37,5,FALSE)</f>
        <v>45082</v>
      </c>
      <c r="F150">
        <f>VLOOKUP(S150, metadata!A$2:Q$37,6,FALSE)</f>
        <v>0.40902777777777777</v>
      </c>
      <c r="G150" t="str">
        <f>VLOOKUP(S150, metadata!A$2:Q$37,7,FALSE)</f>
        <v>lubb</v>
      </c>
      <c r="H150" t="str">
        <f>VLOOKUP(S150, metadata!A$2:Q$37,8,FALSE)</f>
        <v>lubb_control_37</v>
      </c>
      <c r="I150" t="str">
        <f>VLOOKUP(S150, metadata!A$2:Q$37,9,FALSE)</f>
        <v>B</v>
      </c>
      <c r="J150">
        <f>VLOOKUP(S150, metadata!A$2:Q$37,10,FALSE)</f>
        <v>2</v>
      </c>
      <c r="K150">
        <f>VLOOKUP(S150, metadata!A$2:Q$37,11,FALSE)</f>
        <v>0</v>
      </c>
      <c r="L150">
        <f>VLOOKUP(S150, metadata!A$2:Q$37,12,FALSE)</f>
        <v>0</v>
      </c>
      <c r="M150" t="str">
        <f>VLOOKUP(S150, metadata!A$2:Q$37,13,FALSE)</f>
        <v>lubb</v>
      </c>
      <c r="N150">
        <f>VLOOKUP(S150, metadata!A$2:Q$37,14,FALSE)</f>
        <v>0</v>
      </c>
      <c r="O150">
        <f>VLOOKUP(S150, metadata!A$2:Q$37,15,FALSE)</f>
        <v>12</v>
      </c>
      <c r="P150">
        <f>VLOOKUP(S150, metadata!A$2:Q$37,16,FALSE)</f>
        <v>0</v>
      </c>
      <c r="Q150">
        <f>VLOOKUP(S150, metadata!A$2:Q$37,17,FALSE)</f>
        <v>0</v>
      </c>
      <c r="R150" t="b">
        <f t="shared" si="2"/>
        <v>1</v>
      </c>
      <c r="S150" t="s">
        <v>108</v>
      </c>
      <c r="T150" t="s">
        <v>917</v>
      </c>
      <c r="U150" t="s">
        <v>916</v>
      </c>
      <c r="V150" t="s">
        <v>915</v>
      </c>
      <c r="W150" t="s">
        <v>914</v>
      </c>
      <c r="X150" t="s">
        <v>731</v>
      </c>
      <c r="Y150" t="s">
        <v>913</v>
      </c>
      <c r="Z150">
        <v>0.5</v>
      </c>
    </row>
    <row r="151" spans="1:28" x14ac:dyDescent="0.3">
      <c r="A151" t="str">
        <f>VLOOKUP(S151, metadata!A$2:Q$37,1,FALSE)</f>
        <v>8ed45400-c325-495a-ab9f-ea1e904eb95a</v>
      </c>
      <c r="B151" t="str">
        <f>VLOOKUP(S151, metadata!A$2:Q$37,2,FALSE)</f>
        <v>2023-06-05T14:53:46.000Z</v>
      </c>
      <c r="C151" t="str">
        <f>VLOOKUP(S151, metadata!A$2:Q$37,3,FALSE)</f>
        <v>2023-06-05T15:03:33.000Z</v>
      </c>
      <c r="D151" t="str">
        <f>VLOOKUP(S151, metadata!A$2:Q$37,4,FALSE)</f>
        <v>lubb_control_37</v>
      </c>
      <c r="E151">
        <f>VLOOKUP(S151, metadata!A$2:Q$37,5,FALSE)</f>
        <v>45082</v>
      </c>
      <c r="F151">
        <f>VLOOKUP(S151, metadata!A$2:Q$37,6,FALSE)</f>
        <v>0.40902777777777777</v>
      </c>
      <c r="G151" t="str">
        <f>VLOOKUP(S151, metadata!A$2:Q$37,7,FALSE)</f>
        <v>lubb</v>
      </c>
      <c r="H151" t="str">
        <f>VLOOKUP(S151, metadata!A$2:Q$37,8,FALSE)</f>
        <v>lubb_control_37</v>
      </c>
      <c r="I151" t="str">
        <f>VLOOKUP(S151, metadata!A$2:Q$37,9,FALSE)</f>
        <v>B</v>
      </c>
      <c r="J151">
        <f>VLOOKUP(S151, metadata!A$2:Q$37,10,FALSE)</f>
        <v>2</v>
      </c>
      <c r="K151">
        <f>VLOOKUP(S151, metadata!A$2:Q$37,11,FALSE)</f>
        <v>0</v>
      </c>
      <c r="L151">
        <f>VLOOKUP(S151, metadata!A$2:Q$37,12,FALSE)</f>
        <v>0</v>
      </c>
      <c r="M151" t="str">
        <f>VLOOKUP(S151, metadata!A$2:Q$37,13,FALSE)</f>
        <v>lubb</v>
      </c>
      <c r="N151">
        <f>VLOOKUP(S151, metadata!A$2:Q$37,14,FALSE)</f>
        <v>0</v>
      </c>
      <c r="O151">
        <f>VLOOKUP(S151, metadata!A$2:Q$37,15,FALSE)</f>
        <v>12</v>
      </c>
      <c r="P151">
        <f>VLOOKUP(S151, metadata!A$2:Q$37,16,FALSE)</f>
        <v>0</v>
      </c>
      <c r="Q151">
        <f>VLOOKUP(S151, metadata!A$2:Q$37,17,FALSE)</f>
        <v>0</v>
      </c>
      <c r="R151" t="b">
        <f t="shared" si="2"/>
        <v>1</v>
      </c>
      <c r="S151" t="s">
        <v>108</v>
      </c>
      <c r="T151" t="s">
        <v>912</v>
      </c>
      <c r="U151" t="s">
        <v>911</v>
      </c>
      <c r="V151" t="s">
        <v>910</v>
      </c>
      <c r="W151" t="s">
        <v>737</v>
      </c>
      <c r="X151" t="s">
        <v>736</v>
      </c>
      <c r="Z151">
        <v>3</v>
      </c>
    </row>
    <row r="152" spans="1:28" x14ac:dyDescent="0.3">
      <c r="A152" t="str">
        <f>VLOOKUP(S152, metadata!A$2:Q$37,1,FALSE)</f>
        <v>8ed45400-c325-495a-ab9f-ea1e904eb95a</v>
      </c>
      <c r="B152" t="str">
        <f>VLOOKUP(S152, metadata!A$2:Q$37,2,FALSE)</f>
        <v>2023-06-05T14:53:46.000Z</v>
      </c>
      <c r="C152" t="str">
        <f>VLOOKUP(S152, metadata!A$2:Q$37,3,FALSE)</f>
        <v>2023-06-05T15:03:33.000Z</v>
      </c>
      <c r="D152" t="str">
        <f>VLOOKUP(S152, metadata!A$2:Q$37,4,FALSE)</f>
        <v>lubb_control_37</v>
      </c>
      <c r="E152">
        <f>VLOOKUP(S152, metadata!A$2:Q$37,5,FALSE)</f>
        <v>45082</v>
      </c>
      <c r="F152">
        <f>VLOOKUP(S152, metadata!A$2:Q$37,6,FALSE)</f>
        <v>0.40902777777777777</v>
      </c>
      <c r="G152" t="str">
        <f>VLOOKUP(S152, metadata!A$2:Q$37,7,FALSE)</f>
        <v>lubb</v>
      </c>
      <c r="H152" t="str">
        <f>VLOOKUP(S152, metadata!A$2:Q$37,8,FALSE)</f>
        <v>lubb_control_37</v>
      </c>
      <c r="I152" t="str">
        <f>VLOOKUP(S152, metadata!A$2:Q$37,9,FALSE)</f>
        <v>B</v>
      </c>
      <c r="J152">
        <f>VLOOKUP(S152, metadata!A$2:Q$37,10,FALSE)</f>
        <v>2</v>
      </c>
      <c r="K152">
        <f>VLOOKUP(S152, metadata!A$2:Q$37,11,FALSE)</f>
        <v>0</v>
      </c>
      <c r="L152">
        <f>VLOOKUP(S152, metadata!A$2:Q$37,12,FALSE)</f>
        <v>0</v>
      </c>
      <c r="M152" t="str">
        <f>VLOOKUP(S152, metadata!A$2:Q$37,13,FALSE)</f>
        <v>lubb</v>
      </c>
      <c r="N152">
        <f>VLOOKUP(S152, metadata!A$2:Q$37,14,FALSE)</f>
        <v>0</v>
      </c>
      <c r="O152">
        <f>VLOOKUP(S152, metadata!A$2:Q$37,15,FALSE)</f>
        <v>12</v>
      </c>
      <c r="P152">
        <f>VLOOKUP(S152, metadata!A$2:Q$37,16,FALSE)</f>
        <v>0</v>
      </c>
      <c r="Q152">
        <f>VLOOKUP(S152, metadata!A$2:Q$37,17,FALSE)</f>
        <v>0</v>
      </c>
      <c r="R152" t="b">
        <f t="shared" si="2"/>
        <v>1</v>
      </c>
      <c r="S152" t="s">
        <v>108</v>
      </c>
      <c r="T152" t="s">
        <v>909</v>
      </c>
      <c r="U152" t="s">
        <v>908</v>
      </c>
      <c r="V152" t="s">
        <v>907</v>
      </c>
      <c r="W152" t="s">
        <v>906</v>
      </c>
      <c r="X152" t="s">
        <v>731</v>
      </c>
      <c r="Y152" t="s">
        <v>905</v>
      </c>
      <c r="Z152">
        <v>1</v>
      </c>
      <c r="AA152" t="s">
        <v>904</v>
      </c>
    </row>
    <row r="153" spans="1:28" x14ac:dyDescent="0.3">
      <c r="A153" t="str">
        <f>VLOOKUP(S153, metadata!A$2:Q$37,1,FALSE)</f>
        <v>8ed45400-c325-495a-ab9f-ea1e904eb95a</v>
      </c>
      <c r="B153" t="str">
        <f>VLOOKUP(S153, metadata!A$2:Q$37,2,FALSE)</f>
        <v>2023-06-05T14:53:46.000Z</v>
      </c>
      <c r="C153" t="str">
        <f>VLOOKUP(S153, metadata!A$2:Q$37,3,FALSE)</f>
        <v>2023-06-05T15:03:33.000Z</v>
      </c>
      <c r="D153" t="str">
        <f>VLOOKUP(S153, metadata!A$2:Q$37,4,FALSE)</f>
        <v>lubb_control_37</v>
      </c>
      <c r="E153">
        <f>VLOOKUP(S153, metadata!A$2:Q$37,5,FALSE)</f>
        <v>45082</v>
      </c>
      <c r="F153">
        <f>VLOOKUP(S153, metadata!A$2:Q$37,6,FALSE)</f>
        <v>0.40902777777777777</v>
      </c>
      <c r="G153" t="str">
        <f>VLOOKUP(S153, metadata!A$2:Q$37,7,FALSE)</f>
        <v>lubb</v>
      </c>
      <c r="H153" t="str">
        <f>VLOOKUP(S153, metadata!A$2:Q$37,8,FALSE)</f>
        <v>lubb_control_37</v>
      </c>
      <c r="I153" t="str">
        <f>VLOOKUP(S153, metadata!A$2:Q$37,9,FALSE)</f>
        <v>B</v>
      </c>
      <c r="J153">
        <f>VLOOKUP(S153, metadata!A$2:Q$37,10,FALSE)</f>
        <v>2</v>
      </c>
      <c r="K153">
        <f>VLOOKUP(S153, metadata!A$2:Q$37,11,FALSE)</f>
        <v>0</v>
      </c>
      <c r="L153">
        <f>VLOOKUP(S153, metadata!A$2:Q$37,12,FALSE)</f>
        <v>0</v>
      </c>
      <c r="M153" t="str">
        <f>VLOOKUP(S153, metadata!A$2:Q$37,13,FALSE)</f>
        <v>lubb</v>
      </c>
      <c r="N153">
        <f>VLOOKUP(S153, metadata!A$2:Q$37,14,FALSE)</f>
        <v>0</v>
      </c>
      <c r="O153">
        <f>VLOOKUP(S153, metadata!A$2:Q$37,15,FALSE)</f>
        <v>12</v>
      </c>
      <c r="P153">
        <f>VLOOKUP(S153, metadata!A$2:Q$37,16,FALSE)</f>
        <v>0</v>
      </c>
      <c r="Q153">
        <f>VLOOKUP(S153, metadata!A$2:Q$37,17,FALSE)</f>
        <v>0</v>
      </c>
      <c r="R153" t="b">
        <f t="shared" si="2"/>
        <v>1</v>
      </c>
      <c r="S153" t="s">
        <v>108</v>
      </c>
      <c r="T153" t="s">
        <v>903</v>
      </c>
      <c r="U153" t="s">
        <v>902</v>
      </c>
      <c r="V153" t="s">
        <v>901</v>
      </c>
      <c r="W153" t="s">
        <v>769</v>
      </c>
      <c r="X153" t="s">
        <v>717</v>
      </c>
      <c r="Z153">
        <v>2</v>
      </c>
    </row>
    <row r="154" spans="1:28" x14ac:dyDescent="0.3">
      <c r="A154" t="str">
        <f>VLOOKUP(S154, metadata!A$2:Q$37,1,FALSE)</f>
        <v>8ed45400-c325-495a-ab9f-ea1e904eb95a</v>
      </c>
      <c r="B154" t="str">
        <f>VLOOKUP(S154, metadata!A$2:Q$37,2,FALSE)</f>
        <v>2023-06-05T14:53:46.000Z</v>
      </c>
      <c r="C154" t="str">
        <f>VLOOKUP(S154, metadata!A$2:Q$37,3,FALSE)</f>
        <v>2023-06-05T15:03:33.000Z</v>
      </c>
      <c r="D154" t="str">
        <f>VLOOKUP(S154, metadata!A$2:Q$37,4,FALSE)</f>
        <v>lubb_control_37</v>
      </c>
      <c r="E154">
        <f>VLOOKUP(S154, metadata!A$2:Q$37,5,FALSE)</f>
        <v>45082</v>
      </c>
      <c r="F154">
        <f>VLOOKUP(S154, metadata!A$2:Q$37,6,FALSE)</f>
        <v>0.40902777777777777</v>
      </c>
      <c r="G154" t="str">
        <f>VLOOKUP(S154, metadata!A$2:Q$37,7,FALSE)</f>
        <v>lubb</v>
      </c>
      <c r="H154" t="str">
        <f>VLOOKUP(S154, metadata!A$2:Q$37,8,FALSE)</f>
        <v>lubb_control_37</v>
      </c>
      <c r="I154" t="str">
        <f>VLOOKUP(S154, metadata!A$2:Q$37,9,FALSE)</f>
        <v>B</v>
      </c>
      <c r="J154">
        <f>VLOOKUP(S154, metadata!A$2:Q$37,10,FALSE)</f>
        <v>2</v>
      </c>
      <c r="K154">
        <f>VLOOKUP(S154, metadata!A$2:Q$37,11,FALSE)</f>
        <v>0</v>
      </c>
      <c r="L154">
        <f>VLOOKUP(S154, metadata!A$2:Q$37,12,FALSE)</f>
        <v>0</v>
      </c>
      <c r="M154" t="str">
        <f>VLOOKUP(S154, metadata!A$2:Q$37,13,FALSE)</f>
        <v>lubb</v>
      </c>
      <c r="N154">
        <f>VLOOKUP(S154, metadata!A$2:Q$37,14,FALSE)</f>
        <v>0</v>
      </c>
      <c r="O154">
        <f>VLOOKUP(S154, metadata!A$2:Q$37,15,FALSE)</f>
        <v>12</v>
      </c>
      <c r="P154">
        <f>VLOOKUP(S154, metadata!A$2:Q$37,16,FALSE)</f>
        <v>0</v>
      </c>
      <c r="Q154">
        <f>VLOOKUP(S154, metadata!A$2:Q$37,17,FALSE)</f>
        <v>0</v>
      </c>
      <c r="R154" t="b">
        <f t="shared" si="2"/>
        <v>1</v>
      </c>
      <c r="S154" t="s">
        <v>108</v>
      </c>
      <c r="T154" t="s">
        <v>900</v>
      </c>
      <c r="U154" t="s">
        <v>899</v>
      </c>
      <c r="V154" t="s">
        <v>898</v>
      </c>
      <c r="W154" t="s">
        <v>897</v>
      </c>
      <c r="X154" t="s">
        <v>711</v>
      </c>
      <c r="Z154">
        <v>85</v>
      </c>
    </row>
    <row r="155" spans="1:28" x14ac:dyDescent="0.3">
      <c r="A155" t="str">
        <f>VLOOKUP(S155, metadata!A$2:Q$37,1,FALSE)</f>
        <v>8ed45400-c325-495a-ab9f-ea1e904eb95a</v>
      </c>
      <c r="B155" t="str">
        <f>VLOOKUP(S155, metadata!A$2:Q$37,2,FALSE)</f>
        <v>2023-06-05T14:53:46.000Z</v>
      </c>
      <c r="C155" t="str">
        <f>VLOOKUP(S155, metadata!A$2:Q$37,3,FALSE)</f>
        <v>2023-06-05T15:03:33.000Z</v>
      </c>
      <c r="D155" t="str">
        <f>VLOOKUP(S155, metadata!A$2:Q$37,4,FALSE)</f>
        <v>lubb_control_37</v>
      </c>
      <c r="E155">
        <f>VLOOKUP(S155, metadata!A$2:Q$37,5,FALSE)</f>
        <v>45082</v>
      </c>
      <c r="F155">
        <f>VLOOKUP(S155, metadata!A$2:Q$37,6,FALSE)</f>
        <v>0.40902777777777777</v>
      </c>
      <c r="G155" t="str">
        <f>VLOOKUP(S155, metadata!A$2:Q$37,7,FALSE)</f>
        <v>lubb</v>
      </c>
      <c r="H155" t="str">
        <f>VLOOKUP(S155, metadata!A$2:Q$37,8,FALSE)</f>
        <v>lubb_control_37</v>
      </c>
      <c r="I155" t="str">
        <f>VLOOKUP(S155, metadata!A$2:Q$37,9,FALSE)</f>
        <v>B</v>
      </c>
      <c r="J155">
        <f>VLOOKUP(S155, metadata!A$2:Q$37,10,FALSE)</f>
        <v>2</v>
      </c>
      <c r="K155">
        <f>VLOOKUP(S155, metadata!A$2:Q$37,11,FALSE)</f>
        <v>0</v>
      </c>
      <c r="L155">
        <f>VLOOKUP(S155, metadata!A$2:Q$37,12,FALSE)</f>
        <v>0</v>
      </c>
      <c r="M155" t="str">
        <f>VLOOKUP(S155, metadata!A$2:Q$37,13,FALSE)</f>
        <v>lubb</v>
      </c>
      <c r="N155">
        <f>VLOOKUP(S155, metadata!A$2:Q$37,14,FALSE)</f>
        <v>0</v>
      </c>
      <c r="O155">
        <f>VLOOKUP(S155, metadata!A$2:Q$37,15,FALSE)</f>
        <v>12</v>
      </c>
      <c r="P155">
        <f>VLOOKUP(S155, metadata!A$2:Q$37,16,FALSE)</f>
        <v>0</v>
      </c>
      <c r="Q155">
        <f>VLOOKUP(S155, metadata!A$2:Q$37,17,FALSE)</f>
        <v>0</v>
      </c>
      <c r="R155" t="b">
        <f t="shared" si="2"/>
        <v>1</v>
      </c>
      <c r="S155" t="s">
        <v>108</v>
      </c>
      <c r="T155" t="s">
        <v>896</v>
      </c>
      <c r="U155" t="s">
        <v>895</v>
      </c>
      <c r="V155" t="s">
        <v>894</v>
      </c>
      <c r="W155" t="s">
        <v>706</v>
      </c>
      <c r="X155" t="s">
        <v>705</v>
      </c>
      <c r="Z155">
        <v>0</v>
      </c>
      <c r="AA155" t="s">
        <v>893</v>
      </c>
    </row>
    <row r="156" spans="1:28" x14ac:dyDescent="0.3">
      <c r="A156" t="str">
        <f>VLOOKUP(S156, metadata!A$2:Q$37,1,FALSE)</f>
        <v>8ed45400-c325-495a-ab9f-ea1e904eb95a</v>
      </c>
      <c r="B156" t="str">
        <f>VLOOKUP(S156, metadata!A$2:Q$37,2,FALSE)</f>
        <v>2023-06-05T14:53:46.000Z</v>
      </c>
      <c r="C156" t="str">
        <f>VLOOKUP(S156, metadata!A$2:Q$37,3,FALSE)</f>
        <v>2023-06-05T15:03:33.000Z</v>
      </c>
      <c r="D156" t="str">
        <f>VLOOKUP(S156, metadata!A$2:Q$37,4,FALSE)</f>
        <v>lubb_control_37</v>
      </c>
      <c r="E156">
        <f>VLOOKUP(S156, metadata!A$2:Q$37,5,FALSE)</f>
        <v>45082</v>
      </c>
      <c r="F156">
        <f>VLOOKUP(S156, metadata!A$2:Q$37,6,FALSE)</f>
        <v>0.40902777777777777</v>
      </c>
      <c r="G156" t="str">
        <f>VLOOKUP(S156, metadata!A$2:Q$37,7,FALSE)</f>
        <v>lubb</v>
      </c>
      <c r="H156" t="str">
        <f>VLOOKUP(S156, metadata!A$2:Q$37,8,FALSE)</f>
        <v>lubb_control_37</v>
      </c>
      <c r="I156" t="str">
        <f>VLOOKUP(S156, metadata!A$2:Q$37,9,FALSE)</f>
        <v>B</v>
      </c>
      <c r="J156">
        <f>VLOOKUP(S156, metadata!A$2:Q$37,10,FALSE)</f>
        <v>2</v>
      </c>
      <c r="K156">
        <f>VLOOKUP(S156, metadata!A$2:Q$37,11,FALSE)</f>
        <v>0</v>
      </c>
      <c r="L156">
        <f>VLOOKUP(S156, metadata!A$2:Q$37,12,FALSE)</f>
        <v>0</v>
      </c>
      <c r="M156" t="str">
        <f>VLOOKUP(S156, metadata!A$2:Q$37,13,FALSE)</f>
        <v>lubb</v>
      </c>
      <c r="N156">
        <f>VLOOKUP(S156, metadata!A$2:Q$37,14,FALSE)</f>
        <v>0</v>
      </c>
      <c r="O156">
        <f>VLOOKUP(S156, metadata!A$2:Q$37,15,FALSE)</f>
        <v>12</v>
      </c>
      <c r="P156">
        <f>VLOOKUP(S156, metadata!A$2:Q$37,16,FALSE)</f>
        <v>0</v>
      </c>
      <c r="Q156">
        <f>VLOOKUP(S156, metadata!A$2:Q$37,17,FALSE)</f>
        <v>0</v>
      </c>
      <c r="R156" t="b">
        <f t="shared" si="2"/>
        <v>1</v>
      </c>
      <c r="S156" t="s">
        <v>108</v>
      </c>
      <c r="T156" t="s">
        <v>892</v>
      </c>
      <c r="U156" t="s">
        <v>891</v>
      </c>
      <c r="V156" t="s">
        <v>890</v>
      </c>
      <c r="W156" t="s">
        <v>700</v>
      </c>
      <c r="X156" t="s">
        <v>699</v>
      </c>
      <c r="Z156">
        <v>0</v>
      </c>
      <c r="AB156" t="s">
        <v>819</v>
      </c>
    </row>
    <row r="157" spans="1:28" x14ac:dyDescent="0.3">
      <c r="A157" t="str">
        <f>VLOOKUP(S157, metadata!A$2:Q$37,1,FALSE)</f>
        <v>8ed45400-c325-495a-ab9f-ea1e904eb95a</v>
      </c>
      <c r="B157" t="str">
        <f>VLOOKUP(S157, metadata!A$2:Q$37,2,FALSE)</f>
        <v>2023-06-05T14:53:46.000Z</v>
      </c>
      <c r="C157" t="str">
        <f>VLOOKUP(S157, metadata!A$2:Q$37,3,FALSE)</f>
        <v>2023-06-05T15:03:33.000Z</v>
      </c>
      <c r="D157" t="str">
        <f>VLOOKUP(S157, metadata!A$2:Q$37,4,FALSE)</f>
        <v>lubb_control_37</v>
      </c>
      <c r="E157">
        <f>VLOOKUP(S157, metadata!A$2:Q$37,5,FALSE)</f>
        <v>45082</v>
      </c>
      <c r="F157">
        <f>VLOOKUP(S157, metadata!A$2:Q$37,6,FALSE)</f>
        <v>0.40902777777777777</v>
      </c>
      <c r="G157" t="str">
        <f>VLOOKUP(S157, metadata!A$2:Q$37,7,FALSE)</f>
        <v>lubb</v>
      </c>
      <c r="H157" t="str">
        <f>VLOOKUP(S157, metadata!A$2:Q$37,8,FALSE)</f>
        <v>lubb_control_37</v>
      </c>
      <c r="I157" t="str">
        <f>VLOOKUP(S157, metadata!A$2:Q$37,9,FALSE)</f>
        <v>B</v>
      </c>
      <c r="J157">
        <f>VLOOKUP(S157, metadata!A$2:Q$37,10,FALSE)</f>
        <v>2</v>
      </c>
      <c r="K157">
        <f>VLOOKUP(S157, metadata!A$2:Q$37,11,FALSE)</f>
        <v>0</v>
      </c>
      <c r="L157">
        <f>VLOOKUP(S157, metadata!A$2:Q$37,12,FALSE)</f>
        <v>0</v>
      </c>
      <c r="M157" t="str">
        <f>VLOOKUP(S157, metadata!A$2:Q$37,13,FALSE)</f>
        <v>lubb</v>
      </c>
      <c r="N157">
        <f>VLOOKUP(S157, metadata!A$2:Q$37,14,FALSE)</f>
        <v>0</v>
      </c>
      <c r="O157">
        <f>VLOOKUP(S157, metadata!A$2:Q$37,15,FALSE)</f>
        <v>12</v>
      </c>
      <c r="P157">
        <f>VLOOKUP(S157, metadata!A$2:Q$37,16,FALSE)</f>
        <v>0</v>
      </c>
      <c r="Q157">
        <f>VLOOKUP(S157, metadata!A$2:Q$37,17,FALSE)</f>
        <v>0</v>
      </c>
      <c r="R157" t="b">
        <f t="shared" si="2"/>
        <v>1</v>
      </c>
      <c r="S157" t="s">
        <v>108</v>
      </c>
      <c r="T157" t="s">
        <v>889</v>
      </c>
      <c r="U157" t="s">
        <v>888</v>
      </c>
      <c r="V157" t="s">
        <v>887</v>
      </c>
      <c r="W157" t="s">
        <v>886</v>
      </c>
      <c r="X157" t="s">
        <v>694</v>
      </c>
      <c r="Z157">
        <v>8</v>
      </c>
    </row>
    <row r="158" spans="1:28" x14ac:dyDescent="0.3">
      <c r="A158" t="str">
        <f>VLOOKUP(S158, metadata!A$2:Q$37,1,FALSE)</f>
        <v>8ed45400-c325-495a-ab9f-ea1e904eb95a</v>
      </c>
      <c r="B158" t="str">
        <f>VLOOKUP(S158, metadata!A$2:Q$37,2,FALSE)</f>
        <v>2023-06-05T14:53:46.000Z</v>
      </c>
      <c r="C158" t="str">
        <f>VLOOKUP(S158, metadata!A$2:Q$37,3,FALSE)</f>
        <v>2023-06-05T15:03:33.000Z</v>
      </c>
      <c r="D158" t="str">
        <f>VLOOKUP(S158, metadata!A$2:Q$37,4,FALSE)</f>
        <v>lubb_control_37</v>
      </c>
      <c r="E158">
        <f>VLOOKUP(S158, metadata!A$2:Q$37,5,FALSE)</f>
        <v>45082</v>
      </c>
      <c r="F158">
        <f>VLOOKUP(S158, metadata!A$2:Q$37,6,FALSE)</f>
        <v>0.40902777777777777</v>
      </c>
      <c r="G158" t="str">
        <f>VLOOKUP(S158, metadata!A$2:Q$37,7,FALSE)</f>
        <v>lubb</v>
      </c>
      <c r="H158" t="str">
        <f>VLOOKUP(S158, metadata!A$2:Q$37,8,FALSE)</f>
        <v>lubb_control_37</v>
      </c>
      <c r="I158" t="str">
        <f>VLOOKUP(S158, metadata!A$2:Q$37,9,FALSE)</f>
        <v>B</v>
      </c>
      <c r="J158">
        <f>VLOOKUP(S158, metadata!A$2:Q$37,10,FALSE)</f>
        <v>2</v>
      </c>
      <c r="K158">
        <f>VLOOKUP(S158, metadata!A$2:Q$37,11,FALSE)</f>
        <v>0</v>
      </c>
      <c r="L158">
        <f>VLOOKUP(S158, metadata!A$2:Q$37,12,FALSE)</f>
        <v>0</v>
      </c>
      <c r="M158" t="str">
        <f>VLOOKUP(S158, metadata!A$2:Q$37,13,FALSE)</f>
        <v>lubb</v>
      </c>
      <c r="N158">
        <f>VLOOKUP(S158, metadata!A$2:Q$37,14,FALSE)</f>
        <v>0</v>
      </c>
      <c r="O158">
        <f>VLOOKUP(S158, metadata!A$2:Q$37,15,FALSE)</f>
        <v>12</v>
      </c>
      <c r="P158">
        <f>VLOOKUP(S158, metadata!A$2:Q$37,16,FALSE)</f>
        <v>0</v>
      </c>
      <c r="Q158">
        <f>VLOOKUP(S158, metadata!A$2:Q$37,17,FALSE)</f>
        <v>0</v>
      </c>
      <c r="R158" t="b">
        <f t="shared" si="2"/>
        <v>1</v>
      </c>
      <c r="S158" t="s">
        <v>108</v>
      </c>
      <c r="T158" t="s">
        <v>885</v>
      </c>
      <c r="U158" t="s">
        <v>884</v>
      </c>
      <c r="V158" t="s">
        <v>883</v>
      </c>
      <c r="W158" t="s">
        <v>811</v>
      </c>
      <c r="X158" t="s">
        <v>677</v>
      </c>
      <c r="Z158">
        <v>15</v>
      </c>
    </row>
    <row r="159" spans="1:28" x14ac:dyDescent="0.3">
      <c r="A159" t="str">
        <f>VLOOKUP(S159, metadata!A$2:Q$37,1,FALSE)</f>
        <v>8ed45400-c325-495a-ab9f-ea1e904eb95a</v>
      </c>
      <c r="B159" t="str">
        <f>VLOOKUP(S159, metadata!A$2:Q$37,2,FALSE)</f>
        <v>2023-06-05T14:53:46.000Z</v>
      </c>
      <c r="C159" t="str">
        <f>VLOOKUP(S159, metadata!A$2:Q$37,3,FALSE)</f>
        <v>2023-06-05T15:03:33.000Z</v>
      </c>
      <c r="D159" t="str">
        <f>VLOOKUP(S159, metadata!A$2:Q$37,4,FALSE)</f>
        <v>lubb_control_37</v>
      </c>
      <c r="E159">
        <f>VLOOKUP(S159, metadata!A$2:Q$37,5,FALSE)</f>
        <v>45082</v>
      </c>
      <c r="F159">
        <f>VLOOKUP(S159, metadata!A$2:Q$37,6,FALSE)</f>
        <v>0.40902777777777777</v>
      </c>
      <c r="G159" t="str">
        <f>VLOOKUP(S159, metadata!A$2:Q$37,7,FALSE)</f>
        <v>lubb</v>
      </c>
      <c r="H159" t="str">
        <f>VLOOKUP(S159, metadata!A$2:Q$37,8,FALSE)</f>
        <v>lubb_control_37</v>
      </c>
      <c r="I159" t="str">
        <f>VLOOKUP(S159, metadata!A$2:Q$37,9,FALSE)</f>
        <v>B</v>
      </c>
      <c r="J159">
        <f>VLOOKUP(S159, metadata!A$2:Q$37,10,FALSE)</f>
        <v>2</v>
      </c>
      <c r="K159">
        <f>VLOOKUP(S159, metadata!A$2:Q$37,11,FALSE)</f>
        <v>0</v>
      </c>
      <c r="L159">
        <f>VLOOKUP(S159, metadata!A$2:Q$37,12,FALSE)</f>
        <v>0</v>
      </c>
      <c r="M159" t="str">
        <f>VLOOKUP(S159, metadata!A$2:Q$37,13,FALSE)</f>
        <v>lubb</v>
      </c>
      <c r="N159">
        <f>VLOOKUP(S159, metadata!A$2:Q$37,14,FALSE)</f>
        <v>0</v>
      </c>
      <c r="O159">
        <f>VLOOKUP(S159, metadata!A$2:Q$37,15,FALSE)</f>
        <v>12</v>
      </c>
      <c r="P159">
        <f>VLOOKUP(S159, metadata!A$2:Q$37,16,FALSE)</f>
        <v>0</v>
      </c>
      <c r="Q159">
        <f>VLOOKUP(S159, metadata!A$2:Q$37,17,FALSE)</f>
        <v>0</v>
      </c>
      <c r="R159" t="b">
        <f t="shared" si="2"/>
        <v>1</v>
      </c>
      <c r="S159" t="s">
        <v>108</v>
      </c>
      <c r="T159" t="s">
        <v>882</v>
      </c>
      <c r="U159" t="s">
        <v>881</v>
      </c>
      <c r="V159" t="s">
        <v>880</v>
      </c>
      <c r="W159" t="s">
        <v>673</v>
      </c>
      <c r="X159" t="s">
        <v>672</v>
      </c>
      <c r="Z159">
        <v>0</v>
      </c>
    </row>
    <row r="160" spans="1:28" x14ac:dyDescent="0.3">
      <c r="A160" t="str">
        <f>VLOOKUP(S160, metadata!A$2:Q$37,1,FALSE)</f>
        <v>c324e2f7-7efc-4fd4-adc0-7737a2d9da23</v>
      </c>
      <c r="B160" t="str">
        <f>VLOOKUP(S160, metadata!A$2:Q$37,2,FALSE)</f>
        <v>2023-06-05T14:46:03.000Z</v>
      </c>
      <c r="C160" t="str">
        <f>VLOOKUP(S160, metadata!A$2:Q$37,3,FALSE)</f>
        <v>2023-06-21T01:46:21.000Z</v>
      </c>
      <c r="D160" t="str">
        <f>VLOOKUP(S160, metadata!A$2:Q$37,4,FALSE)</f>
        <v>lubb_NPK_29</v>
      </c>
      <c r="E160">
        <f>VLOOKUP(S160, metadata!A$2:Q$37,5,FALSE)</f>
        <v>45082</v>
      </c>
      <c r="F160">
        <f>VLOOKUP(S160, metadata!A$2:Q$37,6,FALSE)</f>
        <v>0.40069444444444446</v>
      </c>
      <c r="G160" t="str">
        <f>VLOOKUP(S160, metadata!A$2:Q$37,7,FALSE)</f>
        <v>lubb</v>
      </c>
      <c r="H160" t="str">
        <f>VLOOKUP(S160, metadata!A$2:Q$37,8,FALSE)</f>
        <v>lubb_NPK_29</v>
      </c>
      <c r="I160" t="str">
        <f>VLOOKUP(S160, metadata!A$2:Q$37,9,FALSE)</f>
        <v>D</v>
      </c>
      <c r="J160">
        <f>VLOOKUP(S160, metadata!A$2:Q$37,10,FALSE)</f>
        <v>4</v>
      </c>
      <c r="K160">
        <f>VLOOKUP(S160, metadata!A$2:Q$37,11,FALSE)</f>
        <v>0</v>
      </c>
      <c r="L160">
        <f>VLOOKUP(S160, metadata!A$2:Q$37,12,FALSE)</f>
        <v>0</v>
      </c>
      <c r="M160" t="str">
        <f>VLOOKUP(S160, metadata!A$2:Q$37,13,FALSE)</f>
        <v>lubb</v>
      </c>
      <c r="N160">
        <f>VLOOKUP(S160, metadata!A$2:Q$37,14,FALSE)</f>
        <v>0</v>
      </c>
      <c r="O160">
        <f>VLOOKUP(S160, metadata!A$2:Q$37,15,FALSE)</f>
        <v>8</v>
      </c>
      <c r="P160">
        <f>VLOOKUP(S160, metadata!A$2:Q$37,16,FALSE)</f>
        <v>0</v>
      </c>
      <c r="Q160">
        <f>VLOOKUP(S160, metadata!A$2:Q$37,17,FALSE)</f>
        <v>0</v>
      </c>
      <c r="R160" t="b">
        <f t="shared" si="2"/>
        <v>1</v>
      </c>
      <c r="S160" t="s">
        <v>112</v>
      </c>
      <c r="T160" t="s">
        <v>879</v>
      </c>
      <c r="U160" t="s">
        <v>878</v>
      </c>
      <c r="V160" t="s">
        <v>877</v>
      </c>
      <c r="W160" t="s">
        <v>769</v>
      </c>
      <c r="X160" t="s">
        <v>717</v>
      </c>
      <c r="Z160">
        <v>2</v>
      </c>
    </row>
    <row r="161" spans="1:28" x14ac:dyDescent="0.3">
      <c r="A161" t="str">
        <f>VLOOKUP(S161, metadata!A$2:Q$37,1,FALSE)</f>
        <v>c324e2f7-7efc-4fd4-adc0-7737a2d9da23</v>
      </c>
      <c r="B161" t="str">
        <f>VLOOKUP(S161, metadata!A$2:Q$37,2,FALSE)</f>
        <v>2023-06-05T14:46:03.000Z</v>
      </c>
      <c r="C161" t="str">
        <f>VLOOKUP(S161, metadata!A$2:Q$37,3,FALSE)</f>
        <v>2023-06-21T01:46:21.000Z</v>
      </c>
      <c r="D161" t="str">
        <f>VLOOKUP(S161, metadata!A$2:Q$37,4,FALSE)</f>
        <v>lubb_NPK_29</v>
      </c>
      <c r="E161">
        <f>VLOOKUP(S161, metadata!A$2:Q$37,5,FALSE)</f>
        <v>45082</v>
      </c>
      <c r="F161">
        <f>VLOOKUP(S161, metadata!A$2:Q$37,6,FALSE)</f>
        <v>0.40069444444444446</v>
      </c>
      <c r="G161" t="str">
        <f>VLOOKUP(S161, metadata!A$2:Q$37,7,FALSE)</f>
        <v>lubb</v>
      </c>
      <c r="H161" t="str">
        <f>VLOOKUP(S161, metadata!A$2:Q$37,8,FALSE)</f>
        <v>lubb_NPK_29</v>
      </c>
      <c r="I161" t="str">
        <f>VLOOKUP(S161, metadata!A$2:Q$37,9,FALSE)</f>
        <v>D</v>
      </c>
      <c r="J161">
        <f>VLOOKUP(S161, metadata!A$2:Q$37,10,FALSE)</f>
        <v>4</v>
      </c>
      <c r="K161">
        <f>VLOOKUP(S161, metadata!A$2:Q$37,11,FALSE)</f>
        <v>0</v>
      </c>
      <c r="L161">
        <f>VLOOKUP(S161, metadata!A$2:Q$37,12,FALSE)</f>
        <v>0</v>
      </c>
      <c r="M161" t="str">
        <f>VLOOKUP(S161, metadata!A$2:Q$37,13,FALSE)</f>
        <v>lubb</v>
      </c>
      <c r="N161">
        <f>VLOOKUP(S161, metadata!A$2:Q$37,14,FALSE)</f>
        <v>0</v>
      </c>
      <c r="O161">
        <f>VLOOKUP(S161, metadata!A$2:Q$37,15,FALSE)</f>
        <v>8</v>
      </c>
      <c r="P161">
        <f>VLOOKUP(S161, metadata!A$2:Q$37,16,FALSE)</f>
        <v>0</v>
      </c>
      <c r="Q161">
        <f>VLOOKUP(S161, metadata!A$2:Q$37,17,FALSE)</f>
        <v>0</v>
      </c>
      <c r="R161" t="b">
        <f t="shared" si="2"/>
        <v>1</v>
      </c>
      <c r="S161" t="s">
        <v>112</v>
      </c>
      <c r="T161" t="s">
        <v>876</v>
      </c>
      <c r="U161" t="s">
        <v>875</v>
      </c>
      <c r="V161" t="s">
        <v>874</v>
      </c>
      <c r="W161" t="s">
        <v>873</v>
      </c>
      <c r="X161" t="s">
        <v>731</v>
      </c>
      <c r="Y161" t="s">
        <v>872</v>
      </c>
      <c r="Z161">
        <v>27</v>
      </c>
    </row>
    <row r="162" spans="1:28" x14ac:dyDescent="0.3">
      <c r="A162" t="str">
        <f>VLOOKUP(S162, metadata!A$2:Q$37,1,FALSE)</f>
        <v>c324e2f7-7efc-4fd4-adc0-7737a2d9da23</v>
      </c>
      <c r="B162" t="str">
        <f>VLOOKUP(S162, metadata!A$2:Q$37,2,FALSE)</f>
        <v>2023-06-05T14:46:03.000Z</v>
      </c>
      <c r="C162" t="str">
        <f>VLOOKUP(S162, metadata!A$2:Q$37,3,FALSE)</f>
        <v>2023-06-21T01:46:21.000Z</v>
      </c>
      <c r="D162" t="str">
        <f>VLOOKUP(S162, metadata!A$2:Q$37,4,FALSE)</f>
        <v>lubb_NPK_29</v>
      </c>
      <c r="E162">
        <f>VLOOKUP(S162, metadata!A$2:Q$37,5,FALSE)</f>
        <v>45082</v>
      </c>
      <c r="F162">
        <f>VLOOKUP(S162, metadata!A$2:Q$37,6,FALSE)</f>
        <v>0.40069444444444446</v>
      </c>
      <c r="G162" t="str">
        <f>VLOOKUP(S162, metadata!A$2:Q$37,7,FALSE)</f>
        <v>lubb</v>
      </c>
      <c r="H162" t="str">
        <f>VLOOKUP(S162, metadata!A$2:Q$37,8,FALSE)</f>
        <v>lubb_NPK_29</v>
      </c>
      <c r="I162" t="str">
        <f>VLOOKUP(S162, metadata!A$2:Q$37,9,FALSE)</f>
        <v>D</v>
      </c>
      <c r="J162">
        <f>VLOOKUP(S162, metadata!A$2:Q$37,10,FALSE)</f>
        <v>4</v>
      </c>
      <c r="K162">
        <f>VLOOKUP(S162, metadata!A$2:Q$37,11,FALSE)</f>
        <v>0</v>
      </c>
      <c r="L162">
        <f>VLOOKUP(S162, metadata!A$2:Q$37,12,FALSE)</f>
        <v>0</v>
      </c>
      <c r="M162" t="str">
        <f>VLOOKUP(S162, metadata!A$2:Q$37,13,FALSE)</f>
        <v>lubb</v>
      </c>
      <c r="N162">
        <f>VLOOKUP(S162, metadata!A$2:Q$37,14,FALSE)</f>
        <v>0</v>
      </c>
      <c r="O162">
        <f>VLOOKUP(S162, metadata!A$2:Q$37,15,FALSE)</f>
        <v>8</v>
      </c>
      <c r="P162">
        <f>VLOOKUP(S162, metadata!A$2:Q$37,16,FALSE)</f>
        <v>0</v>
      </c>
      <c r="Q162">
        <f>VLOOKUP(S162, metadata!A$2:Q$37,17,FALSE)</f>
        <v>0</v>
      </c>
      <c r="R162" t="b">
        <f t="shared" si="2"/>
        <v>1</v>
      </c>
      <c r="S162" t="s">
        <v>112</v>
      </c>
      <c r="T162" t="s">
        <v>871</v>
      </c>
      <c r="U162" t="s">
        <v>870</v>
      </c>
      <c r="V162" t="s">
        <v>869</v>
      </c>
      <c r="W162" t="s">
        <v>868</v>
      </c>
      <c r="X162" t="s">
        <v>711</v>
      </c>
      <c r="Z162">
        <v>50</v>
      </c>
    </row>
    <row r="163" spans="1:28" x14ac:dyDescent="0.3">
      <c r="A163" t="str">
        <f>VLOOKUP(S163, metadata!A$2:Q$37,1,FALSE)</f>
        <v>c324e2f7-7efc-4fd4-adc0-7737a2d9da23</v>
      </c>
      <c r="B163" t="str">
        <f>VLOOKUP(S163, metadata!A$2:Q$37,2,FALSE)</f>
        <v>2023-06-05T14:46:03.000Z</v>
      </c>
      <c r="C163" t="str">
        <f>VLOOKUP(S163, metadata!A$2:Q$37,3,FALSE)</f>
        <v>2023-06-21T01:46:21.000Z</v>
      </c>
      <c r="D163" t="str">
        <f>VLOOKUP(S163, metadata!A$2:Q$37,4,FALSE)</f>
        <v>lubb_NPK_29</v>
      </c>
      <c r="E163">
        <f>VLOOKUP(S163, metadata!A$2:Q$37,5,FALSE)</f>
        <v>45082</v>
      </c>
      <c r="F163">
        <f>VLOOKUP(S163, metadata!A$2:Q$37,6,FALSE)</f>
        <v>0.40069444444444446</v>
      </c>
      <c r="G163" t="str">
        <f>VLOOKUP(S163, metadata!A$2:Q$37,7,FALSE)</f>
        <v>lubb</v>
      </c>
      <c r="H163" t="str">
        <f>VLOOKUP(S163, metadata!A$2:Q$37,8,FALSE)</f>
        <v>lubb_NPK_29</v>
      </c>
      <c r="I163" t="str">
        <f>VLOOKUP(S163, metadata!A$2:Q$37,9,FALSE)</f>
        <v>D</v>
      </c>
      <c r="J163">
        <f>VLOOKUP(S163, metadata!A$2:Q$37,10,FALSE)</f>
        <v>4</v>
      </c>
      <c r="K163">
        <f>VLOOKUP(S163, metadata!A$2:Q$37,11,FALSE)</f>
        <v>0</v>
      </c>
      <c r="L163">
        <f>VLOOKUP(S163, metadata!A$2:Q$37,12,FALSE)</f>
        <v>0</v>
      </c>
      <c r="M163" t="str">
        <f>VLOOKUP(S163, metadata!A$2:Q$37,13,FALSE)</f>
        <v>lubb</v>
      </c>
      <c r="N163">
        <f>VLOOKUP(S163, metadata!A$2:Q$37,14,FALSE)</f>
        <v>0</v>
      </c>
      <c r="O163">
        <f>VLOOKUP(S163, metadata!A$2:Q$37,15,FALSE)</f>
        <v>8</v>
      </c>
      <c r="P163">
        <f>VLOOKUP(S163, metadata!A$2:Q$37,16,FALSE)</f>
        <v>0</v>
      </c>
      <c r="Q163">
        <f>VLOOKUP(S163, metadata!A$2:Q$37,17,FALSE)</f>
        <v>0</v>
      </c>
      <c r="R163" t="b">
        <f t="shared" si="2"/>
        <v>1</v>
      </c>
      <c r="S163" t="s">
        <v>112</v>
      </c>
      <c r="T163" t="s">
        <v>867</v>
      </c>
      <c r="U163" t="s">
        <v>866</v>
      </c>
      <c r="V163" t="s">
        <v>865</v>
      </c>
      <c r="W163" t="s">
        <v>706</v>
      </c>
      <c r="X163" t="s">
        <v>705</v>
      </c>
      <c r="Z163">
        <v>0</v>
      </c>
      <c r="AA163" t="s">
        <v>864</v>
      </c>
    </row>
    <row r="164" spans="1:28" x14ac:dyDescent="0.3">
      <c r="A164" t="str">
        <f>VLOOKUP(S164, metadata!A$2:Q$37,1,FALSE)</f>
        <v>c324e2f7-7efc-4fd4-adc0-7737a2d9da23</v>
      </c>
      <c r="B164" t="str">
        <f>VLOOKUP(S164, metadata!A$2:Q$37,2,FALSE)</f>
        <v>2023-06-05T14:46:03.000Z</v>
      </c>
      <c r="C164" t="str">
        <f>VLOOKUP(S164, metadata!A$2:Q$37,3,FALSE)</f>
        <v>2023-06-21T01:46:21.000Z</v>
      </c>
      <c r="D164" t="str">
        <f>VLOOKUP(S164, metadata!A$2:Q$37,4,FALSE)</f>
        <v>lubb_NPK_29</v>
      </c>
      <c r="E164">
        <f>VLOOKUP(S164, metadata!A$2:Q$37,5,FALSE)</f>
        <v>45082</v>
      </c>
      <c r="F164">
        <f>VLOOKUP(S164, metadata!A$2:Q$37,6,FALSE)</f>
        <v>0.40069444444444446</v>
      </c>
      <c r="G164" t="str">
        <f>VLOOKUP(S164, metadata!A$2:Q$37,7,FALSE)</f>
        <v>lubb</v>
      </c>
      <c r="H164" t="str">
        <f>VLOOKUP(S164, metadata!A$2:Q$37,8,FALSE)</f>
        <v>lubb_NPK_29</v>
      </c>
      <c r="I164" t="str">
        <f>VLOOKUP(S164, metadata!A$2:Q$37,9,FALSE)</f>
        <v>D</v>
      </c>
      <c r="J164">
        <f>VLOOKUP(S164, metadata!A$2:Q$37,10,FALSE)</f>
        <v>4</v>
      </c>
      <c r="K164">
        <f>VLOOKUP(S164, metadata!A$2:Q$37,11,FALSE)</f>
        <v>0</v>
      </c>
      <c r="L164">
        <f>VLOOKUP(S164, metadata!A$2:Q$37,12,FALSE)</f>
        <v>0</v>
      </c>
      <c r="M164" t="str">
        <f>VLOOKUP(S164, metadata!A$2:Q$37,13,FALSE)</f>
        <v>lubb</v>
      </c>
      <c r="N164">
        <f>VLOOKUP(S164, metadata!A$2:Q$37,14,FALSE)</f>
        <v>0</v>
      </c>
      <c r="O164">
        <f>VLOOKUP(S164, metadata!A$2:Q$37,15,FALSE)</f>
        <v>8</v>
      </c>
      <c r="P164">
        <f>VLOOKUP(S164, metadata!A$2:Q$37,16,FALSE)</f>
        <v>0</v>
      </c>
      <c r="Q164">
        <f>VLOOKUP(S164, metadata!A$2:Q$37,17,FALSE)</f>
        <v>0</v>
      </c>
      <c r="R164" t="b">
        <f t="shared" si="2"/>
        <v>1</v>
      </c>
      <c r="S164" t="s">
        <v>112</v>
      </c>
      <c r="T164" t="s">
        <v>863</v>
      </c>
      <c r="U164" t="s">
        <v>862</v>
      </c>
      <c r="V164" t="s">
        <v>861</v>
      </c>
      <c r="W164" t="s">
        <v>700</v>
      </c>
      <c r="X164" t="s">
        <v>699</v>
      </c>
      <c r="Z164">
        <v>0</v>
      </c>
    </row>
    <row r="165" spans="1:28" x14ac:dyDescent="0.3">
      <c r="A165" t="str">
        <f>VLOOKUP(S165, metadata!A$2:Q$37,1,FALSE)</f>
        <v>c324e2f7-7efc-4fd4-adc0-7737a2d9da23</v>
      </c>
      <c r="B165" t="str">
        <f>VLOOKUP(S165, metadata!A$2:Q$37,2,FALSE)</f>
        <v>2023-06-05T14:46:03.000Z</v>
      </c>
      <c r="C165" t="str">
        <f>VLOOKUP(S165, metadata!A$2:Q$37,3,FALSE)</f>
        <v>2023-06-21T01:46:21.000Z</v>
      </c>
      <c r="D165" t="str">
        <f>VLOOKUP(S165, metadata!A$2:Q$37,4,FALSE)</f>
        <v>lubb_NPK_29</v>
      </c>
      <c r="E165">
        <f>VLOOKUP(S165, metadata!A$2:Q$37,5,FALSE)</f>
        <v>45082</v>
      </c>
      <c r="F165">
        <f>VLOOKUP(S165, metadata!A$2:Q$37,6,FALSE)</f>
        <v>0.40069444444444446</v>
      </c>
      <c r="G165" t="str">
        <f>VLOOKUP(S165, metadata!A$2:Q$37,7,FALSE)</f>
        <v>lubb</v>
      </c>
      <c r="H165" t="str">
        <f>VLOOKUP(S165, metadata!A$2:Q$37,8,FALSE)</f>
        <v>lubb_NPK_29</v>
      </c>
      <c r="I165" t="str">
        <f>VLOOKUP(S165, metadata!A$2:Q$37,9,FALSE)</f>
        <v>D</v>
      </c>
      <c r="J165">
        <f>VLOOKUP(S165, metadata!A$2:Q$37,10,FALSE)</f>
        <v>4</v>
      </c>
      <c r="K165">
        <f>VLOOKUP(S165, metadata!A$2:Q$37,11,FALSE)</f>
        <v>0</v>
      </c>
      <c r="L165">
        <f>VLOOKUP(S165, metadata!A$2:Q$37,12,FALSE)</f>
        <v>0</v>
      </c>
      <c r="M165" t="str">
        <f>VLOOKUP(S165, metadata!A$2:Q$37,13,FALSE)</f>
        <v>lubb</v>
      </c>
      <c r="N165">
        <f>VLOOKUP(S165, metadata!A$2:Q$37,14,FALSE)</f>
        <v>0</v>
      </c>
      <c r="O165">
        <f>VLOOKUP(S165, metadata!A$2:Q$37,15,FALSE)</f>
        <v>8</v>
      </c>
      <c r="P165">
        <f>VLOOKUP(S165, metadata!A$2:Q$37,16,FALSE)</f>
        <v>0</v>
      </c>
      <c r="Q165">
        <f>VLOOKUP(S165, metadata!A$2:Q$37,17,FALSE)</f>
        <v>0</v>
      </c>
      <c r="R165" t="b">
        <f t="shared" si="2"/>
        <v>1</v>
      </c>
      <c r="S165" t="s">
        <v>112</v>
      </c>
      <c r="T165" t="s">
        <v>860</v>
      </c>
      <c r="U165" t="s">
        <v>859</v>
      </c>
      <c r="V165" t="s">
        <v>858</v>
      </c>
      <c r="W165" t="s">
        <v>695</v>
      </c>
      <c r="X165" t="s">
        <v>694</v>
      </c>
      <c r="Z165">
        <v>0</v>
      </c>
    </row>
    <row r="166" spans="1:28" x14ac:dyDescent="0.3">
      <c r="A166" t="str">
        <f>VLOOKUP(S166, metadata!A$2:Q$37,1,FALSE)</f>
        <v>c324e2f7-7efc-4fd4-adc0-7737a2d9da23</v>
      </c>
      <c r="B166" t="str">
        <f>VLOOKUP(S166, metadata!A$2:Q$37,2,FALSE)</f>
        <v>2023-06-05T14:46:03.000Z</v>
      </c>
      <c r="C166" t="str">
        <f>VLOOKUP(S166, metadata!A$2:Q$37,3,FALSE)</f>
        <v>2023-06-21T01:46:21.000Z</v>
      </c>
      <c r="D166" t="str">
        <f>VLOOKUP(S166, metadata!A$2:Q$37,4,FALSE)</f>
        <v>lubb_NPK_29</v>
      </c>
      <c r="E166">
        <f>VLOOKUP(S166, metadata!A$2:Q$37,5,FALSE)</f>
        <v>45082</v>
      </c>
      <c r="F166">
        <f>VLOOKUP(S166, metadata!A$2:Q$37,6,FALSE)</f>
        <v>0.40069444444444446</v>
      </c>
      <c r="G166" t="str">
        <f>VLOOKUP(S166, metadata!A$2:Q$37,7,FALSE)</f>
        <v>lubb</v>
      </c>
      <c r="H166" t="str">
        <f>VLOOKUP(S166, metadata!A$2:Q$37,8,FALSE)</f>
        <v>lubb_NPK_29</v>
      </c>
      <c r="I166" t="str">
        <f>VLOOKUP(S166, metadata!A$2:Q$37,9,FALSE)</f>
        <v>D</v>
      </c>
      <c r="J166">
        <f>VLOOKUP(S166, metadata!A$2:Q$37,10,FALSE)</f>
        <v>4</v>
      </c>
      <c r="K166">
        <f>VLOOKUP(S166, metadata!A$2:Q$37,11,FALSE)</f>
        <v>0</v>
      </c>
      <c r="L166">
        <f>VLOOKUP(S166, metadata!A$2:Q$37,12,FALSE)</f>
        <v>0</v>
      </c>
      <c r="M166" t="str">
        <f>VLOOKUP(S166, metadata!A$2:Q$37,13,FALSE)</f>
        <v>lubb</v>
      </c>
      <c r="N166">
        <f>VLOOKUP(S166, metadata!A$2:Q$37,14,FALSE)</f>
        <v>0</v>
      </c>
      <c r="O166">
        <f>VLOOKUP(S166, metadata!A$2:Q$37,15,FALSE)</f>
        <v>8</v>
      </c>
      <c r="P166">
        <f>VLOOKUP(S166, metadata!A$2:Q$37,16,FALSE)</f>
        <v>0</v>
      </c>
      <c r="Q166">
        <f>VLOOKUP(S166, metadata!A$2:Q$37,17,FALSE)</f>
        <v>0</v>
      </c>
      <c r="R166" t="b">
        <f t="shared" si="2"/>
        <v>1</v>
      </c>
      <c r="S166" t="s">
        <v>112</v>
      </c>
      <c r="T166" t="s">
        <v>857</v>
      </c>
      <c r="U166" t="s">
        <v>856</v>
      </c>
      <c r="V166" t="s">
        <v>855</v>
      </c>
      <c r="W166" t="s">
        <v>854</v>
      </c>
      <c r="X166" t="s">
        <v>677</v>
      </c>
      <c r="Z166">
        <v>7</v>
      </c>
    </row>
    <row r="167" spans="1:28" x14ac:dyDescent="0.3">
      <c r="A167" t="str">
        <f>VLOOKUP(S167, metadata!A$2:Q$37,1,FALSE)</f>
        <v>c324e2f7-7efc-4fd4-adc0-7737a2d9da23</v>
      </c>
      <c r="B167" t="str">
        <f>VLOOKUP(S167, metadata!A$2:Q$37,2,FALSE)</f>
        <v>2023-06-05T14:46:03.000Z</v>
      </c>
      <c r="C167" t="str">
        <f>VLOOKUP(S167, metadata!A$2:Q$37,3,FALSE)</f>
        <v>2023-06-21T01:46:21.000Z</v>
      </c>
      <c r="D167" t="str">
        <f>VLOOKUP(S167, metadata!A$2:Q$37,4,FALSE)</f>
        <v>lubb_NPK_29</v>
      </c>
      <c r="E167">
        <f>VLOOKUP(S167, metadata!A$2:Q$37,5,FALSE)</f>
        <v>45082</v>
      </c>
      <c r="F167">
        <f>VLOOKUP(S167, metadata!A$2:Q$37,6,FALSE)</f>
        <v>0.40069444444444446</v>
      </c>
      <c r="G167" t="str">
        <f>VLOOKUP(S167, metadata!A$2:Q$37,7,FALSE)</f>
        <v>lubb</v>
      </c>
      <c r="H167" t="str">
        <f>VLOOKUP(S167, metadata!A$2:Q$37,8,FALSE)</f>
        <v>lubb_NPK_29</v>
      </c>
      <c r="I167" t="str">
        <f>VLOOKUP(S167, metadata!A$2:Q$37,9,FALSE)</f>
        <v>D</v>
      </c>
      <c r="J167">
        <f>VLOOKUP(S167, metadata!A$2:Q$37,10,FALSE)</f>
        <v>4</v>
      </c>
      <c r="K167">
        <f>VLOOKUP(S167, metadata!A$2:Q$37,11,FALSE)</f>
        <v>0</v>
      </c>
      <c r="L167">
        <f>VLOOKUP(S167, metadata!A$2:Q$37,12,FALSE)</f>
        <v>0</v>
      </c>
      <c r="M167" t="str">
        <f>VLOOKUP(S167, metadata!A$2:Q$37,13,FALSE)</f>
        <v>lubb</v>
      </c>
      <c r="N167">
        <f>VLOOKUP(S167, metadata!A$2:Q$37,14,FALSE)</f>
        <v>0</v>
      </c>
      <c r="O167">
        <f>VLOOKUP(S167, metadata!A$2:Q$37,15,FALSE)</f>
        <v>8</v>
      </c>
      <c r="P167">
        <f>VLOOKUP(S167, metadata!A$2:Q$37,16,FALSE)</f>
        <v>0</v>
      </c>
      <c r="Q167">
        <f>VLOOKUP(S167, metadata!A$2:Q$37,17,FALSE)</f>
        <v>0</v>
      </c>
      <c r="R167" t="b">
        <f t="shared" si="2"/>
        <v>1</v>
      </c>
      <c r="S167" t="s">
        <v>112</v>
      </c>
      <c r="T167" t="s">
        <v>853</v>
      </c>
      <c r="U167" t="s">
        <v>852</v>
      </c>
      <c r="V167" t="s">
        <v>851</v>
      </c>
      <c r="W167" t="s">
        <v>673</v>
      </c>
      <c r="X167" t="s">
        <v>672</v>
      </c>
      <c r="Z167">
        <v>0</v>
      </c>
    </row>
    <row r="168" spans="1:28" x14ac:dyDescent="0.3">
      <c r="A168" t="str">
        <f>VLOOKUP(S168, metadata!A$2:Q$37,1,FALSE)</f>
        <v>ebd116e4-e8ac-4c4d-9b05-fbcedb49d110</v>
      </c>
      <c r="B168" t="str">
        <f>VLOOKUP(S168, metadata!A$2:Q$37,2,FALSE)</f>
        <v>2023-06-05T14:29:01.000Z</v>
      </c>
      <c r="C168" t="str">
        <f>VLOOKUP(S168, metadata!A$2:Q$37,3,FALSE)</f>
        <v>2023-06-05T14:29:15.000Z</v>
      </c>
      <c r="D168" t="str">
        <f>VLOOKUP(S168, metadata!A$2:Q$37,4,FALSE)</f>
        <v>lubb_NPK_27</v>
      </c>
      <c r="E168">
        <f>VLOOKUP(S168, metadata!A$2:Q$37,5,FALSE)</f>
        <v>45082</v>
      </c>
      <c r="F168">
        <f>VLOOKUP(S168, metadata!A$2:Q$37,6,FALSE)</f>
        <v>0.38611111111111113</v>
      </c>
      <c r="G168" t="str">
        <f>VLOOKUP(S168, metadata!A$2:Q$37,7,FALSE)</f>
        <v>lubb</v>
      </c>
      <c r="H168" t="str">
        <f>VLOOKUP(S168, metadata!A$2:Q$37,8,FALSE)</f>
        <v>lubb_NPK_27</v>
      </c>
      <c r="I168" t="str">
        <f>VLOOKUP(S168, metadata!A$2:Q$37,9,FALSE)</f>
        <v>B</v>
      </c>
      <c r="J168">
        <f>VLOOKUP(S168, metadata!A$2:Q$37,10,FALSE)</f>
        <v>2</v>
      </c>
      <c r="K168">
        <f>VLOOKUP(S168, metadata!A$2:Q$37,11,FALSE)</f>
        <v>0</v>
      </c>
      <c r="L168">
        <f>VLOOKUP(S168, metadata!A$2:Q$37,12,FALSE)</f>
        <v>0</v>
      </c>
      <c r="M168" t="str">
        <f>VLOOKUP(S168, metadata!A$2:Q$37,13,FALSE)</f>
        <v>lubb</v>
      </c>
      <c r="N168">
        <f>VLOOKUP(S168, metadata!A$2:Q$37,14,FALSE)</f>
        <v>0</v>
      </c>
      <c r="O168">
        <f>VLOOKUP(S168, metadata!A$2:Q$37,15,FALSE)</f>
        <v>11</v>
      </c>
      <c r="P168">
        <f>VLOOKUP(S168, metadata!A$2:Q$37,16,FALSE)</f>
        <v>0</v>
      </c>
      <c r="Q168">
        <f>VLOOKUP(S168, metadata!A$2:Q$37,17,FALSE)</f>
        <v>0</v>
      </c>
      <c r="R168" t="b">
        <f t="shared" si="2"/>
        <v>1</v>
      </c>
      <c r="S168" t="s">
        <v>117</v>
      </c>
      <c r="T168" t="s">
        <v>850</v>
      </c>
      <c r="U168" t="s">
        <v>849</v>
      </c>
      <c r="V168" t="s">
        <v>848</v>
      </c>
      <c r="W168" t="s">
        <v>683</v>
      </c>
      <c r="X168" t="s">
        <v>682</v>
      </c>
      <c r="Z168">
        <v>0.5</v>
      </c>
      <c r="AA168" t="s">
        <v>847</v>
      </c>
    </row>
    <row r="169" spans="1:28" x14ac:dyDescent="0.3">
      <c r="A169" t="str">
        <f>VLOOKUP(S169, metadata!A$2:Q$37,1,FALSE)</f>
        <v>ebd116e4-e8ac-4c4d-9b05-fbcedb49d110</v>
      </c>
      <c r="B169" t="str">
        <f>VLOOKUP(S169, metadata!A$2:Q$37,2,FALSE)</f>
        <v>2023-06-05T14:29:01.000Z</v>
      </c>
      <c r="C169" t="str">
        <f>VLOOKUP(S169, metadata!A$2:Q$37,3,FALSE)</f>
        <v>2023-06-05T14:29:15.000Z</v>
      </c>
      <c r="D169" t="str">
        <f>VLOOKUP(S169, metadata!A$2:Q$37,4,FALSE)</f>
        <v>lubb_NPK_27</v>
      </c>
      <c r="E169">
        <f>VLOOKUP(S169, metadata!A$2:Q$37,5,FALSE)</f>
        <v>45082</v>
      </c>
      <c r="F169">
        <f>VLOOKUP(S169, metadata!A$2:Q$37,6,FALSE)</f>
        <v>0.38611111111111113</v>
      </c>
      <c r="G169" t="str">
        <f>VLOOKUP(S169, metadata!A$2:Q$37,7,FALSE)</f>
        <v>lubb</v>
      </c>
      <c r="H169" t="str">
        <f>VLOOKUP(S169, metadata!A$2:Q$37,8,FALSE)</f>
        <v>lubb_NPK_27</v>
      </c>
      <c r="I169" t="str">
        <f>VLOOKUP(S169, metadata!A$2:Q$37,9,FALSE)</f>
        <v>B</v>
      </c>
      <c r="J169">
        <f>VLOOKUP(S169, metadata!A$2:Q$37,10,FALSE)</f>
        <v>2</v>
      </c>
      <c r="K169">
        <f>VLOOKUP(S169, metadata!A$2:Q$37,11,FALSE)</f>
        <v>0</v>
      </c>
      <c r="L169">
        <f>VLOOKUP(S169, metadata!A$2:Q$37,12,FALSE)</f>
        <v>0</v>
      </c>
      <c r="M169" t="str">
        <f>VLOOKUP(S169, metadata!A$2:Q$37,13,FALSE)</f>
        <v>lubb</v>
      </c>
      <c r="N169">
        <f>VLOOKUP(S169, metadata!A$2:Q$37,14,FALSE)</f>
        <v>0</v>
      </c>
      <c r="O169">
        <f>VLOOKUP(S169, metadata!A$2:Q$37,15,FALSE)</f>
        <v>11</v>
      </c>
      <c r="P169">
        <f>VLOOKUP(S169, metadata!A$2:Q$37,16,FALSE)</f>
        <v>0</v>
      </c>
      <c r="Q169">
        <f>VLOOKUP(S169, metadata!A$2:Q$37,17,FALSE)</f>
        <v>0</v>
      </c>
      <c r="R169" t="b">
        <f t="shared" si="2"/>
        <v>1</v>
      </c>
      <c r="S169" t="s">
        <v>117</v>
      </c>
      <c r="T169" t="s">
        <v>846</v>
      </c>
      <c r="U169" t="s">
        <v>845</v>
      </c>
      <c r="V169" t="s">
        <v>844</v>
      </c>
      <c r="W169" t="s">
        <v>737</v>
      </c>
      <c r="X169" t="s">
        <v>736</v>
      </c>
      <c r="Z169">
        <v>3</v>
      </c>
    </row>
    <row r="170" spans="1:28" x14ac:dyDescent="0.3">
      <c r="A170" t="str">
        <f>VLOOKUP(S170, metadata!A$2:Q$37,1,FALSE)</f>
        <v>ebd116e4-e8ac-4c4d-9b05-fbcedb49d110</v>
      </c>
      <c r="B170" t="str">
        <f>VLOOKUP(S170, metadata!A$2:Q$37,2,FALSE)</f>
        <v>2023-06-05T14:29:01.000Z</v>
      </c>
      <c r="C170" t="str">
        <f>VLOOKUP(S170, metadata!A$2:Q$37,3,FALSE)</f>
        <v>2023-06-05T14:29:15.000Z</v>
      </c>
      <c r="D170" t="str">
        <f>VLOOKUP(S170, metadata!A$2:Q$37,4,FALSE)</f>
        <v>lubb_NPK_27</v>
      </c>
      <c r="E170">
        <f>VLOOKUP(S170, metadata!A$2:Q$37,5,FALSE)</f>
        <v>45082</v>
      </c>
      <c r="F170">
        <f>VLOOKUP(S170, metadata!A$2:Q$37,6,FALSE)</f>
        <v>0.38611111111111113</v>
      </c>
      <c r="G170" t="str">
        <f>VLOOKUP(S170, metadata!A$2:Q$37,7,FALSE)</f>
        <v>lubb</v>
      </c>
      <c r="H170" t="str">
        <f>VLOOKUP(S170, metadata!A$2:Q$37,8,FALSE)</f>
        <v>lubb_NPK_27</v>
      </c>
      <c r="I170" t="str">
        <f>VLOOKUP(S170, metadata!A$2:Q$37,9,FALSE)</f>
        <v>B</v>
      </c>
      <c r="J170">
        <f>VLOOKUP(S170, metadata!A$2:Q$37,10,FALSE)</f>
        <v>2</v>
      </c>
      <c r="K170">
        <f>VLOOKUP(S170, metadata!A$2:Q$37,11,FALSE)</f>
        <v>0</v>
      </c>
      <c r="L170">
        <f>VLOOKUP(S170, metadata!A$2:Q$37,12,FALSE)</f>
        <v>0</v>
      </c>
      <c r="M170" t="str">
        <f>VLOOKUP(S170, metadata!A$2:Q$37,13,FALSE)</f>
        <v>lubb</v>
      </c>
      <c r="N170">
        <f>VLOOKUP(S170, metadata!A$2:Q$37,14,FALSE)</f>
        <v>0</v>
      </c>
      <c r="O170">
        <f>VLOOKUP(S170, metadata!A$2:Q$37,15,FALSE)</f>
        <v>11</v>
      </c>
      <c r="P170">
        <f>VLOOKUP(S170, metadata!A$2:Q$37,16,FALSE)</f>
        <v>0</v>
      </c>
      <c r="Q170">
        <f>VLOOKUP(S170, metadata!A$2:Q$37,17,FALSE)</f>
        <v>0</v>
      </c>
      <c r="R170" t="b">
        <f t="shared" si="2"/>
        <v>1</v>
      </c>
      <c r="S170" t="s">
        <v>117</v>
      </c>
      <c r="T170" t="s">
        <v>843</v>
      </c>
      <c r="U170" t="s">
        <v>842</v>
      </c>
      <c r="V170" t="s">
        <v>841</v>
      </c>
      <c r="W170" t="s">
        <v>840</v>
      </c>
      <c r="X170" t="s">
        <v>731</v>
      </c>
      <c r="Y170" t="s">
        <v>839</v>
      </c>
      <c r="Z170">
        <v>3</v>
      </c>
      <c r="AA170" t="s">
        <v>838</v>
      </c>
    </row>
    <row r="171" spans="1:28" x14ac:dyDescent="0.3">
      <c r="A171" t="str">
        <f>VLOOKUP(S171, metadata!A$2:Q$37,1,FALSE)</f>
        <v>ebd116e4-e8ac-4c4d-9b05-fbcedb49d110</v>
      </c>
      <c r="B171" t="str">
        <f>VLOOKUP(S171, metadata!A$2:Q$37,2,FALSE)</f>
        <v>2023-06-05T14:29:01.000Z</v>
      </c>
      <c r="C171" t="str">
        <f>VLOOKUP(S171, metadata!A$2:Q$37,3,FALSE)</f>
        <v>2023-06-05T14:29:15.000Z</v>
      </c>
      <c r="D171" t="str">
        <f>VLOOKUP(S171, metadata!A$2:Q$37,4,FALSE)</f>
        <v>lubb_NPK_27</v>
      </c>
      <c r="E171">
        <f>VLOOKUP(S171, metadata!A$2:Q$37,5,FALSE)</f>
        <v>45082</v>
      </c>
      <c r="F171">
        <f>VLOOKUP(S171, metadata!A$2:Q$37,6,FALSE)</f>
        <v>0.38611111111111113</v>
      </c>
      <c r="G171" t="str">
        <f>VLOOKUP(S171, metadata!A$2:Q$37,7,FALSE)</f>
        <v>lubb</v>
      </c>
      <c r="H171" t="str">
        <f>VLOOKUP(S171, metadata!A$2:Q$37,8,FALSE)</f>
        <v>lubb_NPK_27</v>
      </c>
      <c r="I171" t="str">
        <f>VLOOKUP(S171, metadata!A$2:Q$37,9,FALSE)</f>
        <v>B</v>
      </c>
      <c r="J171">
        <f>VLOOKUP(S171, metadata!A$2:Q$37,10,FALSE)</f>
        <v>2</v>
      </c>
      <c r="K171">
        <f>VLOOKUP(S171, metadata!A$2:Q$37,11,FALSE)</f>
        <v>0</v>
      </c>
      <c r="L171">
        <f>VLOOKUP(S171, metadata!A$2:Q$37,12,FALSE)</f>
        <v>0</v>
      </c>
      <c r="M171" t="str">
        <f>VLOOKUP(S171, metadata!A$2:Q$37,13,FALSE)</f>
        <v>lubb</v>
      </c>
      <c r="N171">
        <f>VLOOKUP(S171, metadata!A$2:Q$37,14,FALSE)</f>
        <v>0</v>
      </c>
      <c r="O171">
        <f>VLOOKUP(S171, metadata!A$2:Q$37,15,FALSE)</f>
        <v>11</v>
      </c>
      <c r="P171">
        <f>VLOOKUP(S171, metadata!A$2:Q$37,16,FALSE)</f>
        <v>0</v>
      </c>
      <c r="Q171">
        <f>VLOOKUP(S171, metadata!A$2:Q$37,17,FALSE)</f>
        <v>0</v>
      </c>
      <c r="R171" t="b">
        <f t="shared" si="2"/>
        <v>1</v>
      </c>
      <c r="S171" t="s">
        <v>117</v>
      </c>
      <c r="T171" t="s">
        <v>837</v>
      </c>
      <c r="U171" t="s">
        <v>836</v>
      </c>
      <c r="V171" t="s">
        <v>835</v>
      </c>
      <c r="W171" t="s">
        <v>769</v>
      </c>
      <c r="X171" t="s">
        <v>717</v>
      </c>
      <c r="Z171">
        <v>2</v>
      </c>
    </row>
    <row r="172" spans="1:28" x14ac:dyDescent="0.3">
      <c r="A172" t="str">
        <f>VLOOKUP(S172, metadata!A$2:Q$37,1,FALSE)</f>
        <v>ebd116e4-e8ac-4c4d-9b05-fbcedb49d110</v>
      </c>
      <c r="B172" t="str">
        <f>VLOOKUP(S172, metadata!A$2:Q$37,2,FALSE)</f>
        <v>2023-06-05T14:29:01.000Z</v>
      </c>
      <c r="C172" t="str">
        <f>VLOOKUP(S172, metadata!A$2:Q$37,3,FALSE)</f>
        <v>2023-06-05T14:29:15.000Z</v>
      </c>
      <c r="D172" t="str">
        <f>VLOOKUP(S172, metadata!A$2:Q$37,4,FALSE)</f>
        <v>lubb_NPK_27</v>
      </c>
      <c r="E172">
        <f>VLOOKUP(S172, metadata!A$2:Q$37,5,FALSE)</f>
        <v>45082</v>
      </c>
      <c r="F172">
        <f>VLOOKUP(S172, metadata!A$2:Q$37,6,FALSE)</f>
        <v>0.38611111111111113</v>
      </c>
      <c r="G172" t="str">
        <f>VLOOKUP(S172, metadata!A$2:Q$37,7,FALSE)</f>
        <v>lubb</v>
      </c>
      <c r="H172" t="str">
        <f>VLOOKUP(S172, metadata!A$2:Q$37,8,FALSE)</f>
        <v>lubb_NPK_27</v>
      </c>
      <c r="I172" t="str">
        <f>VLOOKUP(S172, metadata!A$2:Q$37,9,FALSE)</f>
        <v>B</v>
      </c>
      <c r="J172">
        <f>VLOOKUP(S172, metadata!A$2:Q$37,10,FALSE)</f>
        <v>2</v>
      </c>
      <c r="K172">
        <f>VLOOKUP(S172, metadata!A$2:Q$37,11,FALSE)</f>
        <v>0</v>
      </c>
      <c r="L172">
        <f>VLOOKUP(S172, metadata!A$2:Q$37,12,FALSE)</f>
        <v>0</v>
      </c>
      <c r="M172" t="str">
        <f>VLOOKUP(S172, metadata!A$2:Q$37,13,FALSE)</f>
        <v>lubb</v>
      </c>
      <c r="N172">
        <f>VLOOKUP(S172, metadata!A$2:Q$37,14,FALSE)</f>
        <v>0</v>
      </c>
      <c r="O172">
        <f>VLOOKUP(S172, metadata!A$2:Q$37,15,FALSE)</f>
        <v>11</v>
      </c>
      <c r="P172">
        <f>VLOOKUP(S172, metadata!A$2:Q$37,16,FALSE)</f>
        <v>0</v>
      </c>
      <c r="Q172">
        <f>VLOOKUP(S172, metadata!A$2:Q$37,17,FALSE)</f>
        <v>0</v>
      </c>
      <c r="R172" t="b">
        <f t="shared" si="2"/>
        <v>1</v>
      </c>
      <c r="S172" t="s">
        <v>117</v>
      </c>
      <c r="T172" t="s">
        <v>834</v>
      </c>
      <c r="U172" t="s">
        <v>833</v>
      </c>
      <c r="V172" t="s">
        <v>832</v>
      </c>
      <c r="W172" t="s">
        <v>831</v>
      </c>
      <c r="X172" t="s">
        <v>803</v>
      </c>
      <c r="Z172">
        <v>5</v>
      </c>
    </row>
    <row r="173" spans="1:28" x14ac:dyDescent="0.3">
      <c r="A173" t="str">
        <f>VLOOKUP(S173, metadata!A$2:Q$37,1,FALSE)</f>
        <v>ebd116e4-e8ac-4c4d-9b05-fbcedb49d110</v>
      </c>
      <c r="B173" t="str">
        <f>VLOOKUP(S173, metadata!A$2:Q$37,2,FALSE)</f>
        <v>2023-06-05T14:29:01.000Z</v>
      </c>
      <c r="C173" t="str">
        <f>VLOOKUP(S173, metadata!A$2:Q$37,3,FALSE)</f>
        <v>2023-06-05T14:29:15.000Z</v>
      </c>
      <c r="D173" t="str">
        <f>VLOOKUP(S173, metadata!A$2:Q$37,4,FALSE)</f>
        <v>lubb_NPK_27</v>
      </c>
      <c r="E173">
        <f>VLOOKUP(S173, metadata!A$2:Q$37,5,FALSE)</f>
        <v>45082</v>
      </c>
      <c r="F173">
        <f>VLOOKUP(S173, metadata!A$2:Q$37,6,FALSE)</f>
        <v>0.38611111111111113</v>
      </c>
      <c r="G173" t="str">
        <f>VLOOKUP(S173, metadata!A$2:Q$37,7,FALSE)</f>
        <v>lubb</v>
      </c>
      <c r="H173" t="str">
        <f>VLOOKUP(S173, metadata!A$2:Q$37,8,FALSE)</f>
        <v>lubb_NPK_27</v>
      </c>
      <c r="I173" t="str">
        <f>VLOOKUP(S173, metadata!A$2:Q$37,9,FALSE)</f>
        <v>B</v>
      </c>
      <c r="J173">
        <f>VLOOKUP(S173, metadata!A$2:Q$37,10,FALSE)</f>
        <v>2</v>
      </c>
      <c r="K173">
        <f>VLOOKUP(S173, metadata!A$2:Q$37,11,FALSE)</f>
        <v>0</v>
      </c>
      <c r="L173">
        <f>VLOOKUP(S173, metadata!A$2:Q$37,12,FALSE)</f>
        <v>0</v>
      </c>
      <c r="M173" t="str">
        <f>VLOOKUP(S173, metadata!A$2:Q$37,13,FALSE)</f>
        <v>lubb</v>
      </c>
      <c r="N173">
        <f>VLOOKUP(S173, metadata!A$2:Q$37,14,FALSE)</f>
        <v>0</v>
      </c>
      <c r="O173">
        <f>VLOOKUP(S173, metadata!A$2:Q$37,15,FALSE)</f>
        <v>11</v>
      </c>
      <c r="P173">
        <f>VLOOKUP(S173, metadata!A$2:Q$37,16,FALSE)</f>
        <v>0</v>
      </c>
      <c r="Q173">
        <f>VLOOKUP(S173, metadata!A$2:Q$37,17,FALSE)</f>
        <v>0</v>
      </c>
      <c r="R173" t="b">
        <f t="shared" si="2"/>
        <v>1</v>
      </c>
      <c r="S173" t="s">
        <v>117</v>
      </c>
      <c r="T173" t="s">
        <v>830</v>
      </c>
      <c r="U173" t="s">
        <v>829</v>
      </c>
      <c r="V173" t="s">
        <v>828</v>
      </c>
      <c r="W173" t="s">
        <v>827</v>
      </c>
      <c r="X173" t="s">
        <v>711</v>
      </c>
      <c r="Z173">
        <v>42</v>
      </c>
    </row>
    <row r="174" spans="1:28" x14ac:dyDescent="0.3">
      <c r="A174" t="str">
        <f>VLOOKUP(S174, metadata!A$2:Q$37,1,FALSE)</f>
        <v>ebd116e4-e8ac-4c4d-9b05-fbcedb49d110</v>
      </c>
      <c r="B174" t="str">
        <f>VLOOKUP(S174, metadata!A$2:Q$37,2,FALSE)</f>
        <v>2023-06-05T14:29:01.000Z</v>
      </c>
      <c r="C174" t="str">
        <f>VLOOKUP(S174, metadata!A$2:Q$37,3,FALSE)</f>
        <v>2023-06-05T14:29:15.000Z</v>
      </c>
      <c r="D174" t="str">
        <f>VLOOKUP(S174, metadata!A$2:Q$37,4,FALSE)</f>
        <v>lubb_NPK_27</v>
      </c>
      <c r="E174">
        <f>VLOOKUP(S174, metadata!A$2:Q$37,5,FALSE)</f>
        <v>45082</v>
      </c>
      <c r="F174">
        <f>VLOOKUP(S174, metadata!A$2:Q$37,6,FALSE)</f>
        <v>0.38611111111111113</v>
      </c>
      <c r="G174" t="str">
        <f>VLOOKUP(S174, metadata!A$2:Q$37,7,FALSE)</f>
        <v>lubb</v>
      </c>
      <c r="H174" t="str">
        <f>VLOOKUP(S174, metadata!A$2:Q$37,8,FALSE)</f>
        <v>lubb_NPK_27</v>
      </c>
      <c r="I174" t="str">
        <f>VLOOKUP(S174, metadata!A$2:Q$37,9,FALSE)</f>
        <v>B</v>
      </c>
      <c r="J174">
        <f>VLOOKUP(S174, metadata!A$2:Q$37,10,FALSE)</f>
        <v>2</v>
      </c>
      <c r="K174">
        <f>VLOOKUP(S174, metadata!A$2:Q$37,11,FALSE)</f>
        <v>0</v>
      </c>
      <c r="L174">
        <f>VLOOKUP(S174, metadata!A$2:Q$37,12,FALSE)</f>
        <v>0</v>
      </c>
      <c r="M174" t="str">
        <f>VLOOKUP(S174, metadata!A$2:Q$37,13,FALSE)</f>
        <v>lubb</v>
      </c>
      <c r="N174">
        <f>VLOOKUP(S174, metadata!A$2:Q$37,14,FALSE)</f>
        <v>0</v>
      </c>
      <c r="O174">
        <f>VLOOKUP(S174, metadata!A$2:Q$37,15,FALSE)</f>
        <v>11</v>
      </c>
      <c r="P174">
        <f>VLOOKUP(S174, metadata!A$2:Q$37,16,FALSE)</f>
        <v>0</v>
      </c>
      <c r="Q174">
        <f>VLOOKUP(S174, metadata!A$2:Q$37,17,FALSE)</f>
        <v>0</v>
      </c>
      <c r="R174" t="b">
        <f t="shared" si="2"/>
        <v>1</v>
      </c>
      <c r="S174" t="s">
        <v>117</v>
      </c>
      <c r="T174" t="s">
        <v>826</v>
      </c>
      <c r="U174" t="s">
        <v>825</v>
      </c>
      <c r="V174" t="s">
        <v>824</v>
      </c>
      <c r="W174" t="s">
        <v>706</v>
      </c>
      <c r="X174" t="s">
        <v>705</v>
      </c>
      <c r="Z174">
        <v>0</v>
      </c>
      <c r="AA174" t="s">
        <v>823</v>
      </c>
    </row>
    <row r="175" spans="1:28" x14ac:dyDescent="0.3">
      <c r="A175" t="str">
        <f>VLOOKUP(S175, metadata!A$2:Q$37,1,FALSE)</f>
        <v>ebd116e4-e8ac-4c4d-9b05-fbcedb49d110</v>
      </c>
      <c r="B175" t="str">
        <f>VLOOKUP(S175, metadata!A$2:Q$37,2,FALSE)</f>
        <v>2023-06-05T14:29:01.000Z</v>
      </c>
      <c r="C175" t="str">
        <f>VLOOKUP(S175, metadata!A$2:Q$37,3,FALSE)</f>
        <v>2023-06-05T14:29:15.000Z</v>
      </c>
      <c r="D175" t="str">
        <f>VLOOKUP(S175, metadata!A$2:Q$37,4,FALSE)</f>
        <v>lubb_NPK_27</v>
      </c>
      <c r="E175">
        <f>VLOOKUP(S175, metadata!A$2:Q$37,5,FALSE)</f>
        <v>45082</v>
      </c>
      <c r="F175">
        <f>VLOOKUP(S175, metadata!A$2:Q$37,6,FALSE)</f>
        <v>0.38611111111111113</v>
      </c>
      <c r="G175" t="str">
        <f>VLOOKUP(S175, metadata!A$2:Q$37,7,FALSE)</f>
        <v>lubb</v>
      </c>
      <c r="H175" t="str">
        <f>VLOOKUP(S175, metadata!A$2:Q$37,8,FALSE)</f>
        <v>lubb_NPK_27</v>
      </c>
      <c r="I175" t="str">
        <f>VLOOKUP(S175, metadata!A$2:Q$37,9,FALSE)</f>
        <v>B</v>
      </c>
      <c r="J175">
        <f>VLOOKUP(S175, metadata!A$2:Q$37,10,FALSE)</f>
        <v>2</v>
      </c>
      <c r="K175">
        <f>VLOOKUP(S175, metadata!A$2:Q$37,11,FALSE)</f>
        <v>0</v>
      </c>
      <c r="L175">
        <f>VLOOKUP(S175, metadata!A$2:Q$37,12,FALSE)</f>
        <v>0</v>
      </c>
      <c r="M175" t="str">
        <f>VLOOKUP(S175, metadata!A$2:Q$37,13,FALSE)</f>
        <v>lubb</v>
      </c>
      <c r="N175">
        <f>VLOOKUP(S175, metadata!A$2:Q$37,14,FALSE)</f>
        <v>0</v>
      </c>
      <c r="O175">
        <f>VLOOKUP(S175, metadata!A$2:Q$37,15,FALSE)</f>
        <v>11</v>
      </c>
      <c r="P175">
        <f>VLOOKUP(S175, metadata!A$2:Q$37,16,FALSE)</f>
        <v>0</v>
      </c>
      <c r="Q175">
        <f>VLOOKUP(S175, metadata!A$2:Q$37,17,FALSE)</f>
        <v>0</v>
      </c>
      <c r="R175" t="b">
        <f t="shared" si="2"/>
        <v>1</v>
      </c>
      <c r="S175" t="s">
        <v>117</v>
      </c>
      <c r="T175" t="s">
        <v>822</v>
      </c>
      <c r="U175" t="s">
        <v>821</v>
      </c>
      <c r="V175" t="s">
        <v>820</v>
      </c>
      <c r="W175" t="s">
        <v>700</v>
      </c>
      <c r="X175" t="s">
        <v>699</v>
      </c>
      <c r="Z175">
        <v>0</v>
      </c>
      <c r="AB175" t="s">
        <v>819</v>
      </c>
    </row>
    <row r="176" spans="1:28" x14ac:dyDescent="0.3">
      <c r="A176" t="str">
        <f>VLOOKUP(S176, metadata!A$2:Q$37,1,FALSE)</f>
        <v>ebd116e4-e8ac-4c4d-9b05-fbcedb49d110</v>
      </c>
      <c r="B176" t="str">
        <f>VLOOKUP(S176, metadata!A$2:Q$37,2,FALSE)</f>
        <v>2023-06-05T14:29:01.000Z</v>
      </c>
      <c r="C176" t="str">
        <f>VLOOKUP(S176, metadata!A$2:Q$37,3,FALSE)</f>
        <v>2023-06-05T14:29:15.000Z</v>
      </c>
      <c r="D176" t="str">
        <f>VLOOKUP(S176, metadata!A$2:Q$37,4,FALSE)</f>
        <v>lubb_NPK_27</v>
      </c>
      <c r="E176">
        <f>VLOOKUP(S176, metadata!A$2:Q$37,5,FALSE)</f>
        <v>45082</v>
      </c>
      <c r="F176">
        <f>VLOOKUP(S176, metadata!A$2:Q$37,6,FALSE)</f>
        <v>0.38611111111111113</v>
      </c>
      <c r="G176" t="str">
        <f>VLOOKUP(S176, metadata!A$2:Q$37,7,FALSE)</f>
        <v>lubb</v>
      </c>
      <c r="H176" t="str">
        <f>VLOOKUP(S176, metadata!A$2:Q$37,8,FALSE)</f>
        <v>lubb_NPK_27</v>
      </c>
      <c r="I176" t="str">
        <f>VLOOKUP(S176, metadata!A$2:Q$37,9,FALSE)</f>
        <v>B</v>
      </c>
      <c r="J176">
        <f>VLOOKUP(S176, metadata!A$2:Q$37,10,FALSE)</f>
        <v>2</v>
      </c>
      <c r="K176">
        <f>VLOOKUP(S176, metadata!A$2:Q$37,11,FALSE)</f>
        <v>0</v>
      </c>
      <c r="L176">
        <f>VLOOKUP(S176, metadata!A$2:Q$37,12,FALSE)</f>
        <v>0</v>
      </c>
      <c r="M176" t="str">
        <f>VLOOKUP(S176, metadata!A$2:Q$37,13,FALSE)</f>
        <v>lubb</v>
      </c>
      <c r="N176">
        <f>VLOOKUP(S176, metadata!A$2:Q$37,14,FALSE)</f>
        <v>0</v>
      </c>
      <c r="O176">
        <f>VLOOKUP(S176, metadata!A$2:Q$37,15,FALSE)</f>
        <v>11</v>
      </c>
      <c r="P176">
        <f>VLOOKUP(S176, metadata!A$2:Q$37,16,FALSE)</f>
        <v>0</v>
      </c>
      <c r="Q176">
        <f>VLOOKUP(S176, metadata!A$2:Q$37,17,FALSE)</f>
        <v>0</v>
      </c>
      <c r="R176" t="b">
        <f t="shared" si="2"/>
        <v>1</v>
      </c>
      <c r="S176" t="s">
        <v>117</v>
      </c>
      <c r="T176" t="s">
        <v>818</v>
      </c>
      <c r="U176" t="s">
        <v>817</v>
      </c>
      <c r="V176" t="s">
        <v>816</v>
      </c>
      <c r="W176" t="s">
        <v>815</v>
      </c>
      <c r="X176" t="s">
        <v>694</v>
      </c>
      <c r="Z176">
        <v>25</v>
      </c>
    </row>
    <row r="177" spans="1:28" x14ac:dyDescent="0.3">
      <c r="A177" t="str">
        <f>VLOOKUP(S177, metadata!A$2:Q$37,1,FALSE)</f>
        <v>ebd116e4-e8ac-4c4d-9b05-fbcedb49d110</v>
      </c>
      <c r="B177" t="str">
        <f>VLOOKUP(S177, metadata!A$2:Q$37,2,FALSE)</f>
        <v>2023-06-05T14:29:01.000Z</v>
      </c>
      <c r="C177" t="str">
        <f>VLOOKUP(S177, metadata!A$2:Q$37,3,FALSE)</f>
        <v>2023-06-05T14:29:15.000Z</v>
      </c>
      <c r="D177" t="str">
        <f>VLOOKUP(S177, metadata!A$2:Q$37,4,FALSE)</f>
        <v>lubb_NPK_27</v>
      </c>
      <c r="E177">
        <f>VLOOKUP(S177, metadata!A$2:Q$37,5,FALSE)</f>
        <v>45082</v>
      </c>
      <c r="F177">
        <f>VLOOKUP(S177, metadata!A$2:Q$37,6,FALSE)</f>
        <v>0.38611111111111113</v>
      </c>
      <c r="G177" t="str">
        <f>VLOOKUP(S177, metadata!A$2:Q$37,7,FALSE)</f>
        <v>lubb</v>
      </c>
      <c r="H177" t="str">
        <f>VLOOKUP(S177, metadata!A$2:Q$37,8,FALSE)</f>
        <v>lubb_NPK_27</v>
      </c>
      <c r="I177" t="str">
        <f>VLOOKUP(S177, metadata!A$2:Q$37,9,FALSE)</f>
        <v>B</v>
      </c>
      <c r="J177">
        <f>VLOOKUP(S177, metadata!A$2:Q$37,10,FALSE)</f>
        <v>2</v>
      </c>
      <c r="K177">
        <f>VLOOKUP(S177, metadata!A$2:Q$37,11,FALSE)</f>
        <v>0</v>
      </c>
      <c r="L177">
        <f>VLOOKUP(S177, metadata!A$2:Q$37,12,FALSE)</f>
        <v>0</v>
      </c>
      <c r="M177" t="str">
        <f>VLOOKUP(S177, metadata!A$2:Q$37,13,FALSE)</f>
        <v>lubb</v>
      </c>
      <c r="N177">
        <f>VLOOKUP(S177, metadata!A$2:Q$37,14,FALSE)</f>
        <v>0</v>
      </c>
      <c r="O177">
        <f>VLOOKUP(S177, metadata!A$2:Q$37,15,FALSE)</f>
        <v>11</v>
      </c>
      <c r="P177">
        <f>VLOOKUP(S177, metadata!A$2:Q$37,16,FALSE)</f>
        <v>0</v>
      </c>
      <c r="Q177">
        <f>VLOOKUP(S177, metadata!A$2:Q$37,17,FALSE)</f>
        <v>0</v>
      </c>
      <c r="R177" t="b">
        <f t="shared" si="2"/>
        <v>1</v>
      </c>
      <c r="S177" t="s">
        <v>117</v>
      </c>
      <c r="T177" t="s">
        <v>814</v>
      </c>
      <c r="U177" t="s">
        <v>813</v>
      </c>
      <c r="V177" t="s">
        <v>812</v>
      </c>
      <c r="W177" t="s">
        <v>811</v>
      </c>
      <c r="X177" t="s">
        <v>677</v>
      </c>
      <c r="Z177">
        <v>15</v>
      </c>
    </row>
    <row r="178" spans="1:28" x14ac:dyDescent="0.3">
      <c r="A178" t="str">
        <f>VLOOKUP(S178, metadata!A$2:Q$37,1,FALSE)</f>
        <v>ebd116e4-e8ac-4c4d-9b05-fbcedb49d110</v>
      </c>
      <c r="B178" t="str">
        <f>VLOOKUP(S178, metadata!A$2:Q$37,2,FALSE)</f>
        <v>2023-06-05T14:29:01.000Z</v>
      </c>
      <c r="C178" t="str">
        <f>VLOOKUP(S178, metadata!A$2:Q$37,3,FALSE)</f>
        <v>2023-06-05T14:29:15.000Z</v>
      </c>
      <c r="D178" t="str">
        <f>VLOOKUP(S178, metadata!A$2:Q$37,4,FALSE)</f>
        <v>lubb_NPK_27</v>
      </c>
      <c r="E178">
        <f>VLOOKUP(S178, metadata!A$2:Q$37,5,FALSE)</f>
        <v>45082</v>
      </c>
      <c r="F178">
        <f>VLOOKUP(S178, metadata!A$2:Q$37,6,FALSE)</f>
        <v>0.38611111111111113</v>
      </c>
      <c r="G178" t="str">
        <f>VLOOKUP(S178, metadata!A$2:Q$37,7,FALSE)</f>
        <v>lubb</v>
      </c>
      <c r="H178" t="str">
        <f>VLOOKUP(S178, metadata!A$2:Q$37,8,FALSE)</f>
        <v>lubb_NPK_27</v>
      </c>
      <c r="I178" t="str">
        <f>VLOOKUP(S178, metadata!A$2:Q$37,9,FALSE)</f>
        <v>B</v>
      </c>
      <c r="J178">
        <f>VLOOKUP(S178, metadata!A$2:Q$37,10,FALSE)</f>
        <v>2</v>
      </c>
      <c r="K178">
        <f>VLOOKUP(S178, metadata!A$2:Q$37,11,FALSE)</f>
        <v>0</v>
      </c>
      <c r="L178">
        <f>VLOOKUP(S178, metadata!A$2:Q$37,12,FALSE)</f>
        <v>0</v>
      </c>
      <c r="M178" t="str">
        <f>VLOOKUP(S178, metadata!A$2:Q$37,13,FALSE)</f>
        <v>lubb</v>
      </c>
      <c r="N178">
        <f>VLOOKUP(S178, metadata!A$2:Q$37,14,FALSE)</f>
        <v>0</v>
      </c>
      <c r="O178">
        <f>VLOOKUP(S178, metadata!A$2:Q$37,15,FALSE)</f>
        <v>11</v>
      </c>
      <c r="P178">
        <f>VLOOKUP(S178, metadata!A$2:Q$37,16,FALSE)</f>
        <v>0</v>
      </c>
      <c r="Q178">
        <f>VLOOKUP(S178, metadata!A$2:Q$37,17,FALSE)</f>
        <v>0</v>
      </c>
      <c r="R178" t="b">
        <f t="shared" si="2"/>
        <v>1</v>
      </c>
      <c r="S178" t="s">
        <v>117</v>
      </c>
      <c r="T178" t="s">
        <v>810</v>
      </c>
      <c r="U178" t="s">
        <v>809</v>
      </c>
      <c r="V178" t="s">
        <v>808</v>
      </c>
      <c r="W178" t="s">
        <v>673</v>
      </c>
      <c r="X178" t="s">
        <v>672</v>
      </c>
      <c r="Z178">
        <v>0</v>
      </c>
    </row>
    <row r="179" spans="1:28" x14ac:dyDescent="0.3">
      <c r="A179" t="str">
        <f>VLOOKUP(S179, metadata!A$2:Q$37,1,FALSE)</f>
        <v>597548d9-ae76-40e6-9d11-3e378c908a8f</v>
      </c>
      <c r="B179" t="str">
        <f>VLOOKUP(S179, metadata!A$2:Q$37,2,FALSE)</f>
        <v>2023-06-05T14:13:52.000Z</v>
      </c>
      <c r="C179" t="str">
        <f>VLOOKUP(S179, metadata!A$2:Q$37,3,FALSE)</f>
        <v>2023-06-05T14:14:01.000Z</v>
      </c>
      <c r="D179" t="str">
        <f>VLOOKUP(S179, metadata!A$2:Q$37,4,FALSE)</f>
        <v>lubb_control_28</v>
      </c>
      <c r="E179">
        <f>VLOOKUP(S179, metadata!A$2:Q$37,5,FALSE)</f>
        <v>45082</v>
      </c>
      <c r="F179">
        <f>VLOOKUP(S179, metadata!A$2:Q$37,6,FALSE)</f>
        <v>0.37916666666666665</v>
      </c>
      <c r="G179" t="str">
        <f>VLOOKUP(S179, metadata!A$2:Q$37,7,FALSE)</f>
        <v>lubb</v>
      </c>
      <c r="H179" t="str">
        <f>VLOOKUP(S179, metadata!A$2:Q$37,8,FALSE)</f>
        <v>lubb_control_28</v>
      </c>
      <c r="I179" t="str">
        <f>VLOOKUP(S179, metadata!A$2:Q$37,9,FALSE)</f>
        <v>B</v>
      </c>
      <c r="J179">
        <f>VLOOKUP(S179, metadata!A$2:Q$37,10,FALSE)</f>
        <v>2</v>
      </c>
      <c r="K179">
        <f>VLOOKUP(S179, metadata!A$2:Q$37,11,FALSE)</f>
        <v>0</v>
      </c>
      <c r="L179" t="str">
        <f>VLOOKUP(S179, metadata!A$2:Q$37,12,FALSE)</f>
        <v>Mesquite (established) in centerof subplot</v>
      </c>
      <c r="M179" t="str">
        <f>VLOOKUP(S179, metadata!A$2:Q$37,13,FALSE)</f>
        <v>lubb</v>
      </c>
      <c r="N179">
        <f>VLOOKUP(S179, metadata!A$2:Q$37,14,FALSE)</f>
        <v>0</v>
      </c>
      <c r="O179">
        <f>VLOOKUP(S179, metadata!A$2:Q$37,15,FALSE)</f>
        <v>7</v>
      </c>
      <c r="P179">
        <f>VLOOKUP(S179, metadata!A$2:Q$37,16,FALSE)</f>
        <v>0</v>
      </c>
      <c r="Q179">
        <f>VLOOKUP(S179, metadata!A$2:Q$37,17,FALSE)</f>
        <v>0</v>
      </c>
      <c r="R179" t="b">
        <f t="shared" si="2"/>
        <v>1</v>
      </c>
      <c r="S179" t="s">
        <v>121</v>
      </c>
      <c r="T179" t="s">
        <v>807</v>
      </c>
      <c r="U179" t="s">
        <v>806</v>
      </c>
      <c r="V179" t="s">
        <v>805</v>
      </c>
      <c r="W179" t="s">
        <v>804</v>
      </c>
      <c r="X179" t="s">
        <v>803</v>
      </c>
      <c r="Z179">
        <v>60</v>
      </c>
      <c r="AA179" t="s">
        <v>802</v>
      </c>
      <c r="AB179" t="s">
        <v>801</v>
      </c>
    </row>
    <row r="180" spans="1:28" x14ac:dyDescent="0.3">
      <c r="A180" t="str">
        <f>VLOOKUP(S180, metadata!A$2:Q$37,1,FALSE)</f>
        <v>597548d9-ae76-40e6-9d11-3e378c908a8f</v>
      </c>
      <c r="B180" t="str">
        <f>VLOOKUP(S180, metadata!A$2:Q$37,2,FALSE)</f>
        <v>2023-06-05T14:13:52.000Z</v>
      </c>
      <c r="C180" t="str">
        <f>VLOOKUP(S180, metadata!A$2:Q$37,3,FALSE)</f>
        <v>2023-06-05T14:14:01.000Z</v>
      </c>
      <c r="D180" t="str">
        <f>VLOOKUP(S180, metadata!A$2:Q$37,4,FALSE)</f>
        <v>lubb_control_28</v>
      </c>
      <c r="E180">
        <f>VLOOKUP(S180, metadata!A$2:Q$37,5,FALSE)</f>
        <v>45082</v>
      </c>
      <c r="F180">
        <f>VLOOKUP(S180, metadata!A$2:Q$37,6,FALSE)</f>
        <v>0.37916666666666665</v>
      </c>
      <c r="G180" t="str">
        <f>VLOOKUP(S180, metadata!A$2:Q$37,7,FALSE)</f>
        <v>lubb</v>
      </c>
      <c r="H180" t="str">
        <f>VLOOKUP(S180, metadata!A$2:Q$37,8,FALSE)</f>
        <v>lubb_control_28</v>
      </c>
      <c r="I180" t="str">
        <f>VLOOKUP(S180, metadata!A$2:Q$37,9,FALSE)</f>
        <v>B</v>
      </c>
      <c r="J180">
        <f>VLOOKUP(S180, metadata!A$2:Q$37,10,FALSE)</f>
        <v>2</v>
      </c>
      <c r="K180">
        <f>VLOOKUP(S180, metadata!A$2:Q$37,11,FALSE)</f>
        <v>0</v>
      </c>
      <c r="L180" t="str">
        <f>VLOOKUP(S180, metadata!A$2:Q$37,12,FALSE)</f>
        <v>Mesquite (established) in centerof subplot</v>
      </c>
      <c r="M180" t="str">
        <f>VLOOKUP(S180, metadata!A$2:Q$37,13,FALSE)</f>
        <v>lubb</v>
      </c>
      <c r="N180">
        <f>VLOOKUP(S180, metadata!A$2:Q$37,14,FALSE)</f>
        <v>0</v>
      </c>
      <c r="O180">
        <f>VLOOKUP(S180, metadata!A$2:Q$37,15,FALSE)</f>
        <v>7</v>
      </c>
      <c r="P180">
        <f>VLOOKUP(S180, metadata!A$2:Q$37,16,FALSE)</f>
        <v>0</v>
      </c>
      <c r="Q180">
        <f>VLOOKUP(S180, metadata!A$2:Q$37,17,FALSE)</f>
        <v>0</v>
      </c>
      <c r="R180" t="b">
        <f t="shared" si="2"/>
        <v>1</v>
      </c>
      <c r="S180" t="s">
        <v>121</v>
      </c>
      <c r="T180" t="s">
        <v>800</v>
      </c>
      <c r="U180" t="s">
        <v>799</v>
      </c>
      <c r="V180" t="s">
        <v>798</v>
      </c>
      <c r="W180" t="s">
        <v>797</v>
      </c>
      <c r="X180" t="s">
        <v>711</v>
      </c>
      <c r="Z180">
        <v>95</v>
      </c>
      <c r="AA180" t="s">
        <v>796</v>
      </c>
    </row>
    <row r="181" spans="1:28" x14ac:dyDescent="0.3">
      <c r="A181" t="str">
        <f>VLOOKUP(S181, metadata!A$2:Q$37,1,FALSE)</f>
        <v>597548d9-ae76-40e6-9d11-3e378c908a8f</v>
      </c>
      <c r="B181" t="str">
        <f>VLOOKUP(S181, metadata!A$2:Q$37,2,FALSE)</f>
        <v>2023-06-05T14:13:52.000Z</v>
      </c>
      <c r="C181" t="str">
        <f>VLOOKUP(S181, metadata!A$2:Q$37,3,FALSE)</f>
        <v>2023-06-05T14:14:01.000Z</v>
      </c>
      <c r="D181" t="str">
        <f>VLOOKUP(S181, metadata!A$2:Q$37,4,FALSE)</f>
        <v>lubb_control_28</v>
      </c>
      <c r="E181">
        <f>VLOOKUP(S181, metadata!A$2:Q$37,5,FALSE)</f>
        <v>45082</v>
      </c>
      <c r="F181">
        <f>VLOOKUP(S181, metadata!A$2:Q$37,6,FALSE)</f>
        <v>0.37916666666666665</v>
      </c>
      <c r="G181" t="str">
        <f>VLOOKUP(S181, metadata!A$2:Q$37,7,FALSE)</f>
        <v>lubb</v>
      </c>
      <c r="H181" t="str">
        <f>VLOOKUP(S181, metadata!A$2:Q$37,8,FALSE)</f>
        <v>lubb_control_28</v>
      </c>
      <c r="I181" t="str">
        <f>VLOOKUP(S181, metadata!A$2:Q$37,9,FALSE)</f>
        <v>B</v>
      </c>
      <c r="J181">
        <f>VLOOKUP(S181, metadata!A$2:Q$37,10,FALSE)</f>
        <v>2</v>
      </c>
      <c r="K181">
        <f>VLOOKUP(S181, metadata!A$2:Q$37,11,FALSE)</f>
        <v>0</v>
      </c>
      <c r="L181" t="str">
        <f>VLOOKUP(S181, metadata!A$2:Q$37,12,FALSE)</f>
        <v>Mesquite (established) in centerof subplot</v>
      </c>
      <c r="M181" t="str">
        <f>VLOOKUP(S181, metadata!A$2:Q$37,13,FALSE)</f>
        <v>lubb</v>
      </c>
      <c r="N181">
        <f>VLOOKUP(S181, metadata!A$2:Q$37,14,FALSE)</f>
        <v>0</v>
      </c>
      <c r="O181">
        <f>VLOOKUP(S181, metadata!A$2:Q$37,15,FALSE)</f>
        <v>7</v>
      </c>
      <c r="P181">
        <f>VLOOKUP(S181, metadata!A$2:Q$37,16,FALSE)</f>
        <v>0</v>
      </c>
      <c r="Q181">
        <f>VLOOKUP(S181, metadata!A$2:Q$37,17,FALSE)</f>
        <v>0</v>
      </c>
      <c r="R181" t="b">
        <f t="shared" si="2"/>
        <v>1</v>
      </c>
      <c r="S181" t="s">
        <v>121</v>
      </c>
      <c r="T181" t="s">
        <v>795</v>
      </c>
      <c r="U181" t="s">
        <v>794</v>
      </c>
      <c r="V181" t="s">
        <v>793</v>
      </c>
      <c r="W181" t="s">
        <v>706</v>
      </c>
      <c r="X181" t="s">
        <v>705</v>
      </c>
      <c r="Z181">
        <v>0</v>
      </c>
      <c r="AA181" t="s">
        <v>792</v>
      </c>
    </row>
    <row r="182" spans="1:28" x14ac:dyDescent="0.3">
      <c r="A182" t="str">
        <f>VLOOKUP(S182, metadata!A$2:Q$37,1,FALSE)</f>
        <v>597548d9-ae76-40e6-9d11-3e378c908a8f</v>
      </c>
      <c r="B182" t="str">
        <f>VLOOKUP(S182, metadata!A$2:Q$37,2,FALSE)</f>
        <v>2023-06-05T14:13:52.000Z</v>
      </c>
      <c r="C182" t="str">
        <f>VLOOKUP(S182, metadata!A$2:Q$37,3,FALSE)</f>
        <v>2023-06-05T14:14:01.000Z</v>
      </c>
      <c r="D182" t="str">
        <f>VLOOKUP(S182, metadata!A$2:Q$37,4,FALSE)</f>
        <v>lubb_control_28</v>
      </c>
      <c r="E182">
        <f>VLOOKUP(S182, metadata!A$2:Q$37,5,FALSE)</f>
        <v>45082</v>
      </c>
      <c r="F182">
        <f>VLOOKUP(S182, metadata!A$2:Q$37,6,FALSE)</f>
        <v>0.37916666666666665</v>
      </c>
      <c r="G182" t="str">
        <f>VLOOKUP(S182, metadata!A$2:Q$37,7,FALSE)</f>
        <v>lubb</v>
      </c>
      <c r="H182" t="str">
        <f>VLOOKUP(S182, metadata!A$2:Q$37,8,FALSE)</f>
        <v>lubb_control_28</v>
      </c>
      <c r="I182" t="str">
        <f>VLOOKUP(S182, metadata!A$2:Q$37,9,FALSE)</f>
        <v>B</v>
      </c>
      <c r="J182">
        <f>VLOOKUP(S182, metadata!A$2:Q$37,10,FALSE)</f>
        <v>2</v>
      </c>
      <c r="K182">
        <f>VLOOKUP(S182, metadata!A$2:Q$37,11,FALSE)</f>
        <v>0</v>
      </c>
      <c r="L182" t="str">
        <f>VLOOKUP(S182, metadata!A$2:Q$37,12,FALSE)</f>
        <v>Mesquite (established) in centerof subplot</v>
      </c>
      <c r="M182" t="str">
        <f>VLOOKUP(S182, metadata!A$2:Q$37,13,FALSE)</f>
        <v>lubb</v>
      </c>
      <c r="N182">
        <f>VLOOKUP(S182, metadata!A$2:Q$37,14,FALSE)</f>
        <v>0</v>
      </c>
      <c r="O182">
        <f>VLOOKUP(S182, metadata!A$2:Q$37,15,FALSE)</f>
        <v>7</v>
      </c>
      <c r="P182">
        <f>VLOOKUP(S182, metadata!A$2:Q$37,16,FALSE)</f>
        <v>0</v>
      </c>
      <c r="Q182">
        <f>VLOOKUP(S182, metadata!A$2:Q$37,17,FALSE)</f>
        <v>0</v>
      </c>
      <c r="R182" t="b">
        <f t="shared" si="2"/>
        <v>1</v>
      </c>
      <c r="S182" t="s">
        <v>121</v>
      </c>
      <c r="T182" t="s">
        <v>791</v>
      </c>
      <c r="U182" t="s">
        <v>790</v>
      </c>
      <c r="V182" t="s">
        <v>789</v>
      </c>
      <c r="W182" t="s">
        <v>700</v>
      </c>
      <c r="X182" t="s">
        <v>699</v>
      </c>
      <c r="Z182">
        <v>0</v>
      </c>
    </row>
    <row r="183" spans="1:28" x14ac:dyDescent="0.3">
      <c r="A183" t="str">
        <f>VLOOKUP(S183, metadata!A$2:Q$37,1,FALSE)</f>
        <v>597548d9-ae76-40e6-9d11-3e378c908a8f</v>
      </c>
      <c r="B183" t="str">
        <f>VLOOKUP(S183, metadata!A$2:Q$37,2,FALSE)</f>
        <v>2023-06-05T14:13:52.000Z</v>
      </c>
      <c r="C183" t="str">
        <f>VLOOKUP(S183, metadata!A$2:Q$37,3,FALSE)</f>
        <v>2023-06-05T14:14:01.000Z</v>
      </c>
      <c r="D183" t="str">
        <f>VLOOKUP(S183, metadata!A$2:Q$37,4,FALSE)</f>
        <v>lubb_control_28</v>
      </c>
      <c r="E183">
        <f>VLOOKUP(S183, metadata!A$2:Q$37,5,FALSE)</f>
        <v>45082</v>
      </c>
      <c r="F183">
        <f>VLOOKUP(S183, metadata!A$2:Q$37,6,FALSE)</f>
        <v>0.37916666666666665</v>
      </c>
      <c r="G183" t="str">
        <f>VLOOKUP(S183, metadata!A$2:Q$37,7,FALSE)</f>
        <v>lubb</v>
      </c>
      <c r="H183" t="str">
        <f>VLOOKUP(S183, metadata!A$2:Q$37,8,FALSE)</f>
        <v>lubb_control_28</v>
      </c>
      <c r="I183" t="str">
        <f>VLOOKUP(S183, metadata!A$2:Q$37,9,FALSE)</f>
        <v>B</v>
      </c>
      <c r="J183">
        <f>VLOOKUP(S183, metadata!A$2:Q$37,10,FALSE)</f>
        <v>2</v>
      </c>
      <c r="K183">
        <f>VLOOKUP(S183, metadata!A$2:Q$37,11,FALSE)</f>
        <v>0</v>
      </c>
      <c r="L183" t="str">
        <f>VLOOKUP(S183, metadata!A$2:Q$37,12,FALSE)</f>
        <v>Mesquite (established) in centerof subplot</v>
      </c>
      <c r="M183" t="str">
        <f>VLOOKUP(S183, metadata!A$2:Q$37,13,FALSE)</f>
        <v>lubb</v>
      </c>
      <c r="N183">
        <f>VLOOKUP(S183, metadata!A$2:Q$37,14,FALSE)</f>
        <v>0</v>
      </c>
      <c r="O183">
        <f>VLOOKUP(S183, metadata!A$2:Q$37,15,FALSE)</f>
        <v>7</v>
      </c>
      <c r="P183">
        <f>VLOOKUP(S183, metadata!A$2:Q$37,16,FALSE)</f>
        <v>0</v>
      </c>
      <c r="Q183">
        <f>VLOOKUP(S183, metadata!A$2:Q$37,17,FALSE)</f>
        <v>0</v>
      </c>
      <c r="R183" t="b">
        <f t="shared" si="2"/>
        <v>1</v>
      </c>
      <c r="S183" t="s">
        <v>121</v>
      </c>
      <c r="T183" t="s">
        <v>788</v>
      </c>
      <c r="U183" t="s">
        <v>787</v>
      </c>
      <c r="V183" t="s">
        <v>786</v>
      </c>
      <c r="W183" t="s">
        <v>695</v>
      </c>
      <c r="X183" t="s">
        <v>694</v>
      </c>
      <c r="Z183">
        <v>0</v>
      </c>
    </row>
    <row r="184" spans="1:28" x14ac:dyDescent="0.3">
      <c r="A184" t="str">
        <f>VLOOKUP(S184, metadata!A$2:Q$37,1,FALSE)</f>
        <v>597548d9-ae76-40e6-9d11-3e378c908a8f</v>
      </c>
      <c r="B184" t="str">
        <f>VLOOKUP(S184, metadata!A$2:Q$37,2,FALSE)</f>
        <v>2023-06-05T14:13:52.000Z</v>
      </c>
      <c r="C184" t="str">
        <f>VLOOKUP(S184, metadata!A$2:Q$37,3,FALSE)</f>
        <v>2023-06-05T14:14:01.000Z</v>
      </c>
      <c r="D184" t="str">
        <f>VLOOKUP(S184, metadata!A$2:Q$37,4,FALSE)</f>
        <v>lubb_control_28</v>
      </c>
      <c r="E184">
        <f>VLOOKUP(S184, metadata!A$2:Q$37,5,FALSE)</f>
        <v>45082</v>
      </c>
      <c r="F184">
        <f>VLOOKUP(S184, metadata!A$2:Q$37,6,FALSE)</f>
        <v>0.37916666666666665</v>
      </c>
      <c r="G184" t="str">
        <f>VLOOKUP(S184, metadata!A$2:Q$37,7,FALSE)</f>
        <v>lubb</v>
      </c>
      <c r="H184" t="str">
        <f>VLOOKUP(S184, metadata!A$2:Q$37,8,FALSE)</f>
        <v>lubb_control_28</v>
      </c>
      <c r="I184" t="str">
        <f>VLOOKUP(S184, metadata!A$2:Q$37,9,FALSE)</f>
        <v>B</v>
      </c>
      <c r="J184">
        <f>VLOOKUP(S184, metadata!A$2:Q$37,10,FALSE)</f>
        <v>2</v>
      </c>
      <c r="K184">
        <f>VLOOKUP(S184, metadata!A$2:Q$37,11,FALSE)</f>
        <v>0</v>
      </c>
      <c r="L184" t="str">
        <f>VLOOKUP(S184, metadata!A$2:Q$37,12,FALSE)</f>
        <v>Mesquite (established) in centerof subplot</v>
      </c>
      <c r="M184" t="str">
        <f>VLOOKUP(S184, metadata!A$2:Q$37,13,FALSE)</f>
        <v>lubb</v>
      </c>
      <c r="N184">
        <f>VLOOKUP(S184, metadata!A$2:Q$37,14,FALSE)</f>
        <v>0</v>
      </c>
      <c r="O184">
        <f>VLOOKUP(S184, metadata!A$2:Q$37,15,FALSE)</f>
        <v>7</v>
      </c>
      <c r="P184">
        <f>VLOOKUP(S184, metadata!A$2:Q$37,16,FALSE)</f>
        <v>0</v>
      </c>
      <c r="Q184">
        <f>VLOOKUP(S184, metadata!A$2:Q$37,17,FALSE)</f>
        <v>0</v>
      </c>
      <c r="R184" t="b">
        <f t="shared" si="2"/>
        <v>1</v>
      </c>
      <c r="S184" t="s">
        <v>121</v>
      </c>
      <c r="T184" t="s">
        <v>785</v>
      </c>
      <c r="U184" t="s">
        <v>784</v>
      </c>
      <c r="V184" t="s">
        <v>783</v>
      </c>
      <c r="W184" t="s">
        <v>782</v>
      </c>
      <c r="X184" t="s">
        <v>677</v>
      </c>
      <c r="Z184">
        <v>5</v>
      </c>
    </row>
    <row r="185" spans="1:28" x14ac:dyDescent="0.3">
      <c r="A185" t="str">
        <f>VLOOKUP(S185, metadata!A$2:Q$37,1,FALSE)</f>
        <v>597548d9-ae76-40e6-9d11-3e378c908a8f</v>
      </c>
      <c r="B185" t="str">
        <f>VLOOKUP(S185, metadata!A$2:Q$37,2,FALSE)</f>
        <v>2023-06-05T14:13:52.000Z</v>
      </c>
      <c r="C185" t="str">
        <f>VLOOKUP(S185, metadata!A$2:Q$37,3,FALSE)</f>
        <v>2023-06-05T14:14:01.000Z</v>
      </c>
      <c r="D185" t="str">
        <f>VLOOKUP(S185, metadata!A$2:Q$37,4,FALSE)</f>
        <v>lubb_control_28</v>
      </c>
      <c r="E185">
        <f>VLOOKUP(S185, metadata!A$2:Q$37,5,FALSE)</f>
        <v>45082</v>
      </c>
      <c r="F185">
        <f>VLOOKUP(S185, metadata!A$2:Q$37,6,FALSE)</f>
        <v>0.37916666666666665</v>
      </c>
      <c r="G185" t="str">
        <f>VLOOKUP(S185, metadata!A$2:Q$37,7,FALSE)</f>
        <v>lubb</v>
      </c>
      <c r="H185" t="str">
        <f>VLOOKUP(S185, metadata!A$2:Q$37,8,FALSE)</f>
        <v>lubb_control_28</v>
      </c>
      <c r="I185" t="str">
        <f>VLOOKUP(S185, metadata!A$2:Q$37,9,FALSE)</f>
        <v>B</v>
      </c>
      <c r="J185">
        <f>VLOOKUP(S185, metadata!A$2:Q$37,10,FALSE)</f>
        <v>2</v>
      </c>
      <c r="K185">
        <f>VLOOKUP(S185, metadata!A$2:Q$37,11,FALSE)</f>
        <v>0</v>
      </c>
      <c r="L185" t="str">
        <f>VLOOKUP(S185, metadata!A$2:Q$37,12,FALSE)</f>
        <v>Mesquite (established) in centerof subplot</v>
      </c>
      <c r="M185" t="str">
        <f>VLOOKUP(S185, metadata!A$2:Q$37,13,FALSE)</f>
        <v>lubb</v>
      </c>
      <c r="N185">
        <f>VLOOKUP(S185, metadata!A$2:Q$37,14,FALSE)</f>
        <v>0</v>
      </c>
      <c r="O185">
        <f>VLOOKUP(S185, metadata!A$2:Q$37,15,FALSE)</f>
        <v>7</v>
      </c>
      <c r="P185">
        <f>VLOOKUP(S185, metadata!A$2:Q$37,16,FALSE)</f>
        <v>0</v>
      </c>
      <c r="Q185">
        <f>VLOOKUP(S185, metadata!A$2:Q$37,17,FALSE)</f>
        <v>0</v>
      </c>
      <c r="R185" t="b">
        <f t="shared" si="2"/>
        <v>1</v>
      </c>
      <c r="S185" t="s">
        <v>121</v>
      </c>
      <c r="T185" t="s">
        <v>781</v>
      </c>
      <c r="U185" t="s">
        <v>780</v>
      </c>
      <c r="V185" t="s">
        <v>779</v>
      </c>
      <c r="W185" t="s">
        <v>778</v>
      </c>
      <c r="X185" t="s">
        <v>672</v>
      </c>
      <c r="Y185" t="s">
        <v>777</v>
      </c>
      <c r="Z185">
        <v>50</v>
      </c>
    </row>
    <row r="186" spans="1:28" x14ac:dyDescent="0.3">
      <c r="A186" t="str">
        <f>VLOOKUP(S186, metadata!A$2:Q$37,1,FALSE)</f>
        <v>265eccff-9aa3-42ab-bf20-b3cf84d58387</v>
      </c>
      <c r="B186" t="str">
        <f>VLOOKUP(S186, metadata!A$2:Q$37,2,FALSE)</f>
        <v>2023-06-05T13:45:55.000Z</v>
      </c>
      <c r="C186" t="str">
        <f>VLOOKUP(S186, metadata!A$2:Q$37,3,FALSE)</f>
        <v>2023-06-05T13:59:55.000Z</v>
      </c>
      <c r="D186" t="str">
        <f>VLOOKUP(S186, metadata!A$2:Q$37,4,FALSE)</f>
        <v>lubb_NPK_05</v>
      </c>
      <c r="E186">
        <f>VLOOKUP(S186, metadata!A$2:Q$37,5,FALSE)</f>
        <v>45082</v>
      </c>
      <c r="F186">
        <f>VLOOKUP(S186, metadata!A$2:Q$37,6,FALSE)</f>
        <v>0.36249999999999999</v>
      </c>
      <c r="G186" t="str">
        <f>VLOOKUP(S186, metadata!A$2:Q$37,7,FALSE)</f>
        <v>lubb</v>
      </c>
      <c r="H186" t="str">
        <f>VLOOKUP(S186, metadata!A$2:Q$37,8,FALSE)</f>
        <v>lubb_NPK_05</v>
      </c>
      <c r="I186" t="str">
        <f>VLOOKUP(S186, metadata!A$2:Q$37,9,FALSE)</f>
        <v>B</v>
      </c>
      <c r="J186">
        <f>VLOOKUP(S186, metadata!A$2:Q$37,10,FALSE)</f>
        <v>2</v>
      </c>
      <c r="K186">
        <f>VLOOKUP(S186, metadata!A$2:Q$37,11,FALSE)</f>
        <v>0</v>
      </c>
      <c r="L186">
        <f>VLOOKUP(S186, metadata!A$2:Q$37,12,FALSE)</f>
        <v>0</v>
      </c>
      <c r="M186" t="str">
        <f>VLOOKUP(S186, metadata!A$2:Q$37,13,FALSE)</f>
        <v>lubb</v>
      </c>
      <c r="N186">
        <f>VLOOKUP(S186, metadata!A$2:Q$37,14,FALSE)</f>
        <v>0</v>
      </c>
      <c r="O186">
        <f>VLOOKUP(S186, metadata!A$2:Q$37,15,FALSE)</f>
        <v>8</v>
      </c>
      <c r="P186">
        <f>VLOOKUP(S186, metadata!A$2:Q$37,16,FALSE)</f>
        <v>0</v>
      </c>
      <c r="Q186">
        <f>VLOOKUP(S186, metadata!A$2:Q$37,17,FALSE)</f>
        <v>0</v>
      </c>
      <c r="R186" t="b">
        <f t="shared" si="2"/>
        <v>1</v>
      </c>
      <c r="S186" t="s">
        <v>126</v>
      </c>
      <c r="T186" t="s">
        <v>776</v>
      </c>
      <c r="U186" t="s">
        <v>775</v>
      </c>
      <c r="V186" t="s">
        <v>774</v>
      </c>
      <c r="W186" t="s">
        <v>737</v>
      </c>
      <c r="X186" t="s">
        <v>736</v>
      </c>
      <c r="Z186">
        <v>3</v>
      </c>
      <c r="AB186" t="s">
        <v>773</v>
      </c>
    </row>
    <row r="187" spans="1:28" x14ac:dyDescent="0.3">
      <c r="A187" t="str">
        <f>VLOOKUP(S187, metadata!A$2:Q$37,1,FALSE)</f>
        <v>265eccff-9aa3-42ab-bf20-b3cf84d58387</v>
      </c>
      <c r="B187" t="str">
        <f>VLOOKUP(S187, metadata!A$2:Q$37,2,FALSE)</f>
        <v>2023-06-05T13:45:55.000Z</v>
      </c>
      <c r="C187" t="str">
        <f>VLOOKUP(S187, metadata!A$2:Q$37,3,FALSE)</f>
        <v>2023-06-05T13:59:55.000Z</v>
      </c>
      <c r="D187" t="str">
        <f>VLOOKUP(S187, metadata!A$2:Q$37,4,FALSE)</f>
        <v>lubb_NPK_05</v>
      </c>
      <c r="E187">
        <f>VLOOKUP(S187, metadata!A$2:Q$37,5,FALSE)</f>
        <v>45082</v>
      </c>
      <c r="F187">
        <f>VLOOKUP(S187, metadata!A$2:Q$37,6,FALSE)</f>
        <v>0.36249999999999999</v>
      </c>
      <c r="G187" t="str">
        <f>VLOOKUP(S187, metadata!A$2:Q$37,7,FALSE)</f>
        <v>lubb</v>
      </c>
      <c r="H187" t="str">
        <f>VLOOKUP(S187, metadata!A$2:Q$37,8,FALSE)</f>
        <v>lubb_NPK_05</v>
      </c>
      <c r="I187" t="str">
        <f>VLOOKUP(S187, metadata!A$2:Q$37,9,FALSE)</f>
        <v>B</v>
      </c>
      <c r="J187">
        <f>VLOOKUP(S187, metadata!A$2:Q$37,10,FALSE)</f>
        <v>2</v>
      </c>
      <c r="K187">
        <f>VLOOKUP(S187, metadata!A$2:Q$37,11,FALSE)</f>
        <v>0</v>
      </c>
      <c r="L187">
        <f>VLOOKUP(S187, metadata!A$2:Q$37,12,FALSE)</f>
        <v>0</v>
      </c>
      <c r="M187" t="str">
        <f>VLOOKUP(S187, metadata!A$2:Q$37,13,FALSE)</f>
        <v>lubb</v>
      </c>
      <c r="N187">
        <f>VLOOKUP(S187, metadata!A$2:Q$37,14,FALSE)</f>
        <v>0</v>
      </c>
      <c r="O187">
        <f>VLOOKUP(S187, metadata!A$2:Q$37,15,FALSE)</f>
        <v>8</v>
      </c>
      <c r="P187">
        <f>VLOOKUP(S187, metadata!A$2:Q$37,16,FALSE)</f>
        <v>0</v>
      </c>
      <c r="Q187">
        <f>VLOOKUP(S187, metadata!A$2:Q$37,17,FALSE)</f>
        <v>0</v>
      </c>
      <c r="R187" t="b">
        <f t="shared" si="2"/>
        <v>1</v>
      </c>
      <c r="S187" t="s">
        <v>126</v>
      </c>
      <c r="T187" t="s">
        <v>772</v>
      </c>
      <c r="U187" t="s">
        <v>771</v>
      </c>
      <c r="V187" t="s">
        <v>770</v>
      </c>
      <c r="W187" t="s">
        <v>769</v>
      </c>
      <c r="X187" t="s">
        <v>717</v>
      </c>
      <c r="Z187">
        <v>2</v>
      </c>
    </row>
    <row r="188" spans="1:28" x14ac:dyDescent="0.3">
      <c r="A188" t="str">
        <f>VLOOKUP(S188, metadata!A$2:Q$37,1,FALSE)</f>
        <v>265eccff-9aa3-42ab-bf20-b3cf84d58387</v>
      </c>
      <c r="B188" t="str">
        <f>VLOOKUP(S188, metadata!A$2:Q$37,2,FALSE)</f>
        <v>2023-06-05T13:45:55.000Z</v>
      </c>
      <c r="C188" t="str">
        <f>VLOOKUP(S188, metadata!A$2:Q$37,3,FALSE)</f>
        <v>2023-06-05T13:59:55.000Z</v>
      </c>
      <c r="D188" t="str">
        <f>VLOOKUP(S188, metadata!A$2:Q$37,4,FALSE)</f>
        <v>lubb_NPK_05</v>
      </c>
      <c r="E188">
        <f>VLOOKUP(S188, metadata!A$2:Q$37,5,FALSE)</f>
        <v>45082</v>
      </c>
      <c r="F188">
        <f>VLOOKUP(S188, metadata!A$2:Q$37,6,FALSE)</f>
        <v>0.36249999999999999</v>
      </c>
      <c r="G188" t="str">
        <f>VLOOKUP(S188, metadata!A$2:Q$37,7,FALSE)</f>
        <v>lubb</v>
      </c>
      <c r="H188" t="str">
        <f>VLOOKUP(S188, metadata!A$2:Q$37,8,FALSE)</f>
        <v>lubb_NPK_05</v>
      </c>
      <c r="I188" t="str">
        <f>VLOOKUP(S188, metadata!A$2:Q$37,9,FALSE)</f>
        <v>B</v>
      </c>
      <c r="J188">
        <f>VLOOKUP(S188, metadata!A$2:Q$37,10,FALSE)</f>
        <v>2</v>
      </c>
      <c r="K188">
        <f>VLOOKUP(S188, metadata!A$2:Q$37,11,FALSE)</f>
        <v>0</v>
      </c>
      <c r="L188">
        <f>VLOOKUP(S188, metadata!A$2:Q$37,12,FALSE)</f>
        <v>0</v>
      </c>
      <c r="M188" t="str">
        <f>VLOOKUP(S188, metadata!A$2:Q$37,13,FALSE)</f>
        <v>lubb</v>
      </c>
      <c r="N188">
        <f>VLOOKUP(S188, metadata!A$2:Q$37,14,FALSE)</f>
        <v>0</v>
      </c>
      <c r="O188">
        <f>VLOOKUP(S188, metadata!A$2:Q$37,15,FALSE)</f>
        <v>8</v>
      </c>
      <c r="P188">
        <f>VLOOKUP(S188, metadata!A$2:Q$37,16,FALSE)</f>
        <v>0</v>
      </c>
      <c r="Q188">
        <f>VLOOKUP(S188, metadata!A$2:Q$37,17,FALSE)</f>
        <v>0</v>
      </c>
      <c r="R188" t="b">
        <f t="shared" si="2"/>
        <v>1</v>
      </c>
      <c r="S188" t="s">
        <v>126</v>
      </c>
      <c r="T188" t="s">
        <v>768</v>
      </c>
      <c r="U188" t="s">
        <v>767</v>
      </c>
      <c r="V188" t="s">
        <v>766</v>
      </c>
      <c r="W188" t="s">
        <v>765</v>
      </c>
      <c r="X188" t="s">
        <v>711</v>
      </c>
      <c r="Z188">
        <v>92</v>
      </c>
      <c r="AA188" t="s">
        <v>764</v>
      </c>
    </row>
    <row r="189" spans="1:28" x14ac:dyDescent="0.3">
      <c r="A189" t="str">
        <f>VLOOKUP(S189, metadata!A$2:Q$37,1,FALSE)</f>
        <v>265eccff-9aa3-42ab-bf20-b3cf84d58387</v>
      </c>
      <c r="B189" t="str">
        <f>VLOOKUP(S189, metadata!A$2:Q$37,2,FALSE)</f>
        <v>2023-06-05T13:45:55.000Z</v>
      </c>
      <c r="C189" t="str">
        <f>VLOOKUP(S189, metadata!A$2:Q$37,3,FALSE)</f>
        <v>2023-06-05T13:59:55.000Z</v>
      </c>
      <c r="D189" t="str">
        <f>VLOOKUP(S189, metadata!A$2:Q$37,4,FALSE)</f>
        <v>lubb_NPK_05</v>
      </c>
      <c r="E189">
        <f>VLOOKUP(S189, metadata!A$2:Q$37,5,FALSE)</f>
        <v>45082</v>
      </c>
      <c r="F189">
        <f>VLOOKUP(S189, metadata!A$2:Q$37,6,FALSE)</f>
        <v>0.36249999999999999</v>
      </c>
      <c r="G189" t="str">
        <f>VLOOKUP(S189, metadata!A$2:Q$37,7,FALSE)</f>
        <v>lubb</v>
      </c>
      <c r="H189" t="str">
        <f>VLOOKUP(S189, metadata!A$2:Q$37,8,FALSE)</f>
        <v>lubb_NPK_05</v>
      </c>
      <c r="I189" t="str">
        <f>VLOOKUP(S189, metadata!A$2:Q$37,9,FALSE)</f>
        <v>B</v>
      </c>
      <c r="J189">
        <f>VLOOKUP(S189, metadata!A$2:Q$37,10,FALSE)</f>
        <v>2</v>
      </c>
      <c r="K189">
        <f>VLOOKUP(S189, metadata!A$2:Q$37,11,FALSE)</f>
        <v>0</v>
      </c>
      <c r="L189">
        <f>VLOOKUP(S189, metadata!A$2:Q$37,12,FALSE)</f>
        <v>0</v>
      </c>
      <c r="M189" t="str">
        <f>VLOOKUP(S189, metadata!A$2:Q$37,13,FALSE)</f>
        <v>lubb</v>
      </c>
      <c r="N189">
        <f>VLOOKUP(S189, metadata!A$2:Q$37,14,FALSE)</f>
        <v>0</v>
      </c>
      <c r="O189">
        <f>VLOOKUP(S189, metadata!A$2:Q$37,15,FALSE)</f>
        <v>8</v>
      </c>
      <c r="P189">
        <f>VLOOKUP(S189, metadata!A$2:Q$37,16,FALSE)</f>
        <v>0</v>
      </c>
      <c r="Q189">
        <f>VLOOKUP(S189, metadata!A$2:Q$37,17,FALSE)</f>
        <v>0</v>
      </c>
      <c r="R189" t="b">
        <f t="shared" si="2"/>
        <v>1</v>
      </c>
      <c r="S189" t="s">
        <v>126</v>
      </c>
      <c r="T189" t="s">
        <v>763</v>
      </c>
      <c r="U189" t="s">
        <v>762</v>
      </c>
      <c r="V189" t="s">
        <v>761</v>
      </c>
      <c r="W189" t="s">
        <v>706</v>
      </c>
      <c r="X189" t="s">
        <v>705</v>
      </c>
      <c r="Z189">
        <v>0</v>
      </c>
    </row>
    <row r="190" spans="1:28" x14ac:dyDescent="0.3">
      <c r="A190" t="str">
        <f>VLOOKUP(S190, metadata!A$2:Q$37,1,FALSE)</f>
        <v>265eccff-9aa3-42ab-bf20-b3cf84d58387</v>
      </c>
      <c r="B190" t="str">
        <f>VLOOKUP(S190, metadata!A$2:Q$37,2,FALSE)</f>
        <v>2023-06-05T13:45:55.000Z</v>
      </c>
      <c r="C190" t="str">
        <f>VLOOKUP(S190, metadata!A$2:Q$37,3,FALSE)</f>
        <v>2023-06-05T13:59:55.000Z</v>
      </c>
      <c r="D190" t="str">
        <f>VLOOKUP(S190, metadata!A$2:Q$37,4,FALSE)</f>
        <v>lubb_NPK_05</v>
      </c>
      <c r="E190">
        <f>VLOOKUP(S190, metadata!A$2:Q$37,5,FALSE)</f>
        <v>45082</v>
      </c>
      <c r="F190">
        <f>VLOOKUP(S190, metadata!A$2:Q$37,6,FALSE)</f>
        <v>0.36249999999999999</v>
      </c>
      <c r="G190" t="str">
        <f>VLOOKUP(S190, metadata!A$2:Q$37,7,FALSE)</f>
        <v>lubb</v>
      </c>
      <c r="H190" t="str">
        <f>VLOOKUP(S190, metadata!A$2:Q$37,8,FALSE)</f>
        <v>lubb_NPK_05</v>
      </c>
      <c r="I190" t="str">
        <f>VLOOKUP(S190, metadata!A$2:Q$37,9,FALSE)</f>
        <v>B</v>
      </c>
      <c r="J190">
        <f>VLOOKUP(S190, metadata!A$2:Q$37,10,FALSE)</f>
        <v>2</v>
      </c>
      <c r="K190">
        <f>VLOOKUP(S190, metadata!A$2:Q$37,11,FALSE)</f>
        <v>0</v>
      </c>
      <c r="L190">
        <f>VLOOKUP(S190, metadata!A$2:Q$37,12,FALSE)</f>
        <v>0</v>
      </c>
      <c r="M190" t="str">
        <f>VLOOKUP(S190, metadata!A$2:Q$37,13,FALSE)</f>
        <v>lubb</v>
      </c>
      <c r="N190">
        <f>VLOOKUP(S190, metadata!A$2:Q$37,14,FALSE)</f>
        <v>0</v>
      </c>
      <c r="O190">
        <f>VLOOKUP(S190, metadata!A$2:Q$37,15,FALSE)</f>
        <v>8</v>
      </c>
      <c r="P190">
        <f>VLOOKUP(S190, metadata!A$2:Q$37,16,FALSE)</f>
        <v>0</v>
      </c>
      <c r="Q190">
        <f>VLOOKUP(S190, metadata!A$2:Q$37,17,FALSE)</f>
        <v>0</v>
      </c>
      <c r="R190" t="b">
        <f t="shared" si="2"/>
        <v>1</v>
      </c>
      <c r="S190" t="s">
        <v>126</v>
      </c>
      <c r="T190" t="s">
        <v>760</v>
      </c>
      <c r="U190" t="s">
        <v>759</v>
      </c>
      <c r="V190" t="s">
        <v>758</v>
      </c>
      <c r="W190" t="s">
        <v>700</v>
      </c>
      <c r="X190" t="s">
        <v>699</v>
      </c>
      <c r="Z190">
        <v>0</v>
      </c>
    </row>
    <row r="191" spans="1:28" x14ac:dyDescent="0.3">
      <c r="A191" t="str">
        <f>VLOOKUP(S191, metadata!A$2:Q$37,1,FALSE)</f>
        <v>265eccff-9aa3-42ab-bf20-b3cf84d58387</v>
      </c>
      <c r="B191" t="str">
        <f>VLOOKUP(S191, metadata!A$2:Q$37,2,FALSE)</f>
        <v>2023-06-05T13:45:55.000Z</v>
      </c>
      <c r="C191" t="str">
        <f>VLOOKUP(S191, metadata!A$2:Q$37,3,FALSE)</f>
        <v>2023-06-05T13:59:55.000Z</v>
      </c>
      <c r="D191" t="str">
        <f>VLOOKUP(S191, metadata!A$2:Q$37,4,FALSE)</f>
        <v>lubb_NPK_05</v>
      </c>
      <c r="E191">
        <f>VLOOKUP(S191, metadata!A$2:Q$37,5,FALSE)</f>
        <v>45082</v>
      </c>
      <c r="F191">
        <f>VLOOKUP(S191, metadata!A$2:Q$37,6,FALSE)</f>
        <v>0.36249999999999999</v>
      </c>
      <c r="G191" t="str">
        <f>VLOOKUP(S191, metadata!A$2:Q$37,7,FALSE)</f>
        <v>lubb</v>
      </c>
      <c r="H191" t="str">
        <f>VLOOKUP(S191, metadata!A$2:Q$37,8,FALSE)</f>
        <v>lubb_NPK_05</v>
      </c>
      <c r="I191" t="str">
        <f>VLOOKUP(S191, metadata!A$2:Q$37,9,FALSE)</f>
        <v>B</v>
      </c>
      <c r="J191">
        <f>VLOOKUP(S191, metadata!A$2:Q$37,10,FALSE)</f>
        <v>2</v>
      </c>
      <c r="K191">
        <f>VLOOKUP(S191, metadata!A$2:Q$37,11,FALSE)</f>
        <v>0</v>
      </c>
      <c r="L191">
        <f>VLOOKUP(S191, metadata!A$2:Q$37,12,FALSE)</f>
        <v>0</v>
      </c>
      <c r="M191" t="str">
        <f>VLOOKUP(S191, metadata!A$2:Q$37,13,FALSE)</f>
        <v>lubb</v>
      </c>
      <c r="N191">
        <f>VLOOKUP(S191, metadata!A$2:Q$37,14,FALSE)</f>
        <v>0</v>
      </c>
      <c r="O191">
        <f>VLOOKUP(S191, metadata!A$2:Q$37,15,FALSE)</f>
        <v>8</v>
      </c>
      <c r="P191">
        <f>VLOOKUP(S191, metadata!A$2:Q$37,16,FALSE)</f>
        <v>0</v>
      </c>
      <c r="Q191">
        <f>VLOOKUP(S191, metadata!A$2:Q$37,17,FALSE)</f>
        <v>0</v>
      </c>
      <c r="R191" t="b">
        <f t="shared" si="2"/>
        <v>1</v>
      </c>
      <c r="S191" t="s">
        <v>126</v>
      </c>
      <c r="T191" t="s">
        <v>757</v>
      </c>
      <c r="U191" t="s">
        <v>756</v>
      </c>
      <c r="V191" t="s">
        <v>755</v>
      </c>
      <c r="W191" t="s">
        <v>695</v>
      </c>
      <c r="X191" t="s">
        <v>694</v>
      </c>
      <c r="Z191">
        <v>0</v>
      </c>
    </row>
    <row r="192" spans="1:28" x14ac:dyDescent="0.3">
      <c r="A192" t="str">
        <f>VLOOKUP(S192, metadata!A$2:Q$37,1,FALSE)</f>
        <v>265eccff-9aa3-42ab-bf20-b3cf84d58387</v>
      </c>
      <c r="B192" t="str">
        <f>VLOOKUP(S192, metadata!A$2:Q$37,2,FALSE)</f>
        <v>2023-06-05T13:45:55.000Z</v>
      </c>
      <c r="C192" t="str">
        <f>VLOOKUP(S192, metadata!A$2:Q$37,3,FALSE)</f>
        <v>2023-06-05T13:59:55.000Z</v>
      </c>
      <c r="D192" t="str">
        <f>VLOOKUP(S192, metadata!A$2:Q$37,4,FALSE)</f>
        <v>lubb_NPK_05</v>
      </c>
      <c r="E192">
        <f>VLOOKUP(S192, metadata!A$2:Q$37,5,FALSE)</f>
        <v>45082</v>
      </c>
      <c r="F192">
        <f>VLOOKUP(S192, metadata!A$2:Q$37,6,FALSE)</f>
        <v>0.36249999999999999</v>
      </c>
      <c r="G192" t="str">
        <f>VLOOKUP(S192, metadata!A$2:Q$37,7,FALSE)</f>
        <v>lubb</v>
      </c>
      <c r="H192" t="str">
        <f>VLOOKUP(S192, metadata!A$2:Q$37,8,FALSE)</f>
        <v>lubb_NPK_05</v>
      </c>
      <c r="I192" t="str">
        <f>VLOOKUP(S192, metadata!A$2:Q$37,9,FALSE)</f>
        <v>B</v>
      </c>
      <c r="J192">
        <f>VLOOKUP(S192, metadata!A$2:Q$37,10,FALSE)</f>
        <v>2</v>
      </c>
      <c r="K192">
        <f>VLOOKUP(S192, metadata!A$2:Q$37,11,FALSE)</f>
        <v>0</v>
      </c>
      <c r="L192">
        <f>VLOOKUP(S192, metadata!A$2:Q$37,12,FALSE)</f>
        <v>0</v>
      </c>
      <c r="M192" t="str">
        <f>VLOOKUP(S192, metadata!A$2:Q$37,13,FALSE)</f>
        <v>lubb</v>
      </c>
      <c r="N192">
        <f>VLOOKUP(S192, metadata!A$2:Q$37,14,FALSE)</f>
        <v>0</v>
      </c>
      <c r="O192">
        <f>VLOOKUP(S192, metadata!A$2:Q$37,15,FALSE)</f>
        <v>8</v>
      </c>
      <c r="P192">
        <f>VLOOKUP(S192, metadata!A$2:Q$37,16,FALSE)</f>
        <v>0</v>
      </c>
      <c r="Q192">
        <f>VLOOKUP(S192, metadata!A$2:Q$37,17,FALSE)</f>
        <v>0</v>
      </c>
      <c r="R192" t="b">
        <f t="shared" si="2"/>
        <v>1</v>
      </c>
      <c r="S192" t="s">
        <v>126</v>
      </c>
      <c r="T192" t="s">
        <v>754</v>
      </c>
      <c r="U192" t="s">
        <v>753</v>
      </c>
      <c r="V192" t="s">
        <v>752</v>
      </c>
      <c r="W192" t="s">
        <v>751</v>
      </c>
      <c r="X192" t="s">
        <v>677</v>
      </c>
      <c r="Z192">
        <v>3</v>
      </c>
      <c r="AA192" t="s">
        <v>750</v>
      </c>
      <c r="AB192" t="s">
        <v>749</v>
      </c>
    </row>
    <row r="193" spans="1:27" x14ac:dyDescent="0.3">
      <c r="A193" t="str">
        <f>VLOOKUP(S193, metadata!A$2:Q$37,1,FALSE)</f>
        <v>265eccff-9aa3-42ab-bf20-b3cf84d58387</v>
      </c>
      <c r="B193" t="str">
        <f>VLOOKUP(S193, metadata!A$2:Q$37,2,FALSE)</f>
        <v>2023-06-05T13:45:55.000Z</v>
      </c>
      <c r="C193" t="str">
        <f>VLOOKUP(S193, metadata!A$2:Q$37,3,FALSE)</f>
        <v>2023-06-05T13:59:55.000Z</v>
      </c>
      <c r="D193" t="str">
        <f>VLOOKUP(S193, metadata!A$2:Q$37,4,FALSE)</f>
        <v>lubb_NPK_05</v>
      </c>
      <c r="E193">
        <f>VLOOKUP(S193, metadata!A$2:Q$37,5,FALSE)</f>
        <v>45082</v>
      </c>
      <c r="F193">
        <f>VLOOKUP(S193, metadata!A$2:Q$37,6,FALSE)</f>
        <v>0.36249999999999999</v>
      </c>
      <c r="G193" t="str">
        <f>VLOOKUP(S193, metadata!A$2:Q$37,7,FALSE)</f>
        <v>lubb</v>
      </c>
      <c r="H193" t="str">
        <f>VLOOKUP(S193, metadata!A$2:Q$37,8,FALSE)</f>
        <v>lubb_NPK_05</v>
      </c>
      <c r="I193" t="str">
        <f>VLOOKUP(S193, metadata!A$2:Q$37,9,FALSE)</f>
        <v>B</v>
      </c>
      <c r="J193">
        <f>VLOOKUP(S193, metadata!A$2:Q$37,10,FALSE)</f>
        <v>2</v>
      </c>
      <c r="K193">
        <f>VLOOKUP(S193, metadata!A$2:Q$37,11,FALSE)</f>
        <v>0</v>
      </c>
      <c r="L193">
        <f>VLOOKUP(S193, metadata!A$2:Q$37,12,FALSE)</f>
        <v>0</v>
      </c>
      <c r="M193" t="str">
        <f>VLOOKUP(S193, metadata!A$2:Q$37,13,FALSE)</f>
        <v>lubb</v>
      </c>
      <c r="N193">
        <f>VLOOKUP(S193, metadata!A$2:Q$37,14,FALSE)</f>
        <v>0</v>
      </c>
      <c r="O193">
        <f>VLOOKUP(S193, metadata!A$2:Q$37,15,FALSE)</f>
        <v>8</v>
      </c>
      <c r="P193">
        <f>VLOOKUP(S193, metadata!A$2:Q$37,16,FALSE)</f>
        <v>0</v>
      </c>
      <c r="Q193">
        <f>VLOOKUP(S193, metadata!A$2:Q$37,17,FALSE)</f>
        <v>0</v>
      </c>
      <c r="R193" t="b">
        <f t="shared" si="2"/>
        <v>1</v>
      </c>
      <c r="S193" t="s">
        <v>126</v>
      </c>
      <c r="T193" t="s">
        <v>748</v>
      </c>
      <c r="U193" t="s">
        <v>747</v>
      </c>
      <c r="V193" t="s">
        <v>746</v>
      </c>
      <c r="W193" t="s">
        <v>673</v>
      </c>
      <c r="X193" t="s">
        <v>672</v>
      </c>
      <c r="Z193">
        <v>0</v>
      </c>
      <c r="AA193" t="s">
        <v>745</v>
      </c>
    </row>
    <row r="194" spans="1:27" x14ac:dyDescent="0.3">
      <c r="A194" t="str">
        <f>VLOOKUP(S194, metadata!A$2:Q$37,1,FALSE)</f>
        <v>aa27e5d2-43fe-4ac1-97d2-11ebbe548b3e</v>
      </c>
      <c r="B194" t="str">
        <f>VLOOKUP(S194, metadata!A$2:Q$37,2,FALSE)</f>
        <v>2023-06-05T13:34:15.000Z</v>
      </c>
      <c r="C194" t="str">
        <f>VLOOKUP(S194, metadata!A$2:Q$37,3,FALSE)</f>
        <v>2023-06-05T13:34:22.000Z</v>
      </c>
      <c r="D194" t="str">
        <f>VLOOKUP(S194, metadata!A$2:Q$37,4,FALSE)</f>
        <v>lubb_control_08</v>
      </c>
      <c r="E194">
        <f>VLOOKUP(S194, metadata!A$2:Q$37,5,FALSE)</f>
        <v>45082</v>
      </c>
      <c r="F194">
        <f>VLOOKUP(S194, metadata!A$2:Q$37,6,FALSE)</f>
        <v>0.33819444444444446</v>
      </c>
      <c r="G194" t="str">
        <f>VLOOKUP(S194, metadata!A$2:Q$37,7,FALSE)</f>
        <v>lubb</v>
      </c>
      <c r="H194" t="str">
        <f>VLOOKUP(S194, metadata!A$2:Q$37,8,FALSE)</f>
        <v>lubb_control_08</v>
      </c>
      <c r="I194" t="str">
        <f>VLOOKUP(S194, metadata!A$2:Q$37,9,FALSE)</f>
        <v>C</v>
      </c>
      <c r="J194">
        <f>VLOOKUP(S194, metadata!A$2:Q$37,10,FALSE)</f>
        <v>3</v>
      </c>
      <c r="K194">
        <f>VLOOKUP(S194, metadata!A$2:Q$37,11,FALSE)</f>
        <v>0</v>
      </c>
      <c r="L194">
        <f>VLOOKUP(S194, metadata!A$2:Q$37,12,FALSE)</f>
        <v>0</v>
      </c>
      <c r="M194" t="str">
        <f>VLOOKUP(S194, metadata!A$2:Q$37,13,FALSE)</f>
        <v>lubb</v>
      </c>
      <c r="N194">
        <f>VLOOKUP(S194, metadata!A$2:Q$37,14,FALSE)</f>
        <v>0</v>
      </c>
      <c r="O194">
        <f>VLOOKUP(S194, metadata!A$2:Q$37,15,FALSE)</f>
        <v>11</v>
      </c>
      <c r="P194">
        <f>VLOOKUP(S194, metadata!A$2:Q$37,16,FALSE)</f>
        <v>0</v>
      </c>
      <c r="Q194">
        <f>VLOOKUP(S194, metadata!A$2:Q$37,17,FALSE)</f>
        <v>0</v>
      </c>
      <c r="R194" t="b">
        <f t="shared" si="2"/>
        <v>1</v>
      </c>
      <c r="S194" t="s">
        <v>129</v>
      </c>
      <c r="T194" t="s">
        <v>744</v>
      </c>
      <c r="U194" t="s">
        <v>743</v>
      </c>
      <c r="V194" t="s">
        <v>742</v>
      </c>
      <c r="W194" t="s">
        <v>683</v>
      </c>
      <c r="X194" t="s">
        <v>682</v>
      </c>
      <c r="Z194">
        <v>0.5</v>
      </c>
      <c r="AA194" t="s">
        <v>741</v>
      </c>
    </row>
    <row r="195" spans="1:27" x14ac:dyDescent="0.3">
      <c r="A195" t="str">
        <f>VLOOKUP(S195, metadata!A$2:Q$37,1,FALSE)</f>
        <v>aa27e5d2-43fe-4ac1-97d2-11ebbe548b3e</v>
      </c>
      <c r="B195" t="str">
        <f>VLOOKUP(S195, metadata!A$2:Q$37,2,FALSE)</f>
        <v>2023-06-05T13:34:15.000Z</v>
      </c>
      <c r="C195" t="str">
        <f>VLOOKUP(S195, metadata!A$2:Q$37,3,FALSE)</f>
        <v>2023-06-05T13:34:22.000Z</v>
      </c>
      <c r="D195" t="str">
        <f>VLOOKUP(S195, metadata!A$2:Q$37,4,FALSE)</f>
        <v>lubb_control_08</v>
      </c>
      <c r="E195">
        <f>VLOOKUP(S195, metadata!A$2:Q$37,5,FALSE)</f>
        <v>45082</v>
      </c>
      <c r="F195">
        <f>VLOOKUP(S195, metadata!A$2:Q$37,6,FALSE)</f>
        <v>0.33819444444444446</v>
      </c>
      <c r="G195" t="str">
        <f>VLOOKUP(S195, metadata!A$2:Q$37,7,FALSE)</f>
        <v>lubb</v>
      </c>
      <c r="H195" t="str">
        <f>VLOOKUP(S195, metadata!A$2:Q$37,8,FALSE)</f>
        <v>lubb_control_08</v>
      </c>
      <c r="I195" t="str">
        <f>VLOOKUP(S195, metadata!A$2:Q$37,9,FALSE)</f>
        <v>C</v>
      </c>
      <c r="J195">
        <f>VLOOKUP(S195, metadata!A$2:Q$37,10,FALSE)</f>
        <v>3</v>
      </c>
      <c r="K195">
        <f>VLOOKUP(S195, metadata!A$2:Q$37,11,FALSE)</f>
        <v>0</v>
      </c>
      <c r="L195">
        <f>VLOOKUP(S195, metadata!A$2:Q$37,12,FALSE)</f>
        <v>0</v>
      </c>
      <c r="M195" t="str">
        <f>VLOOKUP(S195, metadata!A$2:Q$37,13,FALSE)</f>
        <v>lubb</v>
      </c>
      <c r="N195">
        <f>VLOOKUP(S195, metadata!A$2:Q$37,14,FALSE)</f>
        <v>0</v>
      </c>
      <c r="O195">
        <f>VLOOKUP(S195, metadata!A$2:Q$37,15,FALSE)</f>
        <v>11</v>
      </c>
      <c r="P195">
        <f>VLOOKUP(S195, metadata!A$2:Q$37,16,FALSE)</f>
        <v>0</v>
      </c>
      <c r="Q195">
        <f>VLOOKUP(S195, metadata!A$2:Q$37,17,FALSE)</f>
        <v>0</v>
      </c>
      <c r="R195" t="b">
        <f t="shared" ref="R195:R258" si="3">A195=S195</f>
        <v>1</v>
      </c>
      <c r="S195" t="s">
        <v>129</v>
      </c>
      <c r="T195" t="s">
        <v>740</v>
      </c>
      <c r="U195" t="s">
        <v>739</v>
      </c>
      <c r="V195" t="s">
        <v>738</v>
      </c>
      <c r="W195" t="s">
        <v>737</v>
      </c>
      <c r="X195" t="s">
        <v>736</v>
      </c>
      <c r="Z195">
        <v>3</v>
      </c>
    </row>
    <row r="196" spans="1:27" x14ac:dyDescent="0.3">
      <c r="A196" t="str">
        <f>VLOOKUP(S196, metadata!A$2:Q$37,1,FALSE)</f>
        <v>aa27e5d2-43fe-4ac1-97d2-11ebbe548b3e</v>
      </c>
      <c r="B196" t="str">
        <f>VLOOKUP(S196, metadata!A$2:Q$37,2,FALSE)</f>
        <v>2023-06-05T13:34:15.000Z</v>
      </c>
      <c r="C196" t="str">
        <f>VLOOKUP(S196, metadata!A$2:Q$37,3,FALSE)</f>
        <v>2023-06-05T13:34:22.000Z</v>
      </c>
      <c r="D196" t="str">
        <f>VLOOKUP(S196, metadata!A$2:Q$37,4,FALSE)</f>
        <v>lubb_control_08</v>
      </c>
      <c r="E196">
        <f>VLOOKUP(S196, metadata!A$2:Q$37,5,FALSE)</f>
        <v>45082</v>
      </c>
      <c r="F196">
        <f>VLOOKUP(S196, metadata!A$2:Q$37,6,FALSE)</f>
        <v>0.33819444444444446</v>
      </c>
      <c r="G196" t="str">
        <f>VLOOKUP(S196, metadata!A$2:Q$37,7,FALSE)</f>
        <v>lubb</v>
      </c>
      <c r="H196" t="str">
        <f>VLOOKUP(S196, metadata!A$2:Q$37,8,FALSE)</f>
        <v>lubb_control_08</v>
      </c>
      <c r="I196" t="str">
        <f>VLOOKUP(S196, metadata!A$2:Q$37,9,FALSE)</f>
        <v>C</v>
      </c>
      <c r="J196">
        <f>VLOOKUP(S196, metadata!A$2:Q$37,10,FALSE)</f>
        <v>3</v>
      </c>
      <c r="K196">
        <f>VLOOKUP(S196, metadata!A$2:Q$37,11,FALSE)</f>
        <v>0</v>
      </c>
      <c r="L196">
        <f>VLOOKUP(S196, metadata!A$2:Q$37,12,FALSE)</f>
        <v>0</v>
      </c>
      <c r="M196" t="str">
        <f>VLOOKUP(S196, metadata!A$2:Q$37,13,FALSE)</f>
        <v>lubb</v>
      </c>
      <c r="N196">
        <f>VLOOKUP(S196, metadata!A$2:Q$37,14,FALSE)</f>
        <v>0</v>
      </c>
      <c r="O196">
        <f>VLOOKUP(S196, metadata!A$2:Q$37,15,FALSE)</f>
        <v>11</v>
      </c>
      <c r="P196">
        <f>VLOOKUP(S196, metadata!A$2:Q$37,16,FALSE)</f>
        <v>0</v>
      </c>
      <c r="Q196">
        <f>VLOOKUP(S196, metadata!A$2:Q$37,17,FALSE)</f>
        <v>0</v>
      </c>
      <c r="R196" t="b">
        <f t="shared" si="3"/>
        <v>1</v>
      </c>
      <c r="S196" t="s">
        <v>129</v>
      </c>
      <c r="T196" t="s">
        <v>735</v>
      </c>
      <c r="U196" t="s">
        <v>734</v>
      </c>
      <c r="V196" t="s">
        <v>733</v>
      </c>
      <c r="W196" t="s">
        <v>732</v>
      </c>
      <c r="X196" t="s">
        <v>731</v>
      </c>
      <c r="Y196" t="s">
        <v>730</v>
      </c>
      <c r="Z196">
        <v>5</v>
      </c>
      <c r="AA196" t="s">
        <v>729</v>
      </c>
    </row>
    <row r="197" spans="1:27" x14ac:dyDescent="0.3">
      <c r="A197" t="str">
        <f>VLOOKUP(S197, metadata!A$2:Q$37,1,FALSE)</f>
        <v>aa27e5d2-43fe-4ac1-97d2-11ebbe548b3e</v>
      </c>
      <c r="B197" t="str">
        <f>VLOOKUP(S197, metadata!A$2:Q$37,2,FALSE)</f>
        <v>2023-06-05T13:34:15.000Z</v>
      </c>
      <c r="C197" t="str">
        <f>VLOOKUP(S197, metadata!A$2:Q$37,3,FALSE)</f>
        <v>2023-06-05T13:34:22.000Z</v>
      </c>
      <c r="D197" t="str">
        <f>VLOOKUP(S197, metadata!A$2:Q$37,4,FALSE)</f>
        <v>lubb_control_08</v>
      </c>
      <c r="E197">
        <f>VLOOKUP(S197, metadata!A$2:Q$37,5,FALSE)</f>
        <v>45082</v>
      </c>
      <c r="F197">
        <f>VLOOKUP(S197, metadata!A$2:Q$37,6,FALSE)</f>
        <v>0.33819444444444446</v>
      </c>
      <c r="G197" t="str">
        <f>VLOOKUP(S197, metadata!A$2:Q$37,7,FALSE)</f>
        <v>lubb</v>
      </c>
      <c r="H197" t="str">
        <f>VLOOKUP(S197, metadata!A$2:Q$37,8,FALSE)</f>
        <v>lubb_control_08</v>
      </c>
      <c r="I197" t="str">
        <f>VLOOKUP(S197, metadata!A$2:Q$37,9,FALSE)</f>
        <v>C</v>
      </c>
      <c r="J197">
        <f>VLOOKUP(S197, metadata!A$2:Q$37,10,FALSE)</f>
        <v>3</v>
      </c>
      <c r="K197">
        <f>VLOOKUP(S197, metadata!A$2:Q$37,11,FALSE)</f>
        <v>0</v>
      </c>
      <c r="L197">
        <f>VLOOKUP(S197, metadata!A$2:Q$37,12,FALSE)</f>
        <v>0</v>
      </c>
      <c r="M197" t="str">
        <f>VLOOKUP(S197, metadata!A$2:Q$37,13,FALSE)</f>
        <v>lubb</v>
      </c>
      <c r="N197">
        <f>VLOOKUP(S197, metadata!A$2:Q$37,14,FALSE)</f>
        <v>0</v>
      </c>
      <c r="O197">
        <f>VLOOKUP(S197, metadata!A$2:Q$37,15,FALSE)</f>
        <v>11</v>
      </c>
      <c r="P197">
        <f>VLOOKUP(S197, metadata!A$2:Q$37,16,FALSE)</f>
        <v>0</v>
      </c>
      <c r="Q197">
        <f>VLOOKUP(S197, metadata!A$2:Q$37,17,FALSE)</f>
        <v>0</v>
      </c>
      <c r="R197" t="b">
        <f t="shared" si="3"/>
        <v>1</v>
      </c>
      <c r="S197" t="s">
        <v>129</v>
      </c>
      <c r="T197" t="s">
        <v>728</v>
      </c>
      <c r="U197" t="s">
        <v>727</v>
      </c>
      <c r="V197" t="s">
        <v>726</v>
      </c>
      <c r="W197" t="s">
        <v>725</v>
      </c>
      <c r="X197" t="s">
        <v>724</v>
      </c>
      <c r="Y197" t="s">
        <v>723</v>
      </c>
      <c r="Z197">
        <v>1</v>
      </c>
      <c r="AA197" t="s">
        <v>722</v>
      </c>
    </row>
    <row r="198" spans="1:27" x14ac:dyDescent="0.3">
      <c r="A198" t="str">
        <f>VLOOKUP(S198, metadata!A$2:Q$37,1,FALSE)</f>
        <v>aa27e5d2-43fe-4ac1-97d2-11ebbe548b3e</v>
      </c>
      <c r="B198" t="str">
        <f>VLOOKUP(S198, metadata!A$2:Q$37,2,FALSE)</f>
        <v>2023-06-05T13:34:15.000Z</v>
      </c>
      <c r="C198" t="str">
        <f>VLOOKUP(S198, metadata!A$2:Q$37,3,FALSE)</f>
        <v>2023-06-05T13:34:22.000Z</v>
      </c>
      <c r="D198" t="str">
        <f>VLOOKUP(S198, metadata!A$2:Q$37,4,FALSE)</f>
        <v>lubb_control_08</v>
      </c>
      <c r="E198">
        <f>VLOOKUP(S198, metadata!A$2:Q$37,5,FALSE)</f>
        <v>45082</v>
      </c>
      <c r="F198">
        <f>VLOOKUP(S198, metadata!A$2:Q$37,6,FALSE)</f>
        <v>0.33819444444444446</v>
      </c>
      <c r="G198" t="str">
        <f>VLOOKUP(S198, metadata!A$2:Q$37,7,FALSE)</f>
        <v>lubb</v>
      </c>
      <c r="H198" t="str">
        <f>VLOOKUP(S198, metadata!A$2:Q$37,8,FALSE)</f>
        <v>lubb_control_08</v>
      </c>
      <c r="I198" t="str">
        <f>VLOOKUP(S198, metadata!A$2:Q$37,9,FALSE)</f>
        <v>C</v>
      </c>
      <c r="J198">
        <f>VLOOKUP(S198, metadata!A$2:Q$37,10,FALSE)</f>
        <v>3</v>
      </c>
      <c r="K198">
        <f>VLOOKUP(S198, metadata!A$2:Q$37,11,FALSE)</f>
        <v>0</v>
      </c>
      <c r="L198">
        <f>VLOOKUP(S198, metadata!A$2:Q$37,12,FALSE)</f>
        <v>0</v>
      </c>
      <c r="M198" t="str">
        <f>VLOOKUP(S198, metadata!A$2:Q$37,13,FALSE)</f>
        <v>lubb</v>
      </c>
      <c r="N198">
        <f>VLOOKUP(S198, metadata!A$2:Q$37,14,FALSE)</f>
        <v>0</v>
      </c>
      <c r="O198">
        <f>VLOOKUP(S198, metadata!A$2:Q$37,15,FALSE)</f>
        <v>11</v>
      </c>
      <c r="P198">
        <f>VLOOKUP(S198, metadata!A$2:Q$37,16,FALSE)</f>
        <v>0</v>
      </c>
      <c r="Q198">
        <f>VLOOKUP(S198, metadata!A$2:Q$37,17,FALSE)</f>
        <v>0</v>
      </c>
      <c r="R198" t="b">
        <f t="shared" si="3"/>
        <v>1</v>
      </c>
      <c r="S198" t="s">
        <v>129</v>
      </c>
      <c r="T198" t="s">
        <v>721</v>
      </c>
      <c r="U198" t="s">
        <v>720</v>
      </c>
      <c r="V198" t="s">
        <v>719</v>
      </c>
      <c r="W198" t="s">
        <v>718</v>
      </c>
      <c r="X198" t="s">
        <v>717</v>
      </c>
      <c r="Z198">
        <v>10</v>
      </c>
      <c r="AA198" t="s">
        <v>716</v>
      </c>
    </row>
    <row r="199" spans="1:27" x14ac:dyDescent="0.3">
      <c r="A199" t="str">
        <f>VLOOKUP(S199, metadata!A$2:Q$37,1,FALSE)</f>
        <v>aa27e5d2-43fe-4ac1-97d2-11ebbe548b3e</v>
      </c>
      <c r="B199" t="str">
        <f>VLOOKUP(S199, metadata!A$2:Q$37,2,FALSE)</f>
        <v>2023-06-05T13:34:15.000Z</v>
      </c>
      <c r="C199" t="str">
        <f>VLOOKUP(S199, metadata!A$2:Q$37,3,FALSE)</f>
        <v>2023-06-05T13:34:22.000Z</v>
      </c>
      <c r="D199" t="str">
        <f>VLOOKUP(S199, metadata!A$2:Q$37,4,FALSE)</f>
        <v>lubb_control_08</v>
      </c>
      <c r="E199">
        <f>VLOOKUP(S199, metadata!A$2:Q$37,5,FALSE)</f>
        <v>45082</v>
      </c>
      <c r="F199">
        <f>VLOOKUP(S199, metadata!A$2:Q$37,6,FALSE)</f>
        <v>0.33819444444444446</v>
      </c>
      <c r="G199" t="str">
        <f>VLOOKUP(S199, metadata!A$2:Q$37,7,FALSE)</f>
        <v>lubb</v>
      </c>
      <c r="H199" t="str">
        <f>VLOOKUP(S199, metadata!A$2:Q$37,8,FALSE)</f>
        <v>lubb_control_08</v>
      </c>
      <c r="I199" t="str">
        <f>VLOOKUP(S199, metadata!A$2:Q$37,9,FALSE)</f>
        <v>C</v>
      </c>
      <c r="J199">
        <f>VLOOKUP(S199, metadata!A$2:Q$37,10,FALSE)</f>
        <v>3</v>
      </c>
      <c r="K199">
        <f>VLOOKUP(S199, metadata!A$2:Q$37,11,FALSE)</f>
        <v>0</v>
      </c>
      <c r="L199">
        <f>VLOOKUP(S199, metadata!A$2:Q$37,12,FALSE)</f>
        <v>0</v>
      </c>
      <c r="M199" t="str">
        <f>VLOOKUP(S199, metadata!A$2:Q$37,13,FALSE)</f>
        <v>lubb</v>
      </c>
      <c r="N199">
        <f>VLOOKUP(S199, metadata!A$2:Q$37,14,FALSE)</f>
        <v>0</v>
      </c>
      <c r="O199">
        <f>VLOOKUP(S199, metadata!A$2:Q$37,15,FALSE)</f>
        <v>11</v>
      </c>
      <c r="P199">
        <f>VLOOKUP(S199, metadata!A$2:Q$37,16,FALSE)</f>
        <v>0</v>
      </c>
      <c r="Q199">
        <f>VLOOKUP(S199, metadata!A$2:Q$37,17,FALSE)</f>
        <v>0</v>
      </c>
      <c r="R199" t="b">
        <f t="shared" si="3"/>
        <v>1</v>
      </c>
      <c r="S199" t="s">
        <v>129</v>
      </c>
      <c r="T199" t="s">
        <v>715</v>
      </c>
      <c r="U199" t="s">
        <v>714</v>
      </c>
      <c r="V199" t="s">
        <v>713</v>
      </c>
      <c r="W199" t="s">
        <v>712</v>
      </c>
      <c r="X199" t="s">
        <v>711</v>
      </c>
      <c r="Z199">
        <v>75</v>
      </c>
      <c r="AA199" t="s">
        <v>710</v>
      </c>
    </row>
    <row r="200" spans="1:27" x14ac:dyDescent="0.3">
      <c r="A200" t="str">
        <f>VLOOKUP(S200, metadata!A$2:Q$37,1,FALSE)</f>
        <v>aa27e5d2-43fe-4ac1-97d2-11ebbe548b3e</v>
      </c>
      <c r="B200" t="str">
        <f>VLOOKUP(S200, metadata!A$2:Q$37,2,FALSE)</f>
        <v>2023-06-05T13:34:15.000Z</v>
      </c>
      <c r="C200" t="str">
        <f>VLOOKUP(S200, metadata!A$2:Q$37,3,FALSE)</f>
        <v>2023-06-05T13:34:22.000Z</v>
      </c>
      <c r="D200" t="str">
        <f>VLOOKUP(S200, metadata!A$2:Q$37,4,FALSE)</f>
        <v>lubb_control_08</v>
      </c>
      <c r="E200">
        <f>VLOOKUP(S200, metadata!A$2:Q$37,5,FALSE)</f>
        <v>45082</v>
      </c>
      <c r="F200">
        <f>VLOOKUP(S200, metadata!A$2:Q$37,6,FALSE)</f>
        <v>0.33819444444444446</v>
      </c>
      <c r="G200" t="str">
        <f>VLOOKUP(S200, metadata!A$2:Q$37,7,FALSE)</f>
        <v>lubb</v>
      </c>
      <c r="H200" t="str">
        <f>VLOOKUP(S200, metadata!A$2:Q$37,8,FALSE)</f>
        <v>lubb_control_08</v>
      </c>
      <c r="I200" t="str">
        <f>VLOOKUP(S200, metadata!A$2:Q$37,9,FALSE)</f>
        <v>C</v>
      </c>
      <c r="J200">
        <f>VLOOKUP(S200, metadata!A$2:Q$37,10,FALSE)</f>
        <v>3</v>
      </c>
      <c r="K200">
        <f>VLOOKUP(S200, metadata!A$2:Q$37,11,FALSE)</f>
        <v>0</v>
      </c>
      <c r="L200">
        <f>VLOOKUP(S200, metadata!A$2:Q$37,12,FALSE)</f>
        <v>0</v>
      </c>
      <c r="M200" t="str">
        <f>VLOOKUP(S200, metadata!A$2:Q$37,13,FALSE)</f>
        <v>lubb</v>
      </c>
      <c r="N200">
        <f>VLOOKUP(S200, metadata!A$2:Q$37,14,FALSE)</f>
        <v>0</v>
      </c>
      <c r="O200">
        <f>VLOOKUP(S200, metadata!A$2:Q$37,15,FALSE)</f>
        <v>11</v>
      </c>
      <c r="P200">
        <f>VLOOKUP(S200, metadata!A$2:Q$37,16,FALSE)</f>
        <v>0</v>
      </c>
      <c r="Q200">
        <f>VLOOKUP(S200, metadata!A$2:Q$37,17,FALSE)</f>
        <v>0</v>
      </c>
      <c r="R200" t="b">
        <f t="shared" si="3"/>
        <v>1</v>
      </c>
      <c r="S200" t="s">
        <v>129</v>
      </c>
      <c r="T200" t="s">
        <v>709</v>
      </c>
      <c r="U200" t="s">
        <v>708</v>
      </c>
      <c r="V200" t="s">
        <v>707</v>
      </c>
      <c r="W200" t="s">
        <v>706</v>
      </c>
      <c r="X200" t="s">
        <v>705</v>
      </c>
      <c r="Z200">
        <v>0</v>
      </c>
      <c r="AA200" t="s">
        <v>704</v>
      </c>
    </row>
    <row r="201" spans="1:27" x14ac:dyDescent="0.3">
      <c r="A201" t="str">
        <f>VLOOKUP(S201, metadata!A$2:Q$37,1,FALSE)</f>
        <v>aa27e5d2-43fe-4ac1-97d2-11ebbe548b3e</v>
      </c>
      <c r="B201" t="str">
        <f>VLOOKUP(S201, metadata!A$2:Q$37,2,FALSE)</f>
        <v>2023-06-05T13:34:15.000Z</v>
      </c>
      <c r="C201" t="str">
        <f>VLOOKUP(S201, metadata!A$2:Q$37,3,FALSE)</f>
        <v>2023-06-05T13:34:22.000Z</v>
      </c>
      <c r="D201" t="str">
        <f>VLOOKUP(S201, metadata!A$2:Q$37,4,FALSE)</f>
        <v>lubb_control_08</v>
      </c>
      <c r="E201">
        <f>VLOOKUP(S201, metadata!A$2:Q$37,5,FALSE)</f>
        <v>45082</v>
      </c>
      <c r="F201">
        <f>VLOOKUP(S201, metadata!A$2:Q$37,6,FALSE)</f>
        <v>0.33819444444444446</v>
      </c>
      <c r="G201" t="str">
        <f>VLOOKUP(S201, metadata!A$2:Q$37,7,FALSE)</f>
        <v>lubb</v>
      </c>
      <c r="H201" t="str">
        <f>VLOOKUP(S201, metadata!A$2:Q$37,8,FALSE)</f>
        <v>lubb_control_08</v>
      </c>
      <c r="I201" t="str">
        <f>VLOOKUP(S201, metadata!A$2:Q$37,9,FALSE)</f>
        <v>C</v>
      </c>
      <c r="J201">
        <f>VLOOKUP(S201, metadata!A$2:Q$37,10,FALSE)</f>
        <v>3</v>
      </c>
      <c r="K201">
        <f>VLOOKUP(S201, metadata!A$2:Q$37,11,FALSE)</f>
        <v>0</v>
      </c>
      <c r="L201">
        <f>VLOOKUP(S201, metadata!A$2:Q$37,12,FALSE)</f>
        <v>0</v>
      </c>
      <c r="M201" t="str">
        <f>VLOOKUP(S201, metadata!A$2:Q$37,13,FALSE)</f>
        <v>lubb</v>
      </c>
      <c r="N201">
        <f>VLOOKUP(S201, metadata!A$2:Q$37,14,FALSE)</f>
        <v>0</v>
      </c>
      <c r="O201">
        <f>VLOOKUP(S201, metadata!A$2:Q$37,15,FALSE)</f>
        <v>11</v>
      </c>
      <c r="P201">
        <f>VLOOKUP(S201, metadata!A$2:Q$37,16,FALSE)</f>
        <v>0</v>
      </c>
      <c r="Q201">
        <f>VLOOKUP(S201, metadata!A$2:Q$37,17,FALSE)</f>
        <v>0</v>
      </c>
      <c r="R201" t="b">
        <f t="shared" si="3"/>
        <v>1</v>
      </c>
      <c r="S201" t="s">
        <v>129</v>
      </c>
      <c r="T201" t="s">
        <v>703</v>
      </c>
      <c r="U201" t="s">
        <v>702</v>
      </c>
      <c r="V201" t="s">
        <v>701</v>
      </c>
      <c r="W201" t="s">
        <v>700</v>
      </c>
      <c r="X201" t="s">
        <v>699</v>
      </c>
      <c r="Z201">
        <v>0</v>
      </c>
    </row>
    <row r="202" spans="1:27" x14ac:dyDescent="0.3">
      <c r="A202" t="str">
        <f>VLOOKUP(S202, metadata!A$2:Q$37,1,FALSE)</f>
        <v>aa27e5d2-43fe-4ac1-97d2-11ebbe548b3e</v>
      </c>
      <c r="B202" t="str">
        <f>VLOOKUP(S202, metadata!A$2:Q$37,2,FALSE)</f>
        <v>2023-06-05T13:34:15.000Z</v>
      </c>
      <c r="C202" t="str">
        <f>VLOOKUP(S202, metadata!A$2:Q$37,3,FALSE)</f>
        <v>2023-06-05T13:34:22.000Z</v>
      </c>
      <c r="D202" t="str">
        <f>VLOOKUP(S202, metadata!A$2:Q$37,4,FALSE)</f>
        <v>lubb_control_08</v>
      </c>
      <c r="E202">
        <f>VLOOKUP(S202, metadata!A$2:Q$37,5,FALSE)</f>
        <v>45082</v>
      </c>
      <c r="F202">
        <f>VLOOKUP(S202, metadata!A$2:Q$37,6,FALSE)</f>
        <v>0.33819444444444446</v>
      </c>
      <c r="G202" t="str">
        <f>VLOOKUP(S202, metadata!A$2:Q$37,7,FALSE)</f>
        <v>lubb</v>
      </c>
      <c r="H202" t="str">
        <f>VLOOKUP(S202, metadata!A$2:Q$37,8,FALSE)</f>
        <v>lubb_control_08</v>
      </c>
      <c r="I202" t="str">
        <f>VLOOKUP(S202, metadata!A$2:Q$37,9,FALSE)</f>
        <v>C</v>
      </c>
      <c r="J202">
        <f>VLOOKUP(S202, metadata!A$2:Q$37,10,FALSE)</f>
        <v>3</v>
      </c>
      <c r="K202">
        <f>VLOOKUP(S202, metadata!A$2:Q$37,11,FALSE)</f>
        <v>0</v>
      </c>
      <c r="L202">
        <f>VLOOKUP(S202, metadata!A$2:Q$37,12,FALSE)</f>
        <v>0</v>
      </c>
      <c r="M202" t="str">
        <f>VLOOKUP(S202, metadata!A$2:Q$37,13,FALSE)</f>
        <v>lubb</v>
      </c>
      <c r="N202">
        <f>VLOOKUP(S202, metadata!A$2:Q$37,14,FALSE)</f>
        <v>0</v>
      </c>
      <c r="O202">
        <f>VLOOKUP(S202, metadata!A$2:Q$37,15,FALSE)</f>
        <v>11</v>
      </c>
      <c r="P202">
        <f>VLOOKUP(S202, metadata!A$2:Q$37,16,FALSE)</f>
        <v>0</v>
      </c>
      <c r="Q202">
        <f>VLOOKUP(S202, metadata!A$2:Q$37,17,FALSE)</f>
        <v>0</v>
      </c>
      <c r="R202" t="b">
        <f t="shared" si="3"/>
        <v>1</v>
      </c>
      <c r="S202" t="s">
        <v>129</v>
      </c>
      <c r="T202" t="s">
        <v>698</v>
      </c>
      <c r="U202" t="s">
        <v>697</v>
      </c>
      <c r="V202" t="s">
        <v>696</v>
      </c>
      <c r="W202" t="s">
        <v>695</v>
      </c>
      <c r="X202" t="s">
        <v>694</v>
      </c>
      <c r="Z202">
        <v>0</v>
      </c>
    </row>
    <row r="203" spans="1:27" x14ac:dyDescent="0.3">
      <c r="A203" t="str">
        <f>VLOOKUP(S203, metadata!A$2:Q$37,1,FALSE)</f>
        <v>aa27e5d2-43fe-4ac1-97d2-11ebbe548b3e</v>
      </c>
      <c r="B203" t="str">
        <f>VLOOKUP(S203, metadata!A$2:Q$37,2,FALSE)</f>
        <v>2023-06-05T13:34:15.000Z</v>
      </c>
      <c r="C203" t="str">
        <f>VLOOKUP(S203, metadata!A$2:Q$37,3,FALSE)</f>
        <v>2023-06-05T13:34:22.000Z</v>
      </c>
      <c r="D203" t="str">
        <f>VLOOKUP(S203, metadata!A$2:Q$37,4,FALSE)</f>
        <v>lubb_control_08</v>
      </c>
      <c r="E203">
        <f>VLOOKUP(S203, metadata!A$2:Q$37,5,FALSE)</f>
        <v>45082</v>
      </c>
      <c r="F203">
        <f>VLOOKUP(S203, metadata!A$2:Q$37,6,FALSE)</f>
        <v>0.33819444444444446</v>
      </c>
      <c r="G203" t="str">
        <f>VLOOKUP(S203, metadata!A$2:Q$37,7,FALSE)</f>
        <v>lubb</v>
      </c>
      <c r="H203" t="str">
        <f>VLOOKUP(S203, metadata!A$2:Q$37,8,FALSE)</f>
        <v>lubb_control_08</v>
      </c>
      <c r="I203" t="str">
        <f>VLOOKUP(S203, metadata!A$2:Q$37,9,FALSE)</f>
        <v>C</v>
      </c>
      <c r="J203">
        <f>VLOOKUP(S203, metadata!A$2:Q$37,10,FALSE)</f>
        <v>3</v>
      </c>
      <c r="K203">
        <f>VLOOKUP(S203, metadata!A$2:Q$37,11,FALSE)</f>
        <v>0</v>
      </c>
      <c r="L203">
        <f>VLOOKUP(S203, metadata!A$2:Q$37,12,FALSE)</f>
        <v>0</v>
      </c>
      <c r="M203" t="str">
        <f>VLOOKUP(S203, metadata!A$2:Q$37,13,FALSE)</f>
        <v>lubb</v>
      </c>
      <c r="N203">
        <f>VLOOKUP(S203, metadata!A$2:Q$37,14,FALSE)</f>
        <v>0</v>
      </c>
      <c r="O203">
        <f>VLOOKUP(S203, metadata!A$2:Q$37,15,FALSE)</f>
        <v>11</v>
      </c>
      <c r="P203">
        <f>VLOOKUP(S203, metadata!A$2:Q$37,16,FALSE)</f>
        <v>0</v>
      </c>
      <c r="Q203">
        <f>VLOOKUP(S203, metadata!A$2:Q$37,17,FALSE)</f>
        <v>0</v>
      </c>
      <c r="R203" t="b">
        <f t="shared" si="3"/>
        <v>1</v>
      </c>
      <c r="S203" t="s">
        <v>129</v>
      </c>
      <c r="T203" t="s">
        <v>693</v>
      </c>
      <c r="U203" t="s">
        <v>692</v>
      </c>
      <c r="V203" t="s">
        <v>691</v>
      </c>
      <c r="W203" t="s">
        <v>690</v>
      </c>
      <c r="X203" t="s">
        <v>677</v>
      </c>
      <c r="Z203">
        <v>2</v>
      </c>
    </row>
    <row r="204" spans="1:27" x14ac:dyDescent="0.3">
      <c r="A204" t="str">
        <f>VLOOKUP(S204, metadata!A$2:Q$37,1,FALSE)</f>
        <v>aa27e5d2-43fe-4ac1-97d2-11ebbe548b3e</v>
      </c>
      <c r="B204" t="str">
        <f>VLOOKUP(S204, metadata!A$2:Q$37,2,FALSE)</f>
        <v>2023-06-05T13:34:15.000Z</v>
      </c>
      <c r="C204" t="str">
        <f>VLOOKUP(S204, metadata!A$2:Q$37,3,FALSE)</f>
        <v>2023-06-05T13:34:22.000Z</v>
      </c>
      <c r="D204" t="str">
        <f>VLOOKUP(S204, metadata!A$2:Q$37,4,FALSE)</f>
        <v>lubb_control_08</v>
      </c>
      <c r="E204">
        <f>VLOOKUP(S204, metadata!A$2:Q$37,5,FALSE)</f>
        <v>45082</v>
      </c>
      <c r="F204">
        <f>VLOOKUP(S204, metadata!A$2:Q$37,6,FALSE)</f>
        <v>0.33819444444444446</v>
      </c>
      <c r="G204" t="str">
        <f>VLOOKUP(S204, metadata!A$2:Q$37,7,FALSE)</f>
        <v>lubb</v>
      </c>
      <c r="H204" t="str">
        <f>VLOOKUP(S204, metadata!A$2:Q$37,8,FALSE)</f>
        <v>lubb_control_08</v>
      </c>
      <c r="I204" t="str">
        <f>VLOOKUP(S204, metadata!A$2:Q$37,9,FALSE)</f>
        <v>C</v>
      </c>
      <c r="J204">
        <f>VLOOKUP(S204, metadata!A$2:Q$37,10,FALSE)</f>
        <v>3</v>
      </c>
      <c r="K204">
        <f>VLOOKUP(S204, metadata!A$2:Q$37,11,FALSE)</f>
        <v>0</v>
      </c>
      <c r="L204">
        <f>VLOOKUP(S204, metadata!A$2:Q$37,12,FALSE)</f>
        <v>0</v>
      </c>
      <c r="M204" t="str">
        <f>VLOOKUP(S204, metadata!A$2:Q$37,13,FALSE)</f>
        <v>lubb</v>
      </c>
      <c r="N204">
        <f>VLOOKUP(S204, metadata!A$2:Q$37,14,FALSE)</f>
        <v>0</v>
      </c>
      <c r="O204">
        <f>VLOOKUP(S204, metadata!A$2:Q$37,15,FALSE)</f>
        <v>11</v>
      </c>
      <c r="P204">
        <f>VLOOKUP(S204, metadata!A$2:Q$37,16,FALSE)</f>
        <v>0</v>
      </c>
      <c r="Q204">
        <f>VLOOKUP(S204, metadata!A$2:Q$37,17,FALSE)</f>
        <v>0</v>
      </c>
      <c r="R204" t="b">
        <f t="shared" si="3"/>
        <v>1</v>
      </c>
      <c r="S204" t="s">
        <v>129</v>
      </c>
      <c r="T204" t="s">
        <v>689</v>
      </c>
      <c r="U204" t="s">
        <v>688</v>
      </c>
      <c r="V204" t="s">
        <v>687</v>
      </c>
      <c r="W204" t="s">
        <v>673</v>
      </c>
      <c r="X204" t="s">
        <v>672</v>
      </c>
      <c r="Z204">
        <v>0</v>
      </c>
    </row>
    <row r="205" spans="1:27" x14ac:dyDescent="0.3">
      <c r="A205" t="str">
        <f>VLOOKUP(S205, metadata!A$2:Q$37,1,FALSE)</f>
        <v>0a1302c1-c279-4517-9687-867bc22319fa</v>
      </c>
      <c r="B205" t="str">
        <f>VLOOKUP(S205, metadata!A$2:Q$37,2,FALSE)</f>
        <v>2023-06-05T06:19:52.000Z</v>
      </c>
      <c r="C205" t="str">
        <f>VLOOKUP(S205, metadata!A$2:Q$37,3,FALSE)</f>
        <v>2023-06-05T06:20:40.000Z</v>
      </c>
      <c r="D205" t="str">
        <f>VLOOKUP(S205, metadata!A$2:Q$37,4,FALSE)</f>
        <v>lubb_control_08</v>
      </c>
      <c r="E205">
        <f>VLOOKUP(S205, metadata!A$2:Q$37,5,FALSE)</f>
        <v>45082</v>
      </c>
      <c r="F205">
        <f>VLOOKUP(S205, metadata!A$2:Q$37,6,FALSE)</f>
        <v>5.347222222222222E-2</v>
      </c>
      <c r="G205" t="str">
        <f>VLOOKUP(S205, metadata!A$2:Q$37,7,FALSE)</f>
        <v>lubb</v>
      </c>
      <c r="H205" t="str">
        <f>VLOOKUP(S205, metadata!A$2:Q$37,8,FALSE)</f>
        <v>lubb_control_08</v>
      </c>
      <c r="I205" t="str">
        <f>VLOOKUP(S205, metadata!A$2:Q$37,9,FALSE)</f>
        <v>A</v>
      </c>
      <c r="J205">
        <f>VLOOKUP(S205, metadata!A$2:Q$37,10,FALSE)</f>
        <v>1</v>
      </c>
      <c r="K205">
        <f>VLOOKUP(S205, metadata!A$2:Q$37,11,FALSE)</f>
        <v>0</v>
      </c>
      <c r="L205" t="str">
        <f>VLOOKUP(S205, metadata!A$2:Q$37,12,FALSE)</f>
        <v>Testing</v>
      </c>
      <c r="M205" t="str">
        <f>VLOOKUP(S205, metadata!A$2:Q$37,13,FALSE)</f>
        <v>lubb</v>
      </c>
      <c r="N205">
        <f>VLOOKUP(S205, metadata!A$2:Q$37,14,FALSE)</f>
        <v>0</v>
      </c>
      <c r="O205">
        <f>VLOOKUP(S205, metadata!A$2:Q$37,15,FALSE)</f>
        <v>3</v>
      </c>
      <c r="P205">
        <f>VLOOKUP(S205, metadata!A$2:Q$37,16,FALSE)</f>
        <v>0</v>
      </c>
      <c r="Q205">
        <f>VLOOKUP(S205, metadata!A$2:Q$37,17,FALSE)</f>
        <v>0</v>
      </c>
      <c r="R205" t="b">
        <f t="shared" si="3"/>
        <v>1</v>
      </c>
      <c r="S205" t="s">
        <v>133</v>
      </c>
      <c r="T205" t="s">
        <v>686</v>
      </c>
      <c r="U205" t="s">
        <v>685</v>
      </c>
      <c r="V205" t="s">
        <v>684</v>
      </c>
      <c r="W205" t="s">
        <v>683</v>
      </c>
      <c r="X205" t="s">
        <v>682</v>
      </c>
      <c r="Z205">
        <v>0.5</v>
      </c>
    </row>
    <row r="206" spans="1:27" x14ac:dyDescent="0.3">
      <c r="A206" t="str">
        <f>VLOOKUP(S206, metadata!A$2:Q$37,1,FALSE)</f>
        <v>0a1302c1-c279-4517-9687-867bc22319fa</v>
      </c>
      <c r="B206" t="str">
        <f>VLOOKUP(S206, metadata!A$2:Q$37,2,FALSE)</f>
        <v>2023-06-05T06:19:52.000Z</v>
      </c>
      <c r="C206" t="str">
        <f>VLOOKUP(S206, metadata!A$2:Q$37,3,FALSE)</f>
        <v>2023-06-05T06:20:40.000Z</v>
      </c>
      <c r="D206" t="str">
        <f>VLOOKUP(S206, metadata!A$2:Q$37,4,FALSE)</f>
        <v>lubb_control_08</v>
      </c>
      <c r="E206">
        <f>VLOOKUP(S206, metadata!A$2:Q$37,5,FALSE)</f>
        <v>45082</v>
      </c>
      <c r="F206">
        <f>VLOOKUP(S206, metadata!A$2:Q$37,6,FALSE)</f>
        <v>5.347222222222222E-2</v>
      </c>
      <c r="G206" t="str">
        <f>VLOOKUP(S206, metadata!A$2:Q$37,7,FALSE)</f>
        <v>lubb</v>
      </c>
      <c r="H206" t="str">
        <f>VLOOKUP(S206, metadata!A$2:Q$37,8,FALSE)</f>
        <v>lubb_control_08</v>
      </c>
      <c r="I206" t="str">
        <f>VLOOKUP(S206, metadata!A$2:Q$37,9,FALSE)</f>
        <v>A</v>
      </c>
      <c r="J206">
        <f>VLOOKUP(S206, metadata!A$2:Q$37,10,FALSE)</f>
        <v>1</v>
      </c>
      <c r="K206">
        <f>VLOOKUP(S206, metadata!A$2:Q$37,11,FALSE)</f>
        <v>0</v>
      </c>
      <c r="L206" t="str">
        <f>VLOOKUP(S206, metadata!A$2:Q$37,12,FALSE)</f>
        <v>Testing</v>
      </c>
      <c r="M206" t="str">
        <f>VLOOKUP(S206, metadata!A$2:Q$37,13,FALSE)</f>
        <v>lubb</v>
      </c>
      <c r="N206">
        <f>VLOOKUP(S206, metadata!A$2:Q$37,14,FALSE)</f>
        <v>0</v>
      </c>
      <c r="O206">
        <f>VLOOKUP(S206, metadata!A$2:Q$37,15,FALSE)</f>
        <v>3</v>
      </c>
      <c r="P206">
        <f>VLOOKUP(S206, metadata!A$2:Q$37,16,FALSE)</f>
        <v>0</v>
      </c>
      <c r="Q206">
        <f>VLOOKUP(S206, metadata!A$2:Q$37,17,FALSE)</f>
        <v>0</v>
      </c>
      <c r="R206" t="b">
        <f t="shared" si="3"/>
        <v>1</v>
      </c>
      <c r="S206" t="s">
        <v>133</v>
      </c>
      <c r="T206" t="s">
        <v>681</v>
      </c>
      <c r="U206" t="s">
        <v>680</v>
      </c>
      <c r="V206" t="s">
        <v>679</v>
      </c>
      <c r="W206" t="s">
        <v>678</v>
      </c>
      <c r="X206" t="s">
        <v>677</v>
      </c>
      <c r="Z206">
        <v>50</v>
      </c>
    </row>
    <row r="207" spans="1:27" x14ac:dyDescent="0.3">
      <c r="A207" t="str">
        <f>VLOOKUP(S207, metadata!A$2:Q$37,1,FALSE)</f>
        <v>0a1302c1-c279-4517-9687-867bc22319fa</v>
      </c>
      <c r="B207" t="str">
        <f>VLOOKUP(S207, metadata!A$2:Q$37,2,FALSE)</f>
        <v>2023-06-05T06:19:52.000Z</v>
      </c>
      <c r="C207" t="str">
        <f>VLOOKUP(S207, metadata!A$2:Q$37,3,FALSE)</f>
        <v>2023-06-05T06:20:40.000Z</v>
      </c>
      <c r="D207" t="str">
        <f>VLOOKUP(S207, metadata!A$2:Q$37,4,FALSE)</f>
        <v>lubb_control_08</v>
      </c>
      <c r="E207">
        <f>VLOOKUP(S207, metadata!A$2:Q$37,5,FALSE)</f>
        <v>45082</v>
      </c>
      <c r="F207">
        <f>VLOOKUP(S207, metadata!A$2:Q$37,6,FALSE)</f>
        <v>5.347222222222222E-2</v>
      </c>
      <c r="G207" t="str">
        <f>VLOOKUP(S207, metadata!A$2:Q$37,7,FALSE)</f>
        <v>lubb</v>
      </c>
      <c r="H207" t="str">
        <f>VLOOKUP(S207, metadata!A$2:Q$37,8,FALSE)</f>
        <v>lubb_control_08</v>
      </c>
      <c r="I207" t="str">
        <f>VLOOKUP(S207, metadata!A$2:Q$37,9,FALSE)</f>
        <v>A</v>
      </c>
      <c r="J207">
        <f>VLOOKUP(S207, metadata!A$2:Q$37,10,FALSE)</f>
        <v>1</v>
      </c>
      <c r="K207">
        <f>VLOOKUP(S207, metadata!A$2:Q$37,11,FALSE)</f>
        <v>0</v>
      </c>
      <c r="L207" t="str">
        <f>VLOOKUP(S207, metadata!A$2:Q$37,12,FALSE)</f>
        <v>Testing</v>
      </c>
      <c r="M207" t="str">
        <f>VLOOKUP(S207, metadata!A$2:Q$37,13,FALSE)</f>
        <v>lubb</v>
      </c>
      <c r="N207">
        <f>VLOOKUP(S207, metadata!A$2:Q$37,14,FALSE)</f>
        <v>0</v>
      </c>
      <c r="O207">
        <f>VLOOKUP(S207, metadata!A$2:Q$37,15,FALSE)</f>
        <v>3</v>
      </c>
      <c r="P207">
        <f>VLOOKUP(S207, metadata!A$2:Q$37,16,FALSE)</f>
        <v>0</v>
      </c>
      <c r="Q207">
        <f>VLOOKUP(S207, metadata!A$2:Q$37,17,FALSE)</f>
        <v>0</v>
      </c>
      <c r="R207" t="b">
        <f t="shared" si="3"/>
        <v>1</v>
      </c>
      <c r="S207" t="s">
        <v>133</v>
      </c>
      <c r="T207" t="s">
        <v>676</v>
      </c>
      <c r="U207" t="s">
        <v>675</v>
      </c>
      <c r="V207" t="s">
        <v>674</v>
      </c>
      <c r="W207" t="s">
        <v>673</v>
      </c>
      <c r="X207" t="s">
        <v>672</v>
      </c>
      <c r="Z207">
        <v>0</v>
      </c>
    </row>
    <row r="208" spans="1:27" x14ac:dyDescent="0.3">
      <c r="A208" t="str">
        <f>VLOOKUP(S208, metadata!A$2:Q$37,1,FALSE)</f>
        <v>f1174a2c-c9a2-4dde-bf7f-96e2b08a403c</v>
      </c>
      <c r="B208" t="str">
        <f>VLOOKUP(S208, metadata!A$2:Q$37,2,FALSE)</f>
        <v>2023-06-21T18:36:30.000Z</v>
      </c>
      <c r="C208" t="str">
        <f>VLOOKUP(S208, metadata!A$2:Q$37,3,FALSE)</f>
        <v>2023-08-21T03:46:05.000Z</v>
      </c>
      <c r="D208" t="str">
        <f>VLOOKUP(S208, metadata!A$2:Q$37,4,FALSE)</f>
        <v>arch_control_01</v>
      </c>
      <c r="E208">
        <f>VLOOKUP(S208, metadata!A$2:Q$37,5,FALSE)</f>
        <v>45098</v>
      </c>
      <c r="F208">
        <f>VLOOKUP(S208, metadata!A$2:Q$37,6,FALSE)</f>
        <v>0.60416666666666663</v>
      </c>
      <c r="G208" t="str">
        <f>VLOOKUP(S208, metadata!A$2:Q$37,7,FALSE)</f>
        <v>arch</v>
      </c>
      <c r="H208" t="str">
        <f>VLOOKUP(S208, metadata!A$2:Q$37,8,FALSE)</f>
        <v>arch_control_01</v>
      </c>
      <c r="I208" t="str">
        <f>VLOOKUP(S208, metadata!A$2:Q$37,9,FALSE)</f>
        <v>A</v>
      </c>
      <c r="J208">
        <f>VLOOKUP(S208, metadata!A$2:Q$37,10,FALSE)</f>
        <v>1</v>
      </c>
      <c r="K208" t="str">
        <f>VLOOKUP(S208, metadata!A$2:Q$37,11,FALSE)</f>
        <v>https://five.epicollect.net/api/media/mk-nutnet2023-5dominantplants?type=photo&amp;format=entry_original&amp;name=f1174a2c-c9a2-4dde-bf7f-96e2b08a403c_1687372294.jpg</v>
      </c>
      <c r="L208">
        <f>VLOOKUP(S208, metadata!A$2:Q$37,12,FALSE)</f>
        <v>0</v>
      </c>
      <c r="M208" t="str">
        <f>VLOOKUP(S208, metadata!A$2:Q$37,13,FALSE)</f>
        <v>arch</v>
      </c>
      <c r="N208">
        <f>VLOOKUP(S208, metadata!A$2:Q$37,14,FALSE)</f>
        <v>0</v>
      </c>
      <c r="O208">
        <f>VLOOKUP(S208, metadata!A$2:Q$37,15,FALSE)</f>
        <v>0</v>
      </c>
      <c r="P208">
        <f>VLOOKUP(S208, metadata!A$2:Q$37,16,FALSE)</f>
        <v>11</v>
      </c>
      <c r="Q208">
        <f>VLOOKUP(S208, metadata!A$2:Q$37,17,FALSE)</f>
        <v>0</v>
      </c>
      <c r="R208" t="b">
        <f t="shared" si="3"/>
        <v>1</v>
      </c>
      <c r="S208" t="s">
        <v>76</v>
      </c>
      <c r="T208" t="s">
        <v>1244</v>
      </c>
      <c r="U208" t="s">
        <v>1243</v>
      </c>
      <c r="V208" t="s">
        <v>1242</v>
      </c>
      <c r="W208" t="s">
        <v>1241</v>
      </c>
      <c r="X208" t="s">
        <v>1125</v>
      </c>
      <c r="Z208">
        <v>2</v>
      </c>
      <c r="AA208" t="s">
        <v>1240</v>
      </c>
    </row>
    <row r="209" spans="1:27" x14ac:dyDescent="0.3">
      <c r="A209" t="str">
        <f>VLOOKUP(S209, metadata!A$2:Q$37,1,FALSE)</f>
        <v>f1174a2c-c9a2-4dde-bf7f-96e2b08a403c</v>
      </c>
      <c r="B209" t="str">
        <f>VLOOKUP(S209, metadata!A$2:Q$37,2,FALSE)</f>
        <v>2023-06-21T18:36:30.000Z</v>
      </c>
      <c r="C209" t="str">
        <f>VLOOKUP(S209, metadata!A$2:Q$37,3,FALSE)</f>
        <v>2023-08-21T03:46:05.000Z</v>
      </c>
      <c r="D209" t="str">
        <f>VLOOKUP(S209, metadata!A$2:Q$37,4,FALSE)</f>
        <v>arch_control_01</v>
      </c>
      <c r="E209">
        <f>VLOOKUP(S209, metadata!A$2:Q$37,5,FALSE)</f>
        <v>45098</v>
      </c>
      <c r="F209">
        <f>VLOOKUP(S209, metadata!A$2:Q$37,6,FALSE)</f>
        <v>0.60416666666666663</v>
      </c>
      <c r="G209" t="str">
        <f>VLOOKUP(S209, metadata!A$2:Q$37,7,FALSE)</f>
        <v>arch</v>
      </c>
      <c r="H209" t="str">
        <f>VLOOKUP(S209, metadata!A$2:Q$37,8,FALSE)</f>
        <v>arch_control_01</v>
      </c>
      <c r="I209" t="str">
        <f>VLOOKUP(S209, metadata!A$2:Q$37,9,FALSE)</f>
        <v>A</v>
      </c>
      <c r="J209">
        <f>VLOOKUP(S209, metadata!A$2:Q$37,10,FALSE)</f>
        <v>1</v>
      </c>
      <c r="K209" t="str">
        <f>VLOOKUP(S209, metadata!A$2:Q$37,11,FALSE)</f>
        <v>https://five.epicollect.net/api/media/mk-nutnet2023-5dominantplants?type=photo&amp;format=entry_original&amp;name=f1174a2c-c9a2-4dde-bf7f-96e2b08a403c_1687372294.jpg</v>
      </c>
      <c r="L209">
        <f>VLOOKUP(S209, metadata!A$2:Q$37,12,FALSE)</f>
        <v>0</v>
      </c>
      <c r="M209" t="str">
        <f>VLOOKUP(S209, metadata!A$2:Q$37,13,FALSE)</f>
        <v>arch</v>
      </c>
      <c r="N209">
        <f>VLOOKUP(S209, metadata!A$2:Q$37,14,FALSE)</f>
        <v>0</v>
      </c>
      <c r="O209">
        <f>VLOOKUP(S209, metadata!A$2:Q$37,15,FALSE)</f>
        <v>0</v>
      </c>
      <c r="P209">
        <f>VLOOKUP(S209, metadata!A$2:Q$37,16,FALSE)</f>
        <v>11</v>
      </c>
      <c r="Q209">
        <f>VLOOKUP(S209, metadata!A$2:Q$37,17,FALSE)</f>
        <v>0</v>
      </c>
      <c r="R209" t="b">
        <f t="shared" si="3"/>
        <v>1</v>
      </c>
      <c r="S209" t="s">
        <v>76</v>
      </c>
      <c r="T209" t="s">
        <v>1239</v>
      </c>
      <c r="U209" t="s">
        <v>1238</v>
      </c>
      <c r="V209" t="s">
        <v>1237</v>
      </c>
      <c r="W209" t="s">
        <v>1034</v>
      </c>
      <c r="X209" t="s">
        <v>956</v>
      </c>
      <c r="Y209" t="s">
        <v>1156</v>
      </c>
      <c r="Z209">
        <v>1</v>
      </c>
      <c r="AA209" t="s">
        <v>1236</v>
      </c>
    </row>
    <row r="210" spans="1:27" x14ac:dyDescent="0.3">
      <c r="A210" t="str">
        <f>VLOOKUP(S210, metadata!A$2:Q$37,1,FALSE)</f>
        <v>f1174a2c-c9a2-4dde-bf7f-96e2b08a403c</v>
      </c>
      <c r="B210" t="str">
        <f>VLOOKUP(S210, metadata!A$2:Q$37,2,FALSE)</f>
        <v>2023-06-21T18:36:30.000Z</v>
      </c>
      <c r="C210" t="str">
        <f>VLOOKUP(S210, metadata!A$2:Q$37,3,FALSE)</f>
        <v>2023-08-21T03:46:05.000Z</v>
      </c>
      <c r="D210" t="str">
        <f>VLOOKUP(S210, metadata!A$2:Q$37,4,FALSE)</f>
        <v>arch_control_01</v>
      </c>
      <c r="E210">
        <f>VLOOKUP(S210, metadata!A$2:Q$37,5,FALSE)</f>
        <v>45098</v>
      </c>
      <c r="F210">
        <f>VLOOKUP(S210, metadata!A$2:Q$37,6,FALSE)</f>
        <v>0.60416666666666663</v>
      </c>
      <c r="G210" t="str">
        <f>VLOOKUP(S210, metadata!A$2:Q$37,7,FALSE)</f>
        <v>arch</v>
      </c>
      <c r="H210" t="str">
        <f>VLOOKUP(S210, metadata!A$2:Q$37,8,FALSE)</f>
        <v>arch_control_01</v>
      </c>
      <c r="I210" t="str">
        <f>VLOOKUP(S210, metadata!A$2:Q$37,9,FALSE)</f>
        <v>A</v>
      </c>
      <c r="J210">
        <f>VLOOKUP(S210, metadata!A$2:Q$37,10,FALSE)</f>
        <v>1</v>
      </c>
      <c r="K210" t="str">
        <f>VLOOKUP(S210, metadata!A$2:Q$37,11,FALSE)</f>
        <v>https://five.epicollect.net/api/media/mk-nutnet2023-5dominantplants?type=photo&amp;format=entry_original&amp;name=f1174a2c-c9a2-4dde-bf7f-96e2b08a403c_1687372294.jpg</v>
      </c>
      <c r="L210">
        <f>VLOOKUP(S210, metadata!A$2:Q$37,12,FALSE)</f>
        <v>0</v>
      </c>
      <c r="M210" t="str">
        <f>VLOOKUP(S210, metadata!A$2:Q$37,13,FALSE)</f>
        <v>arch</v>
      </c>
      <c r="N210">
        <f>VLOOKUP(S210, metadata!A$2:Q$37,14,FALSE)</f>
        <v>0</v>
      </c>
      <c r="O210">
        <f>VLOOKUP(S210, metadata!A$2:Q$37,15,FALSE)</f>
        <v>0</v>
      </c>
      <c r="P210">
        <f>VLOOKUP(S210, metadata!A$2:Q$37,16,FALSE)</f>
        <v>11</v>
      </c>
      <c r="Q210">
        <f>VLOOKUP(S210, metadata!A$2:Q$37,17,FALSE)</f>
        <v>0</v>
      </c>
      <c r="R210" t="b">
        <f t="shared" si="3"/>
        <v>1</v>
      </c>
      <c r="S210" t="s">
        <v>76</v>
      </c>
      <c r="T210" t="s">
        <v>1235</v>
      </c>
      <c r="U210" t="s">
        <v>1234</v>
      </c>
      <c r="V210" t="s">
        <v>1233</v>
      </c>
      <c r="W210" t="s">
        <v>1232</v>
      </c>
      <c r="X210" t="s">
        <v>950</v>
      </c>
      <c r="Z210">
        <v>4</v>
      </c>
    </row>
    <row r="211" spans="1:27" x14ac:dyDescent="0.3">
      <c r="A211" t="str">
        <f>VLOOKUP(S211, metadata!A$2:Q$37,1,FALSE)</f>
        <v>f1174a2c-c9a2-4dde-bf7f-96e2b08a403c</v>
      </c>
      <c r="B211" t="str">
        <f>VLOOKUP(S211, metadata!A$2:Q$37,2,FALSE)</f>
        <v>2023-06-21T18:36:30.000Z</v>
      </c>
      <c r="C211" t="str">
        <f>VLOOKUP(S211, metadata!A$2:Q$37,3,FALSE)</f>
        <v>2023-08-21T03:46:05.000Z</v>
      </c>
      <c r="D211" t="str">
        <f>VLOOKUP(S211, metadata!A$2:Q$37,4,FALSE)</f>
        <v>arch_control_01</v>
      </c>
      <c r="E211">
        <f>VLOOKUP(S211, metadata!A$2:Q$37,5,FALSE)</f>
        <v>45098</v>
      </c>
      <c r="F211">
        <f>VLOOKUP(S211, metadata!A$2:Q$37,6,FALSE)</f>
        <v>0.60416666666666663</v>
      </c>
      <c r="G211" t="str">
        <f>VLOOKUP(S211, metadata!A$2:Q$37,7,FALSE)</f>
        <v>arch</v>
      </c>
      <c r="H211" t="str">
        <f>VLOOKUP(S211, metadata!A$2:Q$37,8,FALSE)</f>
        <v>arch_control_01</v>
      </c>
      <c r="I211" t="str">
        <f>VLOOKUP(S211, metadata!A$2:Q$37,9,FALSE)</f>
        <v>A</v>
      </c>
      <c r="J211">
        <f>VLOOKUP(S211, metadata!A$2:Q$37,10,FALSE)</f>
        <v>1</v>
      </c>
      <c r="K211" t="str">
        <f>VLOOKUP(S211, metadata!A$2:Q$37,11,FALSE)</f>
        <v>https://five.epicollect.net/api/media/mk-nutnet2023-5dominantplants?type=photo&amp;format=entry_original&amp;name=f1174a2c-c9a2-4dde-bf7f-96e2b08a403c_1687372294.jpg</v>
      </c>
      <c r="L211">
        <f>VLOOKUP(S211, metadata!A$2:Q$37,12,FALSE)</f>
        <v>0</v>
      </c>
      <c r="M211" t="str">
        <f>VLOOKUP(S211, metadata!A$2:Q$37,13,FALSE)</f>
        <v>arch</v>
      </c>
      <c r="N211">
        <f>VLOOKUP(S211, metadata!A$2:Q$37,14,FALSE)</f>
        <v>0</v>
      </c>
      <c r="O211">
        <f>VLOOKUP(S211, metadata!A$2:Q$37,15,FALSE)</f>
        <v>0</v>
      </c>
      <c r="P211">
        <f>VLOOKUP(S211, metadata!A$2:Q$37,16,FALSE)</f>
        <v>11</v>
      </c>
      <c r="Q211">
        <f>VLOOKUP(S211, metadata!A$2:Q$37,17,FALSE)</f>
        <v>0</v>
      </c>
      <c r="R211" t="b">
        <f t="shared" si="3"/>
        <v>1</v>
      </c>
      <c r="S211" t="s">
        <v>76</v>
      </c>
      <c r="T211" t="s">
        <v>1231</v>
      </c>
      <c r="U211" t="s">
        <v>1230</v>
      </c>
      <c r="V211" t="s">
        <v>1229</v>
      </c>
      <c r="W211" t="s">
        <v>1228</v>
      </c>
      <c r="X211" t="s">
        <v>1227</v>
      </c>
      <c r="Y211" t="s">
        <v>1226</v>
      </c>
      <c r="Z211">
        <v>1</v>
      </c>
      <c r="AA211" t="s">
        <v>1225</v>
      </c>
    </row>
    <row r="212" spans="1:27" x14ac:dyDescent="0.3">
      <c r="A212" t="str">
        <f>VLOOKUP(S212, metadata!A$2:Q$37,1,FALSE)</f>
        <v>f1174a2c-c9a2-4dde-bf7f-96e2b08a403c</v>
      </c>
      <c r="B212" t="str">
        <f>VLOOKUP(S212, metadata!A$2:Q$37,2,FALSE)</f>
        <v>2023-06-21T18:36:30.000Z</v>
      </c>
      <c r="C212" t="str">
        <f>VLOOKUP(S212, metadata!A$2:Q$37,3,FALSE)</f>
        <v>2023-08-21T03:46:05.000Z</v>
      </c>
      <c r="D212" t="str">
        <f>VLOOKUP(S212, metadata!A$2:Q$37,4,FALSE)</f>
        <v>arch_control_01</v>
      </c>
      <c r="E212">
        <f>VLOOKUP(S212, metadata!A$2:Q$37,5,FALSE)</f>
        <v>45098</v>
      </c>
      <c r="F212">
        <f>VLOOKUP(S212, metadata!A$2:Q$37,6,FALSE)</f>
        <v>0.60416666666666663</v>
      </c>
      <c r="G212" t="str">
        <f>VLOOKUP(S212, metadata!A$2:Q$37,7,FALSE)</f>
        <v>arch</v>
      </c>
      <c r="H212" t="str">
        <f>VLOOKUP(S212, metadata!A$2:Q$37,8,FALSE)</f>
        <v>arch_control_01</v>
      </c>
      <c r="I212" t="str">
        <f>VLOOKUP(S212, metadata!A$2:Q$37,9,FALSE)</f>
        <v>A</v>
      </c>
      <c r="J212">
        <f>VLOOKUP(S212, metadata!A$2:Q$37,10,FALSE)</f>
        <v>1</v>
      </c>
      <c r="K212" t="str">
        <f>VLOOKUP(S212, metadata!A$2:Q$37,11,FALSE)</f>
        <v>https://five.epicollect.net/api/media/mk-nutnet2023-5dominantplants?type=photo&amp;format=entry_original&amp;name=f1174a2c-c9a2-4dde-bf7f-96e2b08a403c_1687372294.jpg</v>
      </c>
      <c r="L212">
        <f>VLOOKUP(S212, metadata!A$2:Q$37,12,FALSE)</f>
        <v>0</v>
      </c>
      <c r="M212" t="str">
        <f>VLOOKUP(S212, metadata!A$2:Q$37,13,FALSE)</f>
        <v>arch</v>
      </c>
      <c r="N212">
        <f>VLOOKUP(S212, metadata!A$2:Q$37,14,FALSE)</f>
        <v>0</v>
      </c>
      <c r="O212">
        <f>VLOOKUP(S212, metadata!A$2:Q$37,15,FALSE)</f>
        <v>0</v>
      </c>
      <c r="P212">
        <f>VLOOKUP(S212, metadata!A$2:Q$37,16,FALSE)</f>
        <v>11</v>
      </c>
      <c r="Q212">
        <f>VLOOKUP(S212, metadata!A$2:Q$37,17,FALSE)</f>
        <v>0</v>
      </c>
      <c r="R212" t="b">
        <f t="shared" si="3"/>
        <v>1</v>
      </c>
      <c r="S212" t="s">
        <v>76</v>
      </c>
      <c r="T212" t="s">
        <v>1224</v>
      </c>
      <c r="U212" t="s">
        <v>1223</v>
      </c>
      <c r="V212" t="s">
        <v>1222</v>
      </c>
      <c r="W212" t="s">
        <v>1221</v>
      </c>
      <c r="X212" t="s">
        <v>943</v>
      </c>
      <c r="Z212">
        <v>83</v>
      </c>
    </row>
    <row r="213" spans="1:27" x14ac:dyDescent="0.3">
      <c r="A213" t="str">
        <f>VLOOKUP(S213, metadata!A$2:Q$37,1,FALSE)</f>
        <v>f1174a2c-c9a2-4dde-bf7f-96e2b08a403c</v>
      </c>
      <c r="B213" t="str">
        <f>VLOOKUP(S213, metadata!A$2:Q$37,2,FALSE)</f>
        <v>2023-06-21T18:36:30.000Z</v>
      </c>
      <c r="C213" t="str">
        <f>VLOOKUP(S213, metadata!A$2:Q$37,3,FALSE)</f>
        <v>2023-08-21T03:46:05.000Z</v>
      </c>
      <c r="D213" t="str">
        <f>VLOOKUP(S213, metadata!A$2:Q$37,4,FALSE)</f>
        <v>arch_control_01</v>
      </c>
      <c r="E213">
        <f>VLOOKUP(S213, metadata!A$2:Q$37,5,FALSE)</f>
        <v>45098</v>
      </c>
      <c r="F213">
        <f>VLOOKUP(S213, metadata!A$2:Q$37,6,FALSE)</f>
        <v>0.60416666666666663</v>
      </c>
      <c r="G213" t="str">
        <f>VLOOKUP(S213, metadata!A$2:Q$37,7,FALSE)</f>
        <v>arch</v>
      </c>
      <c r="H213" t="str">
        <f>VLOOKUP(S213, metadata!A$2:Q$37,8,FALSE)</f>
        <v>arch_control_01</v>
      </c>
      <c r="I213" t="str">
        <f>VLOOKUP(S213, metadata!A$2:Q$37,9,FALSE)</f>
        <v>A</v>
      </c>
      <c r="J213">
        <f>VLOOKUP(S213, metadata!A$2:Q$37,10,FALSE)</f>
        <v>1</v>
      </c>
      <c r="K213" t="str">
        <f>VLOOKUP(S213, metadata!A$2:Q$37,11,FALSE)</f>
        <v>https://five.epicollect.net/api/media/mk-nutnet2023-5dominantplants?type=photo&amp;format=entry_original&amp;name=f1174a2c-c9a2-4dde-bf7f-96e2b08a403c_1687372294.jpg</v>
      </c>
      <c r="L213">
        <f>VLOOKUP(S213, metadata!A$2:Q$37,12,FALSE)</f>
        <v>0</v>
      </c>
      <c r="M213" t="str">
        <f>VLOOKUP(S213, metadata!A$2:Q$37,13,FALSE)</f>
        <v>arch</v>
      </c>
      <c r="N213">
        <f>VLOOKUP(S213, metadata!A$2:Q$37,14,FALSE)</f>
        <v>0</v>
      </c>
      <c r="O213">
        <f>VLOOKUP(S213, metadata!A$2:Q$37,15,FALSE)</f>
        <v>0</v>
      </c>
      <c r="P213">
        <f>VLOOKUP(S213, metadata!A$2:Q$37,16,FALSE)</f>
        <v>11</v>
      </c>
      <c r="Q213">
        <f>VLOOKUP(S213, metadata!A$2:Q$37,17,FALSE)</f>
        <v>0</v>
      </c>
      <c r="R213" t="b">
        <f t="shared" si="3"/>
        <v>1</v>
      </c>
      <c r="S213" t="s">
        <v>76</v>
      </c>
      <c r="T213" t="s">
        <v>1220</v>
      </c>
      <c r="U213" t="s">
        <v>1219</v>
      </c>
      <c r="V213" t="s">
        <v>1218</v>
      </c>
      <c r="W213" t="s">
        <v>1217</v>
      </c>
      <c r="X213" t="s">
        <v>936</v>
      </c>
      <c r="Z213">
        <v>20</v>
      </c>
    </row>
    <row r="214" spans="1:27" x14ac:dyDescent="0.3">
      <c r="A214" t="str">
        <f>VLOOKUP(S214, metadata!A$2:Q$37,1,FALSE)</f>
        <v>f1174a2c-c9a2-4dde-bf7f-96e2b08a403c</v>
      </c>
      <c r="B214" t="str">
        <f>VLOOKUP(S214, metadata!A$2:Q$37,2,FALSE)</f>
        <v>2023-06-21T18:36:30.000Z</v>
      </c>
      <c r="C214" t="str">
        <f>VLOOKUP(S214, metadata!A$2:Q$37,3,FALSE)</f>
        <v>2023-08-21T03:46:05.000Z</v>
      </c>
      <c r="D214" t="str">
        <f>VLOOKUP(S214, metadata!A$2:Q$37,4,FALSE)</f>
        <v>arch_control_01</v>
      </c>
      <c r="E214">
        <f>VLOOKUP(S214, metadata!A$2:Q$37,5,FALSE)</f>
        <v>45098</v>
      </c>
      <c r="F214">
        <f>VLOOKUP(S214, metadata!A$2:Q$37,6,FALSE)</f>
        <v>0.60416666666666663</v>
      </c>
      <c r="G214" t="str">
        <f>VLOOKUP(S214, metadata!A$2:Q$37,7,FALSE)</f>
        <v>arch</v>
      </c>
      <c r="H214" t="str">
        <f>VLOOKUP(S214, metadata!A$2:Q$37,8,FALSE)</f>
        <v>arch_control_01</v>
      </c>
      <c r="I214" t="str">
        <f>VLOOKUP(S214, metadata!A$2:Q$37,9,FALSE)</f>
        <v>A</v>
      </c>
      <c r="J214">
        <f>VLOOKUP(S214, metadata!A$2:Q$37,10,FALSE)</f>
        <v>1</v>
      </c>
      <c r="K214" t="str">
        <f>VLOOKUP(S214, metadata!A$2:Q$37,11,FALSE)</f>
        <v>https://five.epicollect.net/api/media/mk-nutnet2023-5dominantplants?type=photo&amp;format=entry_original&amp;name=f1174a2c-c9a2-4dde-bf7f-96e2b08a403c_1687372294.jpg</v>
      </c>
      <c r="L214">
        <f>VLOOKUP(S214, metadata!A$2:Q$37,12,FALSE)</f>
        <v>0</v>
      </c>
      <c r="M214" t="str">
        <f>VLOOKUP(S214, metadata!A$2:Q$37,13,FALSE)</f>
        <v>arch</v>
      </c>
      <c r="N214">
        <f>VLOOKUP(S214, metadata!A$2:Q$37,14,FALSE)</f>
        <v>0</v>
      </c>
      <c r="O214">
        <f>VLOOKUP(S214, metadata!A$2:Q$37,15,FALSE)</f>
        <v>0</v>
      </c>
      <c r="P214">
        <f>VLOOKUP(S214, metadata!A$2:Q$37,16,FALSE)</f>
        <v>11</v>
      </c>
      <c r="Q214">
        <f>VLOOKUP(S214, metadata!A$2:Q$37,17,FALSE)</f>
        <v>0</v>
      </c>
      <c r="R214" t="b">
        <f t="shared" si="3"/>
        <v>1</v>
      </c>
      <c r="S214" t="s">
        <v>76</v>
      </c>
      <c r="T214" t="s">
        <v>1216</v>
      </c>
      <c r="U214" t="s">
        <v>1215</v>
      </c>
      <c r="V214" t="s">
        <v>1214</v>
      </c>
      <c r="W214" t="s">
        <v>957</v>
      </c>
      <c r="X214" t="s">
        <v>956</v>
      </c>
      <c r="Y214" t="s">
        <v>974</v>
      </c>
      <c r="Z214">
        <v>0</v>
      </c>
    </row>
    <row r="215" spans="1:27" x14ac:dyDescent="0.3">
      <c r="A215" t="str">
        <f>VLOOKUP(S215, metadata!A$2:Q$37,1,FALSE)</f>
        <v>f1174a2c-c9a2-4dde-bf7f-96e2b08a403c</v>
      </c>
      <c r="B215" t="str">
        <f>VLOOKUP(S215, metadata!A$2:Q$37,2,FALSE)</f>
        <v>2023-06-21T18:36:30.000Z</v>
      </c>
      <c r="C215" t="str">
        <f>VLOOKUP(S215, metadata!A$2:Q$37,3,FALSE)</f>
        <v>2023-08-21T03:46:05.000Z</v>
      </c>
      <c r="D215" t="str">
        <f>VLOOKUP(S215, metadata!A$2:Q$37,4,FALSE)</f>
        <v>arch_control_01</v>
      </c>
      <c r="E215">
        <f>VLOOKUP(S215, metadata!A$2:Q$37,5,FALSE)</f>
        <v>45098</v>
      </c>
      <c r="F215">
        <f>VLOOKUP(S215, metadata!A$2:Q$37,6,FALSE)</f>
        <v>0.60416666666666663</v>
      </c>
      <c r="G215" t="str">
        <f>VLOOKUP(S215, metadata!A$2:Q$37,7,FALSE)</f>
        <v>arch</v>
      </c>
      <c r="H215" t="str">
        <f>VLOOKUP(S215, metadata!A$2:Q$37,8,FALSE)</f>
        <v>arch_control_01</v>
      </c>
      <c r="I215" t="str">
        <f>VLOOKUP(S215, metadata!A$2:Q$37,9,FALSE)</f>
        <v>A</v>
      </c>
      <c r="J215">
        <f>VLOOKUP(S215, metadata!A$2:Q$37,10,FALSE)</f>
        <v>1</v>
      </c>
      <c r="K215" t="str">
        <f>VLOOKUP(S215, metadata!A$2:Q$37,11,FALSE)</f>
        <v>https://five.epicollect.net/api/media/mk-nutnet2023-5dominantplants?type=photo&amp;format=entry_original&amp;name=f1174a2c-c9a2-4dde-bf7f-96e2b08a403c_1687372294.jpg</v>
      </c>
      <c r="L215">
        <f>VLOOKUP(S215, metadata!A$2:Q$37,12,FALSE)</f>
        <v>0</v>
      </c>
      <c r="M215" t="str">
        <f>VLOOKUP(S215, metadata!A$2:Q$37,13,FALSE)</f>
        <v>arch</v>
      </c>
      <c r="N215">
        <f>VLOOKUP(S215, metadata!A$2:Q$37,14,FALSE)</f>
        <v>0</v>
      </c>
      <c r="O215">
        <f>VLOOKUP(S215, metadata!A$2:Q$37,15,FALSE)</f>
        <v>0</v>
      </c>
      <c r="P215">
        <f>VLOOKUP(S215, metadata!A$2:Q$37,16,FALSE)</f>
        <v>11</v>
      </c>
      <c r="Q215">
        <f>VLOOKUP(S215, metadata!A$2:Q$37,17,FALSE)</f>
        <v>0</v>
      </c>
      <c r="R215" t="b">
        <f t="shared" si="3"/>
        <v>1</v>
      </c>
      <c r="S215" t="s">
        <v>76</v>
      </c>
      <c r="T215" t="s">
        <v>1213</v>
      </c>
      <c r="U215" t="s">
        <v>1212</v>
      </c>
      <c r="V215" t="s">
        <v>1211</v>
      </c>
      <c r="W215" t="s">
        <v>1029</v>
      </c>
      <c r="X215" t="s">
        <v>956</v>
      </c>
      <c r="Y215" t="s">
        <v>969</v>
      </c>
      <c r="Z215">
        <v>3</v>
      </c>
    </row>
    <row r="216" spans="1:27" x14ac:dyDescent="0.3">
      <c r="A216" t="str">
        <f>VLOOKUP(S216, metadata!A$2:Q$37,1,FALSE)</f>
        <v>f1174a2c-c9a2-4dde-bf7f-96e2b08a403c</v>
      </c>
      <c r="B216" t="str">
        <f>VLOOKUP(S216, metadata!A$2:Q$37,2,FALSE)</f>
        <v>2023-06-21T18:36:30.000Z</v>
      </c>
      <c r="C216" t="str">
        <f>VLOOKUP(S216, metadata!A$2:Q$37,3,FALSE)</f>
        <v>2023-08-21T03:46:05.000Z</v>
      </c>
      <c r="D216" t="str">
        <f>VLOOKUP(S216, metadata!A$2:Q$37,4,FALSE)</f>
        <v>arch_control_01</v>
      </c>
      <c r="E216">
        <f>VLOOKUP(S216, metadata!A$2:Q$37,5,FALSE)</f>
        <v>45098</v>
      </c>
      <c r="F216">
        <f>VLOOKUP(S216, metadata!A$2:Q$37,6,FALSE)</f>
        <v>0.60416666666666663</v>
      </c>
      <c r="G216" t="str">
        <f>VLOOKUP(S216, metadata!A$2:Q$37,7,FALSE)</f>
        <v>arch</v>
      </c>
      <c r="H216" t="str">
        <f>VLOOKUP(S216, metadata!A$2:Q$37,8,FALSE)</f>
        <v>arch_control_01</v>
      </c>
      <c r="I216" t="str">
        <f>VLOOKUP(S216, metadata!A$2:Q$37,9,FALSE)</f>
        <v>A</v>
      </c>
      <c r="J216">
        <f>VLOOKUP(S216, metadata!A$2:Q$37,10,FALSE)</f>
        <v>1</v>
      </c>
      <c r="K216" t="str">
        <f>VLOOKUP(S216, metadata!A$2:Q$37,11,FALSE)</f>
        <v>https://five.epicollect.net/api/media/mk-nutnet2023-5dominantplants?type=photo&amp;format=entry_original&amp;name=f1174a2c-c9a2-4dde-bf7f-96e2b08a403c_1687372294.jpg</v>
      </c>
      <c r="L216">
        <f>VLOOKUP(S216, metadata!A$2:Q$37,12,FALSE)</f>
        <v>0</v>
      </c>
      <c r="M216" t="str">
        <f>VLOOKUP(S216, metadata!A$2:Q$37,13,FALSE)</f>
        <v>arch</v>
      </c>
      <c r="N216">
        <f>VLOOKUP(S216, metadata!A$2:Q$37,14,FALSE)</f>
        <v>0</v>
      </c>
      <c r="O216">
        <f>VLOOKUP(S216, metadata!A$2:Q$37,15,FALSE)</f>
        <v>0</v>
      </c>
      <c r="P216">
        <f>VLOOKUP(S216, metadata!A$2:Q$37,16,FALSE)</f>
        <v>11</v>
      </c>
      <c r="Q216">
        <f>VLOOKUP(S216, metadata!A$2:Q$37,17,FALSE)</f>
        <v>0</v>
      </c>
      <c r="R216" t="b">
        <f t="shared" si="3"/>
        <v>1</v>
      </c>
      <c r="S216" t="s">
        <v>76</v>
      </c>
      <c r="T216" t="s">
        <v>1210</v>
      </c>
      <c r="U216" t="s">
        <v>1209</v>
      </c>
      <c r="V216" t="s">
        <v>1208</v>
      </c>
      <c r="W216" t="s">
        <v>957</v>
      </c>
      <c r="X216" t="s">
        <v>956</v>
      </c>
      <c r="Y216" t="s">
        <v>965</v>
      </c>
      <c r="Z216">
        <v>0</v>
      </c>
    </row>
    <row r="217" spans="1:27" x14ac:dyDescent="0.3">
      <c r="A217" t="str">
        <f>VLOOKUP(S217, metadata!A$2:Q$37,1,FALSE)</f>
        <v>f1174a2c-c9a2-4dde-bf7f-96e2b08a403c</v>
      </c>
      <c r="B217" t="str">
        <f>VLOOKUP(S217, metadata!A$2:Q$37,2,FALSE)</f>
        <v>2023-06-21T18:36:30.000Z</v>
      </c>
      <c r="C217" t="str">
        <f>VLOOKUP(S217, metadata!A$2:Q$37,3,FALSE)</f>
        <v>2023-08-21T03:46:05.000Z</v>
      </c>
      <c r="D217" t="str">
        <f>VLOOKUP(S217, metadata!A$2:Q$37,4,FALSE)</f>
        <v>arch_control_01</v>
      </c>
      <c r="E217">
        <f>VLOOKUP(S217, metadata!A$2:Q$37,5,FALSE)</f>
        <v>45098</v>
      </c>
      <c r="F217">
        <f>VLOOKUP(S217, metadata!A$2:Q$37,6,FALSE)</f>
        <v>0.60416666666666663</v>
      </c>
      <c r="G217" t="str">
        <f>VLOOKUP(S217, metadata!A$2:Q$37,7,FALSE)</f>
        <v>arch</v>
      </c>
      <c r="H217" t="str">
        <f>VLOOKUP(S217, metadata!A$2:Q$37,8,FALSE)</f>
        <v>arch_control_01</v>
      </c>
      <c r="I217" t="str">
        <f>VLOOKUP(S217, metadata!A$2:Q$37,9,FALSE)</f>
        <v>A</v>
      </c>
      <c r="J217">
        <f>VLOOKUP(S217, metadata!A$2:Q$37,10,FALSE)</f>
        <v>1</v>
      </c>
      <c r="K217" t="str">
        <f>VLOOKUP(S217, metadata!A$2:Q$37,11,FALSE)</f>
        <v>https://five.epicollect.net/api/media/mk-nutnet2023-5dominantplants?type=photo&amp;format=entry_original&amp;name=f1174a2c-c9a2-4dde-bf7f-96e2b08a403c_1687372294.jpg</v>
      </c>
      <c r="L217">
        <f>VLOOKUP(S217, metadata!A$2:Q$37,12,FALSE)</f>
        <v>0</v>
      </c>
      <c r="M217" t="str">
        <f>VLOOKUP(S217, metadata!A$2:Q$37,13,FALSE)</f>
        <v>arch</v>
      </c>
      <c r="N217">
        <f>VLOOKUP(S217, metadata!A$2:Q$37,14,FALSE)</f>
        <v>0</v>
      </c>
      <c r="O217">
        <f>VLOOKUP(S217, metadata!A$2:Q$37,15,FALSE)</f>
        <v>0</v>
      </c>
      <c r="P217">
        <f>VLOOKUP(S217, metadata!A$2:Q$37,16,FALSE)</f>
        <v>11</v>
      </c>
      <c r="Q217">
        <f>VLOOKUP(S217, metadata!A$2:Q$37,17,FALSE)</f>
        <v>0</v>
      </c>
      <c r="R217" t="b">
        <f t="shared" si="3"/>
        <v>1</v>
      </c>
      <c r="S217" t="s">
        <v>76</v>
      </c>
      <c r="T217" t="s">
        <v>1207</v>
      </c>
      <c r="U217" t="s">
        <v>1206</v>
      </c>
      <c r="V217" t="s">
        <v>1205</v>
      </c>
      <c r="W217" t="s">
        <v>957</v>
      </c>
      <c r="X217" t="s">
        <v>956</v>
      </c>
      <c r="Y217" t="s">
        <v>961</v>
      </c>
      <c r="Z217">
        <v>0</v>
      </c>
    </row>
    <row r="218" spans="1:27" x14ac:dyDescent="0.3">
      <c r="A218" t="str">
        <f>VLOOKUP(S218, metadata!A$2:Q$37,1,FALSE)</f>
        <v>f1174a2c-c9a2-4dde-bf7f-96e2b08a403c</v>
      </c>
      <c r="B218" t="str">
        <f>VLOOKUP(S218, metadata!A$2:Q$37,2,FALSE)</f>
        <v>2023-06-21T18:36:30.000Z</v>
      </c>
      <c r="C218" t="str">
        <f>VLOOKUP(S218, metadata!A$2:Q$37,3,FALSE)</f>
        <v>2023-08-21T03:46:05.000Z</v>
      </c>
      <c r="D218" t="str">
        <f>VLOOKUP(S218, metadata!A$2:Q$37,4,FALSE)</f>
        <v>arch_control_01</v>
      </c>
      <c r="E218">
        <f>VLOOKUP(S218, metadata!A$2:Q$37,5,FALSE)</f>
        <v>45098</v>
      </c>
      <c r="F218">
        <f>VLOOKUP(S218, metadata!A$2:Q$37,6,FALSE)</f>
        <v>0.60416666666666663</v>
      </c>
      <c r="G218" t="str">
        <f>VLOOKUP(S218, metadata!A$2:Q$37,7,FALSE)</f>
        <v>arch</v>
      </c>
      <c r="H218" t="str">
        <f>VLOOKUP(S218, metadata!A$2:Q$37,8,FALSE)</f>
        <v>arch_control_01</v>
      </c>
      <c r="I218" t="str">
        <f>VLOOKUP(S218, metadata!A$2:Q$37,9,FALSE)</f>
        <v>A</v>
      </c>
      <c r="J218">
        <f>VLOOKUP(S218, metadata!A$2:Q$37,10,FALSE)</f>
        <v>1</v>
      </c>
      <c r="K218" t="str">
        <f>VLOOKUP(S218, metadata!A$2:Q$37,11,FALSE)</f>
        <v>https://five.epicollect.net/api/media/mk-nutnet2023-5dominantplants?type=photo&amp;format=entry_original&amp;name=f1174a2c-c9a2-4dde-bf7f-96e2b08a403c_1687372294.jpg</v>
      </c>
      <c r="L218">
        <f>VLOOKUP(S218, metadata!A$2:Q$37,12,FALSE)</f>
        <v>0</v>
      </c>
      <c r="M218" t="str">
        <f>VLOOKUP(S218, metadata!A$2:Q$37,13,FALSE)</f>
        <v>arch</v>
      </c>
      <c r="N218">
        <f>VLOOKUP(S218, metadata!A$2:Q$37,14,FALSE)</f>
        <v>0</v>
      </c>
      <c r="O218">
        <f>VLOOKUP(S218, metadata!A$2:Q$37,15,FALSE)</f>
        <v>0</v>
      </c>
      <c r="P218">
        <f>VLOOKUP(S218, metadata!A$2:Q$37,16,FALSE)</f>
        <v>11</v>
      </c>
      <c r="Q218">
        <f>VLOOKUP(S218, metadata!A$2:Q$37,17,FALSE)</f>
        <v>0</v>
      </c>
      <c r="R218" t="b">
        <f t="shared" si="3"/>
        <v>1</v>
      </c>
      <c r="S218" t="s">
        <v>76</v>
      </c>
      <c r="T218" t="s">
        <v>1204</v>
      </c>
      <c r="U218" t="s">
        <v>1203</v>
      </c>
      <c r="V218" t="s">
        <v>1202</v>
      </c>
      <c r="W218" t="s">
        <v>957</v>
      </c>
      <c r="X218" t="s">
        <v>956</v>
      </c>
      <c r="Y218" t="s">
        <v>955</v>
      </c>
      <c r="Z218">
        <v>0</v>
      </c>
    </row>
    <row r="219" spans="1:27" x14ac:dyDescent="0.3">
      <c r="A219" t="str">
        <f>VLOOKUP(S219, metadata!A$2:Q$37,1,FALSE)</f>
        <v>17a0bd21-d17f-49a0-b181-eea16e6102bf</v>
      </c>
      <c r="B219" t="str">
        <f>VLOOKUP(S219, metadata!A$2:Q$37,2,FALSE)</f>
        <v>2023-06-21T18:05:29.000Z</v>
      </c>
      <c r="C219" t="str">
        <f>VLOOKUP(S219, metadata!A$2:Q$37,3,FALSE)</f>
        <v>2023-06-21T18:11:09.000Z</v>
      </c>
      <c r="D219" t="str">
        <f>VLOOKUP(S219, metadata!A$2:Q$37,4,FALSE)</f>
        <v>arch_NPK_08</v>
      </c>
      <c r="E219">
        <f>VLOOKUP(S219, metadata!A$2:Q$37,5,FALSE)</f>
        <v>45098</v>
      </c>
      <c r="F219">
        <f>VLOOKUP(S219, metadata!A$2:Q$37,6,FALSE)</f>
        <v>0.58124999999999993</v>
      </c>
      <c r="G219" t="str">
        <f>VLOOKUP(S219, metadata!A$2:Q$37,7,FALSE)</f>
        <v>arch</v>
      </c>
      <c r="H219" t="str">
        <f>VLOOKUP(S219, metadata!A$2:Q$37,8,FALSE)</f>
        <v>arch_NPK_08</v>
      </c>
      <c r="I219" t="str">
        <f>VLOOKUP(S219, metadata!A$2:Q$37,9,FALSE)</f>
        <v>B</v>
      </c>
      <c r="J219">
        <f>VLOOKUP(S219, metadata!A$2:Q$37,10,FALSE)</f>
        <v>2</v>
      </c>
      <c r="K219" t="str">
        <f>VLOOKUP(S219, metadata!A$2:Q$37,11,FALSE)</f>
        <v>https://five.epicollect.net/api/media/mk-nutnet2023-5dominantplants?type=photo&amp;format=entry_original&amp;name=17a0bd21-d17f-49a0-b181-eea16e6102bf_1687370308.jpg</v>
      </c>
      <c r="L219">
        <f>VLOOKUP(S219, metadata!A$2:Q$37,12,FALSE)</f>
        <v>0</v>
      </c>
      <c r="M219" t="str">
        <f>VLOOKUP(S219, metadata!A$2:Q$37,13,FALSE)</f>
        <v>arch</v>
      </c>
      <c r="N219">
        <f>VLOOKUP(S219, metadata!A$2:Q$37,14,FALSE)</f>
        <v>0</v>
      </c>
      <c r="O219">
        <f>VLOOKUP(S219, metadata!A$2:Q$37,15,FALSE)</f>
        <v>0</v>
      </c>
      <c r="P219">
        <f>VLOOKUP(S219, metadata!A$2:Q$37,16,FALSE)</f>
        <v>11</v>
      </c>
      <c r="Q219">
        <f>VLOOKUP(S219, metadata!A$2:Q$37,17,FALSE)</f>
        <v>0</v>
      </c>
      <c r="R219" t="b">
        <f t="shared" si="3"/>
        <v>1</v>
      </c>
      <c r="S219" t="s">
        <v>82</v>
      </c>
      <c r="T219" t="s">
        <v>1201</v>
      </c>
      <c r="U219" t="s">
        <v>1200</v>
      </c>
      <c r="V219" t="s">
        <v>1199</v>
      </c>
      <c r="W219" t="s">
        <v>1198</v>
      </c>
      <c r="X219" t="s">
        <v>1045</v>
      </c>
      <c r="Z219">
        <v>8</v>
      </c>
      <c r="AA219" t="s">
        <v>1197</v>
      </c>
    </row>
    <row r="220" spans="1:27" x14ac:dyDescent="0.3">
      <c r="A220" t="str">
        <f>VLOOKUP(S220, metadata!A$2:Q$37,1,FALSE)</f>
        <v>17a0bd21-d17f-49a0-b181-eea16e6102bf</v>
      </c>
      <c r="B220" t="str">
        <f>VLOOKUP(S220, metadata!A$2:Q$37,2,FALSE)</f>
        <v>2023-06-21T18:05:29.000Z</v>
      </c>
      <c r="C220" t="str">
        <f>VLOOKUP(S220, metadata!A$2:Q$37,3,FALSE)</f>
        <v>2023-06-21T18:11:09.000Z</v>
      </c>
      <c r="D220" t="str">
        <f>VLOOKUP(S220, metadata!A$2:Q$37,4,FALSE)</f>
        <v>arch_NPK_08</v>
      </c>
      <c r="E220">
        <f>VLOOKUP(S220, metadata!A$2:Q$37,5,FALSE)</f>
        <v>45098</v>
      </c>
      <c r="F220">
        <f>VLOOKUP(S220, metadata!A$2:Q$37,6,FALSE)</f>
        <v>0.58124999999999993</v>
      </c>
      <c r="G220" t="str">
        <f>VLOOKUP(S220, metadata!A$2:Q$37,7,FALSE)</f>
        <v>arch</v>
      </c>
      <c r="H220" t="str">
        <f>VLOOKUP(S220, metadata!A$2:Q$37,8,FALSE)</f>
        <v>arch_NPK_08</v>
      </c>
      <c r="I220" t="str">
        <f>VLOOKUP(S220, metadata!A$2:Q$37,9,FALSE)</f>
        <v>B</v>
      </c>
      <c r="J220">
        <f>VLOOKUP(S220, metadata!A$2:Q$37,10,FALSE)</f>
        <v>2</v>
      </c>
      <c r="K220" t="str">
        <f>VLOOKUP(S220, metadata!A$2:Q$37,11,FALSE)</f>
        <v>https://five.epicollect.net/api/media/mk-nutnet2023-5dominantplants?type=photo&amp;format=entry_original&amp;name=17a0bd21-d17f-49a0-b181-eea16e6102bf_1687370308.jpg</v>
      </c>
      <c r="L220">
        <f>VLOOKUP(S220, metadata!A$2:Q$37,12,FALSE)</f>
        <v>0</v>
      </c>
      <c r="M220" t="str">
        <f>VLOOKUP(S220, metadata!A$2:Q$37,13,FALSE)</f>
        <v>arch</v>
      </c>
      <c r="N220">
        <f>VLOOKUP(S220, metadata!A$2:Q$37,14,FALSE)</f>
        <v>0</v>
      </c>
      <c r="O220">
        <f>VLOOKUP(S220, metadata!A$2:Q$37,15,FALSE)</f>
        <v>0</v>
      </c>
      <c r="P220">
        <f>VLOOKUP(S220, metadata!A$2:Q$37,16,FALSE)</f>
        <v>11</v>
      </c>
      <c r="Q220">
        <f>VLOOKUP(S220, metadata!A$2:Q$37,17,FALSE)</f>
        <v>0</v>
      </c>
      <c r="R220" t="b">
        <f t="shared" si="3"/>
        <v>1</v>
      </c>
      <c r="S220" t="s">
        <v>82</v>
      </c>
      <c r="T220" t="s">
        <v>1196</v>
      </c>
      <c r="U220" t="s">
        <v>1195</v>
      </c>
      <c r="V220" t="s">
        <v>1194</v>
      </c>
      <c r="W220" t="s">
        <v>1193</v>
      </c>
      <c r="X220" t="s">
        <v>956</v>
      </c>
      <c r="Y220" t="s">
        <v>1192</v>
      </c>
      <c r="Z220">
        <v>4</v>
      </c>
      <c r="AA220" t="s">
        <v>1191</v>
      </c>
    </row>
    <row r="221" spans="1:27" x14ac:dyDescent="0.3">
      <c r="A221" t="str">
        <f>VLOOKUP(S221, metadata!A$2:Q$37,1,FALSE)</f>
        <v>17a0bd21-d17f-49a0-b181-eea16e6102bf</v>
      </c>
      <c r="B221" t="str">
        <f>VLOOKUP(S221, metadata!A$2:Q$37,2,FALSE)</f>
        <v>2023-06-21T18:05:29.000Z</v>
      </c>
      <c r="C221" t="str">
        <f>VLOOKUP(S221, metadata!A$2:Q$37,3,FALSE)</f>
        <v>2023-06-21T18:11:09.000Z</v>
      </c>
      <c r="D221" t="str">
        <f>VLOOKUP(S221, metadata!A$2:Q$37,4,FALSE)</f>
        <v>arch_NPK_08</v>
      </c>
      <c r="E221">
        <f>VLOOKUP(S221, metadata!A$2:Q$37,5,FALSE)</f>
        <v>45098</v>
      </c>
      <c r="F221">
        <f>VLOOKUP(S221, metadata!A$2:Q$37,6,FALSE)</f>
        <v>0.58124999999999993</v>
      </c>
      <c r="G221" t="str">
        <f>VLOOKUP(S221, metadata!A$2:Q$37,7,FALSE)</f>
        <v>arch</v>
      </c>
      <c r="H221" t="str">
        <f>VLOOKUP(S221, metadata!A$2:Q$37,8,FALSE)</f>
        <v>arch_NPK_08</v>
      </c>
      <c r="I221" t="str">
        <f>VLOOKUP(S221, metadata!A$2:Q$37,9,FALSE)</f>
        <v>B</v>
      </c>
      <c r="J221">
        <f>VLOOKUP(S221, metadata!A$2:Q$37,10,FALSE)</f>
        <v>2</v>
      </c>
      <c r="K221" t="str">
        <f>VLOOKUP(S221, metadata!A$2:Q$37,11,FALSE)</f>
        <v>https://five.epicollect.net/api/media/mk-nutnet2023-5dominantplants?type=photo&amp;format=entry_original&amp;name=17a0bd21-d17f-49a0-b181-eea16e6102bf_1687370308.jpg</v>
      </c>
      <c r="L221">
        <f>VLOOKUP(S221, metadata!A$2:Q$37,12,FALSE)</f>
        <v>0</v>
      </c>
      <c r="M221" t="str">
        <f>VLOOKUP(S221, metadata!A$2:Q$37,13,FALSE)</f>
        <v>arch</v>
      </c>
      <c r="N221">
        <f>VLOOKUP(S221, metadata!A$2:Q$37,14,FALSE)</f>
        <v>0</v>
      </c>
      <c r="O221">
        <f>VLOOKUP(S221, metadata!A$2:Q$37,15,FALSE)</f>
        <v>0</v>
      </c>
      <c r="P221">
        <f>VLOOKUP(S221, metadata!A$2:Q$37,16,FALSE)</f>
        <v>11</v>
      </c>
      <c r="Q221">
        <f>VLOOKUP(S221, metadata!A$2:Q$37,17,FALSE)</f>
        <v>0</v>
      </c>
      <c r="R221" t="b">
        <f t="shared" si="3"/>
        <v>1</v>
      </c>
      <c r="S221" t="s">
        <v>82</v>
      </c>
      <c r="T221" t="s">
        <v>1190</v>
      </c>
      <c r="U221" t="s">
        <v>1189</v>
      </c>
      <c r="V221" t="s">
        <v>1188</v>
      </c>
      <c r="W221" t="s">
        <v>1034</v>
      </c>
      <c r="X221" t="s">
        <v>956</v>
      </c>
      <c r="Y221" t="s">
        <v>1187</v>
      </c>
      <c r="Z221">
        <v>1</v>
      </c>
      <c r="AA221" t="s">
        <v>1186</v>
      </c>
    </row>
    <row r="222" spans="1:27" x14ac:dyDescent="0.3">
      <c r="A222" t="str">
        <f>VLOOKUP(S222, metadata!A$2:Q$37,1,FALSE)</f>
        <v>17a0bd21-d17f-49a0-b181-eea16e6102bf</v>
      </c>
      <c r="B222" t="str">
        <f>VLOOKUP(S222, metadata!A$2:Q$37,2,FALSE)</f>
        <v>2023-06-21T18:05:29.000Z</v>
      </c>
      <c r="C222" t="str">
        <f>VLOOKUP(S222, metadata!A$2:Q$37,3,FALSE)</f>
        <v>2023-06-21T18:11:09.000Z</v>
      </c>
      <c r="D222" t="str">
        <f>VLOOKUP(S222, metadata!A$2:Q$37,4,FALSE)</f>
        <v>arch_NPK_08</v>
      </c>
      <c r="E222">
        <f>VLOOKUP(S222, metadata!A$2:Q$37,5,FALSE)</f>
        <v>45098</v>
      </c>
      <c r="F222">
        <f>VLOOKUP(S222, metadata!A$2:Q$37,6,FALSE)</f>
        <v>0.58124999999999993</v>
      </c>
      <c r="G222" t="str">
        <f>VLOOKUP(S222, metadata!A$2:Q$37,7,FALSE)</f>
        <v>arch</v>
      </c>
      <c r="H222" t="str">
        <f>VLOOKUP(S222, metadata!A$2:Q$37,8,FALSE)</f>
        <v>arch_NPK_08</v>
      </c>
      <c r="I222" t="str">
        <f>VLOOKUP(S222, metadata!A$2:Q$37,9,FALSE)</f>
        <v>B</v>
      </c>
      <c r="J222">
        <f>VLOOKUP(S222, metadata!A$2:Q$37,10,FALSE)</f>
        <v>2</v>
      </c>
      <c r="K222" t="str">
        <f>VLOOKUP(S222, metadata!A$2:Q$37,11,FALSE)</f>
        <v>https://five.epicollect.net/api/media/mk-nutnet2023-5dominantplants?type=photo&amp;format=entry_original&amp;name=17a0bd21-d17f-49a0-b181-eea16e6102bf_1687370308.jpg</v>
      </c>
      <c r="L222">
        <f>VLOOKUP(S222, metadata!A$2:Q$37,12,FALSE)</f>
        <v>0</v>
      </c>
      <c r="M222" t="str">
        <f>VLOOKUP(S222, metadata!A$2:Q$37,13,FALSE)</f>
        <v>arch</v>
      </c>
      <c r="N222">
        <f>VLOOKUP(S222, metadata!A$2:Q$37,14,FALSE)</f>
        <v>0</v>
      </c>
      <c r="O222">
        <f>VLOOKUP(S222, metadata!A$2:Q$37,15,FALSE)</f>
        <v>0</v>
      </c>
      <c r="P222">
        <f>VLOOKUP(S222, metadata!A$2:Q$37,16,FALSE)</f>
        <v>11</v>
      </c>
      <c r="Q222">
        <f>VLOOKUP(S222, metadata!A$2:Q$37,17,FALSE)</f>
        <v>0</v>
      </c>
      <c r="R222" t="b">
        <f t="shared" si="3"/>
        <v>1</v>
      </c>
      <c r="S222" t="s">
        <v>82</v>
      </c>
      <c r="T222" t="s">
        <v>1185</v>
      </c>
      <c r="U222" t="s">
        <v>1184</v>
      </c>
      <c r="V222" t="s">
        <v>1183</v>
      </c>
      <c r="W222" t="s">
        <v>993</v>
      </c>
      <c r="X222" t="s">
        <v>956</v>
      </c>
      <c r="Y222" t="s">
        <v>1156</v>
      </c>
      <c r="Z222">
        <v>2</v>
      </c>
    </row>
    <row r="223" spans="1:27" x14ac:dyDescent="0.3">
      <c r="A223" t="str">
        <f>VLOOKUP(S223, metadata!A$2:Q$37,1,FALSE)</f>
        <v>17a0bd21-d17f-49a0-b181-eea16e6102bf</v>
      </c>
      <c r="B223" t="str">
        <f>VLOOKUP(S223, metadata!A$2:Q$37,2,FALSE)</f>
        <v>2023-06-21T18:05:29.000Z</v>
      </c>
      <c r="C223" t="str">
        <f>VLOOKUP(S223, metadata!A$2:Q$37,3,FALSE)</f>
        <v>2023-06-21T18:11:09.000Z</v>
      </c>
      <c r="D223" t="str">
        <f>VLOOKUP(S223, metadata!A$2:Q$37,4,FALSE)</f>
        <v>arch_NPK_08</v>
      </c>
      <c r="E223">
        <f>VLOOKUP(S223, metadata!A$2:Q$37,5,FALSE)</f>
        <v>45098</v>
      </c>
      <c r="F223">
        <f>VLOOKUP(S223, metadata!A$2:Q$37,6,FALSE)</f>
        <v>0.58124999999999993</v>
      </c>
      <c r="G223" t="str">
        <f>VLOOKUP(S223, metadata!A$2:Q$37,7,FALSE)</f>
        <v>arch</v>
      </c>
      <c r="H223" t="str">
        <f>VLOOKUP(S223, metadata!A$2:Q$37,8,FALSE)</f>
        <v>arch_NPK_08</v>
      </c>
      <c r="I223" t="str">
        <f>VLOOKUP(S223, metadata!A$2:Q$37,9,FALSE)</f>
        <v>B</v>
      </c>
      <c r="J223">
        <f>VLOOKUP(S223, metadata!A$2:Q$37,10,FALSE)</f>
        <v>2</v>
      </c>
      <c r="K223" t="str">
        <f>VLOOKUP(S223, metadata!A$2:Q$37,11,FALSE)</f>
        <v>https://five.epicollect.net/api/media/mk-nutnet2023-5dominantplants?type=photo&amp;format=entry_original&amp;name=17a0bd21-d17f-49a0-b181-eea16e6102bf_1687370308.jpg</v>
      </c>
      <c r="L223">
        <f>VLOOKUP(S223, metadata!A$2:Q$37,12,FALSE)</f>
        <v>0</v>
      </c>
      <c r="M223" t="str">
        <f>VLOOKUP(S223, metadata!A$2:Q$37,13,FALSE)</f>
        <v>arch</v>
      </c>
      <c r="N223">
        <f>VLOOKUP(S223, metadata!A$2:Q$37,14,FALSE)</f>
        <v>0</v>
      </c>
      <c r="O223">
        <f>VLOOKUP(S223, metadata!A$2:Q$37,15,FALSE)</f>
        <v>0</v>
      </c>
      <c r="P223">
        <f>VLOOKUP(S223, metadata!A$2:Q$37,16,FALSE)</f>
        <v>11</v>
      </c>
      <c r="Q223">
        <f>VLOOKUP(S223, metadata!A$2:Q$37,17,FALSE)</f>
        <v>0</v>
      </c>
      <c r="R223" t="b">
        <f t="shared" si="3"/>
        <v>1</v>
      </c>
      <c r="S223" t="s">
        <v>82</v>
      </c>
      <c r="T223" t="s">
        <v>1182</v>
      </c>
      <c r="U223" t="s">
        <v>1181</v>
      </c>
      <c r="V223" t="s">
        <v>1180</v>
      </c>
      <c r="W223" t="s">
        <v>1179</v>
      </c>
      <c r="X223" t="s">
        <v>943</v>
      </c>
      <c r="Z223">
        <v>60</v>
      </c>
    </row>
    <row r="224" spans="1:27" x14ac:dyDescent="0.3">
      <c r="A224" t="str">
        <f>VLOOKUP(S224, metadata!A$2:Q$37,1,FALSE)</f>
        <v>17a0bd21-d17f-49a0-b181-eea16e6102bf</v>
      </c>
      <c r="B224" t="str">
        <f>VLOOKUP(S224, metadata!A$2:Q$37,2,FALSE)</f>
        <v>2023-06-21T18:05:29.000Z</v>
      </c>
      <c r="C224" t="str">
        <f>VLOOKUP(S224, metadata!A$2:Q$37,3,FALSE)</f>
        <v>2023-06-21T18:11:09.000Z</v>
      </c>
      <c r="D224" t="str">
        <f>VLOOKUP(S224, metadata!A$2:Q$37,4,FALSE)</f>
        <v>arch_NPK_08</v>
      </c>
      <c r="E224">
        <f>VLOOKUP(S224, metadata!A$2:Q$37,5,FALSE)</f>
        <v>45098</v>
      </c>
      <c r="F224">
        <f>VLOOKUP(S224, metadata!A$2:Q$37,6,FALSE)</f>
        <v>0.58124999999999993</v>
      </c>
      <c r="G224" t="str">
        <f>VLOOKUP(S224, metadata!A$2:Q$37,7,FALSE)</f>
        <v>arch</v>
      </c>
      <c r="H224" t="str">
        <f>VLOOKUP(S224, metadata!A$2:Q$37,8,FALSE)</f>
        <v>arch_NPK_08</v>
      </c>
      <c r="I224" t="str">
        <f>VLOOKUP(S224, metadata!A$2:Q$37,9,FALSE)</f>
        <v>B</v>
      </c>
      <c r="J224">
        <f>VLOOKUP(S224, metadata!A$2:Q$37,10,FALSE)</f>
        <v>2</v>
      </c>
      <c r="K224" t="str">
        <f>VLOOKUP(S224, metadata!A$2:Q$37,11,FALSE)</f>
        <v>https://five.epicollect.net/api/media/mk-nutnet2023-5dominantplants?type=photo&amp;format=entry_original&amp;name=17a0bd21-d17f-49a0-b181-eea16e6102bf_1687370308.jpg</v>
      </c>
      <c r="L224">
        <f>VLOOKUP(S224, metadata!A$2:Q$37,12,FALSE)</f>
        <v>0</v>
      </c>
      <c r="M224" t="str">
        <f>VLOOKUP(S224, metadata!A$2:Q$37,13,FALSE)</f>
        <v>arch</v>
      </c>
      <c r="N224">
        <f>VLOOKUP(S224, metadata!A$2:Q$37,14,FALSE)</f>
        <v>0</v>
      </c>
      <c r="O224">
        <f>VLOOKUP(S224, metadata!A$2:Q$37,15,FALSE)</f>
        <v>0</v>
      </c>
      <c r="P224">
        <f>VLOOKUP(S224, metadata!A$2:Q$37,16,FALSE)</f>
        <v>11</v>
      </c>
      <c r="Q224">
        <f>VLOOKUP(S224, metadata!A$2:Q$37,17,FALSE)</f>
        <v>0</v>
      </c>
      <c r="R224" t="b">
        <f t="shared" si="3"/>
        <v>1</v>
      </c>
      <c r="S224" t="s">
        <v>82</v>
      </c>
      <c r="T224" t="s">
        <v>1178</v>
      </c>
      <c r="U224" t="s">
        <v>1177</v>
      </c>
      <c r="V224" t="s">
        <v>1176</v>
      </c>
      <c r="W224" t="s">
        <v>1175</v>
      </c>
      <c r="X224" t="s">
        <v>936</v>
      </c>
      <c r="Z224">
        <v>28</v>
      </c>
    </row>
    <row r="225" spans="1:27" x14ac:dyDescent="0.3">
      <c r="A225" t="str">
        <f>VLOOKUP(S225, metadata!A$2:Q$37,1,FALSE)</f>
        <v>17a0bd21-d17f-49a0-b181-eea16e6102bf</v>
      </c>
      <c r="B225" t="str">
        <f>VLOOKUP(S225, metadata!A$2:Q$37,2,FALSE)</f>
        <v>2023-06-21T18:05:29.000Z</v>
      </c>
      <c r="C225" t="str">
        <f>VLOOKUP(S225, metadata!A$2:Q$37,3,FALSE)</f>
        <v>2023-06-21T18:11:09.000Z</v>
      </c>
      <c r="D225" t="str">
        <f>VLOOKUP(S225, metadata!A$2:Q$37,4,FALSE)</f>
        <v>arch_NPK_08</v>
      </c>
      <c r="E225">
        <f>VLOOKUP(S225, metadata!A$2:Q$37,5,FALSE)</f>
        <v>45098</v>
      </c>
      <c r="F225">
        <f>VLOOKUP(S225, metadata!A$2:Q$37,6,FALSE)</f>
        <v>0.58124999999999993</v>
      </c>
      <c r="G225" t="str">
        <f>VLOOKUP(S225, metadata!A$2:Q$37,7,FALSE)</f>
        <v>arch</v>
      </c>
      <c r="H225" t="str">
        <f>VLOOKUP(S225, metadata!A$2:Q$37,8,FALSE)</f>
        <v>arch_NPK_08</v>
      </c>
      <c r="I225" t="str">
        <f>VLOOKUP(S225, metadata!A$2:Q$37,9,FALSE)</f>
        <v>B</v>
      </c>
      <c r="J225">
        <f>VLOOKUP(S225, metadata!A$2:Q$37,10,FALSE)</f>
        <v>2</v>
      </c>
      <c r="K225" t="str">
        <f>VLOOKUP(S225, metadata!A$2:Q$37,11,FALSE)</f>
        <v>https://five.epicollect.net/api/media/mk-nutnet2023-5dominantplants?type=photo&amp;format=entry_original&amp;name=17a0bd21-d17f-49a0-b181-eea16e6102bf_1687370308.jpg</v>
      </c>
      <c r="L225">
        <f>VLOOKUP(S225, metadata!A$2:Q$37,12,FALSE)</f>
        <v>0</v>
      </c>
      <c r="M225" t="str">
        <f>VLOOKUP(S225, metadata!A$2:Q$37,13,FALSE)</f>
        <v>arch</v>
      </c>
      <c r="N225">
        <f>VLOOKUP(S225, metadata!A$2:Q$37,14,FALSE)</f>
        <v>0</v>
      </c>
      <c r="O225">
        <f>VLOOKUP(S225, metadata!A$2:Q$37,15,FALSE)</f>
        <v>0</v>
      </c>
      <c r="P225">
        <f>VLOOKUP(S225, metadata!A$2:Q$37,16,FALSE)</f>
        <v>11</v>
      </c>
      <c r="Q225">
        <f>VLOOKUP(S225, metadata!A$2:Q$37,17,FALSE)</f>
        <v>0</v>
      </c>
      <c r="R225" t="b">
        <f t="shared" si="3"/>
        <v>1</v>
      </c>
      <c r="S225" t="s">
        <v>82</v>
      </c>
      <c r="T225" t="s">
        <v>1174</v>
      </c>
      <c r="U225" t="s">
        <v>1173</v>
      </c>
      <c r="V225" t="s">
        <v>1172</v>
      </c>
      <c r="W225" t="s">
        <v>957</v>
      </c>
      <c r="X225" t="s">
        <v>956</v>
      </c>
      <c r="Y225" t="s">
        <v>974</v>
      </c>
      <c r="Z225">
        <v>0</v>
      </c>
    </row>
    <row r="226" spans="1:27" x14ac:dyDescent="0.3">
      <c r="A226" t="str">
        <f>VLOOKUP(S226, metadata!A$2:Q$37,1,FALSE)</f>
        <v>17a0bd21-d17f-49a0-b181-eea16e6102bf</v>
      </c>
      <c r="B226" t="str">
        <f>VLOOKUP(S226, metadata!A$2:Q$37,2,FALSE)</f>
        <v>2023-06-21T18:05:29.000Z</v>
      </c>
      <c r="C226" t="str">
        <f>VLOOKUP(S226, metadata!A$2:Q$37,3,FALSE)</f>
        <v>2023-06-21T18:11:09.000Z</v>
      </c>
      <c r="D226" t="str">
        <f>VLOOKUP(S226, metadata!A$2:Q$37,4,FALSE)</f>
        <v>arch_NPK_08</v>
      </c>
      <c r="E226">
        <f>VLOOKUP(S226, metadata!A$2:Q$37,5,FALSE)</f>
        <v>45098</v>
      </c>
      <c r="F226">
        <f>VLOOKUP(S226, metadata!A$2:Q$37,6,FALSE)</f>
        <v>0.58124999999999993</v>
      </c>
      <c r="G226" t="str">
        <f>VLOOKUP(S226, metadata!A$2:Q$37,7,FALSE)</f>
        <v>arch</v>
      </c>
      <c r="H226" t="str">
        <f>VLOOKUP(S226, metadata!A$2:Q$37,8,FALSE)</f>
        <v>arch_NPK_08</v>
      </c>
      <c r="I226" t="str">
        <f>VLOOKUP(S226, metadata!A$2:Q$37,9,FALSE)</f>
        <v>B</v>
      </c>
      <c r="J226">
        <f>VLOOKUP(S226, metadata!A$2:Q$37,10,FALSE)</f>
        <v>2</v>
      </c>
      <c r="K226" t="str">
        <f>VLOOKUP(S226, metadata!A$2:Q$37,11,FALSE)</f>
        <v>https://five.epicollect.net/api/media/mk-nutnet2023-5dominantplants?type=photo&amp;format=entry_original&amp;name=17a0bd21-d17f-49a0-b181-eea16e6102bf_1687370308.jpg</v>
      </c>
      <c r="L226">
        <f>VLOOKUP(S226, metadata!A$2:Q$37,12,FALSE)</f>
        <v>0</v>
      </c>
      <c r="M226" t="str">
        <f>VLOOKUP(S226, metadata!A$2:Q$37,13,FALSE)</f>
        <v>arch</v>
      </c>
      <c r="N226">
        <f>VLOOKUP(S226, metadata!A$2:Q$37,14,FALSE)</f>
        <v>0</v>
      </c>
      <c r="O226">
        <f>VLOOKUP(S226, metadata!A$2:Q$37,15,FALSE)</f>
        <v>0</v>
      </c>
      <c r="P226">
        <f>VLOOKUP(S226, metadata!A$2:Q$37,16,FALSE)</f>
        <v>11</v>
      </c>
      <c r="Q226">
        <f>VLOOKUP(S226, metadata!A$2:Q$37,17,FALSE)</f>
        <v>0</v>
      </c>
      <c r="R226" t="b">
        <f t="shared" si="3"/>
        <v>1</v>
      </c>
      <c r="S226" t="s">
        <v>82</v>
      </c>
      <c r="T226" t="s">
        <v>1171</v>
      </c>
      <c r="U226" t="s">
        <v>1170</v>
      </c>
      <c r="V226" t="s">
        <v>1169</v>
      </c>
      <c r="W226" t="s">
        <v>980</v>
      </c>
      <c r="X226" t="s">
        <v>956</v>
      </c>
      <c r="Y226" t="s">
        <v>969</v>
      </c>
      <c r="Z226">
        <v>5</v>
      </c>
    </row>
    <row r="227" spans="1:27" x14ac:dyDescent="0.3">
      <c r="A227" t="str">
        <f>VLOOKUP(S227, metadata!A$2:Q$37,1,FALSE)</f>
        <v>17a0bd21-d17f-49a0-b181-eea16e6102bf</v>
      </c>
      <c r="B227" t="str">
        <f>VLOOKUP(S227, metadata!A$2:Q$37,2,FALSE)</f>
        <v>2023-06-21T18:05:29.000Z</v>
      </c>
      <c r="C227" t="str">
        <f>VLOOKUP(S227, metadata!A$2:Q$37,3,FALSE)</f>
        <v>2023-06-21T18:11:09.000Z</v>
      </c>
      <c r="D227" t="str">
        <f>VLOOKUP(S227, metadata!A$2:Q$37,4,FALSE)</f>
        <v>arch_NPK_08</v>
      </c>
      <c r="E227">
        <f>VLOOKUP(S227, metadata!A$2:Q$37,5,FALSE)</f>
        <v>45098</v>
      </c>
      <c r="F227">
        <f>VLOOKUP(S227, metadata!A$2:Q$37,6,FALSE)</f>
        <v>0.58124999999999993</v>
      </c>
      <c r="G227" t="str">
        <f>VLOOKUP(S227, metadata!A$2:Q$37,7,FALSE)</f>
        <v>arch</v>
      </c>
      <c r="H227" t="str">
        <f>VLOOKUP(S227, metadata!A$2:Q$37,8,FALSE)</f>
        <v>arch_NPK_08</v>
      </c>
      <c r="I227" t="str">
        <f>VLOOKUP(S227, metadata!A$2:Q$37,9,FALSE)</f>
        <v>B</v>
      </c>
      <c r="J227">
        <f>VLOOKUP(S227, metadata!A$2:Q$37,10,FALSE)</f>
        <v>2</v>
      </c>
      <c r="K227" t="str">
        <f>VLOOKUP(S227, metadata!A$2:Q$37,11,FALSE)</f>
        <v>https://five.epicollect.net/api/media/mk-nutnet2023-5dominantplants?type=photo&amp;format=entry_original&amp;name=17a0bd21-d17f-49a0-b181-eea16e6102bf_1687370308.jpg</v>
      </c>
      <c r="L227">
        <f>VLOOKUP(S227, metadata!A$2:Q$37,12,FALSE)</f>
        <v>0</v>
      </c>
      <c r="M227" t="str">
        <f>VLOOKUP(S227, metadata!A$2:Q$37,13,FALSE)</f>
        <v>arch</v>
      </c>
      <c r="N227">
        <f>VLOOKUP(S227, metadata!A$2:Q$37,14,FALSE)</f>
        <v>0</v>
      </c>
      <c r="O227">
        <f>VLOOKUP(S227, metadata!A$2:Q$37,15,FALSE)</f>
        <v>0</v>
      </c>
      <c r="P227">
        <f>VLOOKUP(S227, metadata!A$2:Q$37,16,FALSE)</f>
        <v>11</v>
      </c>
      <c r="Q227">
        <f>VLOOKUP(S227, metadata!A$2:Q$37,17,FALSE)</f>
        <v>0</v>
      </c>
      <c r="R227" t="b">
        <f t="shared" si="3"/>
        <v>1</v>
      </c>
      <c r="S227" t="s">
        <v>82</v>
      </c>
      <c r="T227" t="s">
        <v>1168</v>
      </c>
      <c r="U227" t="s">
        <v>1167</v>
      </c>
      <c r="V227" t="s">
        <v>1166</v>
      </c>
      <c r="W227" t="s">
        <v>957</v>
      </c>
      <c r="X227" t="s">
        <v>956</v>
      </c>
      <c r="Y227" t="s">
        <v>965</v>
      </c>
      <c r="Z227">
        <v>0</v>
      </c>
    </row>
    <row r="228" spans="1:27" x14ac:dyDescent="0.3">
      <c r="A228" t="str">
        <f>VLOOKUP(S228, metadata!A$2:Q$37,1,FALSE)</f>
        <v>17a0bd21-d17f-49a0-b181-eea16e6102bf</v>
      </c>
      <c r="B228" t="str">
        <f>VLOOKUP(S228, metadata!A$2:Q$37,2,FALSE)</f>
        <v>2023-06-21T18:05:29.000Z</v>
      </c>
      <c r="C228" t="str">
        <f>VLOOKUP(S228, metadata!A$2:Q$37,3,FALSE)</f>
        <v>2023-06-21T18:11:09.000Z</v>
      </c>
      <c r="D228" t="str">
        <f>VLOOKUP(S228, metadata!A$2:Q$37,4,FALSE)</f>
        <v>arch_NPK_08</v>
      </c>
      <c r="E228">
        <f>VLOOKUP(S228, metadata!A$2:Q$37,5,FALSE)</f>
        <v>45098</v>
      </c>
      <c r="F228">
        <f>VLOOKUP(S228, metadata!A$2:Q$37,6,FALSE)</f>
        <v>0.58124999999999993</v>
      </c>
      <c r="G228" t="str">
        <f>VLOOKUP(S228, metadata!A$2:Q$37,7,FALSE)</f>
        <v>arch</v>
      </c>
      <c r="H228" t="str">
        <f>VLOOKUP(S228, metadata!A$2:Q$37,8,FALSE)</f>
        <v>arch_NPK_08</v>
      </c>
      <c r="I228" t="str">
        <f>VLOOKUP(S228, metadata!A$2:Q$37,9,FALSE)</f>
        <v>B</v>
      </c>
      <c r="J228">
        <f>VLOOKUP(S228, metadata!A$2:Q$37,10,FALSE)</f>
        <v>2</v>
      </c>
      <c r="K228" t="str">
        <f>VLOOKUP(S228, metadata!A$2:Q$37,11,FALSE)</f>
        <v>https://five.epicollect.net/api/media/mk-nutnet2023-5dominantplants?type=photo&amp;format=entry_original&amp;name=17a0bd21-d17f-49a0-b181-eea16e6102bf_1687370308.jpg</v>
      </c>
      <c r="L228">
        <f>VLOOKUP(S228, metadata!A$2:Q$37,12,FALSE)</f>
        <v>0</v>
      </c>
      <c r="M228" t="str">
        <f>VLOOKUP(S228, metadata!A$2:Q$37,13,FALSE)</f>
        <v>arch</v>
      </c>
      <c r="N228">
        <f>VLOOKUP(S228, metadata!A$2:Q$37,14,FALSE)</f>
        <v>0</v>
      </c>
      <c r="O228">
        <f>VLOOKUP(S228, metadata!A$2:Q$37,15,FALSE)</f>
        <v>0</v>
      </c>
      <c r="P228">
        <f>VLOOKUP(S228, metadata!A$2:Q$37,16,FALSE)</f>
        <v>11</v>
      </c>
      <c r="Q228">
        <f>VLOOKUP(S228, metadata!A$2:Q$37,17,FALSE)</f>
        <v>0</v>
      </c>
      <c r="R228" t="b">
        <f t="shared" si="3"/>
        <v>1</v>
      </c>
      <c r="S228" t="s">
        <v>82</v>
      </c>
      <c r="T228" t="s">
        <v>1165</v>
      </c>
      <c r="U228" t="s">
        <v>1164</v>
      </c>
      <c r="V228" t="s">
        <v>1163</v>
      </c>
      <c r="W228" t="s">
        <v>957</v>
      </c>
      <c r="X228" t="s">
        <v>956</v>
      </c>
      <c r="Y228" t="s">
        <v>961</v>
      </c>
      <c r="Z228">
        <v>0</v>
      </c>
    </row>
    <row r="229" spans="1:27" x14ac:dyDescent="0.3">
      <c r="A229" t="str">
        <f>VLOOKUP(S229, metadata!A$2:Q$37,1,FALSE)</f>
        <v>17a0bd21-d17f-49a0-b181-eea16e6102bf</v>
      </c>
      <c r="B229" t="str">
        <f>VLOOKUP(S229, metadata!A$2:Q$37,2,FALSE)</f>
        <v>2023-06-21T18:05:29.000Z</v>
      </c>
      <c r="C229" t="str">
        <f>VLOOKUP(S229, metadata!A$2:Q$37,3,FALSE)</f>
        <v>2023-06-21T18:11:09.000Z</v>
      </c>
      <c r="D229" t="str">
        <f>VLOOKUP(S229, metadata!A$2:Q$37,4,FALSE)</f>
        <v>arch_NPK_08</v>
      </c>
      <c r="E229">
        <f>VLOOKUP(S229, metadata!A$2:Q$37,5,FALSE)</f>
        <v>45098</v>
      </c>
      <c r="F229">
        <f>VLOOKUP(S229, metadata!A$2:Q$37,6,FALSE)</f>
        <v>0.58124999999999993</v>
      </c>
      <c r="G229" t="str">
        <f>VLOOKUP(S229, metadata!A$2:Q$37,7,FALSE)</f>
        <v>arch</v>
      </c>
      <c r="H229" t="str">
        <f>VLOOKUP(S229, metadata!A$2:Q$37,8,FALSE)</f>
        <v>arch_NPK_08</v>
      </c>
      <c r="I229" t="str">
        <f>VLOOKUP(S229, metadata!A$2:Q$37,9,FALSE)</f>
        <v>B</v>
      </c>
      <c r="J229">
        <f>VLOOKUP(S229, metadata!A$2:Q$37,10,FALSE)</f>
        <v>2</v>
      </c>
      <c r="K229" t="str">
        <f>VLOOKUP(S229, metadata!A$2:Q$37,11,FALSE)</f>
        <v>https://five.epicollect.net/api/media/mk-nutnet2023-5dominantplants?type=photo&amp;format=entry_original&amp;name=17a0bd21-d17f-49a0-b181-eea16e6102bf_1687370308.jpg</v>
      </c>
      <c r="L229">
        <f>VLOOKUP(S229, metadata!A$2:Q$37,12,FALSE)</f>
        <v>0</v>
      </c>
      <c r="M229" t="str">
        <f>VLOOKUP(S229, metadata!A$2:Q$37,13,FALSE)</f>
        <v>arch</v>
      </c>
      <c r="N229">
        <f>VLOOKUP(S229, metadata!A$2:Q$37,14,FALSE)</f>
        <v>0</v>
      </c>
      <c r="O229">
        <f>VLOOKUP(S229, metadata!A$2:Q$37,15,FALSE)</f>
        <v>0</v>
      </c>
      <c r="P229">
        <f>VLOOKUP(S229, metadata!A$2:Q$37,16,FALSE)</f>
        <v>11</v>
      </c>
      <c r="Q229">
        <f>VLOOKUP(S229, metadata!A$2:Q$37,17,FALSE)</f>
        <v>0</v>
      </c>
      <c r="R229" t="b">
        <f t="shared" si="3"/>
        <v>1</v>
      </c>
      <c r="S229" t="s">
        <v>82</v>
      </c>
      <c r="T229" t="s">
        <v>1162</v>
      </c>
      <c r="U229" t="s">
        <v>1161</v>
      </c>
      <c r="V229" t="s">
        <v>1160</v>
      </c>
      <c r="W229" t="s">
        <v>957</v>
      </c>
      <c r="X229" t="s">
        <v>956</v>
      </c>
      <c r="Y229" t="s">
        <v>955</v>
      </c>
      <c r="Z229">
        <v>0</v>
      </c>
    </row>
    <row r="230" spans="1:27" x14ac:dyDescent="0.3">
      <c r="A230" t="str">
        <f>VLOOKUP(S230, metadata!A$2:Q$37,1,FALSE)</f>
        <v>1e2c6339-bd80-4d6c-996c-89b24fceac41</v>
      </c>
      <c r="B230" t="str">
        <f>VLOOKUP(S230, metadata!A$2:Q$37,2,FALSE)</f>
        <v>2023-06-21T17:27:03.000Z</v>
      </c>
      <c r="C230" t="str">
        <f>VLOOKUP(S230, metadata!A$2:Q$37,3,FALSE)</f>
        <v>2023-06-21T17:51:14.000Z</v>
      </c>
      <c r="D230" t="str">
        <f>VLOOKUP(S230, metadata!A$2:Q$37,4,FALSE)</f>
        <v>arch_NPK_18</v>
      </c>
      <c r="E230">
        <f>VLOOKUP(S230, metadata!A$2:Q$37,5,FALSE)</f>
        <v>45098</v>
      </c>
      <c r="F230">
        <f>VLOOKUP(S230, metadata!A$2:Q$37,6,FALSE)</f>
        <v>0.55902777777777779</v>
      </c>
      <c r="G230" t="str">
        <f>VLOOKUP(S230, metadata!A$2:Q$37,7,FALSE)</f>
        <v>arch</v>
      </c>
      <c r="H230" t="str">
        <f>VLOOKUP(S230, metadata!A$2:Q$37,8,FALSE)</f>
        <v>arch_NPK_18</v>
      </c>
      <c r="I230" t="str">
        <f>VLOOKUP(S230, metadata!A$2:Q$37,9,FALSE)</f>
        <v>C</v>
      </c>
      <c r="J230">
        <f>VLOOKUP(S230, metadata!A$2:Q$37,10,FALSE)</f>
        <v>3</v>
      </c>
      <c r="K230" t="str">
        <f>VLOOKUP(S230, metadata!A$2:Q$37,11,FALSE)</f>
        <v>https://five.epicollect.net/api/media/mk-nutnet2023-5dominantplants?type=photo&amp;format=entry_original&amp;name=1e2c6339-bd80-4d6c-996c-89b24fceac41_1687368394.jpg</v>
      </c>
      <c r="L230">
        <f>VLOOKUP(S230, metadata!A$2:Q$37,12,FALSE)</f>
        <v>0</v>
      </c>
      <c r="M230" t="str">
        <f>VLOOKUP(S230, metadata!A$2:Q$37,13,FALSE)</f>
        <v>arch</v>
      </c>
      <c r="N230">
        <f>VLOOKUP(S230, metadata!A$2:Q$37,14,FALSE)</f>
        <v>0</v>
      </c>
      <c r="O230">
        <f>VLOOKUP(S230, metadata!A$2:Q$37,15,FALSE)</f>
        <v>0</v>
      </c>
      <c r="P230">
        <f>VLOOKUP(S230, metadata!A$2:Q$37,16,FALSE)</f>
        <v>14</v>
      </c>
      <c r="Q230">
        <f>VLOOKUP(S230, metadata!A$2:Q$37,17,FALSE)</f>
        <v>0</v>
      </c>
      <c r="R230" t="b">
        <f t="shared" si="3"/>
        <v>1</v>
      </c>
      <c r="S230" t="s">
        <v>87</v>
      </c>
      <c r="T230" t="s">
        <v>1159</v>
      </c>
      <c r="U230" t="s">
        <v>1158</v>
      </c>
      <c r="V230" t="s">
        <v>1157</v>
      </c>
      <c r="W230" t="s">
        <v>1034</v>
      </c>
      <c r="X230" t="s">
        <v>956</v>
      </c>
      <c r="Y230" t="s">
        <v>1156</v>
      </c>
      <c r="Z230">
        <v>1</v>
      </c>
      <c r="AA230" t="s">
        <v>1155</v>
      </c>
    </row>
    <row r="231" spans="1:27" x14ac:dyDescent="0.3">
      <c r="A231" t="str">
        <f>VLOOKUP(S231, metadata!A$2:Q$37,1,FALSE)</f>
        <v>1e2c6339-bd80-4d6c-996c-89b24fceac41</v>
      </c>
      <c r="B231" t="str">
        <f>VLOOKUP(S231, metadata!A$2:Q$37,2,FALSE)</f>
        <v>2023-06-21T17:27:03.000Z</v>
      </c>
      <c r="C231" t="str">
        <f>VLOOKUP(S231, metadata!A$2:Q$37,3,FALSE)</f>
        <v>2023-06-21T17:51:14.000Z</v>
      </c>
      <c r="D231" t="str">
        <f>VLOOKUP(S231, metadata!A$2:Q$37,4,FALSE)</f>
        <v>arch_NPK_18</v>
      </c>
      <c r="E231">
        <f>VLOOKUP(S231, metadata!A$2:Q$37,5,FALSE)</f>
        <v>45098</v>
      </c>
      <c r="F231">
        <f>VLOOKUP(S231, metadata!A$2:Q$37,6,FALSE)</f>
        <v>0.55902777777777779</v>
      </c>
      <c r="G231" t="str">
        <f>VLOOKUP(S231, metadata!A$2:Q$37,7,FALSE)</f>
        <v>arch</v>
      </c>
      <c r="H231" t="str">
        <f>VLOOKUP(S231, metadata!A$2:Q$37,8,FALSE)</f>
        <v>arch_NPK_18</v>
      </c>
      <c r="I231" t="str">
        <f>VLOOKUP(S231, metadata!A$2:Q$37,9,FALSE)</f>
        <v>C</v>
      </c>
      <c r="J231">
        <f>VLOOKUP(S231, metadata!A$2:Q$37,10,FALSE)</f>
        <v>3</v>
      </c>
      <c r="K231" t="str">
        <f>VLOOKUP(S231, metadata!A$2:Q$37,11,FALSE)</f>
        <v>https://five.epicollect.net/api/media/mk-nutnet2023-5dominantplants?type=photo&amp;format=entry_original&amp;name=1e2c6339-bd80-4d6c-996c-89b24fceac41_1687368394.jpg</v>
      </c>
      <c r="L231">
        <f>VLOOKUP(S231, metadata!A$2:Q$37,12,FALSE)</f>
        <v>0</v>
      </c>
      <c r="M231" t="str">
        <f>VLOOKUP(S231, metadata!A$2:Q$37,13,FALSE)</f>
        <v>arch</v>
      </c>
      <c r="N231">
        <f>VLOOKUP(S231, metadata!A$2:Q$37,14,FALSE)</f>
        <v>0</v>
      </c>
      <c r="O231">
        <f>VLOOKUP(S231, metadata!A$2:Q$37,15,FALSE)</f>
        <v>0</v>
      </c>
      <c r="P231">
        <f>VLOOKUP(S231, metadata!A$2:Q$37,16,FALSE)</f>
        <v>14</v>
      </c>
      <c r="Q231">
        <f>VLOOKUP(S231, metadata!A$2:Q$37,17,FALSE)</f>
        <v>0</v>
      </c>
      <c r="R231" t="b">
        <f t="shared" si="3"/>
        <v>1</v>
      </c>
      <c r="S231" t="s">
        <v>87</v>
      </c>
      <c r="T231" t="s">
        <v>1154</v>
      </c>
      <c r="U231" t="s">
        <v>1153</v>
      </c>
      <c r="V231" t="s">
        <v>1152</v>
      </c>
      <c r="W231" t="s">
        <v>1151</v>
      </c>
      <c r="X231" t="s">
        <v>1150</v>
      </c>
      <c r="Z231">
        <v>14</v>
      </c>
      <c r="AA231" t="s">
        <v>1149</v>
      </c>
    </row>
    <row r="232" spans="1:27" x14ac:dyDescent="0.3">
      <c r="A232" t="str">
        <f>VLOOKUP(S232, metadata!A$2:Q$37,1,FALSE)</f>
        <v>1e2c6339-bd80-4d6c-996c-89b24fceac41</v>
      </c>
      <c r="B232" t="str">
        <f>VLOOKUP(S232, metadata!A$2:Q$37,2,FALSE)</f>
        <v>2023-06-21T17:27:03.000Z</v>
      </c>
      <c r="C232" t="str">
        <f>VLOOKUP(S232, metadata!A$2:Q$37,3,FALSE)</f>
        <v>2023-06-21T17:51:14.000Z</v>
      </c>
      <c r="D232" t="str">
        <f>VLOOKUP(S232, metadata!A$2:Q$37,4,FALSE)</f>
        <v>arch_NPK_18</v>
      </c>
      <c r="E232">
        <f>VLOOKUP(S232, metadata!A$2:Q$37,5,FALSE)</f>
        <v>45098</v>
      </c>
      <c r="F232">
        <f>VLOOKUP(S232, metadata!A$2:Q$37,6,FALSE)</f>
        <v>0.55902777777777779</v>
      </c>
      <c r="G232" t="str">
        <f>VLOOKUP(S232, metadata!A$2:Q$37,7,FALSE)</f>
        <v>arch</v>
      </c>
      <c r="H232" t="str">
        <f>VLOOKUP(S232, metadata!A$2:Q$37,8,FALSE)</f>
        <v>arch_NPK_18</v>
      </c>
      <c r="I232" t="str">
        <f>VLOOKUP(S232, metadata!A$2:Q$37,9,FALSE)</f>
        <v>C</v>
      </c>
      <c r="J232">
        <f>VLOOKUP(S232, metadata!A$2:Q$37,10,FALSE)</f>
        <v>3</v>
      </c>
      <c r="K232" t="str">
        <f>VLOOKUP(S232, metadata!A$2:Q$37,11,FALSE)</f>
        <v>https://five.epicollect.net/api/media/mk-nutnet2023-5dominantplants?type=photo&amp;format=entry_original&amp;name=1e2c6339-bd80-4d6c-996c-89b24fceac41_1687368394.jpg</v>
      </c>
      <c r="L232">
        <f>VLOOKUP(S232, metadata!A$2:Q$37,12,FALSE)</f>
        <v>0</v>
      </c>
      <c r="M232" t="str">
        <f>VLOOKUP(S232, metadata!A$2:Q$37,13,FALSE)</f>
        <v>arch</v>
      </c>
      <c r="N232">
        <f>VLOOKUP(S232, metadata!A$2:Q$37,14,FALSE)</f>
        <v>0</v>
      </c>
      <c r="O232">
        <f>VLOOKUP(S232, metadata!A$2:Q$37,15,FALSE)</f>
        <v>0</v>
      </c>
      <c r="P232">
        <f>VLOOKUP(S232, metadata!A$2:Q$37,16,FALSE)</f>
        <v>14</v>
      </c>
      <c r="Q232">
        <f>VLOOKUP(S232, metadata!A$2:Q$37,17,FALSE)</f>
        <v>0</v>
      </c>
      <c r="R232" t="b">
        <f t="shared" si="3"/>
        <v>1</v>
      </c>
      <c r="S232" t="s">
        <v>87</v>
      </c>
      <c r="T232" t="s">
        <v>1148</v>
      </c>
      <c r="U232" t="s">
        <v>1147</v>
      </c>
      <c r="V232" t="s">
        <v>1146</v>
      </c>
      <c r="W232" t="s">
        <v>1145</v>
      </c>
      <c r="X232" t="s">
        <v>943</v>
      </c>
      <c r="Z232">
        <v>1</v>
      </c>
    </row>
    <row r="233" spans="1:27" x14ac:dyDescent="0.3">
      <c r="A233" t="str">
        <f>VLOOKUP(S233, metadata!A$2:Q$37,1,FALSE)</f>
        <v>1e2c6339-bd80-4d6c-996c-89b24fceac41</v>
      </c>
      <c r="B233" t="str">
        <f>VLOOKUP(S233, metadata!A$2:Q$37,2,FALSE)</f>
        <v>2023-06-21T17:27:03.000Z</v>
      </c>
      <c r="C233" t="str">
        <f>VLOOKUP(S233, metadata!A$2:Q$37,3,FALSE)</f>
        <v>2023-06-21T17:51:14.000Z</v>
      </c>
      <c r="D233" t="str">
        <f>VLOOKUP(S233, metadata!A$2:Q$37,4,FALSE)</f>
        <v>arch_NPK_18</v>
      </c>
      <c r="E233">
        <f>VLOOKUP(S233, metadata!A$2:Q$37,5,FALSE)</f>
        <v>45098</v>
      </c>
      <c r="F233">
        <f>VLOOKUP(S233, metadata!A$2:Q$37,6,FALSE)</f>
        <v>0.55902777777777779</v>
      </c>
      <c r="G233" t="str">
        <f>VLOOKUP(S233, metadata!A$2:Q$37,7,FALSE)</f>
        <v>arch</v>
      </c>
      <c r="H233" t="str">
        <f>VLOOKUP(S233, metadata!A$2:Q$37,8,FALSE)</f>
        <v>arch_NPK_18</v>
      </c>
      <c r="I233" t="str">
        <f>VLOOKUP(S233, metadata!A$2:Q$37,9,FALSE)</f>
        <v>C</v>
      </c>
      <c r="J233">
        <f>VLOOKUP(S233, metadata!A$2:Q$37,10,FALSE)</f>
        <v>3</v>
      </c>
      <c r="K233" t="str">
        <f>VLOOKUP(S233, metadata!A$2:Q$37,11,FALSE)</f>
        <v>https://five.epicollect.net/api/media/mk-nutnet2023-5dominantplants?type=photo&amp;format=entry_original&amp;name=1e2c6339-bd80-4d6c-996c-89b24fceac41_1687368394.jpg</v>
      </c>
      <c r="L233">
        <f>VLOOKUP(S233, metadata!A$2:Q$37,12,FALSE)</f>
        <v>0</v>
      </c>
      <c r="M233" t="str">
        <f>VLOOKUP(S233, metadata!A$2:Q$37,13,FALSE)</f>
        <v>arch</v>
      </c>
      <c r="N233">
        <f>VLOOKUP(S233, metadata!A$2:Q$37,14,FALSE)</f>
        <v>0</v>
      </c>
      <c r="O233">
        <f>VLOOKUP(S233, metadata!A$2:Q$37,15,FALSE)</f>
        <v>0</v>
      </c>
      <c r="P233">
        <f>VLOOKUP(S233, metadata!A$2:Q$37,16,FALSE)</f>
        <v>14</v>
      </c>
      <c r="Q233">
        <f>VLOOKUP(S233, metadata!A$2:Q$37,17,FALSE)</f>
        <v>0</v>
      </c>
      <c r="R233" t="b">
        <f t="shared" si="3"/>
        <v>1</v>
      </c>
      <c r="S233" t="s">
        <v>87</v>
      </c>
      <c r="T233" t="s">
        <v>1144</v>
      </c>
      <c r="U233" t="s">
        <v>1143</v>
      </c>
      <c r="V233" t="s">
        <v>1142</v>
      </c>
      <c r="W233" t="s">
        <v>1034</v>
      </c>
      <c r="X233" t="s">
        <v>956</v>
      </c>
      <c r="Y233" t="s">
        <v>1141</v>
      </c>
      <c r="Z233">
        <v>1</v>
      </c>
      <c r="AA233" t="s">
        <v>1140</v>
      </c>
    </row>
    <row r="234" spans="1:27" x14ac:dyDescent="0.3">
      <c r="A234" t="str">
        <f>VLOOKUP(S234, metadata!A$2:Q$37,1,FALSE)</f>
        <v>1e2c6339-bd80-4d6c-996c-89b24fceac41</v>
      </c>
      <c r="B234" t="str">
        <f>VLOOKUP(S234, metadata!A$2:Q$37,2,FALSE)</f>
        <v>2023-06-21T17:27:03.000Z</v>
      </c>
      <c r="C234" t="str">
        <f>VLOOKUP(S234, metadata!A$2:Q$37,3,FALSE)</f>
        <v>2023-06-21T17:51:14.000Z</v>
      </c>
      <c r="D234" t="str">
        <f>VLOOKUP(S234, metadata!A$2:Q$37,4,FALSE)</f>
        <v>arch_NPK_18</v>
      </c>
      <c r="E234">
        <f>VLOOKUP(S234, metadata!A$2:Q$37,5,FALSE)</f>
        <v>45098</v>
      </c>
      <c r="F234">
        <f>VLOOKUP(S234, metadata!A$2:Q$37,6,FALSE)</f>
        <v>0.55902777777777779</v>
      </c>
      <c r="G234" t="str">
        <f>VLOOKUP(S234, metadata!A$2:Q$37,7,FALSE)</f>
        <v>arch</v>
      </c>
      <c r="H234" t="str">
        <f>VLOOKUP(S234, metadata!A$2:Q$37,8,FALSE)</f>
        <v>arch_NPK_18</v>
      </c>
      <c r="I234" t="str">
        <f>VLOOKUP(S234, metadata!A$2:Q$37,9,FALSE)</f>
        <v>C</v>
      </c>
      <c r="J234">
        <f>VLOOKUP(S234, metadata!A$2:Q$37,10,FALSE)</f>
        <v>3</v>
      </c>
      <c r="K234" t="str">
        <f>VLOOKUP(S234, metadata!A$2:Q$37,11,FALSE)</f>
        <v>https://five.epicollect.net/api/media/mk-nutnet2023-5dominantplants?type=photo&amp;format=entry_original&amp;name=1e2c6339-bd80-4d6c-996c-89b24fceac41_1687368394.jpg</v>
      </c>
      <c r="L234">
        <f>VLOOKUP(S234, metadata!A$2:Q$37,12,FALSE)</f>
        <v>0</v>
      </c>
      <c r="M234" t="str">
        <f>VLOOKUP(S234, metadata!A$2:Q$37,13,FALSE)</f>
        <v>arch</v>
      </c>
      <c r="N234">
        <f>VLOOKUP(S234, metadata!A$2:Q$37,14,FALSE)</f>
        <v>0</v>
      </c>
      <c r="O234">
        <f>VLOOKUP(S234, metadata!A$2:Q$37,15,FALSE)</f>
        <v>0</v>
      </c>
      <c r="P234">
        <f>VLOOKUP(S234, metadata!A$2:Q$37,16,FALSE)</f>
        <v>14</v>
      </c>
      <c r="Q234">
        <f>VLOOKUP(S234, metadata!A$2:Q$37,17,FALSE)</f>
        <v>0</v>
      </c>
      <c r="R234" t="b">
        <f t="shared" si="3"/>
        <v>1</v>
      </c>
      <c r="S234" t="s">
        <v>87</v>
      </c>
      <c r="T234" t="s">
        <v>1139</v>
      </c>
      <c r="U234" t="s">
        <v>1138</v>
      </c>
      <c r="V234" t="s">
        <v>1137</v>
      </c>
      <c r="W234" t="s">
        <v>1136</v>
      </c>
      <c r="X234" t="s">
        <v>1045</v>
      </c>
      <c r="Z234">
        <v>3</v>
      </c>
      <c r="AA234" t="s">
        <v>1135</v>
      </c>
    </row>
    <row r="235" spans="1:27" x14ac:dyDescent="0.3">
      <c r="A235" t="str">
        <f>VLOOKUP(S235, metadata!A$2:Q$37,1,FALSE)</f>
        <v>1e2c6339-bd80-4d6c-996c-89b24fceac41</v>
      </c>
      <c r="B235" t="str">
        <f>VLOOKUP(S235, metadata!A$2:Q$37,2,FALSE)</f>
        <v>2023-06-21T17:27:03.000Z</v>
      </c>
      <c r="C235" t="str">
        <f>VLOOKUP(S235, metadata!A$2:Q$37,3,FALSE)</f>
        <v>2023-06-21T17:51:14.000Z</v>
      </c>
      <c r="D235" t="str">
        <f>VLOOKUP(S235, metadata!A$2:Q$37,4,FALSE)</f>
        <v>arch_NPK_18</v>
      </c>
      <c r="E235">
        <f>VLOOKUP(S235, metadata!A$2:Q$37,5,FALSE)</f>
        <v>45098</v>
      </c>
      <c r="F235">
        <f>VLOOKUP(S235, metadata!A$2:Q$37,6,FALSE)</f>
        <v>0.55902777777777779</v>
      </c>
      <c r="G235" t="str">
        <f>VLOOKUP(S235, metadata!A$2:Q$37,7,FALSE)</f>
        <v>arch</v>
      </c>
      <c r="H235" t="str">
        <f>VLOOKUP(S235, metadata!A$2:Q$37,8,FALSE)</f>
        <v>arch_NPK_18</v>
      </c>
      <c r="I235" t="str">
        <f>VLOOKUP(S235, metadata!A$2:Q$37,9,FALSE)</f>
        <v>C</v>
      </c>
      <c r="J235">
        <f>VLOOKUP(S235, metadata!A$2:Q$37,10,FALSE)</f>
        <v>3</v>
      </c>
      <c r="K235" t="str">
        <f>VLOOKUP(S235, metadata!A$2:Q$37,11,FALSE)</f>
        <v>https://five.epicollect.net/api/media/mk-nutnet2023-5dominantplants?type=photo&amp;format=entry_original&amp;name=1e2c6339-bd80-4d6c-996c-89b24fceac41_1687368394.jpg</v>
      </c>
      <c r="L235">
        <f>VLOOKUP(S235, metadata!A$2:Q$37,12,FALSE)</f>
        <v>0</v>
      </c>
      <c r="M235" t="str">
        <f>VLOOKUP(S235, metadata!A$2:Q$37,13,FALSE)</f>
        <v>arch</v>
      </c>
      <c r="N235">
        <f>VLOOKUP(S235, metadata!A$2:Q$37,14,FALSE)</f>
        <v>0</v>
      </c>
      <c r="O235">
        <f>VLOOKUP(S235, metadata!A$2:Q$37,15,FALSE)</f>
        <v>0</v>
      </c>
      <c r="P235">
        <f>VLOOKUP(S235, metadata!A$2:Q$37,16,FALSE)</f>
        <v>14</v>
      </c>
      <c r="Q235">
        <f>VLOOKUP(S235, metadata!A$2:Q$37,17,FALSE)</f>
        <v>0</v>
      </c>
      <c r="R235" t="b">
        <f t="shared" si="3"/>
        <v>1</v>
      </c>
      <c r="S235" t="s">
        <v>87</v>
      </c>
      <c r="T235" t="s">
        <v>1134</v>
      </c>
      <c r="U235" t="s">
        <v>1133</v>
      </c>
      <c r="V235" t="s">
        <v>1132</v>
      </c>
      <c r="W235" t="s">
        <v>999</v>
      </c>
      <c r="X235" t="s">
        <v>956</v>
      </c>
      <c r="Y235" t="s">
        <v>1131</v>
      </c>
      <c r="Z235">
        <v>0.5</v>
      </c>
      <c r="AA235" t="s">
        <v>1130</v>
      </c>
    </row>
    <row r="236" spans="1:27" x14ac:dyDescent="0.3">
      <c r="A236" t="str">
        <f>VLOOKUP(S236, metadata!A$2:Q$37,1,FALSE)</f>
        <v>1e2c6339-bd80-4d6c-996c-89b24fceac41</v>
      </c>
      <c r="B236" t="str">
        <f>VLOOKUP(S236, metadata!A$2:Q$37,2,FALSE)</f>
        <v>2023-06-21T17:27:03.000Z</v>
      </c>
      <c r="C236" t="str">
        <f>VLOOKUP(S236, metadata!A$2:Q$37,3,FALSE)</f>
        <v>2023-06-21T17:51:14.000Z</v>
      </c>
      <c r="D236" t="str">
        <f>VLOOKUP(S236, metadata!A$2:Q$37,4,FALSE)</f>
        <v>arch_NPK_18</v>
      </c>
      <c r="E236">
        <f>VLOOKUP(S236, metadata!A$2:Q$37,5,FALSE)</f>
        <v>45098</v>
      </c>
      <c r="F236">
        <f>VLOOKUP(S236, metadata!A$2:Q$37,6,FALSE)</f>
        <v>0.55902777777777779</v>
      </c>
      <c r="G236" t="str">
        <f>VLOOKUP(S236, metadata!A$2:Q$37,7,FALSE)</f>
        <v>arch</v>
      </c>
      <c r="H236" t="str">
        <f>VLOOKUP(S236, metadata!A$2:Q$37,8,FALSE)</f>
        <v>arch_NPK_18</v>
      </c>
      <c r="I236" t="str">
        <f>VLOOKUP(S236, metadata!A$2:Q$37,9,FALSE)</f>
        <v>C</v>
      </c>
      <c r="J236">
        <f>VLOOKUP(S236, metadata!A$2:Q$37,10,FALSE)</f>
        <v>3</v>
      </c>
      <c r="K236" t="str">
        <f>VLOOKUP(S236, metadata!A$2:Q$37,11,FALSE)</f>
        <v>https://five.epicollect.net/api/media/mk-nutnet2023-5dominantplants?type=photo&amp;format=entry_original&amp;name=1e2c6339-bd80-4d6c-996c-89b24fceac41_1687368394.jpg</v>
      </c>
      <c r="L236">
        <f>VLOOKUP(S236, metadata!A$2:Q$37,12,FALSE)</f>
        <v>0</v>
      </c>
      <c r="M236" t="str">
        <f>VLOOKUP(S236, metadata!A$2:Q$37,13,FALSE)</f>
        <v>arch</v>
      </c>
      <c r="N236">
        <f>VLOOKUP(S236, metadata!A$2:Q$37,14,FALSE)</f>
        <v>0</v>
      </c>
      <c r="O236">
        <f>VLOOKUP(S236, metadata!A$2:Q$37,15,FALSE)</f>
        <v>0</v>
      </c>
      <c r="P236">
        <f>VLOOKUP(S236, metadata!A$2:Q$37,16,FALSE)</f>
        <v>14</v>
      </c>
      <c r="Q236">
        <f>VLOOKUP(S236, metadata!A$2:Q$37,17,FALSE)</f>
        <v>0</v>
      </c>
      <c r="R236" t="b">
        <f t="shared" si="3"/>
        <v>1</v>
      </c>
      <c r="S236" t="s">
        <v>87</v>
      </c>
      <c r="T236" t="s">
        <v>1129</v>
      </c>
      <c r="U236" t="s">
        <v>1128</v>
      </c>
      <c r="V236" t="s">
        <v>1127</v>
      </c>
      <c r="W236" t="s">
        <v>1126</v>
      </c>
      <c r="X236" t="s">
        <v>1125</v>
      </c>
      <c r="Z236">
        <v>5</v>
      </c>
      <c r="AA236" t="s">
        <v>1124</v>
      </c>
    </row>
    <row r="237" spans="1:27" x14ac:dyDescent="0.3">
      <c r="A237" t="str">
        <f>VLOOKUP(S237, metadata!A$2:Q$37,1,FALSE)</f>
        <v>1e2c6339-bd80-4d6c-996c-89b24fceac41</v>
      </c>
      <c r="B237" t="str">
        <f>VLOOKUP(S237, metadata!A$2:Q$37,2,FALSE)</f>
        <v>2023-06-21T17:27:03.000Z</v>
      </c>
      <c r="C237" t="str">
        <f>VLOOKUP(S237, metadata!A$2:Q$37,3,FALSE)</f>
        <v>2023-06-21T17:51:14.000Z</v>
      </c>
      <c r="D237" t="str">
        <f>VLOOKUP(S237, metadata!A$2:Q$37,4,FALSE)</f>
        <v>arch_NPK_18</v>
      </c>
      <c r="E237">
        <f>VLOOKUP(S237, metadata!A$2:Q$37,5,FALSE)</f>
        <v>45098</v>
      </c>
      <c r="F237">
        <f>VLOOKUP(S237, metadata!A$2:Q$37,6,FALSE)</f>
        <v>0.55902777777777779</v>
      </c>
      <c r="G237" t="str">
        <f>VLOOKUP(S237, metadata!A$2:Q$37,7,FALSE)</f>
        <v>arch</v>
      </c>
      <c r="H237" t="str">
        <f>VLOOKUP(S237, metadata!A$2:Q$37,8,FALSE)</f>
        <v>arch_NPK_18</v>
      </c>
      <c r="I237" t="str">
        <f>VLOOKUP(S237, metadata!A$2:Q$37,9,FALSE)</f>
        <v>C</v>
      </c>
      <c r="J237">
        <f>VLOOKUP(S237, metadata!A$2:Q$37,10,FALSE)</f>
        <v>3</v>
      </c>
      <c r="K237" t="str">
        <f>VLOOKUP(S237, metadata!A$2:Q$37,11,FALSE)</f>
        <v>https://five.epicollect.net/api/media/mk-nutnet2023-5dominantplants?type=photo&amp;format=entry_original&amp;name=1e2c6339-bd80-4d6c-996c-89b24fceac41_1687368394.jpg</v>
      </c>
      <c r="L237">
        <f>VLOOKUP(S237, metadata!A$2:Q$37,12,FALSE)</f>
        <v>0</v>
      </c>
      <c r="M237" t="str">
        <f>VLOOKUP(S237, metadata!A$2:Q$37,13,FALSE)</f>
        <v>arch</v>
      </c>
      <c r="N237">
        <f>VLOOKUP(S237, metadata!A$2:Q$37,14,FALSE)</f>
        <v>0</v>
      </c>
      <c r="O237">
        <f>VLOOKUP(S237, metadata!A$2:Q$37,15,FALSE)</f>
        <v>0</v>
      </c>
      <c r="P237">
        <f>VLOOKUP(S237, metadata!A$2:Q$37,16,FALSE)</f>
        <v>14</v>
      </c>
      <c r="Q237">
        <f>VLOOKUP(S237, metadata!A$2:Q$37,17,FALSE)</f>
        <v>0</v>
      </c>
      <c r="R237" t="b">
        <f t="shared" si="3"/>
        <v>1</v>
      </c>
      <c r="S237" t="s">
        <v>87</v>
      </c>
      <c r="T237" t="s">
        <v>1123</v>
      </c>
      <c r="U237" t="s">
        <v>1122</v>
      </c>
      <c r="V237" t="s">
        <v>1121</v>
      </c>
      <c r="W237" t="s">
        <v>1120</v>
      </c>
      <c r="X237" t="s">
        <v>950</v>
      </c>
      <c r="Z237">
        <v>5</v>
      </c>
    </row>
    <row r="238" spans="1:27" x14ac:dyDescent="0.3">
      <c r="A238" t="str">
        <f>VLOOKUP(S238, metadata!A$2:Q$37,1,FALSE)</f>
        <v>1e2c6339-bd80-4d6c-996c-89b24fceac41</v>
      </c>
      <c r="B238" t="str">
        <f>VLOOKUP(S238, metadata!A$2:Q$37,2,FALSE)</f>
        <v>2023-06-21T17:27:03.000Z</v>
      </c>
      <c r="C238" t="str">
        <f>VLOOKUP(S238, metadata!A$2:Q$37,3,FALSE)</f>
        <v>2023-06-21T17:51:14.000Z</v>
      </c>
      <c r="D238" t="str">
        <f>VLOOKUP(S238, metadata!A$2:Q$37,4,FALSE)</f>
        <v>arch_NPK_18</v>
      </c>
      <c r="E238">
        <f>VLOOKUP(S238, metadata!A$2:Q$37,5,FALSE)</f>
        <v>45098</v>
      </c>
      <c r="F238">
        <f>VLOOKUP(S238, metadata!A$2:Q$37,6,FALSE)</f>
        <v>0.55902777777777779</v>
      </c>
      <c r="G238" t="str">
        <f>VLOOKUP(S238, metadata!A$2:Q$37,7,FALSE)</f>
        <v>arch</v>
      </c>
      <c r="H238" t="str">
        <f>VLOOKUP(S238, metadata!A$2:Q$37,8,FALSE)</f>
        <v>arch_NPK_18</v>
      </c>
      <c r="I238" t="str">
        <f>VLOOKUP(S238, metadata!A$2:Q$37,9,FALSE)</f>
        <v>C</v>
      </c>
      <c r="J238">
        <f>VLOOKUP(S238, metadata!A$2:Q$37,10,FALSE)</f>
        <v>3</v>
      </c>
      <c r="K238" t="str">
        <f>VLOOKUP(S238, metadata!A$2:Q$37,11,FALSE)</f>
        <v>https://five.epicollect.net/api/media/mk-nutnet2023-5dominantplants?type=photo&amp;format=entry_original&amp;name=1e2c6339-bd80-4d6c-996c-89b24fceac41_1687368394.jpg</v>
      </c>
      <c r="L238">
        <f>VLOOKUP(S238, metadata!A$2:Q$37,12,FALSE)</f>
        <v>0</v>
      </c>
      <c r="M238" t="str">
        <f>VLOOKUP(S238, metadata!A$2:Q$37,13,FALSE)</f>
        <v>arch</v>
      </c>
      <c r="N238">
        <f>VLOOKUP(S238, metadata!A$2:Q$37,14,FALSE)</f>
        <v>0</v>
      </c>
      <c r="O238">
        <f>VLOOKUP(S238, metadata!A$2:Q$37,15,FALSE)</f>
        <v>0</v>
      </c>
      <c r="P238">
        <f>VLOOKUP(S238, metadata!A$2:Q$37,16,FALSE)</f>
        <v>14</v>
      </c>
      <c r="Q238">
        <f>VLOOKUP(S238, metadata!A$2:Q$37,17,FALSE)</f>
        <v>0</v>
      </c>
      <c r="R238" t="b">
        <f t="shared" si="3"/>
        <v>1</v>
      </c>
      <c r="S238" t="s">
        <v>87</v>
      </c>
      <c r="T238" t="s">
        <v>1119</v>
      </c>
      <c r="U238" t="s">
        <v>1118</v>
      </c>
      <c r="V238" t="s">
        <v>1117</v>
      </c>
      <c r="W238" t="s">
        <v>1019</v>
      </c>
      <c r="X238" t="s">
        <v>936</v>
      </c>
      <c r="Z238">
        <v>5</v>
      </c>
    </row>
    <row r="239" spans="1:27" x14ac:dyDescent="0.3">
      <c r="A239" t="str">
        <f>VLOOKUP(S239, metadata!A$2:Q$37,1,FALSE)</f>
        <v>1e2c6339-bd80-4d6c-996c-89b24fceac41</v>
      </c>
      <c r="B239" t="str">
        <f>VLOOKUP(S239, metadata!A$2:Q$37,2,FALSE)</f>
        <v>2023-06-21T17:27:03.000Z</v>
      </c>
      <c r="C239" t="str">
        <f>VLOOKUP(S239, metadata!A$2:Q$37,3,FALSE)</f>
        <v>2023-06-21T17:51:14.000Z</v>
      </c>
      <c r="D239" t="str">
        <f>VLOOKUP(S239, metadata!A$2:Q$37,4,FALSE)</f>
        <v>arch_NPK_18</v>
      </c>
      <c r="E239">
        <f>VLOOKUP(S239, metadata!A$2:Q$37,5,FALSE)</f>
        <v>45098</v>
      </c>
      <c r="F239">
        <f>VLOOKUP(S239, metadata!A$2:Q$37,6,FALSE)</f>
        <v>0.55902777777777779</v>
      </c>
      <c r="G239" t="str">
        <f>VLOOKUP(S239, metadata!A$2:Q$37,7,FALSE)</f>
        <v>arch</v>
      </c>
      <c r="H239" t="str">
        <f>VLOOKUP(S239, metadata!A$2:Q$37,8,FALSE)</f>
        <v>arch_NPK_18</v>
      </c>
      <c r="I239" t="str">
        <f>VLOOKUP(S239, metadata!A$2:Q$37,9,FALSE)</f>
        <v>C</v>
      </c>
      <c r="J239">
        <f>VLOOKUP(S239, metadata!A$2:Q$37,10,FALSE)</f>
        <v>3</v>
      </c>
      <c r="K239" t="str">
        <f>VLOOKUP(S239, metadata!A$2:Q$37,11,FALSE)</f>
        <v>https://five.epicollect.net/api/media/mk-nutnet2023-5dominantplants?type=photo&amp;format=entry_original&amp;name=1e2c6339-bd80-4d6c-996c-89b24fceac41_1687368394.jpg</v>
      </c>
      <c r="L239">
        <f>VLOOKUP(S239, metadata!A$2:Q$37,12,FALSE)</f>
        <v>0</v>
      </c>
      <c r="M239" t="str">
        <f>VLOOKUP(S239, metadata!A$2:Q$37,13,FALSE)</f>
        <v>arch</v>
      </c>
      <c r="N239">
        <f>VLOOKUP(S239, metadata!A$2:Q$37,14,FALSE)</f>
        <v>0</v>
      </c>
      <c r="O239">
        <f>VLOOKUP(S239, metadata!A$2:Q$37,15,FALSE)</f>
        <v>0</v>
      </c>
      <c r="P239">
        <f>VLOOKUP(S239, metadata!A$2:Q$37,16,FALSE)</f>
        <v>14</v>
      </c>
      <c r="Q239">
        <f>VLOOKUP(S239, metadata!A$2:Q$37,17,FALSE)</f>
        <v>0</v>
      </c>
      <c r="R239" t="b">
        <f t="shared" si="3"/>
        <v>1</v>
      </c>
      <c r="S239" t="s">
        <v>87</v>
      </c>
      <c r="T239" t="s">
        <v>1116</v>
      </c>
      <c r="U239" t="s">
        <v>1115</v>
      </c>
      <c r="V239" t="s">
        <v>1114</v>
      </c>
      <c r="W239" t="s">
        <v>957</v>
      </c>
      <c r="X239" t="s">
        <v>956</v>
      </c>
      <c r="Y239" t="s">
        <v>974</v>
      </c>
      <c r="Z239">
        <v>0</v>
      </c>
    </row>
    <row r="240" spans="1:27" x14ac:dyDescent="0.3">
      <c r="A240" t="str">
        <f>VLOOKUP(S240, metadata!A$2:Q$37,1,FALSE)</f>
        <v>1e2c6339-bd80-4d6c-996c-89b24fceac41</v>
      </c>
      <c r="B240" t="str">
        <f>VLOOKUP(S240, metadata!A$2:Q$37,2,FALSE)</f>
        <v>2023-06-21T17:27:03.000Z</v>
      </c>
      <c r="C240" t="str">
        <f>VLOOKUP(S240, metadata!A$2:Q$37,3,FALSE)</f>
        <v>2023-06-21T17:51:14.000Z</v>
      </c>
      <c r="D240" t="str">
        <f>VLOOKUP(S240, metadata!A$2:Q$37,4,FALSE)</f>
        <v>arch_NPK_18</v>
      </c>
      <c r="E240">
        <f>VLOOKUP(S240, metadata!A$2:Q$37,5,FALSE)</f>
        <v>45098</v>
      </c>
      <c r="F240">
        <f>VLOOKUP(S240, metadata!A$2:Q$37,6,FALSE)</f>
        <v>0.55902777777777779</v>
      </c>
      <c r="G240" t="str">
        <f>VLOOKUP(S240, metadata!A$2:Q$37,7,FALSE)</f>
        <v>arch</v>
      </c>
      <c r="H240" t="str">
        <f>VLOOKUP(S240, metadata!A$2:Q$37,8,FALSE)</f>
        <v>arch_NPK_18</v>
      </c>
      <c r="I240" t="str">
        <f>VLOOKUP(S240, metadata!A$2:Q$37,9,FALSE)</f>
        <v>C</v>
      </c>
      <c r="J240">
        <f>VLOOKUP(S240, metadata!A$2:Q$37,10,FALSE)</f>
        <v>3</v>
      </c>
      <c r="K240" t="str">
        <f>VLOOKUP(S240, metadata!A$2:Q$37,11,FALSE)</f>
        <v>https://five.epicollect.net/api/media/mk-nutnet2023-5dominantplants?type=photo&amp;format=entry_original&amp;name=1e2c6339-bd80-4d6c-996c-89b24fceac41_1687368394.jpg</v>
      </c>
      <c r="L240">
        <f>VLOOKUP(S240, metadata!A$2:Q$37,12,FALSE)</f>
        <v>0</v>
      </c>
      <c r="M240" t="str">
        <f>VLOOKUP(S240, metadata!A$2:Q$37,13,FALSE)</f>
        <v>arch</v>
      </c>
      <c r="N240">
        <f>VLOOKUP(S240, metadata!A$2:Q$37,14,FALSE)</f>
        <v>0</v>
      </c>
      <c r="O240">
        <f>VLOOKUP(S240, metadata!A$2:Q$37,15,FALSE)</f>
        <v>0</v>
      </c>
      <c r="P240">
        <f>VLOOKUP(S240, metadata!A$2:Q$37,16,FALSE)</f>
        <v>14</v>
      </c>
      <c r="Q240">
        <f>VLOOKUP(S240, metadata!A$2:Q$37,17,FALSE)</f>
        <v>0</v>
      </c>
      <c r="R240" t="b">
        <f t="shared" si="3"/>
        <v>1</v>
      </c>
      <c r="S240" t="s">
        <v>87</v>
      </c>
      <c r="T240" t="s">
        <v>1113</v>
      </c>
      <c r="U240" t="s">
        <v>1112</v>
      </c>
      <c r="V240" t="s">
        <v>1111</v>
      </c>
      <c r="W240" t="s">
        <v>1110</v>
      </c>
      <c r="X240" t="s">
        <v>956</v>
      </c>
      <c r="Y240" t="s">
        <v>969</v>
      </c>
      <c r="Z240">
        <v>42</v>
      </c>
    </row>
    <row r="241" spans="1:27" x14ac:dyDescent="0.3">
      <c r="A241" t="str">
        <f>VLOOKUP(S241, metadata!A$2:Q$37,1,FALSE)</f>
        <v>1e2c6339-bd80-4d6c-996c-89b24fceac41</v>
      </c>
      <c r="B241" t="str">
        <f>VLOOKUP(S241, metadata!A$2:Q$37,2,FALSE)</f>
        <v>2023-06-21T17:27:03.000Z</v>
      </c>
      <c r="C241" t="str">
        <f>VLOOKUP(S241, metadata!A$2:Q$37,3,FALSE)</f>
        <v>2023-06-21T17:51:14.000Z</v>
      </c>
      <c r="D241" t="str">
        <f>VLOOKUP(S241, metadata!A$2:Q$37,4,FALSE)</f>
        <v>arch_NPK_18</v>
      </c>
      <c r="E241">
        <f>VLOOKUP(S241, metadata!A$2:Q$37,5,FALSE)</f>
        <v>45098</v>
      </c>
      <c r="F241">
        <f>VLOOKUP(S241, metadata!A$2:Q$37,6,FALSE)</f>
        <v>0.55902777777777779</v>
      </c>
      <c r="G241" t="str">
        <f>VLOOKUP(S241, metadata!A$2:Q$37,7,FALSE)</f>
        <v>arch</v>
      </c>
      <c r="H241" t="str">
        <f>VLOOKUP(S241, metadata!A$2:Q$37,8,FALSE)</f>
        <v>arch_NPK_18</v>
      </c>
      <c r="I241" t="str">
        <f>VLOOKUP(S241, metadata!A$2:Q$37,9,FALSE)</f>
        <v>C</v>
      </c>
      <c r="J241">
        <f>VLOOKUP(S241, metadata!A$2:Q$37,10,FALSE)</f>
        <v>3</v>
      </c>
      <c r="K241" t="str">
        <f>VLOOKUP(S241, metadata!A$2:Q$37,11,FALSE)</f>
        <v>https://five.epicollect.net/api/media/mk-nutnet2023-5dominantplants?type=photo&amp;format=entry_original&amp;name=1e2c6339-bd80-4d6c-996c-89b24fceac41_1687368394.jpg</v>
      </c>
      <c r="L241">
        <f>VLOOKUP(S241, metadata!A$2:Q$37,12,FALSE)</f>
        <v>0</v>
      </c>
      <c r="M241" t="str">
        <f>VLOOKUP(S241, metadata!A$2:Q$37,13,FALSE)</f>
        <v>arch</v>
      </c>
      <c r="N241">
        <f>VLOOKUP(S241, metadata!A$2:Q$37,14,FALSE)</f>
        <v>0</v>
      </c>
      <c r="O241">
        <f>VLOOKUP(S241, metadata!A$2:Q$37,15,FALSE)</f>
        <v>0</v>
      </c>
      <c r="P241">
        <f>VLOOKUP(S241, metadata!A$2:Q$37,16,FALSE)</f>
        <v>14</v>
      </c>
      <c r="Q241">
        <f>VLOOKUP(S241, metadata!A$2:Q$37,17,FALSE)</f>
        <v>0</v>
      </c>
      <c r="R241" t="b">
        <f t="shared" si="3"/>
        <v>1</v>
      </c>
      <c r="S241" t="s">
        <v>87</v>
      </c>
      <c r="T241" t="s">
        <v>1109</v>
      </c>
      <c r="U241" t="s">
        <v>1108</v>
      </c>
      <c r="V241" t="s">
        <v>1107</v>
      </c>
      <c r="W241" t="s">
        <v>1034</v>
      </c>
      <c r="X241" t="s">
        <v>956</v>
      </c>
      <c r="Y241" t="s">
        <v>965</v>
      </c>
      <c r="Z241">
        <v>1</v>
      </c>
    </row>
    <row r="242" spans="1:27" x14ac:dyDescent="0.3">
      <c r="A242" t="str">
        <f>VLOOKUP(S242, metadata!A$2:Q$37,1,FALSE)</f>
        <v>1e2c6339-bd80-4d6c-996c-89b24fceac41</v>
      </c>
      <c r="B242" t="str">
        <f>VLOOKUP(S242, metadata!A$2:Q$37,2,FALSE)</f>
        <v>2023-06-21T17:27:03.000Z</v>
      </c>
      <c r="C242" t="str">
        <f>VLOOKUP(S242, metadata!A$2:Q$37,3,FALSE)</f>
        <v>2023-06-21T17:51:14.000Z</v>
      </c>
      <c r="D242" t="str">
        <f>VLOOKUP(S242, metadata!A$2:Q$37,4,FALSE)</f>
        <v>arch_NPK_18</v>
      </c>
      <c r="E242">
        <f>VLOOKUP(S242, metadata!A$2:Q$37,5,FALSE)</f>
        <v>45098</v>
      </c>
      <c r="F242">
        <f>VLOOKUP(S242, metadata!A$2:Q$37,6,FALSE)</f>
        <v>0.55902777777777779</v>
      </c>
      <c r="G242" t="str">
        <f>VLOOKUP(S242, metadata!A$2:Q$37,7,FALSE)</f>
        <v>arch</v>
      </c>
      <c r="H242" t="str">
        <f>VLOOKUP(S242, metadata!A$2:Q$37,8,FALSE)</f>
        <v>arch_NPK_18</v>
      </c>
      <c r="I242" t="str">
        <f>VLOOKUP(S242, metadata!A$2:Q$37,9,FALSE)</f>
        <v>C</v>
      </c>
      <c r="J242">
        <f>VLOOKUP(S242, metadata!A$2:Q$37,10,FALSE)</f>
        <v>3</v>
      </c>
      <c r="K242" t="str">
        <f>VLOOKUP(S242, metadata!A$2:Q$37,11,FALSE)</f>
        <v>https://five.epicollect.net/api/media/mk-nutnet2023-5dominantplants?type=photo&amp;format=entry_original&amp;name=1e2c6339-bd80-4d6c-996c-89b24fceac41_1687368394.jpg</v>
      </c>
      <c r="L242">
        <f>VLOOKUP(S242, metadata!A$2:Q$37,12,FALSE)</f>
        <v>0</v>
      </c>
      <c r="M242" t="str">
        <f>VLOOKUP(S242, metadata!A$2:Q$37,13,FALSE)</f>
        <v>arch</v>
      </c>
      <c r="N242">
        <f>VLOOKUP(S242, metadata!A$2:Q$37,14,FALSE)</f>
        <v>0</v>
      </c>
      <c r="O242">
        <f>VLOOKUP(S242, metadata!A$2:Q$37,15,FALSE)</f>
        <v>0</v>
      </c>
      <c r="P242">
        <f>VLOOKUP(S242, metadata!A$2:Q$37,16,FALSE)</f>
        <v>14</v>
      </c>
      <c r="Q242">
        <f>VLOOKUP(S242, metadata!A$2:Q$37,17,FALSE)</f>
        <v>0</v>
      </c>
      <c r="R242" t="b">
        <f t="shared" si="3"/>
        <v>1</v>
      </c>
      <c r="S242" t="s">
        <v>87</v>
      </c>
      <c r="T242" t="s">
        <v>1106</v>
      </c>
      <c r="U242" t="s">
        <v>1105</v>
      </c>
      <c r="V242" t="s">
        <v>1104</v>
      </c>
      <c r="W242" t="s">
        <v>957</v>
      </c>
      <c r="X242" t="s">
        <v>956</v>
      </c>
      <c r="Y242" t="s">
        <v>961</v>
      </c>
      <c r="Z242">
        <v>0</v>
      </c>
    </row>
    <row r="243" spans="1:27" x14ac:dyDescent="0.3">
      <c r="A243" t="str">
        <f>VLOOKUP(S243, metadata!A$2:Q$37,1,FALSE)</f>
        <v>1e2c6339-bd80-4d6c-996c-89b24fceac41</v>
      </c>
      <c r="B243" t="str">
        <f>VLOOKUP(S243, metadata!A$2:Q$37,2,FALSE)</f>
        <v>2023-06-21T17:27:03.000Z</v>
      </c>
      <c r="C243" t="str">
        <f>VLOOKUP(S243, metadata!A$2:Q$37,3,FALSE)</f>
        <v>2023-06-21T17:51:14.000Z</v>
      </c>
      <c r="D243" t="str">
        <f>VLOOKUP(S243, metadata!A$2:Q$37,4,FALSE)</f>
        <v>arch_NPK_18</v>
      </c>
      <c r="E243">
        <f>VLOOKUP(S243, metadata!A$2:Q$37,5,FALSE)</f>
        <v>45098</v>
      </c>
      <c r="F243">
        <f>VLOOKUP(S243, metadata!A$2:Q$37,6,FALSE)</f>
        <v>0.55902777777777779</v>
      </c>
      <c r="G243" t="str">
        <f>VLOOKUP(S243, metadata!A$2:Q$37,7,FALSE)</f>
        <v>arch</v>
      </c>
      <c r="H243" t="str">
        <f>VLOOKUP(S243, metadata!A$2:Q$37,8,FALSE)</f>
        <v>arch_NPK_18</v>
      </c>
      <c r="I243" t="str">
        <f>VLOOKUP(S243, metadata!A$2:Q$37,9,FALSE)</f>
        <v>C</v>
      </c>
      <c r="J243">
        <f>VLOOKUP(S243, metadata!A$2:Q$37,10,FALSE)</f>
        <v>3</v>
      </c>
      <c r="K243" t="str">
        <f>VLOOKUP(S243, metadata!A$2:Q$37,11,FALSE)</f>
        <v>https://five.epicollect.net/api/media/mk-nutnet2023-5dominantplants?type=photo&amp;format=entry_original&amp;name=1e2c6339-bd80-4d6c-996c-89b24fceac41_1687368394.jpg</v>
      </c>
      <c r="L243">
        <f>VLOOKUP(S243, metadata!A$2:Q$37,12,FALSE)</f>
        <v>0</v>
      </c>
      <c r="M243" t="str">
        <f>VLOOKUP(S243, metadata!A$2:Q$37,13,FALSE)</f>
        <v>arch</v>
      </c>
      <c r="N243">
        <f>VLOOKUP(S243, metadata!A$2:Q$37,14,FALSE)</f>
        <v>0</v>
      </c>
      <c r="O243">
        <f>VLOOKUP(S243, metadata!A$2:Q$37,15,FALSE)</f>
        <v>0</v>
      </c>
      <c r="P243">
        <f>VLOOKUP(S243, metadata!A$2:Q$37,16,FALSE)</f>
        <v>14</v>
      </c>
      <c r="Q243">
        <f>VLOOKUP(S243, metadata!A$2:Q$37,17,FALSE)</f>
        <v>0</v>
      </c>
      <c r="R243" t="b">
        <f t="shared" si="3"/>
        <v>1</v>
      </c>
      <c r="S243" t="s">
        <v>87</v>
      </c>
      <c r="T243" t="s">
        <v>1103</v>
      </c>
      <c r="U243" t="s">
        <v>1102</v>
      </c>
      <c r="V243" t="s">
        <v>1101</v>
      </c>
      <c r="W243" t="s">
        <v>957</v>
      </c>
      <c r="X243" t="s">
        <v>956</v>
      </c>
      <c r="Y243" t="s">
        <v>955</v>
      </c>
      <c r="Z243">
        <v>0</v>
      </c>
    </row>
    <row r="244" spans="1:27" x14ac:dyDescent="0.3">
      <c r="A244" t="str">
        <f>VLOOKUP(S244, metadata!A$2:Q$37,1,FALSE)</f>
        <v>1aad7f56-5111-4bad-904f-c57d81641088</v>
      </c>
      <c r="B244" t="str">
        <f>VLOOKUP(S244, metadata!A$2:Q$37,2,FALSE)</f>
        <v>2023-06-21T17:08:54.000Z</v>
      </c>
      <c r="C244" t="str">
        <f>VLOOKUP(S244, metadata!A$2:Q$37,3,FALSE)</f>
        <v>2023-08-21T03:46:07.000Z</v>
      </c>
      <c r="D244" t="str">
        <f>VLOOKUP(S244, metadata!A$2:Q$37,4,FALSE)</f>
        <v>arch_control_11</v>
      </c>
      <c r="E244">
        <f>VLOOKUP(S244, metadata!A$2:Q$37,5,FALSE)</f>
        <v>45098</v>
      </c>
      <c r="F244">
        <f>VLOOKUP(S244, metadata!A$2:Q$37,6,FALSE)</f>
        <v>0.53402777777777777</v>
      </c>
      <c r="G244" t="str">
        <f>VLOOKUP(S244, metadata!A$2:Q$37,7,FALSE)</f>
        <v>arch</v>
      </c>
      <c r="H244" t="str">
        <f>VLOOKUP(S244, metadata!A$2:Q$37,8,FALSE)</f>
        <v>arch_control_11</v>
      </c>
      <c r="I244" t="str">
        <f>VLOOKUP(S244, metadata!A$2:Q$37,9,FALSE)</f>
        <v>B</v>
      </c>
      <c r="J244">
        <f>VLOOKUP(S244, metadata!A$2:Q$37,10,FALSE)</f>
        <v>2</v>
      </c>
      <c r="K244" t="str">
        <f>VLOOKUP(S244, metadata!A$2:Q$37,11,FALSE)</f>
        <v>https://five.epicollect.net/api/media/mk-nutnet2023-5dominantplants?type=photo&amp;format=entry_original&amp;name=1aad7f56-5111-4bad-904f-c57d81641088_1687366229.jpg</v>
      </c>
      <c r="L244">
        <f>VLOOKUP(S244, metadata!A$2:Q$37,12,FALSE)</f>
        <v>0</v>
      </c>
      <c r="M244" t="str">
        <f>VLOOKUP(S244, metadata!A$2:Q$37,13,FALSE)</f>
        <v>arch</v>
      </c>
      <c r="N244">
        <f>VLOOKUP(S244, metadata!A$2:Q$37,14,FALSE)</f>
        <v>0</v>
      </c>
      <c r="O244">
        <f>VLOOKUP(S244, metadata!A$2:Q$37,15,FALSE)</f>
        <v>0</v>
      </c>
      <c r="P244">
        <f>VLOOKUP(S244, metadata!A$2:Q$37,16,FALSE)</f>
        <v>11</v>
      </c>
      <c r="Q244">
        <f>VLOOKUP(S244, metadata!A$2:Q$37,17,FALSE)</f>
        <v>0</v>
      </c>
      <c r="R244" t="b">
        <f t="shared" si="3"/>
        <v>1</v>
      </c>
      <c r="S244" t="s">
        <v>93</v>
      </c>
      <c r="T244" t="s">
        <v>1100</v>
      </c>
      <c r="U244" t="s">
        <v>1099</v>
      </c>
      <c r="V244" t="s">
        <v>1098</v>
      </c>
      <c r="W244" t="s">
        <v>1097</v>
      </c>
      <c r="X244" t="s">
        <v>1045</v>
      </c>
      <c r="Z244">
        <v>1</v>
      </c>
    </row>
    <row r="245" spans="1:27" x14ac:dyDescent="0.3">
      <c r="A245" t="str">
        <f>VLOOKUP(S245, metadata!A$2:Q$37,1,FALSE)</f>
        <v>1aad7f56-5111-4bad-904f-c57d81641088</v>
      </c>
      <c r="B245" t="str">
        <f>VLOOKUP(S245, metadata!A$2:Q$37,2,FALSE)</f>
        <v>2023-06-21T17:08:54.000Z</v>
      </c>
      <c r="C245" t="str">
        <f>VLOOKUP(S245, metadata!A$2:Q$37,3,FALSE)</f>
        <v>2023-08-21T03:46:07.000Z</v>
      </c>
      <c r="D245" t="str">
        <f>VLOOKUP(S245, metadata!A$2:Q$37,4,FALSE)</f>
        <v>arch_control_11</v>
      </c>
      <c r="E245">
        <f>VLOOKUP(S245, metadata!A$2:Q$37,5,FALSE)</f>
        <v>45098</v>
      </c>
      <c r="F245">
        <f>VLOOKUP(S245, metadata!A$2:Q$37,6,FALSE)</f>
        <v>0.53402777777777777</v>
      </c>
      <c r="G245" t="str">
        <f>VLOOKUP(S245, metadata!A$2:Q$37,7,FALSE)</f>
        <v>arch</v>
      </c>
      <c r="H245" t="str">
        <f>VLOOKUP(S245, metadata!A$2:Q$37,8,FALSE)</f>
        <v>arch_control_11</v>
      </c>
      <c r="I245" t="str">
        <f>VLOOKUP(S245, metadata!A$2:Q$37,9,FALSE)</f>
        <v>B</v>
      </c>
      <c r="J245">
        <f>VLOOKUP(S245, metadata!A$2:Q$37,10,FALSE)</f>
        <v>2</v>
      </c>
      <c r="K245" t="str">
        <f>VLOOKUP(S245, metadata!A$2:Q$37,11,FALSE)</f>
        <v>https://five.epicollect.net/api/media/mk-nutnet2023-5dominantplants?type=photo&amp;format=entry_original&amp;name=1aad7f56-5111-4bad-904f-c57d81641088_1687366229.jpg</v>
      </c>
      <c r="L245">
        <f>VLOOKUP(S245, metadata!A$2:Q$37,12,FALSE)</f>
        <v>0</v>
      </c>
      <c r="M245" t="str">
        <f>VLOOKUP(S245, metadata!A$2:Q$37,13,FALSE)</f>
        <v>arch</v>
      </c>
      <c r="N245">
        <f>VLOOKUP(S245, metadata!A$2:Q$37,14,FALSE)</f>
        <v>0</v>
      </c>
      <c r="O245">
        <f>VLOOKUP(S245, metadata!A$2:Q$37,15,FALSE)</f>
        <v>0</v>
      </c>
      <c r="P245">
        <f>VLOOKUP(S245, metadata!A$2:Q$37,16,FALSE)</f>
        <v>11</v>
      </c>
      <c r="Q245">
        <f>VLOOKUP(S245, metadata!A$2:Q$37,17,FALSE)</f>
        <v>0</v>
      </c>
      <c r="R245" t="b">
        <f t="shared" si="3"/>
        <v>1</v>
      </c>
      <c r="S245" t="s">
        <v>93</v>
      </c>
      <c r="T245" t="s">
        <v>1096</v>
      </c>
      <c r="U245" t="s">
        <v>1095</v>
      </c>
      <c r="V245" t="s">
        <v>1094</v>
      </c>
      <c r="W245" t="s">
        <v>993</v>
      </c>
      <c r="X245" t="s">
        <v>956</v>
      </c>
      <c r="Y245" t="s">
        <v>1093</v>
      </c>
      <c r="Z245">
        <v>2</v>
      </c>
      <c r="AA245" t="s">
        <v>1092</v>
      </c>
    </row>
    <row r="246" spans="1:27" x14ac:dyDescent="0.3">
      <c r="A246" t="str">
        <f>VLOOKUP(S246, metadata!A$2:Q$37,1,FALSE)</f>
        <v>1aad7f56-5111-4bad-904f-c57d81641088</v>
      </c>
      <c r="B246" t="str">
        <f>VLOOKUP(S246, metadata!A$2:Q$37,2,FALSE)</f>
        <v>2023-06-21T17:08:54.000Z</v>
      </c>
      <c r="C246" t="str">
        <f>VLOOKUP(S246, metadata!A$2:Q$37,3,FALSE)</f>
        <v>2023-08-21T03:46:07.000Z</v>
      </c>
      <c r="D246" t="str">
        <f>VLOOKUP(S246, metadata!A$2:Q$37,4,FALSE)</f>
        <v>arch_control_11</v>
      </c>
      <c r="E246">
        <f>VLOOKUP(S246, metadata!A$2:Q$37,5,FALSE)</f>
        <v>45098</v>
      </c>
      <c r="F246">
        <f>VLOOKUP(S246, metadata!A$2:Q$37,6,FALSE)</f>
        <v>0.53402777777777777</v>
      </c>
      <c r="G246" t="str">
        <f>VLOOKUP(S246, metadata!A$2:Q$37,7,FALSE)</f>
        <v>arch</v>
      </c>
      <c r="H246" t="str">
        <f>VLOOKUP(S246, metadata!A$2:Q$37,8,FALSE)</f>
        <v>arch_control_11</v>
      </c>
      <c r="I246" t="str">
        <f>VLOOKUP(S246, metadata!A$2:Q$37,9,FALSE)</f>
        <v>B</v>
      </c>
      <c r="J246">
        <f>VLOOKUP(S246, metadata!A$2:Q$37,10,FALSE)</f>
        <v>2</v>
      </c>
      <c r="K246" t="str">
        <f>VLOOKUP(S246, metadata!A$2:Q$37,11,FALSE)</f>
        <v>https://five.epicollect.net/api/media/mk-nutnet2023-5dominantplants?type=photo&amp;format=entry_original&amp;name=1aad7f56-5111-4bad-904f-c57d81641088_1687366229.jpg</v>
      </c>
      <c r="L246">
        <f>VLOOKUP(S246, metadata!A$2:Q$37,12,FALSE)</f>
        <v>0</v>
      </c>
      <c r="M246" t="str">
        <f>VLOOKUP(S246, metadata!A$2:Q$37,13,FALSE)</f>
        <v>arch</v>
      </c>
      <c r="N246">
        <f>VLOOKUP(S246, metadata!A$2:Q$37,14,FALSE)</f>
        <v>0</v>
      </c>
      <c r="O246">
        <f>VLOOKUP(S246, metadata!A$2:Q$37,15,FALSE)</f>
        <v>0</v>
      </c>
      <c r="P246">
        <f>VLOOKUP(S246, metadata!A$2:Q$37,16,FALSE)</f>
        <v>11</v>
      </c>
      <c r="Q246">
        <f>VLOOKUP(S246, metadata!A$2:Q$37,17,FALSE)</f>
        <v>0</v>
      </c>
      <c r="R246" t="b">
        <f t="shared" si="3"/>
        <v>1</v>
      </c>
      <c r="S246" t="s">
        <v>93</v>
      </c>
      <c r="T246" t="s">
        <v>1091</v>
      </c>
      <c r="U246" t="s">
        <v>1090</v>
      </c>
      <c r="V246" t="s">
        <v>1089</v>
      </c>
      <c r="W246" t="s">
        <v>993</v>
      </c>
      <c r="X246" t="s">
        <v>956</v>
      </c>
      <c r="Y246" t="s">
        <v>1088</v>
      </c>
      <c r="Z246">
        <v>2</v>
      </c>
      <c r="AA246" t="s">
        <v>1087</v>
      </c>
    </row>
    <row r="247" spans="1:27" x14ac:dyDescent="0.3">
      <c r="A247" t="str">
        <f>VLOOKUP(S247, metadata!A$2:Q$37,1,FALSE)</f>
        <v>1aad7f56-5111-4bad-904f-c57d81641088</v>
      </c>
      <c r="B247" t="str">
        <f>VLOOKUP(S247, metadata!A$2:Q$37,2,FALSE)</f>
        <v>2023-06-21T17:08:54.000Z</v>
      </c>
      <c r="C247" t="str">
        <f>VLOOKUP(S247, metadata!A$2:Q$37,3,FALSE)</f>
        <v>2023-08-21T03:46:07.000Z</v>
      </c>
      <c r="D247" t="str">
        <f>VLOOKUP(S247, metadata!A$2:Q$37,4,FALSE)</f>
        <v>arch_control_11</v>
      </c>
      <c r="E247">
        <f>VLOOKUP(S247, metadata!A$2:Q$37,5,FALSE)</f>
        <v>45098</v>
      </c>
      <c r="F247">
        <f>VLOOKUP(S247, metadata!A$2:Q$37,6,FALSE)</f>
        <v>0.53402777777777777</v>
      </c>
      <c r="G247" t="str">
        <f>VLOOKUP(S247, metadata!A$2:Q$37,7,FALSE)</f>
        <v>arch</v>
      </c>
      <c r="H247" t="str">
        <f>VLOOKUP(S247, metadata!A$2:Q$37,8,FALSE)</f>
        <v>arch_control_11</v>
      </c>
      <c r="I247" t="str">
        <f>VLOOKUP(S247, metadata!A$2:Q$37,9,FALSE)</f>
        <v>B</v>
      </c>
      <c r="J247">
        <f>VLOOKUP(S247, metadata!A$2:Q$37,10,FALSE)</f>
        <v>2</v>
      </c>
      <c r="K247" t="str">
        <f>VLOOKUP(S247, metadata!A$2:Q$37,11,FALSE)</f>
        <v>https://five.epicollect.net/api/media/mk-nutnet2023-5dominantplants?type=photo&amp;format=entry_original&amp;name=1aad7f56-5111-4bad-904f-c57d81641088_1687366229.jpg</v>
      </c>
      <c r="L247">
        <f>VLOOKUP(S247, metadata!A$2:Q$37,12,FALSE)</f>
        <v>0</v>
      </c>
      <c r="M247" t="str">
        <f>VLOOKUP(S247, metadata!A$2:Q$37,13,FALSE)</f>
        <v>arch</v>
      </c>
      <c r="N247">
        <f>VLOOKUP(S247, metadata!A$2:Q$37,14,FALSE)</f>
        <v>0</v>
      </c>
      <c r="O247">
        <f>VLOOKUP(S247, metadata!A$2:Q$37,15,FALSE)</f>
        <v>0</v>
      </c>
      <c r="P247">
        <f>VLOOKUP(S247, metadata!A$2:Q$37,16,FALSE)</f>
        <v>11</v>
      </c>
      <c r="Q247">
        <f>VLOOKUP(S247, metadata!A$2:Q$37,17,FALSE)</f>
        <v>0</v>
      </c>
      <c r="R247" t="b">
        <f t="shared" si="3"/>
        <v>1</v>
      </c>
      <c r="S247" t="s">
        <v>93</v>
      </c>
      <c r="T247" t="s">
        <v>1086</v>
      </c>
      <c r="U247" t="s">
        <v>1085</v>
      </c>
      <c r="V247" t="s">
        <v>1084</v>
      </c>
      <c r="W247" t="s">
        <v>1083</v>
      </c>
      <c r="X247" t="s">
        <v>943</v>
      </c>
      <c r="Z247">
        <v>20</v>
      </c>
    </row>
    <row r="248" spans="1:27" x14ac:dyDescent="0.3">
      <c r="A248" t="str">
        <f>VLOOKUP(S248, metadata!A$2:Q$37,1,FALSE)</f>
        <v>1aad7f56-5111-4bad-904f-c57d81641088</v>
      </c>
      <c r="B248" t="str">
        <f>VLOOKUP(S248, metadata!A$2:Q$37,2,FALSE)</f>
        <v>2023-06-21T17:08:54.000Z</v>
      </c>
      <c r="C248" t="str">
        <f>VLOOKUP(S248, metadata!A$2:Q$37,3,FALSE)</f>
        <v>2023-08-21T03:46:07.000Z</v>
      </c>
      <c r="D248" t="str">
        <f>VLOOKUP(S248, metadata!A$2:Q$37,4,FALSE)</f>
        <v>arch_control_11</v>
      </c>
      <c r="E248">
        <f>VLOOKUP(S248, metadata!A$2:Q$37,5,FALSE)</f>
        <v>45098</v>
      </c>
      <c r="F248">
        <f>VLOOKUP(S248, metadata!A$2:Q$37,6,FALSE)</f>
        <v>0.53402777777777777</v>
      </c>
      <c r="G248" t="str">
        <f>VLOOKUP(S248, metadata!A$2:Q$37,7,FALSE)</f>
        <v>arch</v>
      </c>
      <c r="H248" t="str">
        <f>VLOOKUP(S248, metadata!A$2:Q$37,8,FALSE)</f>
        <v>arch_control_11</v>
      </c>
      <c r="I248" t="str">
        <f>VLOOKUP(S248, metadata!A$2:Q$37,9,FALSE)</f>
        <v>B</v>
      </c>
      <c r="J248">
        <f>VLOOKUP(S248, metadata!A$2:Q$37,10,FALSE)</f>
        <v>2</v>
      </c>
      <c r="K248" t="str">
        <f>VLOOKUP(S248, metadata!A$2:Q$37,11,FALSE)</f>
        <v>https://five.epicollect.net/api/media/mk-nutnet2023-5dominantplants?type=photo&amp;format=entry_original&amp;name=1aad7f56-5111-4bad-904f-c57d81641088_1687366229.jpg</v>
      </c>
      <c r="L248">
        <f>VLOOKUP(S248, metadata!A$2:Q$37,12,FALSE)</f>
        <v>0</v>
      </c>
      <c r="M248" t="str">
        <f>VLOOKUP(S248, metadata!A$2:Q$37,13,FALSE)</f>
        <v>arch</v>
      </c>
      <c r="N248">
        <f>VLOOKUP(S248, metadata!A$2:Q$37,14,FALSE)</f>
        <v>0</v>
      </c>
      <c r="O248">
        <f>VLOOKUP(S248, metadata!A$2:Q$37,15,FALSE)</f>
        <v>0</v>
      </c>
      <c r="P248">
        <f>VLOOKUP(S248, metadata!A$2:Q$37,16,FALSE)</f>
        <v>11</v>
      </c>
      <c r="Q248">
        <f>VLOOKUP(S248, metadata!A$2:Q$37,17,FALSE)</f>
        <v>0</v>
      </c>
      <c r="R248" t="b">
        <f t="shared" si="3"/>
        <v>1</v>
      </c>
      <c r="S248" t="s">
        <v>93</v>
      </c>
      <c r="T248" t="s">
        <v>1082</v>
      </c>
      <c r="U248" t="s">
        <v>1081</v>
      </c>
      <c r="V248" t="s">
        <v>1080</v>
      </c>
      <c r="W248" t="s">
        <v>1079</v>
      </c>
      <c r="X248" t="s">
        <v>950</v>
      </c>
      <c r="Z248">
        <v>24</v>
      </c>
    </row>
    <row r="249" spans="1:27" x14ac:dyDescent="0.3">
      <c r="A249" t="str">
        <f>VLOOKUP(S249, metadata!A$2:Q$37,1,FALSE)</f>
        <v>1aad7f56-5111-4bad-904f-c57d81641088</v>
      </c>
      <c r="B249" t="str">
        <f>VLOOKUP(S249, metadata!A$2:Q$37,2,FALSE)</f>
        <v>2023-06-21T17:08:54.000Z</v>
      </c>
      <c r="C249" t="str">
        <f>VLOOKUP(S249, metadata!A$2:Q$37,3,FALSE)</f>
        <v>2023-08-21T03:46:07.000Z</v>
      </c>
      <c r="D249" t="str">
        <f>VLOOKUP(S249, metadata!A$2:Q$37,4,FALSE)</f>
        <v>arch_control_11</v>
      </c>
      <c r="E249">
        <f>VLOOKUP(S249, metadata!A$2:Q$37,5,FALSE)</f>
        <v>45098</v>
      </c>
      <c r="F249">
        <f>VLOOKUP(S249, metadata!A$2:Q$37,6,FALSE)</f>
        <v>0.53402777777777777</v>
      </c>
      <c r="G249" t="str">
        <f>VLOOKUP(S249, metadata!A$2:Q$37,7,FALSE)</f>
        <v>arch</v>
      </c>
      <c r="H249" t="str">
        <f>VLOOKUP(S249, metadata!A$2:Q$37,8,FALSE)</f>
        <v>arch_control_11</v>
      </c>
      <c r="I249" t="str">
        <f>VLOOKUP(S249, metadata!A$2:Q$37,9,FALSE)</f>
        <v>B</v>
      </c>
      <c r="J249">
        <f>VLOOKUP(S249, metadata!A$2:Q$37,10,FALSE)</f>
        <v>2</v>
      </c>
      <c r="K249" t="str">
        <f>VLOOKUP(S249, metadata!A$2:Q$37,11,FALSE)</f>
        <v>https://five.epicollect.net/api/media/mk-nutnet2023-5dominantplants?type=photo&amp;format=entry_original&amp;name=1aad7f56-5111-4bad-904f-c57d81641088_1687366229.jpg</v>
      </c>
      <c r="L249">
        <f>VLOOKUP(S249, metadata!A$2:Q$37,12,FALSE)</f>
        <v>0</v>
      </c>
      <c r="M249" t="str">
        <f>VLOOKUP(S249, metadata!A$2:Q$37,13,FALSE)</f>
        <v>arch</v>
      </c>
      <c r="N249">
        <f>VLOOKUP(S249, metadata!A$2:Q$37,14,FALSE)</f>
        <v>0</v>
      </c>
      <c r="O249">
        <f>VLOOKUP(S249, metadata!A$2:Q$37,15,FALSE)</f>
        <v>0</v>
      </c>
      <c r="P249">
        <f>VLOOKUP(S249, metadata!A$2:Q$37,16,FALSE)</f>
        <v>11</v>
      </c>
      <c r="Q249">
        <f>VLOOKUP(S249, metadata!A$2:Q$37,17,FALSE)</f>
        <v>0</v>
      </c>
      <c r="R249" t="b">
        <f t="shared" si="3"/>
        <v>1</v>
      </c>
      <c r="S249" t="s">
        <v>93</v>
      </c>
      <c r="T249" t="s">
        <v>1078</v>
      </c>
      <c r="U249" t="s">
        <v>1077</v>
      </c>
      <c r="V249" t="s">
        <v>1076</v>
      </c>
      <c r="W249" t="s">
        <v>1075</v>
      </c>
      <c r="X249" t="s">
        <v>936</v>
      </c>
      <c r="Z249">
        <v>10</v>
      </c>
    </row>
    <row r="250" spans="1:27" x14ac:dyDescent="0.3">
      <c r="A250" t="str">
        <f>VLOOKUP(S250, metadata!A$2:Q$37,1,FALSE)</f>
        <v>1aad7f56-5111-4bad-904f-c57d81641088</v>
      </c>
      <c r="B250" t="str">
        <f>VLOOKUP(S250, metadata!A$2:Q$37,2,FALSE)</f>
        <v>2023-06-21T17:08:54.000Z</v>
      </c>
      <c r="C250" t="str">
        <f>VLOOKUP(S250, metadata!A$2:Q$37,3,FALSE)</f>
        <v>2023-08-21T03:46:07.000Z</v>
      </c>
      <c r="D250" t="str">
        <f>VLOOKUP(S250, metadata!A$2:Q$37,4,FALSE)</f>
        <v>arch_control_11</v>
      </c>
      <c r="E250">
        <f>VLOOKUP(S250, metadata!A$2:Q$37,5,FALSE)</f>
        <v>45098</v>
      </c>
      <c r="F250">
        <f>VLOOKUP(S250, metadata!A$2:Q$37,6,FALSE)</f>
        <v>0.53402777777777777</v>
      </c>
      <c r="G250" t="str">
        <f>VLOOKUP(S250, metadata!A$2:Q$37,7,FALSE)</f>
        <v>arch</v>
      </c>
      <c r="H250" t="str">
        <f>VLOOKUP(S250, metadata!A$2:Q$37,8,FALSE)</f>
        <v>arch_control_11</v>
      </c>
      <c r="I250" t="str">
        <f>VLOOKUP(S250, metadata!A$2:Q$37,9,FALSE)</f>
        <v>B</v>
      </c>
      <c r="J250">
        <f>VLOOKUP(S250, metadata!A$2:Q$37,10,FALSE)</f>
        <v>2</v>
      </c>
      <c r="K250" t="str">
        <f>VLOOKUP(S250, metadata!A$2:Q$37,11,FALSE)</f>
        <v>https://five.epicollect.net/api/media/mk-nutnet2023-5dominantplants?type=photo&amp;format=entry_original&amp;name=1aad7f56-5111-4bad-904f-c57d81641088_1687366229.jpg</v>
      </c>
      <c r="L250">
        <f>VLOOKUP(S250, metadata!A$2:Q$37,12,FALSE)</f>
        <v>0</v>
      </c>
      <c r="M250" t="str">
        <f>VLOOKUP(S250, metadata!A$2:Q$37,13,FALSE)</f>
        <v>arch</v>
      </c>
      <c r="N250">
        <f>VLOOKUP(S250, metadata!A$2:Q$37,14,FALSE)</f>
        <v>0</v>
      </c>
      <c r="O250">
        <f>VLOOKUP(S250, metadata!A$2:Q$37,15,FALSE)</f>
        <v>0</v>
      </c>
      <c r="P250">
        <f>VLOOKUP(S250, metadata!A$2:Q$37,16,FALSE)</f>
        <v>11</v>
      </c>
      <c r="Q250">
        <f>VLOOKUP(S250, metadata!A$2:Q$37,17,FALSE)</f>
        <v>0</v>
      </c>
      <c r="R250" t="b">
        <f t="shared" si="3"/>
        <v>1</v>
      </c>
      <c r="S250" t="s">
        <v>93</v>
      </c>
      <c r="T250" t="s">
        <v>1074</v>
      </c>
      <c r="U250" t="s">
        <v>1073</v>
      </c>
      <c r="V250" t="s">
        <v>1072</v>
      </c>
      <c r="W250" t="s">
        <v>957</v>
      </c>
      <c r="X250" t="s">
        <v>956</v>
      </c>
      <c r="Y250" t="s">
        <v>974</v>
      </c>
      <c r="Z250">
        <v>0</v>
      </c>
    </row>
    <row r="251" spans="1:27" x14ac:dyDescent="0.3">
      <c r="A251" t="str">
        <f>VLOOKUP(S251, metadata!A$2:Q$37,1,FALSE)</f>
        <v>1aad7f56-5111-4bad-904f-c57d81641088</v>
      </c>
      <c r="B251" t="str">
        <f>VLOOKUP(S251, metadata!A$2:Q$37,2,FALSE)</f>
        <v>2023-06-21T17:08:54.000Z</v>
      </c>
      <c r="C251" t="str">
        <f>VLOOKUP(S251, metadata!A$2:Q$37,3,FALSE)</f>
        <v>2023-08-21T03:46:07.000Z</v>
      </c>
      <c r="D251" t="str">
        <f>VLOOKUP(S251, metadata!A$2:Q$37,4,FALSE)</f>
        <v>arch_control_11</v>
      </c>
      <c r="E251">
        <f>VLOOKUP(S251, metadata!A$2:Q$37,5,FALSE)</f>
        <v>45098</v>
      </c>
      <c r="F251">
        <f>VLOOKUP(S251, metadata!A$2:Q$37,6,FALSE)</f>
        <v>0.53402777777777777</v>
      </c>
      <c r="G251" t="str">
        <f>VLOOKUP(S251, metadata!A$2:Q$37,7,FALSE)</f>
        <v>arch</v>
      </c>
      <c r="H251" t="str">
        <f>VLOOKUP(S251, metadata!A$2:Q$37,8,FALSE)</f>
        <v>arch_control_11</v>
      </c>
      <c r="I251" t="str">
        <f>VLOOKUP(S251, metadata!A$2:Q$37,9,FALSE)</f>
        <v>B</v>
      </c>
      <c r="J251">
        <f>VLOOKUP(S251, metadata!A$2:Q$37,10,FALSE)</f>
        <v>2</v>
      </c>
      <c r="K251" t="str">
        <f>VLOOKUP(S251, metadata!A$2:Q$37,11,FALSE)</f>
        <v>https://five.epicollect.net/api/media/mk-nutnet2023-5dominantplants?type=photo&amp;format=entry_original&amp;name=1aad7f56-5111-4bad-904f-c57d81641088_1687366229.jpg</v>
      </c>
      <c r="L251">
        <f>VLOOKUP(S251, metadata!A$2:Q$37,12,FALSE)</f>
        <v>0</v>
      </c>
      <c r="M251" t="str">
        <f>VLOOKUP(S251, metadata!A$2:Q$37,13,FALSE)</f>
        <v>arch</v>
      </c>
      <c r="N251">
        <f>VLOOKUP(S251, metadata!A$2:Q$37,14,FALSE)</f>
        <v>0</v>
      </c>
      <c r="O251">
        <f>VLOOKUP(S251, metadata!A$2:Q$37,15,FALSE)</f>
        <v>0</v>
      </c>
      <c r="P251">
        <f>VLOOKUP(S251, metadata!A$2:Q$37,16,FALSE)</f>
        <v>11</v>
      </c>
      <c r="Q251">
        <f>VLOOKUP(S251, metadata!A$2:Q$37,17,FALSE)</f>
        <v>0</v>
      </c>
      <c r="R251" t="b">
        <f t="shared" si="3"/>
        <v>1</v>
      </c>
      <c r="S251" t="s">
        <v>93</v>
      </c>
      <c r="T251" t="s">
        <v>1071</v>
      </c>
      <c r="U251" t="s">
        <v>1070</v>
      </c>
      <c r="V251" t="s">
        <v>1069</v>
      </c>
      <c r="W251" t="s">
        <v>1068</v>
      </c>
      <c r="X251" t="s">
        <v>956</v>
      </c>
      <c r="Y251" t="s">
        <v>969</v>
      </c>
      <c r="Z251">
        <v>40</v>
      </c>
    </row>
    <row r="252" spans="1:27" x14ac:dyDescent="0.3">
      <c r="A252" t="str">
        <f>VLOOKUP(S252, metadata!A$2:Q$37,1,FALSE)</f>
        <v>1aad7f56-5111-4bad-904f-c57d81641088</v>
      </c>
      <c r="B252" t="str">
        <f>VLOOKUP(S252, metadata!A$2:Q$37,2,FALSE)</f>
        <v>2023-06-21T17:08:54.000Z</v>
      </c>
      <c r="C252" t="str">
        <f>VLOOKUP(S252, metadata!A$2:Q$37,3,FALSE)</f>
        <v>2023-08-21T03:46:07.000Z</v>
      </c>
      <c r="D252" t="str">
        <f>VLOOKUP(S252, metadata!A$2:Q$37,4,FALSE)</f>
        <v>arch_control_11</v>
      </c>
      <c r="E252">
        <f>VLOOKUP(S252, metadata!A$2:Q$37,5,FALSE)</f>
        <v>45098</v>
      </c>
      <c r="F252">
        <f>VLOOKUP(S252, metadata!A$2:Q$37,6,FALSE)</f>
        <v>0.53402777777777777</v>
      </c>
      <c r="G252" t="str">
        <f>VLOOKUP(S252, metadata!A$2:Q$37,7,FALSE)</f>
        <v>arch</v>
      </c>
      <c r="H252" t="str">
        <f>VLOOKUP(S252, metadata!A$2:Q$37,8,FALSE)</f>
        <v>arch_control_11</v>
      </c>
      <c r="I252" t="str">
        <f>VLOOKUP(S252, metadata!A$2:Q$37,9,FALSE)</f>
        <v>B</v>
      </c>
      <c r="J252">
        <f>VLOOKUP(S252, metadata!A$2:Q$37,10,FALSE)</f>
        <v>2</v>
      </c>
      <c r="K252" t="str">
        <f>VLOOKUP(S252, metadata!A$2:Q$37,11,FALSE)</f>
        <v>https://five.epicollect.net/api/media/mk-nutnet2023-5dominantplants?type=photo&amp;format=entry_original&amp;name=1aad7f56-5111-4bad-904f-c57d81641088_1687366229.jpg</v>
      </c>
      <c r="L252">
        <f>VLOOKUP(S252, metadata!A$2:Q$37,12,FALSE)</f>
        <v>0</v>
      </c>
      <c r="M252" t="str">
        <f>VLOOKUP(S252, metadata!A$2:Q$37,13,FALSE)</f>
        <v>arch</v>
      </c>
      <c r="N252">
        <f>VLOOKUP(S252, metadata!A$2:Q$37,14,FALSE)</f>
        <v>0</v>
      </c>
      <c r="O252">
        <f>VLOOKUP(S252, metadata!A$2:Q$37,15,FALSE)</f>
        <v>0</v>
      </c>
      <c r="P252">
        <f>VLOOKUP(S252, metadata!A$2:Q$37,16,FALSE)</f>
        <v>11</v>
      </c>
      <c r="Q252">
        <f>VLOOKUP(S252, metadata!A$2:Q$37,17,FALSE)</f>
        <v>0</v>
      </c>
      <c r="R252" t="b">
        <f t="shared" si="3"/>
        <v>1</v>
      </c>
      <c r="S252" t="s">
        <v>93</v>
      </c>
      <c r="T252" t="s">
        <v>1067</v>
      </c>
      <c r="U252" t="s">
        <v>1066</v>
      </c>
      <c r="V252" t="s">
        <v>1065</v>
      </c>
      <c r="W252" t="s">
        <v>1034</v>
      </c>
      <c r="X252" t="s">
        <v>956</v>
      </c>
      <c r="Y252" t="s">
        <v>965</v>
      </c>
      <c r="Z252">
        <v>1</v>
      </c>
      <c r="AA252" t="s">
        <v>1064</v>
      </c>
    </row>
    <row r="253" spans="1:27" x14ac:dyDescent="0.3">
      <c r="A253" t="str">
        <f>VLOOKUP(S253, metadata!A$2:Q$37,1,FALSE)</f>
        <v>1aad7f56-5111-4bad-904f-c57d81641088</v>
      </c>
      <c r="B253" t="str">
        <f>VLOOKUP(S253, metadata!A$2:Q$37,2,FALSE)</f>
        <v>2023-06-21T17:08:54.000Z</v>
      </c>
      <c r="C253" t="str">
        <f>VLOOKUP(S253, metadata!A$2:Q$37,3,FALSE)</f>
        <v>2023-08-21T03:46:07.000Z</v>
      </c>
      <c r="D253" t="str">
        <f>VLOOKUP(S253, metadata!A$2:Q$37,4,FALSE)</f>
        <v>arch_control_11</v>
      </c>
      <c r="E253">
        <f>VLOOKUP(S253, metadata!A$2:Q$37,5,FALSE)</f>
        <v>45098</v>
      </c>
      <c r="F253">
        <f>VLOOKUP(S253, metadata!A$2:Q$37,6,FALSE)</f>
        <v>0.53402777777777777</v>
      </c>
      <c r="G253" t="str">
        <f>VLOOKUP(S253, metadata!A$2:Q$37,7,FALSE)</f>
        <v>arch</v>
      </c>
      <c r="H253" t="str">
        <f>VLOOKUP(S253, metadata!A$2:Q$37,8,FALSE)</f>
        <v>arch_control_11</v>
      </c>
      <c r="I253" t="str">
        <f>VLOOKUP(S253, metadata!A$2:Q$37,9,FALSE)</f>
        <v>B</v>
      </c>
      <c r="J253">
        <f>VLOOKUP(S253, metadata!A$2:Q$37,10,FALSE)</f>
        <v>2</v>
      </c>
      <c r="K253" t="str">
        <f>VLOOKUP(S253, metadata!A$2:Q$37,11,FALSE)</f>
        <v>https://five.epicollect.net/api/media/mk-nutnet2023-5dominantplants?type=photo&amp;format=entry_original&amp;name=1aad7f56-5111-4bad-904f-c57d81641088_1687366229.jpg</v>
      </c>
      <c r="L253">
        <f>VLOOKUP(S253, metadata!A$2:Q$37,12,FALSE)</f>
        <v>0</v>
      </c>
      <c r="M253" t="str">
        <f>VLOOKUP(S253, metadata!A$2:Q$37,13,FALSE)</f>
        <v>arch</v>
      </c>
      <c r="N253">
        <f>VLOOKUP(S253, metadata!A$2:Q$37,14,FALSE)</f>
        <v>0</v>
      </c>
      <c r="O253">
        <f>VLOOKUP(S253, metadata!A$2:Q$37,15,FALSE)</f>
        <v>0</v>
      </c>
      <c r="P253">
        <f>VLOOKUP(S253, metadata!A$2:Q$37,16,FALSE)</f>
        <v>11</v>
      </c>
      <c r="Q253">
        <f>VLOOKUP(S253, metadata!A$2:Q$37,17,FALSE)</f>
        <v>0</v>
      </c>
      <c r="R253" t="b">
        <f t="shared" si="3"/>
        <v>1</v>
      </c>
      <c r="S253" t="s">
        <v>93</v>
      </c>
      <c r="T253" t="s">
        <v>1063</v>
      </c>
      <c r="U253" t="s">
        <v>1062</v>
      </c>
      <c r="V253" t="s">
        <v>1061</v>
      </c>
      <c r="W253" t="s">
        <v>957</v>
      </c>
      <c r="X253" t="s">
        <v>956</v>
      </c>
      <c r="Y253" t="s">
        <v>961</v>
      </c>
      <c r="Z253">
        <v>0</v>
      </c>
    </row>
    <row r="254" spans="1:27" x14ac:dyDescent="0.3">
      <c r="A254" t="str">
        <f>VLOOKUP(S254, metadata!A$2:Q$37,1,FALSE)</f>
        <v>1aad7f56-5111-4bad-904f-c57d81641088</v>
      </c>
      <c r="B254" t="str">
        <f>VLOOKUP(S254, metadata!A$2:Q$37,2,FALSE)</f>
        <v>2023-06-21T17:08:54.000Z</v>
      </c>
      <c r="C254" t="str">
        <f>VLOOKUP(S254, metadata!A$2:Q$37,3,FALSE)</f>
        <v>2023-08-21T03:46:07.000Z</v>
      </c>
      <c r="D254" t="str">
        <f>VLOOKUP(S254, metadata!A$2:Q$37,4,FALSE)</f>
        <v>arch_control_11</v>
      </c>
      <c r="E254">
        <f>VLOOKUP(S254, metadata!A$2:Q$37,5,FALSE)</f>
        <v>45098</v>
      </c>
      <c r="F254">
        <f>VLOOKUP(S254, metadata!A$2:Q$37,6,FALSE)</f>
        <v>0.53402777777777777</v>
      </c>
      <c r="G254" t="str">
        <f>VLOOKUP(S254, metadata!A$2:Q$37,7,FALSE)</f>
        <v>arch</v>
      </c>
      <c r="H254" t="str">
        <f>VLOOKUP(S254, metadata!A$2:Q$37,8,FALSE)</f>
        <v>arch_control_11</v>
      </c>
      <c r="I254" t="str">
        <f>VLOOKUP(S254, metadata!A$2:Q$37,9,FALSE)</f>
        <v>B</v>
      </c>
      <c r="J254">
        <f>VLOOKUP(S254, metadata!A$2:Q$37,10,FALSE)</f>
        <v>2</v>
      </c>
      <c r="K254" t="str">
        <f>VLOOKUP(S254, metadata!A$2:Q$37,11,FALSE)</f>
        <v>https://five.epicollect.net/api/media/mk-nutnet2023-5dominantplants?type=photo&amp;format=entry_original&amp;name=1aad7f56-5111-4bad-904f-c57d81641088_1687366229.jpg</v>
      </c>
      <c r="L254">
        <f>VLOOKUP(S254, metadata!A$2:Q$37,12,FALSE)</f>
        <v>0</v>
      </c>
      <c r="M254" t="str">
        <f>VLOOKUP(S254, metadata!A$2:Q$37,13,FALSE)</f>
        <v>arch</v>
      </c>
      <c r="N254">
        <f>VLOOKUP(S254, metadata!A$2:Q$37,14,FALSE)</f>
        <v>0</v>
      </c>
      <c r="O254">
        <f>VLOOKUP(S254, metadata!A$2:Q$37,15,FALSE)</f>
        <v>0</v>
      </c>
      <c r="P254">
        <f>VLOOKUP(S254, metadata!A$2:Q$37,16,FALSE)</f>
        <v>11</v>
      </c>
      <c r="Q254">
        <f>VLOOKUP(S254, metadata!A$2:Q$37,17,FALSE)</f>
        <v>0</v>
      </c>
      <c r="R254" t="b">
        <f t="shared" si="3"/>
        <v>1</v>
      </c>
      <c r="S254" t="s">
        <v>93</v>
      </c>
      <c r="T254" t="s">
        <v>1060</v>
      </c>
      <c r="U254" t="s">
        <v>1059</v>
      </c>
      <c r="V254" t="s">
        <v>1058</v>
      </c>
      <c r="W254" t="s">
        <v>957</v>
      </c>
      <c r="X254" t="s">
        <v>956</v>
      </c>
      <c r="Y254" t="s">
        <v>1057</v>
      </c>
      <c r="Z254">
        <v>0</v>
      </c>
    </row>
    <row r="255" spans="1:27" x14ac:dyDescent="0.3">
      <c r="A255" t="str">
        <f>VLOOKUP(S255, metadata!A$2:Q$37,1,FALSE)</f>
        <v>78777246-4291-4246-9899-7a4e35f3f758</v>
      </c>
      <c r="B255" t="str">
        <f>VLOOKUP(S255, metadata!A$2:Q$37,2,FALSE)</f>
        <v>2023-06-21T15:15:49.000Z</v>
      </c>
      <c r="C255" t="str">
        <f>VLOOKUP(S255, metadata!A$2:Q$37,3,FALSE)</f>
        <v>2023-06-21T16:08:17.000Z</v>
      </c>
      <c r="D255" t="str">
        <f>VLOOKUP(S255, metadata!A$2:Q$37,4,FALSE)</f>
        <v>arch_NPK_28</v>
      </c>
      <c r="E255">
        <f>VLOOKUP(S255, metadata!A$2:Q$37,5,FALSE)</f>
        <v>45098</v>
      </c>
      <c r="F255">
        <f>VLOOKUP(S255, metadata!A$2:Q$37,6,FALSE)</f>
        <v>0.46736111111111112</v>
      </c>
      <c r="G255" t="str">
        <f>VLOOKUP(S255, metadata!A$2:Q$37,7,FALSE)</f>
        <v>arch</v>
      </c>
      <c r="H255" t="str">
        <f>VLOOKUP(S255, metadata!A$2:Q$37,8,FALSE)</f>
        <v>arch_NPK_28</v>
      </c>
      <c r="I255" t="str">
        <f>VLOOKUP(S255, metadata!A$2:Q$37,9,FALSE)</f>
        <v>A</v>
      </c>
      <c r="J255">
        <f>VLOOKUP(S255, metadata!A$2:Q$37,10,FALSE)</f>
        <v>1</v>
      </c>
      <c r="K255" t="str">
        <f>VLOOKUP(S255, metadata!A$2:Q$37,11,FALSE)</f>
        <v>https://five.epicollect.net/api/media/mk-nutnet2023-5dominantplants?type=photo&amp;format=entry_original&amp;name=78777246-4291-4246-9899-7a4e35f3f758_1687360462.jpg</v>
      </c>
      <c r="L255">
        <f>VLOOKUP(S255, metadata!A$2:Q$37,12,FALSE)</f>
        <v>0</v>
      </c>
      <c r="M255" t="str">
        <f>VLOOKUP(S255, metadata!A$2:Q$37,13,FALSE)</f>
        <v>arch</v>
      </c>
      <c r="N255">
        <f>VLOOKUP(S255, metadata!A$2:Q$37,14,FALSE)</f>
        <v>0</v>
      </c>
      <c r="O255">
        <f>VLOOKUP(S255, metadata!A$2:Q$37,15,FALSE)</f>
        <v>0</v>
      </c>
      <c r="P255">
        <f>VLOOKUP(S255, metadata!A$2:Q$37,16,FALSE)</f>
        <v>12</v>
      </c>
      <c r="Q255">
        <f>VLOOKUP(S255, metadata!A$2:Q$37,17,FALSE)</f>
        <v>0</v>
      </c>
      <c r="R255" t="b">
        <f t="shared" si="3"/>
        <v>1</v>
      </c>
      <c r="S255" t="s">
        <v>98</v>
      </c>
      <c r="T255" t="s">
        <v>1056</v>
      </c>
      <c r="U255" t="s">
        <v>1055</v>
      </c>
      <c r="V255" t="s">
        <v>1054</v>
      </c>
      <c r="W255" t="s">
        <v>1053</v>
      </c>
      <c r="X255" t="s">
        <v>1052</v>
      </c>
      <c r="Y255" t="s">
        <v>1051</v>
      </c>
      <c r="Z255">
        <v>0.5</v>
      </c>
      <c r="AA255" t="s">
        <v>1050</v>
      </c>
    </row>
    <row r="256" spans="1:27" x14ac:dyDescent="0.3">
      <c r="A256" t="str">
        <f>VLOOKUP(S256, metadata!A$2:Q$37,1,FALSE)</f>
        <v>78777246-4291-4246-9899-7a4e35f3f758</v>
      </c>
      <c r="B256" t="str">
        <f>VLOOKUP(S256, metadata!A$2:Q$37,2,FALSE)</f>
        <v>2023-06-21T15:15:49.000Z</v>
      </c>
      <c r="C256" t="str">
        <f>VLOOKUP(S256, metadata!A$2:Q$37,3,FALSE)</f>
        <v>2023-06-21T16:08:17.000Z</v>
      </c>
      <c r="D256" t="str">
        <f>VLOOKUP(S256, metadata!A$2:Q$37,4,FALSE)</f>
        <v>arch_NPK_28</v>
      </c>
      <c r="E256">
        <f>VLOOKUP(S256, metadata!A$2:Q$37,5,FALSE)</f>
        <v>45098</v>
      </c>
      <c r="F256">
        <f>VLOOKUP(S256, metadata!A$2:Q$37,6,FALSE)</f>
        <v>0.46736111111111112</v>
      </c>
      <c r="G256" t="str">
        <f>VLOOKUP(S256, metadata!A$2:Q$37,7,FALSE)</f>
        <v>arch</v>
      </c>
      <c r="H256" t="str">
        <f>VLOOKUP(S256, metadata!A$2:Q$37,8,FALSE)</f>
        <v>arch_NPK_28</v>
      </c>
      <c r="I256" t="str">
        <f>VLOOKUP(S256, metadata!A$2:Q$37,9,FALSE)</f>
        <v>A</v>
      </c>
      <c r="J256">
        <f>VLOOKUP(S256, metadata!A$2:Q$37,10,FALSE)</f>
        <v>1</v>
      </c>
      <c r="K256" t="str">
        <f>VLOOKUP(S256, metadata!A$2:Q$37,11,FALSE)</f>
        <v>https://five.epicollect.net/api/media/mk-nutnet2023-5dominantplants?type=photo&amp;format=entry_original&amp;name=78777246-4291-4246-9899-7a4e35f3f758_1687360462.jpg</v>
      </c>
      <c r="L256">
        <f>VLOOKUP(S256, metadata!A$2:Q$37,12,FALSE)</f>
        <v>0</v>
      </c>
      <c r="M256" t="str">
        <f>VLOOKUP(S256, metadata!A$2:Q$37,13,FALSE)</f>
        <v>arch</v>
      </c>
      <c r="N256">
        <f>VLOOKUP(S256, metadata!A$2:Q$37,14,FALSE)</f>
        <v>0</v>
      </c>
      <c r="O256">
        <f>VLOOKUP(S256, metadata!A$2:Q$37,15,FALSE)</f>
        <v>0</v>
      </c>
      <c r="P256">
        <f>VLOOKUP(S256, metadata!A$2:Q$37,16,FALSE)</f>
        <v>12</v>
      </c>
      <c r="Q256">
        <f>VLOOKUP(S256, metadata!A$2:Q$37,17,FALSE)</f>
        <v>0</v>
      </c>
      <c r="R256" t="b">
        <f t="shared" si="3"/>
        <v>1</v>
      </c>
      <c r="S256" t="s">
        <v>98</v>
      </c>
      <c r="T256" t="s">
        <v>1049</v>
      </c>
      <c r="U256" t="s">
        <v>1048</v>
      </c>
      <c r="V256" t="s">
        <v>1047</v>
      </c>
      <c r="W256" t="s">
        <v>1046</v>
      </c>
      <c r="X256" t="s">
        <v>1045</v>
      </c>
      <c r="Y256" t="s">
        <v>1044</v>
      </c>
      <c r="Z256">
        <v>5</v>
      </c>
      <c r="AA256" t="s">
        <v>1043</v>
      </c>
    </row>
    <row r="257" spans="1:27" x14ac:dyDescent="0.3">
      <c r="A257" t="str">
        <f>VLOOKUP(S257, metadata!A$2:Q$37,1,FALSE)</f>
        <v>78777246-4291-4246-9899-7a4e35f3f758</v>
      </c>
      <c r="B257" t="str">
        <f>VLOOKUP(S257, metadata!A$2:Q$37,2,FALSE)</f>
        <v>2023-06-21T15:15:49.000Z</v>
      </c>
      <c r="C257" t="str">
        <f>VLOOKUP(S257, metadata!A$2:Q$37,3,FALSE)</f>
        <v>2023-06-21T16:08:17.000Z</v>
      </c>
      <c r="D257" t="str">
        <f>VLOOKUP(S257, metadata!A$2:Q$37,4,FALSE)</f>
        <v>arch_NPK_28</v>
      </c>
      <c r="E257">
        <f>VLOOKUP(S257, metadata!A$2:Q$37,5,FALSE)</f>
        <v>45098</v>
      </c>
      <c r="F257">
        <f>VLOOKUP(S257, metadata!A$2:Q$37,6,FALSE)</f>
        <v>0.46736111111111112</v>
      </c>
      <c r="G257" t="str">
        <f>VLOOKUP(S257, metadata!A$2:Q$37,7,FALSE)</f>
        <v>arch</v>
      </c>
      <c r="H257" t="str">
        <f>VLOOKUP(S257, metadata!A$2:Q$37,8,FALSE)</f>
        <v>arch_NPK_28</v>
      </c>
      <c r="I257" t="str">
        <f>VLOOKUP(S257, metadata!A$2:Q$37,9,FALSE)</f>
        <v>A</v>
      </c>
      <c r="J257">
        <f>VLOOKUP(S257, metadata!A$2:Q$37,10,FALSE)</f>
        <v>1</v>
      </c>
      <c r="K257" t="str">
        <f>VLOOKUP(S257, metadata!A$2:Q$37,11,FALSE)</f>
        <v>https://five.epicollect.net/api/media/mk-nutnet2023-5dominantplants?type=photo&amp;format=entry_original&amp;name=78777246-4291-4246-9899-7a4e35f3f758_1687360462.jpg</v>
      </c>
      <c r="L257">
        <f>VLOOKUP(S257, metadata!A$2:Q$37,12,FALSE)</f>
        <v>0</v>
      </c>
      <c r="M257" t="str">
        <f>VLOOKUP(S257, metadata!A$2:Q$37,13,FALSE)</f>
        <v>arch</v>
      </c>
      <c r="N257">
        <f>VLOOKUP(S257, metadata!A$2:Q$37,14,FALSE)</f>
        <v>0</v>
      </c>
      <c r="O257">
        <f>VLOOKUP(S257, metadata!A$2:Q$37,15,FALSE)</f>
        <v>0</v>
      </c>
      <c r="P257">
        <f>VLOOKUP(S257, metadata!A$2:Q$37,16,FALSE)</f>
        <v>12</v>
      </c>
      <c r="Q257">
        <f>VLOOKUP(S257, metadata!A$2:Q$37,17,FALSE)</f>
        <v>0</v>
      </c>
      <c r="R257" t="b">
        <f t="shared" si="3"/>
        <v>1</v>
      </c>
      <c r="S257" t="s">
        <v>98</v>
      </c>
      <c r="T257" t="s">
        <v>1042</v>
      </c>
      <c r="U257" t="s">
        <v>1041</v>
      </c>
      <c r="V257" t="s">
        <v>1040</v>
      </c>
      <c r="W257" t="s">
        <v>1034</v>
      </c>
      <c r="X257" t="s">
        <v>956</v>
      </c>
      <c r="Y257" t="s">
        <v>1039</v>
      </c>
      <c r="Z257">
        <v>1</v>
      </c>
      <c r="AA257" t="s">
        <v>1038</v>
      </c>
    </row>
    <row r="258" spans="1:27" x14ac:dyDescent="0.3">
      <c r="A258" t="str">
        <f>VLOOKUP(S258, metadata!A$2:Q$37,1,FALSE)</f>
        <v>78777246-4291-4246-9899-7a4e35f3f758</v>
      </c>
      <c r="B258" t="str">
        <f>VLOOKUP(S258, metadata!A$2:Q$37,2,FALSE)</f>
        <v>2023-06-21T15:15:49.000Z</v>
      </c>
      <c r="C258" t="str">
        <f>VLOOKUP(S258, metadata!A$2:Q$37,3,FALSE)</f>
        <v>2023-06-21T16:08:17.000Z</v>
      </c>
      <c r="D258" t="str">
        <f>VLOOKUP(S258, metadata!A$2:Q$37,4,FALSE)</f>
        <v>arch_NPK_28</v>
      </c>
      <c r="E258">
        <f>VLOOKUP(S258, metadata!A$2:Q$37,5,FALSE)</f>
        <v>45098</v>
      </c>
      <c r="F258">
        <f>VLOOKUP(S258, metadata!A$2:Q$37,6,FALSE)</f>
        <v>0.46736111111111112</v>
      </c>
      <c r="G258" t="str">
        <f>VLOOKUP(S258, metadata!A$2:Q$37,7,FALSE)</f>
        <v>arch</v>
      </c>
      <c r="H258" t="str">
        <f>VLOOKUP(S258, metadata!A$2:Q$37,8,FALSE)</f>
        <v>arch_NPK_28</v>
      </c>
      <c r="I258" t="str">
        <f>VLOOKUP(S258, metadata!A$2:Q$37,9,FALSE)</f>
        <v>A</v>
      </c>
      <c r="J258">
        <f>VLOOKUP(S258, metadata!A$2:Q$37,10,FALSE)</f>
        <v>1</v>
      </c>
      <c r="K258" t="str">
        <f>VLOOKUP(S258, metadata!A$2:Q$37,11,FALSE)</f>
        <v>https://five.epicollect.net/api/media/mk-nutnet2023-5dominantplants?type=photo&amp;format=entry_original&amp;name=78777246-4291-4246-9899-7a4e35f3f758_1687360462.jpg</v>
      </c>
      <c r="L258">
        <f>VLOOKUP(S258, metadata!A$2:Q$37,12,FALSE)</f>
        <v>0</v>
      </c>
      <c r="M258" t="str">
        <f>VLOOKUP(S258, metadata!A$2:Q$37,13,FALSE)</f>
        <v>arch</v>
      </c>
      <c r="N258">
        <f>VLOOKUP(S258, metadata!A$2:Q$37,14,FALSE)</f>
        <v>0</v>
      </c>
      <c r="O258">
        <f>VLOOKUP(S258, metadata!A$2:Q$37,15,FALSE)</f>
        <v>0</v>
      </c>
      <c r="P258">
        <f>VLOOKUP(S258, metadata!A$2:Q$37,16,FALSE)</f>
        <v>12</v>
      </c>
      <c r="Q258">
        <f>VLOOKUP(S258, metadata!A$2:Q$37,17,FALSE)</f>
        <v>0</v>
      </c>
      <c r="R258" t="b">
        <f t="shared" si="3"/>
        <v>1</v>
      </c>
      <c r="S258" t="s">
        <v>98</v>
      </c>
      <c r="T258" t="s">
        <v>1037</v>
      </c>
      <c r="U258" t="s">
        <v>1036</v>
      </c>
      <c r="V258" t="s">
        <v>1035</v>
      </c>
      <c r="W258" t="s">
        <v>1034</v>
      </c>
      <c r="X258" t="s">
        <v>956</v>
      </c>
      <c r="Y258" t="s">
        <v>985</v>
      </c>
      <c r="Z258">
        <v>1</v>
      </c>
      <c r="AA258" t="s">
        <v>1033</v>
      </c>
    </row>
    <row r="259" spans="1:27" x14ac:dyDescent="0.3">
      <c r="A259" t="str">
        <f>VLOOKUP(S259, metadata!A$2:Q$37,1,FALSE)</f>
        <v>78777246-4291-4246-9899-7a4e35f3f758</v>
      </c>
      <c r="B259" t="str">
        <f>VLOOKUP(S259, metadata!A$2:Q$37,2,FALSE)</f>
        <v>2023-06-21T15:15:49.000Z</v>
      </c>
      <c r="C259" t="str">
        <f>VLOOKUP(S259, metadata!A$2:Q$37,3,FALSE)</f>
        <v>2023-06-21T16:08:17.000Z</v>
      </c>
      <c r="D259" t="str">
        <f>VLOOKUP(S259, metadata!A$2:Q$37,4,FALSE)</f>
        <v>arch_NPK_28</v>
      </c>
      <c r="E259">
        <f>VLOOKUP(S259, metadata!A$2:Q$37,5,FALSE)</f>
        <v>45098</v>
      </c>
      <c r="F259">
        <f>VLOOKUP(S259, metadata!A$2:Q$37,6,FALSE)</f>
        <v>0.46736111111111112</v>
      </c>
      <c r="G259" t="str">
        <f>VLOOKUP(S259, metadata!A$2:Q$37,7,FALSE)</f>
        <v>arch</v>
      </c>
      <c r="H259" t="str">
        <f>VLOOKUP(S259, metadata!A$2:Q$37,8,FALSE)</f>
        <v>arch_NPK_28</v>
      </c>
      <c r="I259" t="str">
        <f>VLOOKUP(S259, metadata!A$2:Q$37,9,FALSE)</f>
        <v>A</v>
      </c>
      <c r="J259">
        <f>VLOOKUP(S259, metadata!A$2:Q$37,10,FALSE)</f>
        <v>1</v>
      </c>
      <c r="K259" t="str">
        <f>VLOOKUP(S259, metadata!A$2:Q$37,11,FALSE)</f>
        <v>https://five.epicollect.net/api/media/mk-nutnet2023-5dominantplants?type=photo&amp;format=entry_original&amp;name=78777246-4291-4246-9899-7a4e35f3f758_1687360462.jpg</v>
      </c>
      <c r="L259">
        <f>VLOOKUP(S259, metadata!A$2:Q$37,12,FALSE)</f>
        <v>0</v>
      </c>
      <c r="M259" t="str">
        <f>VLOOKUP(S259, metadata!A$2:Q$37,13,FALSE)</f>
        <v>arch</v>
      </c>
      <c r="N259">
        <f>VLOOKUP(S259, metadata!A$2:Q$37,14,FALSE)</f>
        <v>0</v>
      </c>
      <c r="O259">
        <f>VLOOKUP(S259, metadata!A$2:Q$37,15,FALSE)</f>
        <v>0</v>
      </c>
      <c r="P259">
        <f>VLOOKUP(S259, metadata!A$2:Q$37,16,FALSE)</f>
        <v>12</v>
      </c>
      <c r="Q259">
        <f>VLOOKUP(S259, metadata!A$2:Q$37,17,FALSE)</f>
        <v>0</v>
      </c>
      <c r="R259" t="b">
        <f t="shared" ref="R259:R322" si="4">A259=S259</f>
        <v>1</v>
      </c>
      <c r="S259" t="s">
        <v>98</v>
      </c>
      <c r="T259" t="s">
        <v>1032</v>
      </c>
      <c r="U259" t="s">
        <v>1031</v>
      </c>
      <c r="V259" t="s">
        <v>1030</v>
      </c>
      <c r="W259" t="s">
        <v>1029</v>
      </c>
      <c r="X259" t="s">
        <v>956</v>
      </c>
      <c r="Y259" t="s">
        <v>1028</v>
      </c>
      <c r="Z259">
        <v>3</v>
      </c>
      <c r="AA259" t="s">
        <v>1027</v>
      </c>
    </row>
    <row r="260" spans="1:27" x14ac:dyDescent="0.3">
      <c r="A260" t="str">
        <f>VLOOKUP(S260, metadata!A$2:Q$37,1,FALSE)</f>
        <v>78777246-4291-4246-9899-7a4e35f3f758</v>
      </c>
      <c r="B260" t="str">
        <f>VLOOKUP(S260, metadata!A$2:Q$37,2,FALSE)</f>
        <v>2023-06-21T15:15:49.000Z</v>
      </c>
      <c r="C260" t="str">
        <f>VLOOKUP(S260, metadata!A$2:Q$37,3,FALSE)</f>
        <v>2023-06-21T16:08:17.000Z</v>
      </c>
      <c r="D260" t="str">
        <f>VLOOKUP(S260, metadata!A$2:Q$37,4,FALSE)</f>
        <v>arch_NPK_28</v>
      </c>
      <c r="E260">
        <f>VLOOKUP(S260, metadata!A$2:Q$37,5,FALSE)</f>
        <v>45098</v>
      </c>
      <c r="F260">
        <f>VLOOKUP(S260, metadata!A$2:Q$37,6,FALSE)</f>
        <v>0.46736111111111112</v>
      </c>
      <c r="G260" t="str">
        <f>VLOOKUP(S260, metadata!A$2:Q$37,7,FALSE)</f>
        <v>arch</v>
      </c>
      <c r="H260" t="str">
        <f>VLOOKUP(S260, metadata!A$2:Q$37,8,FALSE)</f>
        <v>arch_NPK_28</v>
      </c>
      <c r="I260" t="str">
        <f>VLOOKUP(S260, metadata!A$2:Q$37,9,FALSE)</f>
        <v>A</v>
      </c>
      <c r="J260">
        <f>VLOOKUP(S260, metadata!A$2:Q$37,10,FALSE)</f>
        <v>1</v>
      </c>
      <c r="K260" t="str">
        <f>VLOOKUP(S260, metadata!A$2:Q$37,11,FALSE)</f>
        <v>https://five.epicollect.net/api/media/mk-nutnet2023-5dominantplants?type=photo&amp;format=entry_original&amp;name=78777246-4291-4246-9899-7a4e35f3f758_1687360462.jpg</v>
      </c>
      <c r="L260">
        <f>VLOOKUP(S260, metadata!A$2:Q$37,12,FALSE)</f>
        <v>0</v>
      </c>
      <c r="M260" t="str">
        <f>VLOOKUP(S260, metadata!A$2:Q$37,13,FALSE)</f>
        <v>arch</v>
      </c>
      <c r="N260">
        <f>VLOOKUP(S260, metadata!A$2:Q$37,14,FALSE)</f>
        <v>0</v>
      </c>
      <c r="O260">
        <f>VLOOKUP(S260, metadata!A$2:Q$37,15,FALSE)</f>
        <v>0</v>
      </c>
      <c r="P260">
        <f>VLOOKUP(S260, metadata!A$2:Q$37,16,FALSE)</f>
        <v>12</v>
      </c>
      <c r="Q260">
        <f>VLOOKUP(S260, metadata!A$2:Q$37,17,FALSE)</f>
        <v>0</v>
      </c>
      <c r="R260" t="b">
        <f t="shared" si="4"/>
        <v>1</v>
      </c>
      <c r="S260" t="s">
        <v>98</v>
      </c>
      <c r="T260" t="s">
        <v>1026</v>
      </c>
      <c r="U260" t="s">
        <v>1025</v>
      </c>
      <c r="V260" t="s">
        <v>1024</v>
      </c>
      <c r="W260" t="s">
        <v>1023</v>
      </c>
      <c r="X260" t="s">
        <v>943</v>
      </c>
      <c r="Z260">
        <v>78</v>
      </c>
    </row>
    <row r="261" spans="1:27" x14ac:dyDescent="0.3">
      <c r="A261" t="str">
        <f>VLOOKUP(S261, metadata!A$2:Q$37,1,FALSE)</f>
        <v>78777246-4291-4246-9899-7a4e35f3f758</v>
      </c>
      <c r="B261" t="str">
        <f>VLOOKUP(S261, metadata!A$2:Q$37,2,FALSE)</f>
        <v>2023-06-21T15:15:49.000Z</v>
      </c>
      <c r="C261" t="str">
        <f>VLOOKUP(S261, metadata!A$2:Q$37,3,FALSE)</f>
        <v>2023-06-21T16:08:17.000Z</v>
      </c>
      <c r="D261" t="str">
        <f>VLOOKUP(S261, metadata!A$2:Q$37,4,FALSE)</f>
        <v>arch_NPK_28</v>
      </c>
      <c r="E261">
        <f>VLOOKUP(S261, metadata!A$2:Q$37,5,FALSE)</f>
        <v>45098</v>
      </c>
      <c r="F261">
        <f>VLOOKUP(S261, metadata!A$2:Q$37,6,FALSE)</f>
        <v>0.46736111111111112</v>
      </c>
      <c r="G261" t="str">
        <f>VLOOKUP(S261, metadata!A$2:Q$37,7,FALSE)</f>
        <v>arch</v>
      </c>
      <c r="H261" t="str">
        <f>VLOOKUP(S261, metadata!A$2:Q$37,8,FALSE)</f>
        <v>arch_NPK_28</v>
      </c>
      <c r="I261" t="str">
        <f>VLOOKUP(S261, metadata!A$2:Q$37,9,FALSE)</f>
        <v>A</v>
      </c>
      <c r="J261">
        <f>VLOOKUP(S261, metadata!A$2:Q$37,10,FALSE)</f>
        <v>1</v>
      </c>
      <c r="K261" t="str">
        <f>VLOOKUP(S261, metadata!A$2:Q$37,11,FALSE)</f>
        <v>https://five.epicollect.net/api/media/mk-nutnet2023-5dominantplants?type=photo&amp;format=entry_original&amp;name=78777246-4291-4246-9899-7a4e35f3f758_1687360462.jpg</v>
      </c>
      <c r="L261">
        <f>VLOOKUP(S261, metadata!A$2:Q$37,12,FALSE)</f>
        <v>0</v>
      </c>
      <c r="M261" t="str">
        <f>VLOOKUP(S261, metadata!A$2:Q$37,13,FALSE)</f>
        <v>arch</v>
      </c>
      <c r="N261">
        <f>VLOOKUP(S261, metadata!A$2:Q$37,14,FALSE)</f>
        <v>0</v>
      </c>
      <c r="O261">
        <f>VLOOKUP(S261, metadata!A$2:Q$37,15,FALSE)</f>
        <v>0</v>
      </c>
      <c r="P261">
        <f>VLOOKUP(S261, metadata!A$2:Q$37,16,FALSE)</f>
        <v>12</v>
      </c>
      <c r="Q261">
        <f>VLOOKUP(S261, metadata!A$2:Q$37,17,FALSE)</f>
        <v>0</v>
      </c>
      <c r="R261" t="b">
        <f t="shared" si="4"/>
        <v>1</v>
      </c>
      <c r="S261" t="s">
        <v>98</v>
      </c>
      <c r="T261" t="s">
        <v>1022</v>
      </c>
      <c r="U261" t="s">
        <v>1021</v>
      </c>
      <c r="V261" t="s">
        <v>1020</v>
      </c>
      <c r="W261" t="s">
        <v>1019</v>
      </c>
      <c r="X261" t="s">
        <v>936</v>
      </c>
      <c r="Z261">
        <v>5</v>
      </c>
    </row>
    <row r="262" spans="1:27" x14ac:dyDescent="0.3">
      <c r="A262" t="str">
        <f>VLOOKUP(S262, metadata!A$2:Q$37,1,FALSE)</f>
        <v>78777246-4291-4246-9899-7a4e35f3f758</v>
      </c>
      <c r="B262" t="str">
        <f>VLOOKUP(S262, metadata!A$2:Q$37,2,FALSE)</f>
        <v>2023-06-21T15:15:49.000Z</v>
      </c>
      <c r="C262" t="str">
        <f>VLOOKUP(S262, metadata!A$2:Q$37,3,FALSE)</f>
        <v>2023-06-21T16:08:17.000Z</v>
      </c>
      <c r="D262" t="str">
        <f>VLOOKUP(S262, metadata!A$2:Q$37,4,FALSE)</f>
        <v>arch_NPK_28</v>
      </c>
      <c r="E262">
        <f>VLOOKUP(S262, metadata!A$2:Q$37,5,FALSE)</f>
        <v>45098</v>
      </c>
      <c r="F262">
        <f>VLOOKUP(S262, metadata!A$2:Q$37,6,FALSE)</f>
        <v>0.46736111111111112</v>
      </c>
      <c r="G262" t="str">
        <f>VLOOKUP(S262, metadata!A$2:Q$37,7,FALSE)</f>
        <v>arch</v>
      </c>
      <c r="H262" t="str">
        <f>VLOOKUP(S262, metadata!A$2:Q$37,8,FALSE)</f>
        <v>arch_NPK_28</v>
      </c>
      <c r="I262" t="str">
        <f>VLOOKUP(S262, metadata!A$2:Q$37,9,FALSE)</f>
        <v>A</v>
      </c>
      <c r="J262">
        <f>VLOOKUP(S262, metadata!A$2:Q$37,10,FALSE)</f>
        <v>1</v>
      </c>
      <c r="K262" t="str">
        <f>VLOOKUP(S262, metadata!A$2:Q$37,11,FALSE)</f>
        <v>https://five.epicollect.net/api/media/mk-nutnet2023-5dominantplants?type=photo&amp;format=entry_original&amp;name=78777246-4291-4246-9899-7a4e35f3f758_1687360462.jpg</v>
      </c>
      <c r="L262">
        <f>VLOOKUP(S262, metadata!A$2:Q$37,12,FALSE)</f>
        <v>0</v>
      </c>
      <c r="M262" t="str">
        <f>VLOOKUP(S262, metadata!A$2:Q$37,13,FALSE)</f>
        <v>arch</v>
      </c>
      <c r="N262">
        <f>VLOOKUP(S262, metadata!A$2:Q$37,14,FALSE)</f>
        <v>0</v>
      </c>
      <c r="O262">
        <f>VLOOKUP(S262, metadata!A$2:Q$37,15,FALSE)</f>
        <v>0</v>
      </c>
      <c r="P262">
        <f>VLOOKUP(S262, metadata!A$2:Q$37,16,FALSE)</f>
        <v>12</v>
      </c>
      <c r="Q262">
        <f>VLOOKUP(S262, metadata!A$2:Q$37,17,FALSE)</f>
        <v>0</v>
      </c>
      <c r="R262" t="b">
        <f t="shared" si="4"/>
        <v>1</v>
      </c>
      <c r="S262" t="s">
        <v>98</v>
      </c>
      <c r="T262" t="s">
        <v>1018</v>
      </c>
      <c r="U262" t="s">
        <v>1017</v>
      </c>
      <c r="V262" t="s">
        <v>1016</v>
      </c>
      <c r="W262" t="s">
        <v>957</v>
      </c>
      <c r="X262" t="s">
        <v>956</v>
      </c>
      <c r="Y262" t="s">
        <v>974</v>
      </c>
      <c r="Z262">
        <v>0</v>
      </c>
    </row>
    <row r="263" spans="1:27" x14ac:dyDescent="0.3">
      <c r="A263" t="str">
        <f>VLOOKUP(S263, metadata!A$2:Q$37,1,FALSE)</f>
        <v>78777246-4291-4246-9899-7a4e35f3f758</v>
      </c>
      <c r="B263" t="str">
        <f>VLOOKUP(S263, metadata!A$2:Q$37,2,FALSE)</f>
        <v>2023-06-21T15:15:49.000Z</v>
      </c>
      <c r="C263" t="str">
        <f>VLOOKUP(S263, metadata!A$2:Q$37,3,FALSE)</f>
        <v>2023-06-21T16:08:17.000Z</v>
      </c>
      <c r="D263" t="str">
        <f>VLOOKUP(S263, metadata!A$2:Q$37,4,FALSE)</f>
        <v>arch_NPK_28</v>
      </c>
      <c r="E263">
        <f>VLOOKUP(S263, metadata!A$2:Q$37,5,FALSE)</f>
        <v>45098</v>
      </c>
      <c r="F263">
        <f>VLOOKUP(S263, metadata!A$2:Q$37,6,FALSE)</f>
        <v>0.46736111111111112</v>
      </c>
      <c r="G263" t="str">
        <f>VLOOKUP(S263, metadata!A$2:Q$37,7,FALSE)</f>
        <v>arch</v>
      </c>
      <c r="H263" t="str">
        <f>VLOOKUP(S263, metadata!A$2:Q$37,8,FALSE)</f>
        <v>arch_NPK_28</v>
      </c>
      <c r="I263" t="str">
        <f>VLOOKUP(S263, metadata!A$2:Q$37,9,FALSE)</f>
        <v>A</v>
      </c>
      <c r="J263">
        <f>VLOOKUP(S263, metadata!A$2:Q$37,10,FALSE)</f>
        <v>1</v>
      </c>
      <c r="K263" t="str">
        <f>VLOOKUP(S263, metadata!A$2:Q$37,11,FALSE)</f>
        <v>https://five.epicollect.net/api/media/mk-nutnet2023-5dominantplants?type=photo&amp;format=entry_original&amp;name=78777246-4291-4246-9899-7a4e35f3f758_1687360462.jpg</v>
      </c>
      <c r="L263">
        <f>VLOOKUP(S263, metadata!A$2:Q$37,12,FALSE)</f>
        <v>0</v>
      </c>
      <c r="M263" t="str">
        <f>VLOOKUP(S263, metadata!A$2:Q$37,13,FALSE)</f>
        <v>arch</v>
      </c>
      <c r="N263">
        <f>VLOOKUP(S263, metadata!A$2:Q$37,14,FALSE)</f>
        <v>0</v>
      </c>
      <c r="O263">
        <f>VLOOKUP(S263, metadata!A$2:Q$37,15,FALSE)</f>
        <v>0</v>
      </c>
      <c r="P263">
        <f>VLOOKUP(S263, metadata!A$2:Q$37,16,FALSE)</f>
        <v>12</v>
      </c>
      <c r="Q263">
        <f>VLOOKUP(S263, metadata!A$2:Q$37,17,FALSE)</f>
        <v>0</v>
      </c>
      <c r="R263" t="b">
        <f t="shared" si="4"/>
        <v>1</v>
      </c>
      <c r="S263" t="s">
        <v>98</v>
      </c>
      <c r="T263" t="s">
        <v>1015</v>
      </c>
      <c r="U263" t="s">
        <v>1014</v>
      </c>
      <c r="V263" t="s">
        <v>1013</v>
      </c>
      <c r="W263" t="s">
        <v>1012</v>
      </c>
      <c r="X263" t="s">
        <v>956</v>
      </c>
      <c r="Y263" t="s">
        <v>969</v>
      </c>
      <c r="Z263">
        <v>18</v>
      </c>
    </row>
    <row r="264" spans="1:27" x14ac:dyDescent="0.3">
      <c r="A264" t="str">
        <f>VLOOKUP(S264, metadata!A$2:Q$37,1,FALSE)</f>
        <v>78777246-4291-4246-9899-7a4e35f3f758</v>
      </c>
      <c r="B264" t="str">
        <f>VLOOKUP(S264, metadata!A$2:Q$37,2,FALSE)</f>
        <v>2023-06-21T15:15:49.000Z</v>
      </c>
      <c r="C264" t="str">
        <f>VLOOKUP(S264, metadata!A$2:Q$37,3,FALSE)</f>
        <v>2023-06-21T16:08:17.000Z</v>
      </c>
      <c r="D264" t="str">
        <f>VLOOKUP(S264, metadata!A$2:Q$37,4,FALSE)</f>
        <v>arch_NPK_28</v>
      </c>
      <c r="E264">
        <f>VLOOKUP(S264, metadata!A$2:Q$37,5,FALSE)</f>
        <v>45098</v>
      </c>
      <c r="F264">
        <f>VLOOKUP(S264, metadata!A$2:Q$37,6,FALSE)</f>
        <v>0.46736111111111112</v>
      </c>
      <c r="G264" t="str">
        <f>VLOOKUP(S264, metadata!A$2:Q$37,7,FALSE)</f>
        <v>arch</v>
      </c>
      <c r="H264" t="str">
        <f>VLOOKUP(S264, metadata!A$2:Q$37,8,FALSE)</f>
        <v>arch_NPK_28</v>
      </c>
      <c r="I264" t="str">
        <f>VLOOKUP(S264, metadata!A$2:Q$37,9,FALSE)</f>
        <v>A</v>
      </c>
      <c r="J264">
        <f>VLOOKUP(S264, metadata!A$2:Q$37,10,FALSE)</f>
        <v>1</v>
      </c>
      <c r="K264" t="str">
        <f>VLOOKUP(S264, metadata!A$2:Q$37,11,FALSE)</f>
        <v>https://five.epicollect.net/api/media/mk-nutnet2023-5dominantplants?type=photo&amp;format=entry_original&amp;name=78777246-4291-4246-9899-7a4e35f3f758_1687360462.jpg</v>
      </c>
      <c r="L264">
        <f>VLOOKUP(S264, metadata!A$2:Q$37,12,FALSE)</f>
        <v>0</v>
      </c>
      <c r="M264" t="str">
        <f>VLOOKUP(S264, metadata!A$2:Q$37,13,FALSE)</f>
        <v>arch</v>
      </c>
      <c r="N264">
        <f>VLOOKUP(S264, metadata!A$2:Q$37,14,FALSE)</f>
        <v>0</v>
      </c>
      <c r="O264">
        <f>VLOOKUP(S264, metadata!A$2:Q$37,15,FALSE)</f>
        <v>0</v>
      </c>
      <c r="P264">
        <f>VLOOKUP(S264, metadata!A$2:Q$37,16,FALSE)</f>
        <v>12</v>
      </c>
      <c r="Q264">
        <f>VLOOKUP(S264, metadata!A$2:Q$37,17,FALSE)</f>
        <v>0</v>
      </c>
      <c r="R264" t="b">
        <f t="shared" si="4"/>
        <v>1</v>
      </c>
      <c r="S264" t="s">
        <v>98</v>
      </c>
      <c r="T264" t="s">
        <v>1011</v>
      </c>
      <c r="U264" t="s">
        <v>1010</v>
      </c>
      <c r="V264" t="s">
        <v>1009</v>
      </c>
      <c r="W264" t="s">
        <v>957</v>
      </c>
      <c r="X264" t="s">
        <v>956</v>
      </c>
      <c r="Y264" t="s">
        <v>965</v>
      </c>
      <c r="Z264">
        <v>0</v>
      </c>
    </row>
    <row r="265" spans="1:27" x14ac:dyDescent="0.3">
      <c r="A265" t="str">
        <f>VLOOKUP(S265, metadata!A$2:Q$37,1,FALSE)</f>
        <v>78777246-4291-4246-9899-7a4e35f3f758</v>
      </c>
      <c r="B265" t="str">
        <f>VLOOKUP(S265, metadata!A$2:Q$37,2,FALSE)</f>
        <v>2023-06-21T15:15:49.000Z</v>
      </c>
      <c r="C265" t="str">
        <f>VLOOKUP(S265, metadata!A$2:Q$37,3,FALSE)</f>
        <v>2023-06-21T16:08:17.000Z</v>
      </c>
      <c r="D265" t="str">
        <f>VLOOKUP(S265, metadata!A$2:Q$37,4,FALSE)</f>
        <v>arch_NPK_28</v>
      </c>
      <c r="E265">
        <f>VLOOKUP(S265, metadata!A$2:Q$37,5,FALSE)</f>
        <v>45098</v>
      </c>
      <c r="F265">
        <f>VLOOKUP(S265, metadata!A$2:Q$37,6,FALSE)</f>
        <v>0.46736111111111112</v>
      </c>
      <c r="G265" t="str">
        <f>VLOOKUP(S265, metadata!A$2:Q$37,7,FALSE)</f>
        <v>arch</v>
      </c>
      <c r="H265" t="str">
        <f>VLOOKUP(S265, metadata!A$2:Q$37,8,FALSE)</f>
        <v>arch_NPK_28</v>
      </c>
      <c r="I265" t="str">
        <f>VLOOKUP(S265, metadata!A$2:Q$37,9,FALSE)</f>
        <v>A</v>
      </c>
      <c r="J265">
        <f>VLOOKUP(S265, metadata!A$2:Q$37,10,FALSE)</f>
        <v>1</v>
      </c>
      <c r="K265" t="str">
        <f>VLOOKUP(S265, metadata!A$2:Q$37,11,FALSE)</f>
        <v>https://five.epicollect.net/api/media/mk-nutnet2023-5dominantplants?type=photo&amp;format=entry_original&amp;name=78777246-4291-4246-9899-7a4e35f3f758_1687360462.jpg</v>
      </c>
      <c r="L265">
        <f>VLOOKUP(S265, metadata!A$2:Q$37,12,FALSE)</f>
        <v>0</v>
      </c>
      <c r="M265" t="str">
        <f>VLOOKUP(S265, metadata!A$2:Q$37,13,FALSE)</f>
        <v>arch</v>
      </c>
      <c r="N265">
        <f>VLOOKUP(S265, metadata!A$2:Q$37,14,FALSE)</f>
        <v>0</v>
      </c>
      <c r="O265">
        <f>VLOOKUP(S265, metadata!A$2:Q$37,15,FALSE)</f>
        <v>0</v>
      </c>
      <c r="P265">
        <f>VLOOKUP(S265, metadata!A$2:Q$37,16,FALSE)</f>
        <v>12</v>
      </c>
      <c r="Q265">
        <f>VLOOKUP(S265, metadata!A$2:Q$37,17,FALSE)</f>
        <v>0</v>
      </c>
      <c r="R265" t="b">
        <f t="shared" si="4"/>
        <v>1</v>
      </c>
      <c r="S265" t="s">
        <v>98</v>
      </c>
      <c r="T265" t="s">
        <v>1008</v>
      </c>
      <c r="U265" t="s">
        <v>1007</v>
      </c>
      <c r="V265" t="s">
        <v>1006</v>
      </c>
      <c r="W265" t="s">
        <v>957</v>
      </c>
      <c r="X265" t="s">
        <v>956</v>
      </c>
      <c r="Y265" t="s">
        <v>961</v>
      </c>
      <c r="Z265">
        <v>0</v>
      </c>
    </row>
    <row r="266" spans="1:27" x14ac:dyDescent="0.3">
      <c r="A266" t="str">
        <f>VLOOKUP(S266, metadata!A$2:Q$37,1,FALSE)</f>
        <v>78777246-4291-4246-9899-7a4e35f3f758</v>
      </c>
      <c r="B266" t="str">
        <f>VLOOKUP(S266, metadata!A$2:Q$37,2,FALSE)</f>
        <v>2023-06-21T15:15:49.000Z</v>
      </c>
      <c r="C266" t="str">
        <f>VLOOKUP(S266, metadata!A$2:Q$37,3,FALSE)</f>
        <v>2023-06-21T16:08:17.000Z</v>
      </c>
      <c r="D266" t="str">
        <f>VLOOKUP(S266, metadata!A$2:Q$37,4,FALSE)</f>
        <v>arch_NPK_28</v>
      </c>
      <c r="E266">
        <f>VLOOKUP(S266, metadata!A$2:Q$37,5,FALSE)</f>
        <v>45098</v>
      </c>
      <c r="F266">
        <f>VLOOKUP(S266, metadata!A$2:Q$37,6,FALSE)</f>
        <v>0.46736111111111112</v>
      </c>
      <c r="G266" t="str">
        <f>VLOOKUP(S266, metadata!A$2:Q$37,7,FALSE)</f>
        <v>arch</v>
      </c>
      <c r="H266" t="str">
        <f>VLOOKUP(S266, metadata!A$2:Q$37,8,FALSE)</f>
        <v>arch_NPK_28</v>
      </c>
      <c r="I266" t="str">
        <f>VLOOKUP(S266, metadata!A$2:Q$37,9,FALSE)</f>
        <v>A</v>
      </c>
      <c r="J266">
        <f>VLOOKUP(S266, metadata!A$2:Q$37,10,FALSE)</f>
        <v>1</v>
      </c>
      <c r="K266" t="str">
        <f>VLOOKUP(S266, metadata!A$2:Q$37,11,FALSE)</f>
        <v>https://five.epicollect.net/api/media/mk-nutnet2023-5dominantplants?type=photo&amp;format=entry_original&amp;name=78777246-4291-4246-9899-7a4e35f3f758_1687360462.jpg</v>
      </c>
      <c r="L266">
        <f>VLOOKUP(S266, metadata!A$2:Q$37,12,FALSE)</f>
        <v>0</v>
      </c>
      <c r="M266" t="str">
        <f>VLOOKUP(S266, metadata!A$2:Q$37,13,FALSE)</f>
        <v>arch</v>
      </c>
      <c r="N266">
        <f>VLOOKUP(S266, metadata!A$2:Q$37,14,FALSE)</f>
        <v>0</v>
      </c>
      <c r="O266">
        <f>VLOOKUP(S266, metadata!A$2:Q$37,15,FALSE)</f>
        <v>0</v>
      </c>
      <c r="P266">
        <f>VLOOKUP(S266, metadata!A$2:Q$37,16,FALSE)</f>
        <v>12</v>
      </c>
      <c r="Q266">
        <f>VLOOKUP(S266, metadata!A$2:Q$37,17,FALSE)</f>
        <v>0</v>
      </c>
      <c r="R266" t="b">
        <f t="shared" si="4"/>
        <v>1</v>
      </c>
      <c r="S266" t="s">
        <v>98</v>
      </c>
      <c r="T266" t="s">
        <v>1005</v>
      </c>
      <c r="U266" t="s">
        <v>1004</v>
      </c>
      <c r="V266" t="s">
        <v>1003</v>
      </c>
      <c r="W266" t="s">
        <v>957</v>
      </c>
      <c r="X266" t="s">
        <v>956</v>
      </c>
      <c r="Y266" t="s">
        <v>955</v>
      </c>
      <c r="Z266">
        <v>0</v>
      </c>
    </row>
    <row r="267" spans="1:27" x14ac:dyDescent="0.3">
      <c r="A267" t="str">
        <f>VLOOKUP(S267, metadata!A$2:Q$37,1,FALSE)</f>
        <v>060a5adb-824c-4fbe-a694-6a346bbf3390</v>
      </c>
      <c r="B267" t="str">
        <f>VLOOKUP(S267, metadata!A$2:Q$37,2,FALSE)</f>
        <v>2023-06-21T13:39:41.000Z</v>
      </c>
      <c r="C267" t="str">
        <f>VLOOKUP(S267, metadata!A$2:Q$37,3,FALSE)</f>
        <v>2023-08-21T03:46:09.000Z</v>
      </c>
      <c r="D267" t="str">
        <f>VLOOKUP(S267, metadata!A$2:Q$37,4,FALSE)</f>
        <v>arch_control_21</v>
      </c>
      <c r="E267">
        <f>VLOOKUP(S267, metadata!A$2:Q$37,5,FALSE)</f>
        <v>45098</v>
      </c>
      <c r="F267">
        <f>VLOOKUP(S267, metadata!A$2:Q$37,6,FALSE)</f>
        <v>0.39652777777777781</v>
      </c>
      <c r="G267" t="str">
        <f>VLOOKUP(S267, metadata!A$2:Q$37,7,FALSE)</f>
        <v>arch</v>
      </c>
      <c r="H267" t="str">
        <f>VLOOKUP(S267, metadata!A$2:Q$37,8,FALSE)</f>
        <v>arch_control_21</v>
      </c>
      <c r="I267" t="str">
        <f>VLOOKUP(S267, metadata!A$2:Q$37,9,FALSE)</f>
        <v>B</v>
      </c>
      <c r="J267">
        <f>VLOOKUP(S267, metadata!A$2:Q$37,10,FALSE)</f>
        <v>2</v>
      </c>
      <c r="K267" t="str">
        <f>VLOOKUP(S267, metadata!A$2:Q$37,11,FALSE)</f>
        <v>https://five.epicollect.net/api/media/mk-nutnet2023-5dominantplants?type=photo&amp;format=entry_original&amp;name=060a5adb-824c-4fbe-a694-6a346bbf3390_1687354305.jpg</v>
      </c>
      <c r="L267">
        <f>VLOOKUP(S267, metadata!A$2:Q$37,12,FALSE)</f>
        <v>0</v>
      </c>
      <c r="M267" t="str">
        <f>VLOOKUP(S267, metadata!A$2:Q$37,13,FALSE)</f>
        <v>arch</v>
      </c>
      <c r="N267">
        <f>VLOOKUP(S267, metadata!A$2:Q$37,14,FALSE)</f>
        <v>0</v>
      </c>
      <c r="O267">
        <f>VLOOKUP(S267, metadata!A$2:Q$37,15,FALSE)</f>
        <v>0</v>
      </c>
      <c r="P267">
        <f>VLOOKUP(S267, metadata!A$2:Q$37,16,FALSE)</f>
        <v>12</v>
      </c>
      <c r="Q267">
        <f>VLOOKUP(S267, metadata!A$2:Q$37,17,FALSE)</f>
        <v>0</v>
      </c>
      <c r="R267" t="b">
        <f t="shared" si="4"/>
        <v>1</v>
      </c>
      <c r="S267" t="s">
        <v>103</v>
      </c>
      <c r="T267" t="s">
        <v>1002</v>
      </c>
      <c r="U267" t="s">
        <v>1001</v>
      </c>
      <c r="V267" t="s">
        <v>1000</v>
      </c>
      <c r="W267" t="s">
        <v>999</v>
      </c>
      <c r="X267" t="s">
        <v>956</v>
      </c>
      <c r="Y267" t="s">
        <v>998</v>
      </c>
      <c r="Z267">
        <v>0.5</v>
      </c>
      <c r="AA267" t="s">
        <v>997</v>
      </c>
    </row>
    <row r="268" spans="1:27" x14ac:dyDescent="0.3">
      <c r="A268" t="str">
        <f>VLOOKUP(S268, metadata!A$2:Q$37,1,FALSE)</f>
        <v>060a5adb-824c-4fbe-a694-6a346bbf3390</v>
      </c>
      <c r="B268" t="str">
        <f>VLOOKUP(S268, metadata!A$2:Q$37,2,FALSE)</f>
        <v>2023-06-21T13:39:41.000Z</v>
      </c>
      <c r="C268" t="str">
        <f>VLOOKUP(S268, metadata!A$2:Q$37,3,FALSE)</f>
        <v>2023-08-21T03:46:09.000Z</v>
      </c>
      <c r="D268" t="str">
        <f>VLOOKUP(S268, metadata!A$2:Q$37,4,FALSE)</f>
        <v>arch_control_21</v>
      </c>
      <c r="E268">
        <f>VLOOKUP(S268, metadata!A$2:Q$37,5,FALSE)</f>
        <v>45098</v>
      </c>
      <c r="F268">
        <f>VLOOKUP(S268, metadata!A$2:Q$37,6,FALSE)</f>
        <v>0.39652777777777781</v>
      </c>
      <c r="G268" t="str">
        <f>VLOOKUP(S268, metadata!A$2:Q$37,7,FALSE)</f>
        <v>arch</v>
      </c>
      <c r="H268" t="str">
        <f>VLOOKUP(S268, metadata!A$2:Q$37,8,FALSE)</f>
        <v>arch_control_21</v>
      </c>
      <c r="I268" t="str">
        <f>VLOOKUP(S268, metadata!A$2:Q$37,9,FALSE)</f>
        <v>B</v>
      </c>
      <c r="J268">
        <f>VLOOKUP(S268, metadata!A$2:Q$37,10,FALSE)</f>
        <v>2</v>
      </c>
      <c r="K268" t="str">
        <f>VLOOKUP(S268, metadata!A$2:Q$37,11,FALSE)</f>
        <v>https://five.epicollect.net/api/media/mk-nutnet2023-5dominantplants?type=photo&amp;format=entry_original&amp;name=060a5adb-824c-4fbe-a694-6a346bbf3390_1687354305.jpg</v>
      </c>
      <c r="L268">
        <f>VLOOKUP(S268, metadata!A$2:Q$37,12,FALSE)</f>
        <v>0</v>
      </c>
      <c r="M268" t="str">
        <f>VLOOKUP(S268, metadata!A$2:Q$37,13,FALSE)</f>
        <v>arch</v>
      </c>
      <c r="N268">
        <f>VLOOKUP(S268, metadata!A$2:Q$37,14,FALSE)</f>
        <v>0</v>
      </c>
      <c r="O268">
        <f>VLOOKUP(S268, metadata!A$2:Q$37,15,FALSE)</f>
        <v>0</v>
      </c>
      <c r="P268">
        <f>VLOOKUP(S268, metadata!A$2:Q$37,16,FALSE)</f>
        <v>12</v>
      </c>
      <c r="Q268">
        <f>VLOOKUP(S268, metadata!A$2:Q$37,17,FALSE)</f>
        <v>0</v>
      </c>
      <c r="R268" t="b">
        <f t="shared" si="4"/>
        <v>1</v>
      </c>
      <c r="S268" t="s">
        <v>103</v>
      </c>
      <c r="T268" t="s">
        <v>996</v>
      </c>
      <c r="U268" t="s">
        <v>995</v>
      </c>
      <c r="V268" t="s">
        <v>994</v>
      </c>
      <c r="W268" t="s">
        <v>993</v>
      </c>
      <c r="X268" t="s">
        <v>956</v>
      </c>
      <c r="Y268" t="s">
        <v>992</v>
      </c>
      <c r="Z268">
        <v>2</v>
      </c>
      <c r="AA268" t="s">
        <v>991</v>
      </c>
    </row>
    <row r="269" spans="1:27" x14ac:dyDescent="0.3">
      <c r="A269" t="str">
        <f>VLOOKUP(S269, metadata!A$2:Q$37,1,FALSE)</f>
        <v>060a5adb-824c-4fbe-a694-6a346bbf3390</v>
      </c>
      <c r="B269" t="str">
        <f>VLOOKUP(S269, metadata!A$2:Q$37,2,FALSE)</f>
        <v>2023-06-21T13:39:41.000Z</v>
      </c>
      <c r="C269" t="str">
        <f>VLOOKUP(S269, metadata!A$2:Q$37,3,FALSE)</f>
        <v>2023-08-21T03:46:09.000Z</v>
      </c>
      <c r="D269" t="str">
        <f>VLOOKUP(S269, metadata!A$2:Q$37,4,FALSE)</f>
        <v>arch_control_21</v>
      </c>
      <c r="E269">
        <f>VLOOKUP(S269, metadata!A$2:Q$37,5,FALSE)</f>
        <v>45098</v>
      </c>
      <c r="F269">
        <f>VLOOKUP(S269, metadata!A$2:Q$37,6,FALSE)</f>
        <v>0.39652777777777781</v>
      </c>
      <c r="G269" t="str">
        <f>VLOOKUP(S269, metadata!A$2:Q$37,7,FALSE)</f>
        <v>arch</v>
      </c>
      <c r="H269" t="str">
        <f>VLOOKUP(S269, metadata!A$2:Q$37,8,FALSE)</f>
        <v>arch_control_21</v>
      </c>
      <c r="I269" t="str">
        <f>VLOOKUP(S269, metadata!A$2:Q$37,9,FALSE)</f>
        <v>B</v>
      </c>
      <c r="J269">
        <f>VLOOKUP(S269, metadata!A$2:Q$37,10,FALSE)</f>
        <v>2</v>
      </c>
      <c r="K269" t="str">
        <f>VLOOKUP(S269, metadata!A$2:Q$37,11,FALSE)</f>
        <v>https://five.epicollect.net/api/media/mk-nutnet2023-5dominantplants?type=photo&amp;format=entry_original&amp;name=060a5adb-824c-4fbe-a694-6a346bbf3390_1687354305.jpg</v>
      </c>
      <c r="L269">
        <f>VLOOKUP(S269, metadata!A$2:Q$37,12,FALSE)</f>
        <v>0</v>
      </c>
      <c r="M269" t="str">
        <f>VLOOKUP(S269, metadata!A$2:Q$37,13,FALSE)</f>
        <v>arch</v>
      </c>
      <c r="N269">
        <f>VLOOKUP(S269, metadata!A$2:Q$37,14,FALSE)</f>
        <v>0</v>
      </c>
      <c r="O269">
        <f>VLOOKUP(S269, metadata!A$2:Q$37,15,FALSE)</f>
        <v>0</v>
      </c>
      <c r="P269">
        <f>VLOOKUP(S269, metadata!A$2:Q$37,16,FALSE)</f>
        <v>12</v>
      </c>
      <c r="Q269">
        <f>VLOOKUP(S269, metadata!A$2:Q$37,17,FALSE)</f>
        <v>0</v>
      </c>
      <c r="R269" t="b">
        <f t="shared" si="4"/>
        <v>1</v>
      </c>
      <c r="S269" t="s">
        <v>103</v>
      </c>
      <c r="T269" t="s">
        <v>990</v>
      </c>
      <c r="U269" t="s">
        <v>989</v>
      </c>
      <c r="V269" t="s">
        <v>988</v>
      </c>
      <c r="W269" t="s">
        <v>987</v>
      </c>
      <c r="X269" t="s">
        <v>986</v>
      </c>
      <c r="Y269" t="s">
        <v>985</v>
      </c>
      <c r="Z269">
        <v>3</v>
      </c>
      <c r="AA269" t="s">
        <v>984</v>
      </c>
    </row>
    <row r="270" spans="1:27" x14ac:dyDescent="0.3">
      <c r="A270" t="str">
        <f>VLOOKUP(S270, metadata!A$2:Q$37,1,FALSE)</f>
        <v>060a5adb-824c-4fbe-a694-6a346bbf3390</v>
      </c>
      <c r="B270" t="str">
        <f>VLOOKUP(S270, metadata!A$2:Q$37,2,FALSE)</f>
        <v>2023-06-21T13:39:41.000Z</v>
      </c>
      <c r="C270" t="str">
        <f>VLOOKUP(S270, metadata!A$2:Q$37,3,FALSE)</f>
        <v>2023-08-21T03:46:09.000Z</v>
      </c>
      <c r="D270" t="str">
        <f>VLOOKUP(S270, metadata!A$2:Q$37,4,FALSE)</f>
        <v>arch_control_21</v>
      </c>
      <c r="E270">
        <f>VLOOKUP(S270, metadata!A$2:Q$37,5,FALSE)</f>
        <v>45098</v>
      </c>
      <c r="F270">
        <f>VLOOKUP(S270, metadata!A$2:Q$37,6,FALSE)</f>
        <v>0.39652777777777781</v>
      </c>
      <c r="G270" t="str">
        <f>VLOOKUP(S270, metadata!A$2:Q$37,7,FALSE)</f>
        <v>arch</v>
      </c>
      <c r="H270" t="str">
        <f>VLOOKUP(S270, metadata!A$2:Q$37,8,FALSE)</f>
        <v>arch_control_21</v>
      </c>
      <c r="I270" t="str">
        <f>VLOOKUP(S270, metadata!A$2:Q$37,9,FALSE)</f>
        <v>B</v>
      </c>
      <c r="J270">
        <f>VLOOKUP(S270, metadata!A$2:Q$37,10,FALSE)</f>
        <v>2</v>
      </c>
      <c r="K270" t="str">
        <f>VLOOKUP(S270, metadata!A$2:Q$37,11,FALSE)</f>
        <v>https://five.epicollect.net/api/media/mk-nutnet2023-5dominantplants?type=photo&amp;format=entry_original&amp;name=060a5adb-824c-4fbe-a694-6a346bbf3390_1687354305.jpg</v>
      </c>
      <c r="L270">
        <f>VLOOKUP(S270, metadata!A$2:Q$37,12,FALSE)</f>
        <v>0</v>
      </c>
      <c r="M270" t="str">
        <f>VLOOKUP(S270, metadata!A$2:Q$37,13,FALSE)</f>
        <v>arch</v>
      </c>
      <c r="N270">
        <f>VLOOKUP(S270, metadata!A$2:Q$37,14,FALSE)</f>
        <v>0</v>
      </c>
      <c r="O270">
        <f>VLOOKUP(S270, metadata!A$2:Q$37,15,FALSE)</f>
        <v>0</v>
      </c>
      <c r="P270">
        <f>VLOOKUP(S270, metadata!A$2:Q$37,16,FALSE)</f>
        <v>12</v>
      </c>
      <c r="Q270">
        <f>VLOOKUP(S270, metadata!A$2:Q$37,17,FALSE)</f>
        <v>0</v>
      </c>
      <c r="R270" t="b">
        <f t="shared" si="4"/>
        <v>1</v>
      </c>
      <c r="S270" t="s">
        <v>103</v>
      </c>
      <c r="T270" t="s">
        <v>983</v>
      </c>
      <c r="U270" t="s">
        <v>982</v>
      </c>
      <c r="V270" t="s">
        <v>981</v>
      </c>
      <c r="W270" t="s">
        <v>980</v>
      </c>
      <c r="X270" t="s">
        <v>956</v>
      </c>
      <c r="Y270" t="s">
        <v>979</v>
      </c>
      <c r="Z270">
        <v>5</v>
      </c>
      <c r="AA270" t="s">
        <v>978</v>
      </c>
    </row>
    <row r="271" spans="1:27" x14ac:dyDescent="0.3">
      <c r="A271" t="str">
        <f>VLOOKUP(S271, metadata!A$2:Q$37,1,FALSE)</f>
        <v>060a5adb-824c-4fbe-a694-6a346bbf3390</v>
      </c>
      <c r="B271" t="str">
        <f>VLOOKUP(S271, metadata!A$2:Q$37,2,FALSE)</f>
        <v>2023-06-21T13:39:41.000Z</v>
      </c>
      <c r="C271" t="str">
        <f>VLOOKUP(S271, metadata!A$2:Q$37,3,FALSE)</f>
        <v>2023-08-21T03:46:09.000Z</v>
      </c>
      <c r="D271" t="str">
        <f>VLOOKUP(S271, metadata!A$2:Q$37,4,FALSE)</f>
        <v>arch_control_21</v>
      </c>
      <c r="E271">
        <f>VLOOKUP(S271, metadata!A$2:Q$37,5,FALSE)</f>
        <v>45098</v>
      </c>
      <c r="F271">
        <f>VLOOKUP(S271, metadata!A$2:Q$37,6,FALSE)</f>
        <v>0.39652777777777781</v>
      </c>
      <c r="G271" t="str">
        <f>VLOOKUP(S271, metadata!A$2:Q$37,7,FALSE)</f>
        <v>arch</v>
      </c>
      <c r="H271" t="str">
        <f>VLOOKUP(S271, metadata!A$2:Q$37,8,FALSE)</f>
        <v>arch_control_21</v>
      </c>
      <c r="I271" t="str">
        <f>VLOOKUP(S271, metadata!A$2:Q$37,9,FALSE)</f>
        <v>B</v>
      </c>
      <c r="J271">
        <f>VLOOKUP(S271, metadata!A$2:Q$37,10,FALSE)</f>
        <v>2</v>
      </c>
      <c r="K271" t="str">
        <f>VLOOKUP(S271, metadata!A$2:Q$37,11,FALSE)</f>
        <v>https://five.epicollect.net/api/media/mk-nutnet2023-5dominantplants?type=photo&amp;format=entry_original&amp;name=060a5adb-824c-4fbe-a694-6a346bbf3390_1687354305.jpg</v>
      </c>
      <c r="L271">
        <f>VLOOKUP(S271, metadata!A$2:Q$37,12,FALSE)</f>
        <v>0</v>
      </c>
      <c r="M271" t="str">
        <f>VLOOKUP(S271, metadata!A$2:Q$37,13,FALSE)</f>
        <v>arch</v>
      </c>
      <c r="N271">
        <f>VLOOKUP(S271, metadata!A$2:Q$37,14,FALSE)</f>
        <v>0</v>
      </c>
      <c r="O271">
        <f>VLOOKUP(S271, metadata!A$2:Q$37,15,FALSE)</f>
        <v>0</v>
      </c>
      <c r="P271">
        <f>VLOOKUP(S271, metadata!A$2:Q$37,16,FALSE)</f>
        <v>12</v>
      </c>
      <c r="Q271">
        <f>VLOOKUP(S271, metadata!A$2:Q$37,17,FALSE)</f>
        <v>0</v>
      </c>
      <c r="R271" t="b">
        <f t="shared" si="4"/>
        <v>1</v>
      </c>
      <c r="S271" t="s">
        <v>103</v>
      </c>
      <c r="T271" t="s">
        <v>977</v>
      </c>
      <c r="U271" t="s">
        <v>976</v>
      </c>
      <c r="V271" t="s">
        <v>975</v>
      </c>
      <c r="W271" t="s">
        <v>957</v>
      </c>
      <c r="X271" t="s">
        <v>956</v>
      </c>
      <c r="Y271" t="s">
        <v>974</v>
      </c>
      <c r="Z271">
        <v>0</v>
      </c>
    </row>
    <row r="272" spans="1:27" x14ac:dyDescent="0.3">
      <c r="A272" t="str">
        <f>VLOOKUP(S272, metadata!A$2:Q$37,1,FALSE)</f>
        <v>060a5adb-824c-4fbe-a694-6a346bbf3390</v>
      </c>
      <c r="B272" t="str">
        <f>VLOOKUP(S272, metadata!A$2:Q$37,2,FALSE)</f>
        <v>2023-06-21T13:39:41.000Z</v>
      </c>
      <c r="C272" t="str">
        <f>VLOOKUP(S272, metadata!A$2:Q$37,3,FALSE)</f>
        <v>2023-08-21T03:46:09.000Z</v>
      </c>
      <c r="D272" t="str">
        <f>VLOOKUP(S272, metadata!A$2:Q$37,4,FALSE)</f>
        <v>arch_control_21</v>
      </c>
      <c r="E272">
        <f>VLOOKUP(S272, metadata!A$2:Q$37,5,FALSE)</f>
        <v>45098</v>
      </c>
      <c r="F272">
        <f>VLOOKUP(S272, metadata!A$2:Q$37,6,FALSE)</f>
        <v>0.39652777777777781</v>
      </c>
      <c r="G272" t="str">
        <f>VLOOKUP(S272, metadata!A$2:Q$37,7,FALSE)</f>
        <v>arch</v>
      </c>
      <c r="H272" t="str">
        <f>VLOOKUP(S272, metadata!A$2:Q$37,8,FALSE)</f>
        <v>arch_control_21</v>
      </c>
      <c r="I272" t="str">
        <f>VLOOKUP(S272, metadata!A$2:Q$37,9,FALSE)</f>
        <v>B</v>
      </c>
      <c r="J272">
        <f>VLOOKUP(S272, metadata!A$2:Q$37,10,FALSE)</f>
        <v>2</v>
      </c>
      <c r="K272" t="str">
        <f>VLOOKUP(S272, metadata!A$2:Q$37,11,FALSE)</f>
        <v>https://five.epicollect.net/api/media/mk-nutnet2023-5dominantplants?type=photo&amp;format=entry_original&amp;name=060a5adb-824c-4fbe-a694-6a346bbf3390_1687354305.jpg</v>
      </c>
      <c r="L272">
        <f>VLOOKUP(S272, metadata!A$2:Q$37,12,FALSE)</f>
        <v>0</v>
      </c>
      <c r="M272" t="str">
        <f>VLOOKUP(S272, metadata!A$2:Q$37,13,FALSE)</f>
        <v>arch</v>
      </c>
      <c r="N272">
        <f>VLOOKUP(S272, metadata!A$2:Q$37,14,FALSE)</f>
        <v>0</v>
      </c>
      <c r="O272">
        <f>VLOOKUP(S272, metadata!A$2:Q$37,15,FALSE)</f>
        <v>0</v>
      </c>
      <c r="P272">
        <f>VLOOKUP(S272, metadata!A$2:Q$37,16,FALSE)</f>
        <v>12</v>
      </c>
      <c r="Q272">
        <f>VLOOKUP(S272, metadata!A$2:Q$37,17,FALSE)</f>
        <v>0</v>
      </c>
      <c r="R272" t="b">
        <f t="shared" si="4"/>
        <v>1</v>
      </c>
      <c r="S272" t="s">
        <v>103</v>
      </c>
      <c r="T272" t="s">
        <v>973</v>
      </c>
      <c r="U272" t="s">
        <v>972</v>
      </c>
      <c r="V272" t="s">
        <v>971</v>
      </c>
      <c r="W272" t="s">
        <v>970</v>
      </c>
      <c r="X272" t="s">
        <v>956</v>
      </c>
      <c r="Y272" t="s">
        <v>969</v>
      </c>
      <c r="Z272">
        <v>15</v>
      </c>
    </row>
    <row r="273" spans="1:28" x14ac:dyDescent="0.3">
      <c r="A273" t="str">
        <f>VLOOKUP(S273, metadata!A$2:Q$37,1,FALSE)</f>
        <v>060a5adb-824c-4fbe-a694-6a346bbf3390</v>
      </c>
      <c r="B273" t="str">
        <f>VLOOKUP(S273, metadata!A$2:Q$37,2,FALSE)</f>
        <v>2023-06-21T13:39:41.000Z</v>
      </c>
      <c r="C273" t="str">
        <f>VLOOKUP(S273, metadata!A$2:Q$37,3,FALSE)</f>
        <v>2023-08-21T03:46:09.000Z</v>
      </c>
      <c r="D273" t="str">
        <f>VLOOKUP(S273, metadata!A$2:Q$37,4,FALSE)</f>
        <v>arch_control_21</v>
      </c>
      <c r="E273">
        <f>VLOOKUP(S273, metadata!A$2:Q$37,5,FALSE)</f>
        <v>45098</v>
      </c>
      <c r="F273">
        <f>VLOOKUP(S273, metadata!A$2:Q$37,6,FALSE)</f>
        <v>0.39652777777777781</v>
      </c>
      <c r="G273" t="str">
        <f>VLOOKUP(S273, metadata!A$2:Q$37,7,FALSE)</f>
        <v>arch</v>
      </c>
      <c r="H273" t="str">
        <f>VLOOKUP(S273, metadata!A$2:Q$37,8,FALSE)</f>
        <v>arch_control_21</v>
      </c>
      <c r="I273" t="str">
        <f>VLOOKUP(S273, metadata!A$2:Q$37,9,FALSE)</f>
        <v>B</v>
      </c>
      <c r="J273">
        <f>VLOOKUP(S273, metadata!A$2:Q$37,10,FALSE)</f>
        <v>2</v>
      </c>
      <c r="K273" t="str">
        <f>VLOOKUP(S273, metadata!A$2:Q$37,11,FALSE)</f>
        <v>https://five.epicollect.net/api/media/mk-nutnet2023-5dominantplants?type=photo&amp;format=entry_original&amp;name=060a5adb-824c-4fbe-a694-6a346bbf3390_1687354305.jpg</v>
      </c>
      <c r="L273">
        <f>VLOOKUP(S273, metadata!A$2:Q$37,12,FALSE)</f>
        <v>0</v>
      </c>
      <c r="M273" t="str">
        <f>VLOOKUP(S273, metadata!A$2:Q$37,13,FALSE)</f>
        <v>arch</v>
      </c>
      <c r="N273">
        <f>VLOOKUP(S273, metadata!A$2:Q$37,14,FALSE)</f>
        <v>0</v>
      </c>
      <c r="O273">
        <f>VLOOKUP(S273, metadata!A$2:Q$37,15,FALSE)</f>
        <v>0</v>
      </c>
      <c r="P273">
        <f>VLOOKUP(S273, metadata!A$2:Q$37,16,FALSE)</f>
        <v>12</v>
      </c>
      <c r="Q273">
        <f>VLOOKUP(S273, metadata!A$2:Q$37,17,FALSE)</f>
        <v>0</v>
      </c>
      <c r="R273" t="b">
        <f t="shared" si="4"/>
        <v>1</v>
      </c>
      <c r="S273" t="s">
        <v>103</v>
      </c>
      <c r="T273" t="s">
        <v>968</v>
      </c>
      <c r="U273" t="s">
        <v>967</v>
      </c>
      <c r="V273" t="s">
        <v>966</v>
      </c>
      <c r="W273" t="s">
        <v>957</v>
      </c>
      <c r="X273" t="s">
        <v>956</v>
      </c>
      <c r="Y273" t="s">
        <v>965</v>
      </c>
      <c r="Z273">
        <v>0</v>
      </c>
    </row>
    <row r="274" spans="1:28" x14ac:dyDescent="0.3">
      <c r="A274" t="str">
        <f>VLOOKUP(S274, metadata!A$2:Q$37,1,FALSE)</f>
        <v>060a5adb-824c-4fbe-a694-6a346bbf3390</v>
      </c>
      <c r="B274" t="str">
        <f>VLOOKUP(S274, metadata!A$2:Q$37,2,FALSE)</f>
        <v>2023-06-21T13:39:41.000Z</v>
      </c>
      <c r="C274" t="str">
        <f>VLOOKUP(S274, metadata!A$2:Q$37,3,FALSE)</f>
        <v>2023-08-21T03:46:09.000Z</v>
      </c>
      <c r="D274" t="str">
        <f>VLOOKUP(S274, metadata!A$2:Q$37,4,FALSE)</f>
        <v>arch_control_21</v>
      </c>
      <c r="E274">
        <f>VLOOKUP(S274, metadata!A$2:Q$37,5,FALSE)</f>
        <v>45098</v>
      </c>
      <c r="F274">
        <f>VLOOKUP(S274, metadata!A$2:Q$37,6,FALSE)</f>
        <v>0.39652777777777781</v>
      </c>
      <c r="G274" t="str">
        <f>VLOOKUP(S274, metadata!A$2:Q$37,7,FALSE)</f>
        <v>arch</v>
      </c>
      <c r="H274" t="str">
        <f>VLOOKUP(S274, metadata!A$2:Q$37,8,FALSE)</f>
        <v>arch_control_21</v>
      </c>
      <c r="I274" t="str">
        <f>VLOOKUP(S274, metadata!A$2:Q$37,9,FALSE)</f>
        <v>B</v>
      </c>
      <c r="J274">
        <f>VLOOKUP(S274, metadata!A$2:Q$37,10,FALSE)</f>
        <v>2</v>
      </c>
      <c r="K274" t="str">
        <f>VLOOKUP(S274, metadata!A$2:Q$37,11,FALSE)</f>
        <v>https://five.epicollect.net/api/media/mk-nutnet2023-5dominantplants?type=photo&amp;format=entry_original&amp;name=060a5adb-824c-4fbe-a694-6a346bbf3390_1687354305.jpg</v>
      </c>
      <c r="L274">
        <f>VLOOKUP(S274, metadata!A$2:Q$37,12,FALSE)</f>
        <v>0</v>
      </c>
      <c r="M274" t="str">
        <f>VLOOKUP(S274, metadata!A$2:Q$37,13,FALSE)</f>
        <v>arch</v>
      </c>
      <c r="N274">
        <f>VLOOKUP(S274, metadata!A$2:Q$37,14,FALSE)</f>
        <v>0</v>
      </c>
      <c r="O274">
        <f>VLOOKUP(S274, metadata!A$2:Q$37,15,FALSE)</f>
        <v>0</v>
      </c>
      <c r="P274">
        <f>VLOOKUP(S274, metadata!A$2:Q$37,16,FALSE)</f>
        <v>12</v>
      </c>
      <c r="Q274">
        <f>VLOOKUP(S274, metadata!A$2:Q$37,17,FALSE)</f>
        <v>0</v>
      </c>
      <c r="R274" t="b">
        <f t="shared" si="4"/>
        <v>1</v>
      </c>
      <c r="S274" t="s">
        <v>103</v>
      </c>
      <c r="T274" t="s">
        <v>964</v>
      </c>
      <c r="U274" t="s">
        <v>963</v>
      </c>
      <c r="V274" t="s">
        <v>962</v>
      </c>
      <c r="W274" t="s">
        <v>957</v>
      </c>
      <c r="X274" t="s">
        <v>956</v>
      </c>
      <c r="Y274" t="s">
        <v>961</v>
      </c>
      <c r="Z274">
        <v>0</v>
      </c>
    </row>
    <row r="275" spans="1:28" x14ac:dyDescent="0.3">
      <c r="A275" t="str">
        <f>VLOOKUP(S275, metadata!A$2:Q$37,1,FALSE)</f>
        <v>060a5adb-824c-4fbe-a694-6a346bbf3390</v>
      </c>
      <c r="B275" t="str">
        <f>VLOOKUP(S275, metadata!A$2:Q$37,2,FALSE)</f>
        <v>2023-06-21T13:39:41.000Z</v>
      </c>
      <c r="C275" t="str">
        <f>VLOOKUP(S275, metadata!A$2:Q$37,3,FALSE)</f>
        <v>2023-08-21T03:46:09.000Z</v>
      </c>
      <c r="D275" t="str">
        <f>VLOOKUP(S275, metadata!A$2:Q$37,4,FALSE)</f>
        <v>arch_control_21</v>
      </c>
      <c r="E275">
        <f>VLOOKUP(S275, metadata!A$2:Q$37,5,FALSE)</f>
        <v>45098</v>
      </c>
      <c r="F275">
        <f>VLOOKUP(S275, metadata!A$2:Q$37,6,FALSE)</f>
        <v>0.39652777777777781</v>
      </c>
      <c r="G275" t="str">
        <f>VLOOKUP(S275, metadata!A$2:Q$37,7,FALSE)</f>
        <v>arch</v>
      </c>
      <c r="H275" t="str">
        <f>VLOOKUP(S275, metadata!A$2:Q$37,8,FALSE)</f>
        <v>arch_control_21</v>
      </c>
      <c r="I275" t="str">
        <f>VLOOKUP(S275, metadata!A$2:Q$37,9,FALSE)</f>
        <v>B</v>
      </c>
      <c r="J275">
        <f>VLOOKUP(S275, metadata!A$2:Q$37,10,FALSE)</f>
        <v>2</v>
      </c>
      <c r="K275" t="str">
        <f>VLOOKUP(S275, metadata!A$2:Q$37,11,FALSE)</f>
        <v>https://five.epicollect.net/api/media/mk-nutnet2023-5dominantplants?type=photo&amp;format=entry_original&amp;name=060a5adb-824c-4fbe-a694-6a346bbf3390_1687354305.jpg</v>
      </c>
      <c r="L275">
        <f>VLOOKUP(S275, metadata!A$2:Q$37,12,FALSE)</f>
        <v>0</v>
      </c>
      <c r="M275" t="str">
        <f>VLOOKUP(S275, metadata!A$2:Q$37,13,FALSE)</f>
        <v>arch</v>
      </c>
      <c r="N275">
        <f>VLOOKUP(S275, metadata!A$2:Q$37,14,FALSE)</f>
        <v>0</v>
      </c>
      <c r="O275">
        <f>VLOOKUP(S275, metadata!A$2:Q$37,15,FALSE)</f>
        <v>0</v>
      </c>
      <c r="P275">
        <f>VLOOKUP(S275, metadata!A$2:Q$37,16,FALSE)</f>
        <v>12</v>
      </c>
      <c r="Q275">
        <f>VLOOKUP(S275, metadata!A$2:Q$37,17,FALSE)</f>
        <v>0</v>
      </c>
      <c r="R275" t="b">
        <f t="shared" si="4"/>
        <v>1</v>
      </c>
      <c r="S275" t="s">
        <v>103</v>
      </c>
      <c r="T275" t="s">
        <v>960</v>
      </c>
      <c r="U275" t="s">
        <v>959</v>
      </c>
      <c r="V275" t="s">
        <v>958</v>
      </c>
      <c r="W275" t="s">
        <v>957</v>
      </c>
      <c r="X275" t="s">
        <v>956</v>
      </c>
      <c r="Y275" t="s">
        <v>955</v>
      </c>
      <c r="Z275">
        <v>0</v>
      </c>
    </row>
    <row r="276" spans="1:28" x14ac:dyDescent="0.3">
      <c r="A276" t="str">
        <f>VLOOKUP(S276, metadata!A$2:Q$37,1,FALSE)</f>
        <v>060a5adb-824c-4fbe-a694-6a346bbf3390</v>
      </c>
      <c r="B276" t="str">
        <f>VLOOKUP(S276, metadata!A$2:Q$37,2,FALSE)</f>
        <v>2023-06-21T13:39:41.000Z</v>
      </c>
      <c r="C276" t="str">
        <f>VLOOKUP(S276, metadata!A$2:Q$37,3,FALSE)</f>
        <v>2023-08-21T03:46:09.000Z</v>
      </c>
      <c r="D276" t="str">
        <f>VLOOKUP(S276, metadata!A$2:Q$37,4,FALSE)</f>
        <v>arch_control_21</v>
      </c>
      <c r="E276">
        <f>VLOOKUP(S276, metadata!A$2:Q$37,5,FALSE)</f>
        <v>45098</v>
      </c>
      <c r="F276">
        <f>VLOOKUP(S276, metadata!A$2:Q$37,6,FALSE)</f>
        <v>0.39652777777777781</v>
      </c>
      <c r="G276" t="str">
        <f>VLOOKUP(S276, metadata!A$2:Q$37,7,FALSE)</f>
        <v>arch</v>
      </c>
      <c r="H276" t="str">
        <f>VLOOKUP(S276, metadata!A$2:Q$37,8,FALSE)</f>
        <v>arch_control_21</v>
      </c>
      <c r="I276" t="str">
        <f>VLOOKUP(S276, metadata!A$2:Q$37,9,FALSE)</f>
        <v>B</v>
      </c>
      <c r="J276">
        <f>VLOOKUP(S276, metadata!A$2:Q$37,10,FALSE)</f>
        <v>2</v>
      </c>
      <c r="K276" t="str">
        <f>VLOOKUP(S276, metadata!A$2:Q$37,11,FALSE)</f>
        <v>https://five.epicollect.net/api/media/mk-nutnet2023-5dominantplants?type=photo&amp;format=entry_original&amp;name=060a5adb-824c-4fbe-a694-6a346bbf3390_1687354305.jpg</v>
      </c>
      <c r="L276">
        <f>VLOOKUP(S276, metadata!A$2:Q$37,12,FALSE)</f>
        <v>0</v>
      </c>
      <c r="M276" t="str">
        <f>VLOOKUP(S276, metadata!A$2:Q$37,13,FALSE)</f>
        <v>arch</v>
      </c>
      <c r="N276">
        <f>VLOOKUP(S276, metadata!A$2:Q$37,14,FALSE)</f>
        <v>0</v>
      </c>
      <c r="O276">
        <f>VLOOKUP(S276, metadata!A$2:Q$37,15,FALSE)</f>
        <v>0</v>
      </c>
      <c r="P276">
        <f>VLOOKUP(S276, metadata!A$2:Q$37,16,FALSE)</f>
        <v>12</v>
      </c>
      <c r="Q276">
        <f>VLOOKUP(S276, metadata!A$2:Q$37,17,FALSE)</f>
        <v>0</v>
      </c>
      <c r="R276" t="b">
        <f t="shared" si="4"/>
        <v>1</v>
      </c>
      <c r="S276" t="s">
        <v>103</v>
      </c>
      <c r="T276" t="s">
        <v>954</v>
      </c>
      <c r="U276" t="s">
        <v>953</v>
      </c>
      <c r="V276" t="s">
        <v>952</v>
      </c>
      <c r="W276" t="s">
        <v>951</v>
      </c>
      <c r="X276" t="s">
        <v>950</v>
      </c>
      <c r="Z276">
        <v>8</v>
      </c>
      <c r="AA276" t="s">
        <v>949</v>
      </c>
      <c r="AB276" t="s">
        <v>948</v>
      </c>
    </row>
    <row r="277" spans="1:28" x14ac:dyDescent="0.3">
      <c r="A277" t="str">
        <f>VLOOKUP(S277, metadata!A$2:Q$37,1,FALSE)</f>
        <v>060a5adb-824c-4fbe-a694-6a346bbf3390</v>
      </c>
      <c r="B277" t="str">
        <f>VLOOKUP(S277, metadata!A$2:Q$37,2,FALSE)</f>
        <v>2023-06-21T13:39:41.000Z</v>
      </c>
      <c r="C277" t="str">
        <f>VLOOKUP(S277, metadata!A$2:Q$37,3,FALSE)</f>
        <v>2023-08-21T03:46:09.000Z</v>
      </c>
      <c r="D277" t="str">
        <f>VLOOKUP(S277, metadata!A$2:Q$37,4,FALSE)</f>
        <v>arch_control_21</v>
      </c>
      <c r="E277">
        <f>VLOOKUP(S277, metadata!A$2:Q$37,5,FALSE)</f>
        <v>45098</v>
      </c>
      <c r="F277">
        <f>VLOOKUP(S277, metadata!A$2:Q$37,6,FALSE)</f>
        <v>0.39652777777777781</v>
      </c>
      <c r="G277" t="str">
        <f>VLOOKUP(S277, metadata!A$2:Q$37,7,FALSE)</f>
        <v>arch</v>
      </c>
      <c r="H277" t="str">
        <f>VLOOKUP(S277, metadata!A$2:Q$37,8,FALSE)</f>
        <v>arch_control_21</v>
      </c>
      <c r="I277" t="str">
        <f>VLOOKUP(S277, metadata!A$2:Q$37,9,FALSE)</f>
        <v>B</v>
      </c>
      <c r="J277">
        <f>VLOOKUP(S277, metadata!A$2:Q$37,10,FALSE)</f>
        <v>2</v>
      </c>
      <c r="K277" t="str">
        <f>VLOOKUP(S277, metadata!A$2:Q$37,11,FALSE)</f>
        <v>https://five.epicollect.net/api/media/mk-nutnet2023-5dominantplants?type=photo&amp;format=entry_original&amp;name=060a5adb-824c-4fbe-a694-6a346bbf3390_1687354305.jpg</v>
      </c>
      <c r="L277">
        <f>VLOOKUP(S277, metadata!A$2:Q$37,12,FALSE)</f>
        <v>0</v>
      </c>
      <c r="M277" t="str">
        <f>VLOOKUP(S277, metadata!A$2:Q$37,13,FALSE)</f>
        <v>arch</v>
      </c>
      <c r="N277">
        <f>VLOOKUP(S277, metadata!A$2:Q$37,14,FALSE)</f>
        <v>0</v>
      </c>
      <c r="O277">
        <f>VLOOKUP(S277, metadata!A$2:Q$37,15,FALSE)</f>
        <v>0</v>
      </c>
      <c r="P277">
        <f>VLOOKUP(S277, metadata!A$2:Q$37,16,FALSE)</f>
        <v>12</v>
      </c>
      <c r="Q277">
        <f>VLOOKUP(S277, metadata!A$2:Q$37,17,FALSE)</f>
        <v>0</v>
      </c>
      <c r="R277" t="b">
        <f t="shared" si="4"/>
        <v>1</v>
      </c>
      <c r="S277" t="s">
        <v>103</v>
      </c>
      <c r="T277" t="s">
        <v>947</v>
      </c>
      <c r="U277" t="s">
        <v>946</v>
      </c>
      <c r="V277" t="s">
        <v>945</v>
      </c>
      <c r="W277" t="s">
        <v>944</v>
      </c>
      <c r="X277" t="s">
        <v>943</v>
      </c>
      <c r="Y277" t="s">
        <v>942</v>
      </c>
      <c r="Z277">
        <v>80</v>
      </c>
      <c r="AA277" t="s">
        <v>941</v>
      </c>
    </row>
    <row r="278" spans="1:28" x14ac:dyDescent="0.3">
      <c r="A278" t="str">
        <f>VLOOKUP(S278, metadata!A$2:Q$37,1,FALSE)</f>
        <v>060a5adb-824c-4fbe-a694-6a346bbf3390</v>
      </c>
      <c r="B278" t="str">
        <f>VLOOKUP(S278, metadata!A$2:Q$37,2,FALSE)</f>
        <v>2023-06-21T13:39:41.000Z</v>
      </c>
      <c r="C278" t="str">
        <f>VLOOKUP(S278, metadata!A$2:Q$37,3,FALSE)</f>
        <v>2023-08-21T03:46:09.000Z</v>
      </c>
      <c r="D278" t="str">
        <f>VLOOKUP(S278, metadata!A$2:Q$37,4,FALSE)</f>
        <v>arch_control_21</v>
      </c>
      <c r="E278">
        <f>VLOOKUP(S278, metadata!A$2:Q$37,5,FALSE)</f>
        <v>45098</v>
      </c>
      <c r="F278">
        <f>VLOOKUP(S278, metadata!A$2:Q$37,6,FALSE)</f>
        <v>0.39652777777777781</v>
      </c>
      <c r="G278" t="str">
        <f>VLOOKUP(S278, metadata!A$2:Q$37,7,FALSE)</f>
        <v>arch</v>
      </c>
      <c r="H278" t="str">
        <f>VLOOKUP(S278, metadata!A$2:Q$37,8,FALSE)</f>
        <v>arch_control_21</v>
      </c>
      <c r="I278" t="str">
        <f>VLOOKUP(S278, metadata!A$2:Q$37,9,FALSE)</f>
        <v>B</v>
      </c>
      <c r="J278">
        <f>VLOOKUP(S278, metadata!A$2:Q$37,10,FALSE)</f>
        <v>2</v>
      </c>
      <c r="K278" t="str">
        <f>VLOOKUP(S278, metadata!A$2:Q$37,11,FALSE)</f>
        <v>https://five.epicollect.net/api/media/mk-nutnet2023-5dominantplants?type=photo&amp;format=entry_original&amp;name=060a5adb-824c-4fbe-a694-6a346bbf3390_1687354305.jpg</v>
      </c>
      <c r="L278">
        <f>VLOOKUP(S278, metadata!A$2:Q$37,12,FALSE)</f>
        <v>0</v>
      </c>
      <c r="M278" t="str">
        <f>VLOOKUP(S278, metadata!A$2:Q$37,13,FALSE)</f>
        <v>arch</v>
      </c>
      <c r="N278">
        <f>VLOOKUP(S278, metadata!A$2:Q$37,14,FALSE)</f>
        <v>0</v>
      </c>
      <c r="O278">
        <f>VLOOKUP(S278, metadata!A$2:Q$37,15,FALSE)</f>
        <v>0</v>
      </c>
      <c r="P278">
        <f>VLOOKUP(S278, metadata!A$2:Q$37,16,FALSE)</f>
        <v>12</v>
      </c>
      <c r="Q278">
        <f>VLOOKUP(S278, metadata!A$2:Q$37,17,FALSE)</f>
        <v>0</v>
      </c>
      <c r="R278" t="b">
        <f t="shared" si="4"/>
        <v>1</v>
      </c>
      <c r="S278" t="s">
        <v>103</v>
      </c>
      <c r="T278" t="s">
        <v>940</v>
      </c>
      <c r="U278" t="s">
        <v>939</v>
      </c>
      <c r="V278" t="s">
        <v>938</v>
      </c>
      <c r="W278" t="s">
        <v>937</v>
      </c>
      <c r="X278" t="s">
        <v>936</v>
      </c>
      <c r="Y278" t="s">
        <v>935</v>
      </c>
      <c r="Z278">
        <v>15</v>
      </c>
      <c r="AA278" t="s">
        <v>934</v>
      </c>
    </row>
    <row r="279" spans="1:28" x14ac:dyDescent="0.3">
      <c r="A279" t="str">
        <f>VLOOKUP(S279, metadata!A$2:Q$37,1,FALSE)</f>
        <v>129f1263-13d2-444f-8cbe-e1a939c0a072</v>
      </c>
      <c r="B279" t="str">
        <f>VLOOKUP(S279, metadata!A$2:Q$37,2,FALSE)</f>
        <v>2023-09-07T17:03:29.000Z</v>
      </c>
      <c r="C279" t="str">
        <f>VLOOKUP(S279, metadata!A$2:Q$37,3,FALSE)</f>
        <v>2023-09-07T17:03:35.000Z</v>
      </c>
      <c r="D279" t="str">
        <f>VLOOKUP(S279, metadata!A$2:Q$37,4,FALSE)</f>
        <v>sevi_NPK_15</v>
      </c>
      <c r="E279">
        <f>VLOOKUP(S279, metadata!A$2:Q$37,5,FALSE)</f>
        <v>45176</v>
      </c>
      <c r="F279">
        <f>VLOOKUP(S279, metadata!A$2:Q$37,6,FALSE)</f>
        <v>0.45555555555555555</v>
      </c>
      <c r="G279" t="str">
        <f>VLOOKUP(S279, metadata!A$2:Q$37,7,FALSE)</f>
        <v>sevi</v>
      </c>
      <c r="H279" t="str">
        <f>VLOOKUP(S279, metadata!A$2:Q$37,8,FALSE)</f>
        <v>sevi_NPK_15</v>
      </c>
      <c r="I279" t="str">
        <f>VLOOKUP(S279, metadata!A$2:Q$37,9,FALSE)</f>
        <v>A</v>
      </c>
      <c r="J279">
        <f>VLOOKUP(S279, metadata!A$2:Q$37,10,FALSE)</f>
        <v>1</v>
      </c>
      <c r="K279" t="str">
        <f>VLOOKUP(S279, metadata!A$2:Q$37,11,FALSE)</f>
        <v>https://five.epicollect.net/api/media/mk-nutnet2023-5dominantplants?type=photo&amp;format=entry_original&amp;name=129f1263-13d2-444f-8cbe-e1a939c0a072_1694105820.jpg</v>
      </c>
      <c r="L279">
        <f>VLOOKUP(S279, metadata!A$2:Q$37,12,FALSE)</f>
        <v>0</v>
      </c>
      <c r="M279" t="str">
        <f>VLOOKUP(S279, metadata!A$2:Q$37,13,FALSE)</f>
        <v>sevi</v>
      </c>
      <c r="N279">
        <f>VLOOKUP(S279, metadata!A$2:Q$37,14,FALSE)</f>
        <v>0</v>
      </c>
      <c r="O279">
        <f>VLOOKUP(S279, metadata!A$2:Q$37,15,FALSE)</f>
        <v>0</v>
      </c>
      <c r="P279">
        <f>VLOOKUP(S279, metadata!A$2:Q$37,16,FALSE)</f>
        <v>0</v>
      </c>
      <c r="Q279">
        <f>VLOOKUP(S279, metadata!A$2:Q$37,17,FALSE)</f>
        <v>7</v>
      </c>
      <c r="R279" t="b">
        <f t="shared" si="4"/>
        <v>1</v>
      </c>
      <c r="S279" t="s">
        <v>55</v>
      </c>
      <c r="T279" t="s">
        <v>1596</v>
      </c>
      <c r="U279" t="s">
        <v>1595</v>
      </c>
      <c r="V279" t="s">
        <v>1594</v>
      </c>
      <c r="W279" t="s">
        <v>1552</v>
      </c>
      <c r="X279" t="s">
        <v>1368</v>
      </c>
      <c r="Y279" t="s">
        <v>1367</v>
      </c>
      <c r="Z279">
        <v>3</v>
      </c>
    </row>
    <row r="280" spans="1:28" x14ac:dyDescent="0.3">
      <c r="A280" t="str">
        <f>VLOOKUP(S280, metadata!A$2:Q$37,1,FALSE)</f>
        <v>62681bb0-fa86-4929-921a-020782947833</v>
      </c>
      <c r="B280" t="str">
        <f>VLOOKUP(S280, metadata!A$2:Q$37,2,FALSE)</f>
        <v>2023-09-07T16:44:15.000Z</v>
      </c>
      <c r="C280" t="str">
        <f>VLOOKUP(S280, metadata!A$2:Q$37,3,FALSE)</f>
        <v>2023-09-07T16:44:20.000Z</v>
      </c>
      <c r="D280" t="str">
        <f>VLOOKUP(S280, metadata!A$2:Q$37,4,FALSE)</f>
        <v>sevi_control_08</v>
      </c>
      <c r="E280">
        <f>VLOOKUP(S280, metadata!A$2:Q$37,5,FALSE)</f>
        <v>45176</v>
      </c>
      <c r="F280">
        <f>VLOOKUP(S280, metadata!A$2:Q$37,6,FALSE)</f>
        <v>0.43888888888888888</v>
      </c>
      <c r="G280" t="str">
        <f>VLOOKUP(S280, metadata!A$2:Q$37,7,FALSE)</f>
        <v>sevi</v>
      </c>
      <c r="H280" t="str">
        <f>VLOOKUP(S280, metadata!A$2:Q$37,8,FALSE)</f>
        <v>sevi_control_08</v>
      </c>
      <c r="I280" t="str">
        <f>VLOOKUP(S280, metadata!A$2:Q$37,9,FALSE)</f>
        <v>B</v>
      </c>
      <c r="J280">
        <f>VLOOKUP(S280, metadata!A$2:Q$37,10,FALSE)</f>
        <v>2</v>
      </c>
      <c r="K280" t="str">
        <f>VLOOKUP(S280, metadata!A$2:Q$37,11,FALSE)</f>
        <v>https://five.epicollect.net/api/media/mk-nutnet2023-5dominantplants?type=photo&amp;format=entry_original&amp;name=62681bb0-fa86-4929-921a-020782947833_1694104410.jpg</v>
      </c>
      <c r="L280" t="str">
        <f>VLOOKUP(S280, metadata!A$2:Q$37,12,FALSE)</f>
        <v>Moved from A1 to B2 becauseofwasp nest in A1</v>
      </c>
      <c r="M280" t="str">
        <f>VLOOKUP(S280, metadata!A$2:Q$37,13,FALSE)</f>
        <v>sevi</v>
      </c>
      <c r="N280">
        <f>VLOOKUP(S280, metadata!A$2:Q$37,14,FALSE)</f>
        <v>0</v>
      </c>
      <c r="O280">
        <f>VLOOKUP(S280, metadata!A$2:Q$37,15,FALSE)</f>
        <v>0</v>
      </c>
      <c r="P280">
        <f>VLOOKUP(S280, metadata!A$2:Q$37,16,FALSE)</f>
        <v>0</v>
      </c>
      <c r="Q280">
        <f>VLOOKUP(S280, metadata!A$2:Q$37,17,FALSE)</f>
        <v>6</v>
      </c>
      <c r="R280" t="b">
        <f t="shared" si="4"/>
        <v>1</v>
      </c>
      <c r="S280" t="s">
        <v>60</v>
      </c>
      <c r="T280" t="s">
        <v>1593</v>
      </c>
      <c r="U280" t="s">
        <v>1592</v>
      </c>
      <c r="V280" t="s">
        <v>1591</v>
      </c>
      <c r="W280" t="s">
        <v>1374</v>
      </c>
      <c r="X280" t="s">
        <v>1368</v>
      </c>
      <c r="Y280" t="s">
        <v>1367</v>
      </c>
      <c r="Z280">
        <v>1</v>
      </c>
    </row>
    <row r="281" spans="1:28" x14ac:dyDescent="0.3">
      <c r="A281" t="str">
        <f>VLOOKUP(S281, metadata!A$2:Q$37,1,FALSE)</f>
        <v>8b46e7b8-dae7-4ba8-abae-6fdc43e3fd81</v>
      </c>
      <c r="B281" t="str">
        <f>VLOOKUP(S281, metadata!A$2:Q$37,2,FALSE)</f>
        <v>2023-09-07T19:02:40.000Z</v>
      </c>
      <c r="C281" t="str">
        <f>VLOOKUP(S281, metadata!A$2:Q$37,3,FALSE)</f>
        <v>2023-09-07T19:02:53.000Z</v>
      </c>
      <c r="D281" t="str">
        <f>VLOOKUP(S281, metadata!A$2:Q$37,4,FALSE)</f>
        <v>sevi_NPK_39</v>
      </c>
      <c r="E281">
        <f>VLOOKUP(S281, metadata!A$2:Q$37,5,FALSE)</f>
        <v>45176</v>
      </c>
      <c r="F281">
        <f>VLOOKUP(S281, metadata!A$2:Q$37,6,FALSE)</f>
        <v>0.54027777777777775</v>
      </c>
      <c r="G281" t="str">
        <f>VLOOKUP(S281, metadata!A$2:Q$37,7,FALSE)</f>
        <v>sevi</v>
      </c>
      <c r="H281" t="str">
        <f>VLOOKUP(S281, metadata!A$2:Q$37,8,FALSE)</f>
        <v>sevi_NPK_39</v>
      </c>
      <c r="I281" t="str">
        <f>VLOOKUP(S281, metadata!A$2:Q$37,9,FALSE)</f>
        <v>B</v>
      </c>
      <c r="J281">
        <f>VLOOKUP(S281, metadata!A$2:Q$37,10,FALSE)</f>
        <v>2</v>
      </c>
      <c r="K281" t="str">
        <f>VLOOKUP(S281, metadata!A$2:Q$37,11,FALSE)</f>
        <v>https://five.epicollect.net/api/media/mk-nutnet2023-5dominantplants?type=photo&amp;format=entry_original&amp;name=8b46e7b8-dae7-4ba8-abae-6fdc43e3fd81_1694113114.jpg</v>
      </c>
      <c r="L281">
        <f>VLOOKUP(S281, metadata!A$2:Q$37,12,FALSE)</f>
        <v>0</v>
      </c>
      <c r="M281" t="str">
        <f>VLOOKUP(S281, metadata!A$2:Q$37,13,FALSE)</f>
        <v>sevi</v>
      </c>
      <c r="N281">
        <f>VLOOKUP(S281, metadata!A$2:Q$37,14,FALSE)</f>
        <v>0</v>
      </c>
      <c r="O281">
        <f>VLOOKUP(S281, metadata!A$2:Q$37,15,FALSE)</f>
        <v>0</v>
      </c>
      <c r="P281">
        <f>VLOOKUP(S281, metadata!A$2:Q$37,16,FALSE)</f>
        <v>0</v>
      </c>
      <c r="Q281">
        <f>VLOOKUP(S281, metadata!A$2:Q$37,17,FALSE)</f>
        <v>8</v>
      </c>
      <c r="R281" t="b">
        <f t="shared" si="4"/>
        <v>1</v>
      </c>
      <c r="S281" t="s">
        <v>17</v>
      </c>
      <c r="T281" t="s">
        <v>1590</v>
      </c>
      <c r="U281" t="s">
        <v>1589</v>
      </c>
      <c r="V281" t="s">
        <v>1588</v>
      </c>
      <c r="W281" t="s">
        <v>1587</v>
      </c>
      <c r="X281" t="s">
        <v>1262</v>
      </c>
      <c r="Z281">
        <v>1</v>
      </c>
    </row>
    <row r="282" spans="1:28" x14ac:dyDescent="0.3">
      <c r="A282" t="str">
        <f>VLOOKUP(S282, metadata!A$2:Q$37,1,FALSE)</f>
        <v>8b46e7b8-dae7-4ba8-abae-6fdc43e3fd81</v>
      </c>
      <c r="B282" t="str">
        <f>VLOOKUP(S282, metadata!A$2:Q$37,2,FALSE)</f>
        <v>2023-09-07T19:02:40.000Z</v>
      </c>
      <c r="C282" t="str">
        <f>VLOOKUP(S282, metadata!A$2:Q$37,3,FALSE)</f>
        <v>2023-09-07T19:02:53.000Z</v>
      </c>
      <c r="D282" t="str">
        <f>VLOOKUP(S282, metadata!A$2:Q$37,4,FALSE)</f>
        <v>sevi_NPK_39</v>
      </c>
      <c r="E282">
        <f>VLOOKUP(S282, metadata!A$2:Q$37,5,FALSE)</f>
        <v>45176</v>
      </c>
      <c r="F282">
        <f>VLOOKUP(S282, metadata!A$2:Q$37,6,FALSE)</f>
        <v>0.54027777777777775</v>
      </c>
      <c r="G282" t="str">
        <f>VLOOKUP(S282, metadata!A$2:Q$37,7,FALSE)</f>
        <v>sevi</v>
      </c>
      <c r="H282" t="str">
        <f>VLOOKUP(S282, metadata!A$2:Q$37,8,FALSE)</f>
        <v>sevi_NPK_39</v>
      </c>
      <c r="I282" t="str">
        <f>VLOOKUP(S282, metadata!A$2:Q$37,9,FALSE)</f>
        <v>B</v>
      </c>
      <c r="J282">
        <f>VLOOKUP(S282, metadata!A$2:Q$37,10,FALSE)</f>
        <v>2</v>
      </c>
      <c r="K282" t="str">
        <f>VLOOKUP(S282, metadata!A$2:Q$37,11,FALSE)</f>
        <v>https://five.epicollect.net/api/media/mk-nutnet2023-5dominantplants?type=photo&amp;format=entry_original&amp;name=8b46e7b8-dae7-4ba8-abae-6fdc43e3fd81_1694113114.jpg</v>
      </c>
      <c r="L282">
        <f>VLOOKUP(S282, metadata!A$2:Q$37,12,FALSE)</f>
        <v>0</v>
      </c>
      <c r="M282" t="str">
        <f>VLOOKUP(S282, metadata!A$2:Q$37,13,FALSE)</f>
        <v>sevi</v>
      </c>
      <c r="N282">
        <f>VLOOKUP(S282, metadata!A$2:Q$37,14,FALSE)</f>
        <v>0</v>
      </c>
      <c r="O282">
        <f>VLOOKUP(S282, metadata!A$2:Q$37,15,FALSE)</f>
        <v>0</v>
      </c>
      <c r="P282">
        <f>VLOOKUP(S282, metadata!A$2:Q$37,16,FALSE)</f>
        <v>0</v>
      </c>
      <c r="Q282">
        <f>VLOOKUP(S282, metadata!A$2:Q$37,17,FALSE)</f>
        <v>8</v>
      </c>
      <c r="R282" t="b">
        <f t="shared" si="4"/>
        <v>1</v>
      </c>
      <c r="S282" t="s">
        <v>17</v>
      </c>
      <c r="T282" t="s">
        <v>1586</v>
      </c>
      <c r="U282" t="s">
        <v>1585</v>
      </c>
      <c r="V282" t="s">
        <v>1584</v>
      </c>
      <c r="W282" t="s">
        <v>1519</v>
      </c>
      <c r="X282" t="s">
        <v>1281</v>
      </c>
      <c r="Y282" t="s">
        <v>1280</v>
      </c>
      <c r="Z282">
        <v>1</v>
      </c>
    </row>
    <row r="283" spans="1:28" x14ac:dyDescent="0.3">
      <c r="A283" t="str">
        <f>VLOOKUP(S283, metadata!A$2:Q$37,1,FALSE)</f>
        <v>8b46e7b8-dae7-4ba8-abae-6fdc43e3fd81</v>
      </c>
      <c r="B283" t="str">
        <f>VLOOKUP(S283, metadata!A$2:Q$37,2,FALSE)</f>
        <v>2023-09-07T19:02:40.000Z</v>
      </c>
      <c r="C283" t="str">
        <f>VLOOKUP(S283, metadata!A$2:Q$37,3,FALSE)</f>
        <v>2023-09-07T19:02:53.000Z</v>
      </c>
      <c r="D283" t="str">
        <f>VLOOKUP(S283, metadata!A$2:Q$37,4,FALSE)</f>
        <v>sevi_NPK_39</v>
      </c>
      <c r="E283">
        <f>VLOOKUP(S283, metadata!A$2:Q$37,5,FALSE)</f>
        <v>45176</v>
      </c>
      <c r="F283">
        <f>VLOOKUP(S283, metadata!A$2:Q$37,6,FALSE)</f>
        <v>0.54027777777777775</v>
      </c>
      <c r="G283" t="str">
        <f>VLOOKUP(S283, metadata!A$2:Q$37,7,FALSE)</f>
        <v>sevi</v>
      </c>
      <c r="H283" t="str">
        <f>VLOOKUP(S283, metadata!A$2:Q$37,8,FALSE)</f>
        <v>sevi_NPK_39</v>
      </c>
      <c r="I283" t="str">
        <f>VLOOKUP(S283, metadata!A$2:Q$37,9,FALSE)</f>
        <v>B</v>
      </c>
      <c r="J283">
        <f>VLOOKUP(S283, metadata!A$2:Q$37,10,FALSE)</f>
        <v>2</v>
      </c>
      <c r="K283" t="str">
        <f>VLOOKUP(S283, metadata!A$2:Q$37,11,FALSE)</f>
        <v>https://five.epicollect.net/api/media/mk-nutnet2023-5dominantplants?type=photo&amp;format=entry_original&amp;name=8b46e7b8-dae7-4ba8-abae-6fdc43e3fd81_1694113114.jpg</v>
      </c>
      <c r="L283">
        <f>VLOOKUP(S283, metadata!A$2:Q$37,12,FALSE)</f>
        <v>0</v>
      </c>
      <c r="M283" t="str">
        <f>VLOOKUP(S283, metadata!A$2:Q$37,13,FALSE)</f>
        <v>sevi</v>
      </c>
      <c r="N283">
        <f>VLOOKUP(S283, metadata!A$2:Q$37,14,FALSE)</f>
        <v>0</v>
      </c>
      <c r="O283">
        <f>VLOOKUP(S283, metadata!A$2:Q$37,15,FALSE)</f>
        <v>0</v>
      </c>
      <c r="P283">
        <f>VLOOKUP(S283, metadata!A$2:Q$37,16,FALSE)</f>
        <v>0</v>
      </c>
      <c r="Q283">
        <f>VLOOKUP(S283, metadata!A$2:Q$37,17,FALSE)</f>
        <v>8</v>
      </c>
      <c r="R283" t="b">
        <f t="shared" si="4"/>
        <v>1</v>
      </c>
      <c r="S283" t="s">
        <v>17</v>
      </c>
      <c r="T283" t="s">
        <v>1583</v>
      </c>
      <c r="U283" t="s">
        <v>1582</v>
      </c>
      <c r="V283" t="s">
        <v>1581</v>
      </c>
      <c r="W283" t="s">
        <v>1580</v>
      </c>
      <c r="X283" t="s">
        <v>1268</v>
      </c>
      <c r="Z283">
        <v>3</v>
      </c>
    </row>
    <row r="284" spans="1:28" x14ac:dyDescent="0.3">
      <c r="A284" t="str">
        <f>VLOOKUP(S284, metadata!A$2:Q$37,1,FALSE)</f>
        <v>8b46e7b8-dae7-4ba8-abae-6fdc43e3fd81</v>
      </c>
      <c r="B284" t="str">
        <f>VLOOKUP(S284, metadata!A$2:Q$37,2,FALSE)</f>
        <v>2023-09-07T19:02:40.000Z</v>
      </c>
      <c r="C284" t="str">
        <f>VLOOKUP(S284, metadata!A$2:Q$37,3,FALSE)</f>
        <v>2023-09-07T19:02:53.000Z</v>
      </c>
      <c r="D284" t="str">
        <f>VLOOKUP(S284, metadata!A$2:Q$37,4,FALSE)</f>
        <v>sevi_NPK_39</v>
      </c>
      <c r="E284">
        <f>VLOOKUP(S284, metadata!A$2:Q$37,5,FALSE)</f>
        <v>45176</v>
      </c>
      <c r="F284">
        <f>VLOOKUP(S284, metadata!A$2:Q$37,6,FALSE)</f>
        <v>0.54027777777777775</v>
      </c>
      <c r="G284" t="str">
        <f>VLOOKUP(S284, metadata!A$2:Q$37,7,FALSE)</f>
        <v>sevi</v>
      </c>
      <c r="H284" t="str">
        <f>VLOOKUP(S284, metadata!A$2:Q$37,8,FALSE)</f>
        <v>sevi_NPK_39</v>
      </c>
      <c r="I284" t="str">
        <f>VLOOKUP(S284, metadata!A$2:Q$37,9,FALSE)</f>
        <v>B</v>
      </c>
      <c r="J284">
        <f>VLOOKUP(S284, metadata!A$2:Q$37,10,FALSE)</f>
        <v>2</v>
      </c>
      <c r="K284" t="str">
        <f>VLOOKUP(S284, metadata!A$2:Q$37,11,FALSE)</f>
        <v>https://five.epicollect.net/api/media/mk-nutnet2023-5dominantplants?type=photo&amp;format=entry_original&amp;name=8b46e7b8-dae7-4ba8-abae-6fdc43e3fd81_1694113114.jpg</v>
      </c>
      <c r="L284">
        <f>VLOOKUP(S284, metadata!A$2:Q$37,12,FALSE)</f>
        <v>0</v>
      </c>
      <c r="M284" t="str">
        <f>VLOOKUP(S284, metadata!A$2:Q$37,13,FALSE)</f>
        <v>sevi</v>
      </c>
      <c r="N284">
        <f>VLOOKUP(S284, metadata!A$2:Q$37,14,FALSE)</f>
        <v>0</v>
      </c>
      <c r="O284">
        <f>VLOOKUP(S284, metadata!A$2:Q$37,15,FALSE)</f>
        <v>0</v>
      </c>
      <c r="P284">
        <f>VLOOKUP(S284, metadata!A$2:Q$37,16,FALSE)</f>
        <v>0</v>
      </c>
      <c r="Q284">
        <f>VLOOKUP(S284, metadata!A$2:Q$37,17,FALSE)</f>
        <v>8</v>
      </c>
      <c r="R284" t="b">
        <f t="shared" si="4"/>
        <v>1</v>
      </c>
      <c r="S284" t="s">
        <v>17</v>
      </c>
      <c r="T284" t="s">
        <v>1579</v>
      </c>
      <c r="U284" t="s">
        <v>1578</v>
      </c>
      <c r="V284" t="s">
        <v>1577</v>
      </c>
      <c r="W284" t="s">
        <v>1576</v>
      </c>
      <c r="X284" t="s">
        <v>1274</v>
      </c>
      <c r="Z284">
        <v>18</v>
      </c>
    </row>
    <row r="285" spans="1:28" x14ac:dyDescent="0.3">
      <c r="A285" t="str">
        <f>VLOOKUP(S285, metadata!A$2:Q$37,1,FALSE)</f>
        <v>8b46e7b8-dae7-4ba8-abae-6fdc43e3fd81</v>
      </c>
      <c r="B285" t="str">
        <f>VLOOKUP(S285, metadata!A$2:Q$37,2,FALSE)</f>
        <v>2023-09-07T19:02:40.000Z</v>
      </c>
      <c r="C285" t="str">
        <f>VLOOKUP(S285, metadata!A$2:Q$37,3,FALSE)</f>
        <v>2023-09-07T19:02:53.000Z</v>
      </c>
      <c r="D285" t="str">
        <f>VLOOKUP(S285, metadata!A$2:Q$37,4,FALSE)</f>
        <v>sevi_NPK_39</v>
      </c>
      <c r="E285">
        <f>VLOOKUP(S285, metadata!A$2:Q$37,5,FALSE)</f>
        <v>45176</v>
      </c>
      <c r="F285">
        <f>VLOOKUP(S285, metadata!A$2:Q$37,6,FALSE)</f>
        <v>0.54027777777777775</v>
      </c>
      <c r="G285" t="str">
        <f>VLOOKUP(S285, metadata!A$2:Q$37,7,FALSE)</f>
        <v>sevi</v>
      </c>
      <c r="H285" t="str">
        <f>VLOOKUP(S285, metadata!A$2:Q$37,8,FALSE)</f>
        <v>sevi_NPK_39</v>
      </c>
      <c r="I285" t="str">
        <f>VLOOKUP(S285, metadata!A$2:Q$37,9,FALSE)</f>
        <v>B</v>
      </c>
      <c r="J285">
        <f>VLOOKUP(S285, metadata!A$2:Q$37,10,FALSE)</f>
        <v>2</v>
      </c>
      <c r="K285" t="str">
        <f>VLOOKUP(S285, metadata!A$2:Q$37,11,FALSE)</f>
        <v>https://five.epicollect.net/api/media/mk-nutnet2023-5dominantplants?type=photo&amp;format=entry_original&amp;name=8b46e7b8-dae7-4ba8-abae-6fdc43e3fd81_1694113114.jpg</v>
      </c>
      <c r="L285">
        <f>VLOOKUP(S285, metadata!A$2:Q$37,12,FALSE)</f>
        <v>0</v>
      </c>
      <c r="M285" t="str">
        <f>VLOOKUP(S285, metadata!A$2:Q$37,13,FALSE)</f>
        <v>sevi</v>
      </c>
      <c r="N285">
        <f>VLOOKUP(S285, metadata!A$2:Q$37,14,FALSE)</f>
        <v>0</v>
      </c>
      <c r="O285">
        <f>VLOOKUP(S285, metadata!A$2:Q$37,15,FALSE)</f>
        <v>0</v>
      </c>
      <c r="P285">
        <f>VLOOKUP(S285, metadata!A$2:Q$37,16,FALSE)</f>
        <v>0</v>
      </c>
      <c r="Q285">
        <f>VLOOKUP(S285, metadata!A$2:Q$37,17,FALSE)</f>
        <v>8</v>
      </c>
      <c r="R285" t="b">
        <f t="shared" si="4"/>
        <v>1</v>
      </c>
      <c r="S285" t="s">
        <v>17</v>
      </c>
      <c r="T285" t="s">
        <v>1575</v>
      </c>
      <c r="U285" t="s">
        <v>1574</v>
      </c>
      <c r="V285" t="s">
        <v>1573</v>
      </c>
      <c r="W285" t="s">
        <v>1475</v>
      </c>
      <c r="X285" t="s">
        <v>1474</v>
      </c>
      <c r="Z285">
        <v>1</v>
      </c>
    </row>
    <row r="286" spans="1:28" x14ac:dyDescent="0.3">
      <c r="A286" t="str">
        <f>VLOOKUP(S286, metadata!A$2:Q$37,1,FALSE)</f>
        <v>8b46e7b8-dae7-4ba8-abae-6fdc43e3fd81</v>
      </c>
      <c r="B286" t="str">
        <f>VLOOKUP(S286, metadata!A$2:Q$37,2,FALSE)</f>
        <v>2023-09-07T19:02:40.000Z</v>
      </c>
      <c r="C286" t="str">
        <f>VLOOKUP(S286, metadata!A$2:Q$37,3,FALSE)</f>
        <v>2023-09-07T19:02:53.000Z</v>
      </c>
      <c r="D286" t="str">
        <f>VLOOKUP(S286, metadata!A$2:Q$37,4,FALSE)</f>
        <v>sevi_NPK_39</v>
      </c>
      <c r="E286">
        <f>VLOOKUP(S286, metadata!A$2:Q$37,5,FALSE)</f>
        <v>45176</v>
      </c>
      <c r="F286">
        <f>VLOOKUP(S286, metadata!A$2:Q$37,6,FALSE)</f>
        <v>0.54027777777777775</v>
      </c>
      <c r="G286" t="str">
        <f>VLOOKUP(S286, metadata!A$2:Q$37,7,FALSE)</f>
        <v>sevi</v>
      </c>
      <c r="H286" t="str">
        <f>VLOOKUP(S286, metadata!A$2:Q$37,8,FALSE)</f>
        <v>sevi_NPK_39</v>
      </c>
      <c r="I286" t="str">
        <f>VLOOKUP(S286, metadata!A$2:Q$37,9,FALSE)</f>
        <v>B</v>
      </c>
      <c r="J286">
        <f>VLOOKUP(S286, metadata!A$2:Q$37,10,FALSE)</f>
        <v>2</v>
      </c>
      <c r="K286" t="str">
        <f>VLOOKUP(S286, metadata!A$2:Q$37,11,FALSE)</f>
        <v>https://five.epicollect.net/api/media/mk-nutnet2023-5dominantplants?type=photo&amp;format=entry_original&amp;name=8b46e7b8-dae7-4ba8-abae-6fdc43e3fd81_1694113114.jpg</v>
      </c>
      <c r="L286">
        <f>VLOOKUP(S286, metadata!A$2:Q$37,12,FALSE)</f>
        <v>0</v>
      </c>
      <c r="M286" t="str">
        <f>VLOOKUP(S286, metadata!A$2:Q$37,13,FALSE)</f>
        <v>sevi</v>
      </c>
      <c r="N286">
        <f>VLOOKUP(S286, metadata!A$2:Q$37,14,FALSE)</f>
        <v>0</v>
      </c>
      <c r="O286">
        <f>VLOOKUP(S286, metadata!A$2:Q$37,15,FALSE)</f>
        <v>0</v>
      </c>
      <c r="P286">
        <f>VLOOKUP(S286, metadata!A$2:Q$37,16,FALSE)</f>
        <v>0</v>
      </c>
      <c r="Q286">
        <f>VLOOKUP(S286, metadata!A$2:Q$37,17,FALSE)</f>
        <v>8</v>
      </c>
      <c r="R286" t="b">
        <f t="shared" si="4"/>
        <v>1</v>
      </c>
      <c r="S286" t="s">
        <v>17</v>
      </c>
      <c r="T286" t="s">
        <v>1572</v>
      </c>
      <c r="U286" t="s">
        <v>1571</v>
      </c>
      <c r="V286" t="s">
        <v>1570</v>
      </c>
      <c r="W286" t="s">
        <v>1569</v>
      </c>
      <c r="X286" t="s">
        <v>1245</v>
      </c>
      <c r="Z286">
        <v>88</v>
      </c>
    </row>
    <row r="287" spans="1:28" x14ac:dyDescent="0.3">
      <c r="A287" t="str">
        <f>VLOOKUP(S287, metadata!A$2:Q$37,1,FALSE)</f>
        <v>8b46e7b8-dae7-4ba8-abae-6fdc43e3fd81</v>
      </c>
      <c r="B287" t="str">
        <f>VLOOKUP(S287, metadata!A$2:Q$37,2,FALSE)</f>
        <v>2023-09-07T19:02:40.000Z</v>
      </c>
      <c r="C287" t="str">
        <f>VLOOKUP(S287, metadata!A$2:Q$37,3,FALSE)</f>
        <v>2023-09-07T19:02:53.000Z</v>
      </c>
      <c r="D287" t="str">
        <f>VLOOKUP(S287, metadata!A$2:Q$37,4,FALSE)</f>
        <v>sevi_NPK_39</v>
      </c>
      <c r="E287">
        <f>VLOOKUP(S287, metadata!A$2:Q$37,5,FALSE)</f>
        <v>45176</v>
      </c>
      <c r="F287">
        <f>VLOOKUP(S287, metadata!A$2:Q$37,6,FALSE)</f>
        <v>0.54027777777777775</v>
      </c>
      <c r="G287" t="str">
        <f>VLOOKUP(S287, metadata!A$2:Q$37,7,FALSE)</f>
        <v>sevi</v>
      </c>
      <c r="H287" t="str">
        <f>VLOOKUP(S287, metadata!A$2:Q$37,8,FALSE)</f>
        <v>sevi_NPK_39</v>
      </c>
      <c r="I287" t="str">
        <f>VLOOKUP(S287, metadata!A$2:Q$37,9,FALSE)</f>
        <v>B</v>
      </c>
      <c r="J287">
        <f>VLOOKUP(S287, metadata!A$2:Q$37,10,FALSE)</f>
        <v>2</v>
      </c>
      <c r="K287" t="str">
        <f>VLOOKUP(S287, metadata!A$2:Q$37,11,FALSE)</f>
        <v>https://five.epicollect.net/api/media/mk-nutnet2023-5dominantplants?type=photo&amp;format=entry_original&amp;name=8b46e7b8-dae7-4ba8-abae-6fdc43e3fd81_1694113114.jpg</v>
      </c>
      <c r="L287">
        <f>VLOOKUP(S287, metadata!A$2:Q$37,12,FALSE)</f>
        <v>0</v>
      </c>
      <c r="M287" t="str">
        <f>VLOOKUP(S287, metadata!A$2:Q$37,13,FALSE)</f>
        <v>sevi</v>
      </c>
      <c r="N287">
        <f>VLOOKUP(S287, metadata!A$2:Q$37,14,FALSE)</f>
        <v>0</v>
      </c>
      <c r="O287">
        <f>VLOOKUP(S287, metadata!A$2:Q$37,15,FALSE)</f>
        <v>0</v>
      </c>
      <c r="P287">
        <f>VLOOKUP(S287, metadata!A$2:Q$37,16,FALSE)</f>
        <v>0</v>
      </c>
      <c r="Q287">
        <f>VLOOKUP(S287, metadata!A$2:Q$37,17,FALSE)</f>
        <v>8</v>
      </c>
      <c r="R287" t="b">
        <f t="shared" si="4"/>
        <v>1</v>
      </c>
      <c r="S287" t="s">
        <v>17</v>
      </c>
      <c r="T287" t="s">
        <v>1568</v>
      </c>
      <c r="U287" t="s">
        <v>1567</v>
      </c>
      <c r="V287" t="s">
        <v>1566</v>
      </c>
      <c r="W287" t="s">
        <v>1251</v>
      </c>
      <c r="X287" t="s">
        <v>1250</v>
      </c>
      <c r="Z287">
        <v>8</v>
      </c>
    </row>
    <row r="288" spans="1:28" x14ac:dyDescent="0.3">
      <c r="A288" t="str">
        <f>VLOOKUP(S288, metadata!A$2:Q$37,1,FALSE)</f>
        <v>8b46e7b8-dae7-4ba8-abae-6fdc43e3fd81</v>
      </c>
      <c r="B288" t="str">
        <f>VLOOKUP(S288, metadata!A$2:Q$37,2,FALSE)</f>
        <v>2023-09-07T19:02:40.000Z</v>
      </c>
      <c r="C288" t="str">
        <f>VLOOKUP(S288, metadata!A$2:Q$37,3,FALSE)</f>
        <v>2023-09-07T19:02:53.000Z</v>
      </c>
      <c r="D288" t="str">
        <f>VLOOKUP(S288, metadata!A$2:Q$37,4,FALSE)</f>
        <v>sevi_NPK_39</v>
      </c>
      <c r="E288">
        <f>VLOOKUP(S288, metadata!A$2:Q$37,5,FALSE)</f>
        <v>45176</v>
      </c>
      <c r="F288">
        <f>VLOOKUP(S288, metadata!A$2:Q$37,6,FALSE)</f>
        <v>0.54027777777777775</v>
      </c>
      <c r="G288" t="str">
        <f>VLOOKUP(S288, metadata!A$2:Q$37,7,FALSE)</f>
        <v>sevi</v>
      </c>
      <c r="H288" t="str">
        <f>VLOOKUP(S288, metadata!A$2:Q$37,8,FALSE)</f>
        <v>sevi_NPK_39</v>
      </c>
      <c r="I288" t="str">
        <f>VLOOKUP(S288, metadata!A$2:Q$37,9,FALSE)</f>
        <v>B</v>
      </c>
      <c r="J288">
        <f>VLOOKUP(S288, metadata!A$2:Q$37,10,FALSE)</f>
        <v>2</v>
      </c>
      <c r="K288" t="str">
        <f>VLOOKUP(S288, metadata!A$2:Q$37,11,FALSE)</f>
        <v>https://five.epicollect.net/api/media/mk-nutnet2023-5dominantplants?type=photo&amp;format=entry_original&amp;name=8b46e7b8-dae7-4ba8-abae-6fdc43e3fd81_1694113114.jpg</v>
      </c>
      <c r="L288">
        <f>VLOOKUP(S288, metadata!A$2:Q$37,12,FALSE)</f>
        <v>0</v>
      </c>
      <c r="M288" t="str">
        <f>VLOOKUP(S288, metadata!A$2:Q$37,13,FALSE)</f>
        <v>sevi</v>
      </c>
      <c r="N288">
        <f>VLOOKUP(S288, metadata!A$2:Q$37,14,FALSE)</f>
        <v>0</v>
      </c>
      <c r="O288">
        <f>VLOOKUP(S288, metadata!A$2:Q$37,15,FALSE)</f>
        <v>0</v>
      </c>
      <c r="P288">
        <f>VLOOKUP(S288, metadata!A$2:Q$37,16,FALSE)</f>
        <v>0</v>
      </c>
      <c r="Q288">
        <f>VLOOKUP(S288, metadata!A$2:Q$37,17,FALSE)</f>
        <v>8</v>
      </c>
      <c r="R288" t="b">
        <f t="shared" si="4"/>
        <v>1</v>
      </c>
      <c r="S288" t="s">
        <v>17</v>
      </c>
      <c r="T288" t="s">
        <v>1565</v>
      </c>
      <c r="U288" t="s">
        <v>1564</v>
      </c>
      <c r="V288" t="s">
        <v>1563</v>
      </c>
      <c r="W288" t="s">
        <v>1256</v>
      </c>
      <c r="X288" t="s">
        <v>1255</v>
      </c>
      <c r="Z288">
        <v>0.5</v>
      </c>
    </row>
    <row r="289" spans="1:27" x14ac:dyDescent="0.3">
      <c r="A289" t="str">
        <f>VLOOKUP(S289, metadata!A$2:Q$37,1,FALSE)</f>
        <v>073881bb-7a81-4cf9-b49f-36726649de0f</v>
      </c>
      <c r="B289" t="str">
        <f>VLOOKUP(S289, metadata!A$2:Q$37,2,FALSE)</f>
        <v>2023-09-07T18:49:46.000Z</v>
      </c>
      <c r="C289" t="str">
        <f>VLOOKUP(S289, metadata!A$2:Q$37,3,FALSE)</f>
        <v>2023-09-07T18:53:36.000Z</v>
      </c>
      <c r="D289" t="str">
        <f>VLOOKUP(S289, metadata!A$2:Q$37,4,FALSE)</f>
        <v>sevi_control_40</v>
      </c>
      <c r="E289">
        <f>VLOOKUP(S289, metadata!A$2:Q$37,5,FALSE)</f>
        <v>45176</v>
      </c>
      <c r="F289">
        <f>VLOOKUP(S289, metadata!A$2:Q$37,6,FALSE)</f>
        <v>0.53333333333333333</v>
      </c>
      <c r="G289" t="str">
        <f>VLOOKUP(S289, metadata!A$2:Q$37,7,FALSE)</f>
        <v>sevi</v>
      </c>
      <c r="H289" t="str">
        <f>VLOOKUP(S289, metadata!A$2:Q$37,8,FALSE)</f>
        <v>sevi_control_40</v>
      </c>
      <c r="I289" t="str">
        <f>VLOOKUP(S289, metadata!A$2:Q$37,9,FALSE)</f>
        <v>A</v>
      </c>
      <c r="J289">
        <f>VLOOKUP(S289, metadata!A$2:Q$37,10,FALSE)</f>
        <v>1</v>
      </c>
      <c r="K289" t="str">
        <f>VLOOKUP(S289, metadata!A$2:Q$37,11,FALSE)</f>
        <v>https://five.epicollect.net/api/media/mk-nutnet2023-5dominantplants?type=photo&amp;format=entry_original&amp;name=073881bb-7a81-4cf9-b49f-36726649de0f_1694112536.jpg</v>
      </c>
      <c r="L289">
        <f>VLOOKUP(S289, metadata!A$2:Q$37,12,FALSE)</f>
        <v>0</v>
      </c>
      <c r="M289" t="str">
        <f>VLOOKUP(S289, metadata!A$2:Q$37,13,FALSE)</f>
        <v>sevi</v>
      </c>
      <c r="N289">
        <f>VLOOKUP(S289, metadata!A$2:Q$37,14,FALSE)</f>
        <v>0</v>
      </c>
      <c r="O289">
        <f>VLOOKUP(S289, metadata!A$2:Q$37,15,FALSE)</f>
        <v>0</v>
      </c>
      <c r="P289">
        <f>VLOOKUP(S289, metadata!A$2:Q$37,16,FALSE)</f>
        <v>0</v>
      </c>
      <c r="Q289">
        <f>VLOOKUP(S289, metadata!A$2:Q$37,17,FALSE)</f>
        <v>10</v>
      </c>
      <c r="R289" t="b">
        <f t="shared" si="4"/>
        <v>1</v>
      </c>
      <c r="S289" t="s">
        <v>24</v>
      </c>
      <c r="T289" s="3" t="s">
        <v>1562</v>
      </c>
      <c r="U289" t="s">
        <v>1561</v>
      </c>
      <c r="V289" t="s">
        <v>1560</v>
      </c>
      <c r="W289" t="s">
        <v>1559</v>
      </c>
      <c r="X289" t="s">
        <v>1474</v>
      </c>
      <c r="Z289">
        <v>2</v>
      </c>
    </row>
    <row r="290" spans="1:27" x14ac:dyDescent="0.3">
      <c r="A290" t="str">
        <f>VLOOKUP(S290, metadata!A$2:Q$37,1,FALSE)</f>
        <v>073881bb-7a81-4cf9-b49f-36726649de0f</v>
      </c>
      <c r="B290" t="str">
        <f>VLOOKUP(S290, metadata!A$2:Q$37,2,FALSE)</f>
        <v>2023-09-07T18:49:46.000Z</v>
      </c>
      <c r="C290" t="str">
        <f>VLOOKUP(S290, metadata!A$2:Q$37,3,FALSE)</f>
        <v>2023-09-07T18:53:36.000Z</v>
      </c>
      <c r="D290" t="str">
        <f>VLOOKUP(S290, metadata!A$2:Q$37,4,FALSE)</f>
        <v>sevi_control_40</v>
      </c>
      <c r="E290">
        <f>VLOOKUP(S290, metadata!A$2:Q$37,5,FALSE)</f>
        <v>45176</v>
      </c>
      <c r="F290">
        <f>VLOOKUP(S290, metadata!A$2:Q$37,6,FALSE)</f>
        <v>0.53333333333333333</v>
      </c>
      <c r="G290" t="str">
        <f>VLOOKUP(S290, metadata!A$2:Q$37,7,FALSE)</f>
        <v>sevi</v>
      </c>
      <c r="H290" t="str">
        <f>VLOOKUP(S290, metadata!A$2:Q$37,8,FALSE)</f>
        <v>sevi_control_40</v>
      </c>
      <c r="I290" t="str">
        <f>VLOOKUP(S290, metadata!A$2:Q$37,9,FALSE)</f>
        <v>A</v>
      </c>
      <c r="J290">
        <f>VLOOKUP(S290, metadata!A$2:Q$37,10,FALSE)</f>
        <v>1</v>
      </c>
      <c r="K290" t="str">
        <f>VLOOKUP(S290, metadata!A$2:Q$37,11,FALSE)</f>
        <v>https://five.epicollect.net/api/media/mk-nutnet2023-5dominantplants?type=photo&amp;format=entry_original&amp;name=073881bb-7a81-4cf9-b49f-36726649de0f_1694112536.jpg</v>
      </c>
      <c r="L290">
        <f>VLOOKUP(S290, metadata!A$2:Q$37,12,FALSE)</f>
        <v>0</v>
      </c>
      <c r="M290" t="str">
        <f>VLOOKUP(S290, metadata!A$2:Q$37,13,FALSE)</f>
        <v>sevi</v>
      </c>
      <c r="N290">
        <f>VLOOKUP(S290, metadata!A$2:Q$37,14,FALSE)</f>
        <v>0</v>
      </c>
      <c r="O290">
        <f>VLOOKUP(S290, metadata!A$2:Q$37,15,FALSE)</f>
        <v>0</v>
      </c>
      <c r="P290">
        <f>VLOOKUP(S290, metadata!A$2:Q$37,16,FALSE)</f>
        <v>0</v>
      </c>
      <c r="Q290">
        <f>VLOOKUP(S290, metadata!A$2:Q$37,17,FALSE)</f>
        <v>10</v>
      </c>
      <c r="R290" t="b">
        <f t="shared" si="4"/>
        <v>1</v>
      </c>
      <c r="S290" t="s">
        <v>24</v>
      </c>
      <c r="T290" t="s">
        <v>1558</v>
      </c>
      <c r="U290" t="s">
        <v>1557</v>
      </c>
      <c r="V290" t="s">
        <v>1556</v>
      </c>
      <c r="W290" t="s">
        <v>1519</v>
      </c>
      <c r="X290" t="s">
        <v>1281</v>
      </c>
      <c r="Y290" t="s">
        <v>1280</v>
      </c>
      <c r="Z290">
        <v>1</v>
      </c>
    </row>
    <row r="291" spans="1:27" x14ac:dyDescent="0.3">
      <c r="A291" t="str">
        <f>VLOOKUP(S291, metadata!A$2:Q$37,1,FALSE)</f>
        <v>073881bb-7a81-4cf9-b49f-36726649de0f</v>
      </c>
      <c r="B291" t="str">
        <f>VLOOKUP(S291, metadata!A$2:Q$37,2,FALSE)</f>
        <v>2023-09-07T18:49:46.000Z</v>
      </c>
      <c r="C291" t="str">
        <f>VLOOKUP(S291, metadata!A$2:Q$37,3,FALSE)</f>
        <v>2023-09-07T18:53:36.000Z</v>
      </c>
      <c r="D291" t="str">
        <f>VLOOKUP(S291, metadata!A$2:Q$37,4,FALSE)</f>
        <v>sevi_control_40</v>
      </c>
      <c r="E291">
        <f>VLOOKUP(S291, metadata!A$2:Q$37,5,FALSE)</f>
        <v>45176</v>
      </c>
      <c r="F291">
        <f>VLOOKUP(S291, metadata!A$2:Q$37,6,FALSE)</f>
        <v>0.53333333333333333</v>
      </c>
      <c r="G291" t="str">
        <f>VLOOKUP(S291, metadata!A$2:Q$37,7,FALSE)</f>
        <v>sevi</v>
      </c>
      <c r="H291" t="str">
        <f>VLOOKUP(S291, metadata!A$2:Q$37,8,FALSE)</f>
        <v>sevi_control_40</v>
      </c>
      <c r="I291" t="str">
        <f>VLOOKUP(S291, metadata!A$2:Q$37,9,FALSE)</f>
        <v>A</v>
      </c>
      <c r="J291">
        <f>VLOOKUP(S291, metadata!A$2:Q$37,10,FALSE)</f>
        <v>1</v>
      </c>
      <c r="K291" t="str">
        <f>VLOOKUP(S291, metadata!A$2:Q$37,11,FALSE)</f>
        <v>https://five.epicollect.net/api/media/mk-nutnet2023-5dominantplants?type=photo&amp;format=entry_original&amp;name=073881bb-7a81-4cf9-b49f-36726649de0f_1694112536.jpg</v>
      </c>
      <c r="L291">
        <f>VLOOKUP(S291, metadata!A$2:Q$37,12,FALSE)</f>
        <v>0</v>
      </c>
      <c r="M291" t="str">
        <f>VLOOKUP(S291, metadata!A$2:Q$37,13,FALSE)</f>
        <v>sevi</v>
      </c>
      <c r="N291">
        <f>VLOOKUP(S291, metadata!A$2:Q$37,14,FALSE)</f>
        <v>0</v>
      </c>
      <c r="O291">
        <f>VLOOKUP(S291, metadata!A$2:Q$37,15,FALSE)</f>
        <v>0</v>
      </c>
      <c r="P291">
        <f>VLOOKUP(S291, metadata!A$2:Q$37,16,FALSE)</f>
        <v>0</v>
      </c>
      <c r="Q291">
        <f>VLOOKUP(S291, metadata!A$2:Q$37,17,FALSE)</f>
        <v>10</v>
      </c>
      <c r="R291" t="b">
        <f t="shared" si="4"/>
        <v>1</v>
      </c>
      <c r="S291" t="s">
        <v>24</v>
      </c>
      <c r="T291" t="s">
        <v>1555</v>
      </c>
      <c r="U291" t="s">
        <v>1554</v>
      </c>
      <c r="V291" t="s">
        <v>1553</v>
      </c>
      <c r="W291" t="s">
        <v>1552</v>
      </c>
      <c r="X291" t="s">
        <v>1368</v>
      </c>
      <c r="Y291" t="s">
        <v>1367</v>
      </c>
      <c r="Z291">
        <v>3</v>
      </c>
    </row>
    <row r="292" spans="1:27" x14ac:dyDescent="0.3">
      <c r="A292" t="str">
        <f>VLOOKUP(S292, metadata!A$2:Q$37,1,FALSE)</f>
        <v>073881bb-7a81-4cf9-b49f-36726649de0f</v>
      </c>
      <c r="B292" t="str">
        <f>VLOOKUP(S292, metadata!A$2:Q$37,2,FALSE)</f>
        <v>2023-09-07T18:49:46.000Z</v>
      </c>
      <c r="C292" t="str">
        <f>VLOOKUP(S292, metadata!A$2:Q$37,3,FALSE)</f>
        <v>2023-09-07T18:53:36.000Z</v>
      </c>
      <c r="D292" t="str">
        <f>VLOOKUP(S292, metadata!A$2:Q$37,4,FALSE)</f>
        <v>sevi_control_40</v>
      </c>
      <c r="E292">
        <f>VLOOKUP(S292, metadata!A$2:Q$37,5,FALSE)</f>
        <v>45176</v>
      </c>
      <c r="F292">
        <f>VLOOKUP(S292, metadata!A$2:Q$37,6,FALSE)</f>
        <v>0.53333333333333333</v>
      </c>
      <c r="G292" t="str">
        <f>VLOOKUP(S292, metadata!A$2:Q$37,7,FALSE)</f>
        <v>sevi</v>
      </c>
      <c r="H292" t="str">
        <f>VLOOKUP(S292, metadata!A$2:Q$37,8,FALSE)</f>
        <v>sevi_control_40</v>
      </c>
      <c r="I292" t="str">
        <f>VLOOKUP(S292, metadata!A$2:Q$37,9,FALSE)</f>
        <v>A</v>
      </c>
      <c r="J292">
        <f>VLOOKUP(S292, metadata!A$2:Q$37,10,FALSE)</f>
        <v>1</v>
      </c>
      <c r="K292" t="str">
        <f>VLOOKUP(S292, metadata!A$2:Q$37,11,FALSE)</f>
        <v>https://five.epicollect.net/api/media/mk-nutnet2023-5dominantplants?type=photo&amp;format=entry_original&amp;name=073881bb-7a81-4cf9-b49f-36726649de0f_1694112536.jpg</v>
      </c>
      <c r="L292">
        <f>VLOOKUP(S292, metadata!A$2:Q$37,12,FALSE)</f>
        <v>0</v>
      </c>
      <c r="M292" t="str">
        <f>VLOOKUP(S292, metadata!A$2:Q$37,13,FALSE)</f>
        <v>sevi</v>
      </c>
      <c r="N292">
        <f>VLOOKUP(S292, metadata!A$2:Q$37,14,FALSE)</f>
        <v>0</v>
      </c>
      <c r="O292">
        <f>VLOOKUP(S292, metadata!A$2:Q$37,15,FALSE)</f>
        <v>0</v>
      </c>
      <c r="P292">
        <f>VLOOKUP(S292, metadata!A$2:Q$37,16,FALSE)</f>
        <v>0</v>
      </c>
      <c r="Q292">
        <f>VLOOKUP(S292, metadata!A$2:Q$37,17,FALSE)</f>
        <v>10</v>
      </c>
      <c r="R292" t="b">
        <f t="shared" si="4"/>
        <v>1</v>
      </c>
      <c r="S292" t="s">
        <v>24</v>
      </c>
      <c r="T292" t="s">
        <v>1551</v>
      </c>
      <c r="U292" t="s">
        <v>1550</v>
      </c>
      <c r="V292" t="s">
        <v>1549</v>
      </c>
      <c r="W292" t="s">
        <v>1548</v>
      </c>
      <c r="X292" t="s">
        <v>1262</v>
      </c>
      <c r="Z292">
        <v>2</v>
      </c>
    </row>
    <row r="293" spans="1:27" x14ac:dyDescent="0.3">
      <c r="A293" t="str">
        <f>VLOOKUP(S293, metadata!A$2:Q$37,1,FALSE)</f>
        <v>073881bb-7a81-4cf9-b49f-36726649de0f</v>
      </c>
      <c r="B293" t="str">
        <f>VLOOKUP(S293, metadata!A$2:Q$37,2,FALSE)</f>
        <v>2023-09-07T18:49:46.000Z</v>
      </c>
      <c r="C293" t="str">
        <f>VLOOKUP(S293, metadata!A$2:Q$37,3,FALSE)</f>
        <v>2023-09-07T18:53:36.000Z</v>
      </c>
      <c r="D293" t="str">
        <f>VLOOKUP(S293, metadata!A$2:Q$37,4,FALSE)</f>
        <v>sevi_control_40</v>
      </c>
      <c r="E293">
        <f>VLOOKUP(S293, metadata!A$2:Q$37,5,FALSE)</f>
        <v>45176</v>
      </c>
      <c r="F293">
        <f>VLOOKUP(S293, metadata!A$2:Q$37,6,FALSE)</f>
        <v>0.53333333333333333</v>
      </c>
      <c r="G293" t="str">
        <f>VLOOKUP(S293, metadata!A$2:Q$37,7,FALSE)</f>
        <v>sevi</v>
      </c>
      <c r="H293" t="str">
        <f>VLOOKUP(S293, metadata!A$2:Q$37,8,FALSE)</f>
        <v>sevi_control_40</v>
      </c>
      <c r="I293" t="str">
        <f>VLOOKUP(S293, metadata!A$2:Q$37,9,FALSE)</f>
        <v>A</v>
      </c>
      <c r="J293">
        <f>VLOOKUP(S293, metadata!A$2:Q$37,10,FALSE)</f>
        <v>1</v>
      </c>
      <c r="K293" t="str">
        <f>VLOOKUP(S293, metadata!A$2:Q$37,11,FALSE)</f>
        <v>https://five.epicollect.net/api/media/mk-nutnet2023-5dominantplants?type=photo&amp;format=entry_original&amp;name=073881bb-7a81-4cf9-b49f-36726649de0f_1694112536.jpg</v>
      </c>
      <c r="L293">
        <f>VLOOKUP(S293, metadata!A$2:Q$37,12,FALSE)</f>
        <v>0</v>
      </c>
      <c r="M293" t="str">
        <f>VLOOKUP(S293, metadata!A$2:Q$37,13,FALSE)</f>
        <v>sevi</v>
      </c>
      <c r="N293">
        <f>VLOOKUP(S293, metadata!A$2:Q$37,14,FALSE)</f>
        <v>0</v>
      </c>
      <c r="O293">
        <f>VLOOKUP(S293, metadata!A$2:Q$37,15,FALSE)</f>
        <v>0</v>
      </c>
      <c r="P293">
        <f>VLOOKUP(S293, metadata!A$2:Q$37,16,FALSE)</f>
        <v>0</v>
      </c>
      <c r="Q293">
        <f>VLOOKUP(S293, metadata!A$2:Q$37,17,FALSE)</f>
        <v>10</v>
      </c>
      <c r="R293" t="b">
        <f t="shared" si="4"/>
        <v>1</v>
      </c>
      <c r="S293" t="s">
        <v>24</v>
      </c>
      <c r="T293" t="s">
        <v>1547</v>
      </c>
      <c r="U293" t="s">
        <v>1546</v>
      </c>
      <c r="V293" t="s">
        <v>1545</v>
      </c>
      <c r="W293" t="s">
        <v>1544</v>
      </c>
      <c r="X293" t="s">
        <v>1448</v>
      </c>
      <c r="Z293">
        <v>1</v>
      </c>
      <c r="AA293" t="s">
        <v>1543</v>
      </c>
    </row>
    <row r="294" spans="1:27" x14ac:dyDescent="0.3">
      <c r="A294" t="str">
        <f>VLOOKUP(S294, metadata!A$2:Q$37,1,FALSE)</f>
        <v>073881bb-7a81-4cf9-b49f-36726649de0f</v>
      </c>
      <c r="B294" t="str">
        <f>VLOOKUP(S294, metadata!A$2:Q$37,2,FALSE)</f>
        <v>2023-09-07T18:49:46.000Z</v>
      </c>
      <c r="C294" t="str">
        <f>VLOOKUP(S294, metadata!A$2:Q$37,3,FALSE)</f>
        <v>2023-09-07T18:53:36.000Z</v>
      </c>
      <c r="D294" t="str">
        <f>VLOOKUP(S294, metadata!A$2:Q$37,4,FALSE)</f>
        <v>sevi_control_40</v>
      </c>
      <c r="E294">
        <f>VLOOKUP(S294, metadata!A$2:Q$37,5,FALSE)</f>
        <v>45176</v>
      </c>
      <c r="F294">
        <f>VLOOKUP(S294, metadata!A$2:Q$37,6,FALSE)</f>
        <v>0.53333333333333333</v>
      </c>
      <c r="G294" t="str">
        <f>VLOOKUP(S294, metadata!A$2:Q$37,7,FALSE)</f>
        <v>sevi</v>
      </c>
      <c r="H294" t="str">
        <f>VLOOKUP(S294, metadata!A$2:Q$37,8,FALSE)</f>
        <v>sevi_control_40</v>
      </c>
      <c r="I294" t="str">
        <f>VLOOKUP(S294, metadata!A$2:Q$37,9,FALSE)</f>
        <v>A</v>
      </c>
      <c r="J294">
        <f>VLOOKUP(S294, metadata!A$2:Q$37,10,FALSE)</f>
        <v>1</v>
      </c>
      <c r="K294" t="str">
        <f>VLOOKUP(S294, metadata!A$2:Q$37,11,FALSE)</f>
        <v>https://five.epicollect.net/api/media/mk-nutnet2023-5dominantplants?type=photo&amp;format=entry_original&amp;name=073881bb-7a81-4cf9-b49f-36726649de0f_1694112536.jpg</v>
      </c>
      <c r="L294">
        <f>VLOOKUP(S294, metadata!A$2:Q$37,12,FALSE)</f>
        <v>0</v>
      </c>
      <c r="M294" t="str">
        <f>VLOOKUP(S294, metadata!A$2:Q$37,13,FALSE)</f>
        <v>sevi</v>
      </c>
      <c r="N294">
        <f>VLOOKUP(S294, metadata!A$2:Q$37,14,FALSE)</f>
        <v>0</v>
      </c>
      <c r="O294">
        <f>VLOOKUP(S294, metadata!A$2:Q$37,15,FALSE)</f>
        <v>0</v>
      </c>
      <c r="P294">
        <f>VLOOKUP(S294, metadata!A$2:Q$37,16,FALSE)</f>
        <v>0</v>
      </c>
      <c r="Q294">
        <f>VLOOKUP(S294, metadata!A$2:Q$37,17,FALSE)</f>
        <v>10</v>
      </c>
      <c r="R294" t="b">
        <f t="shared" si="4"/>
        <v>1</v>
      </c>
      <c r="S294" t="s">
        <v>24</v>
      </c>
      <c r="T294" t="s">
        <v>1542</v>
      </c>
      <c r="U294" t="s">
        <v>1541</v>
      </c>
      <c r="V294" t="s">
        <v>1540</v>
      </c>
      <c r="W294" t="s">
        <v>1539</v>
      </c>
      <c r="X294" t="s">
        <v>1274</v>
      </c>
      <c r="Z294">
        <v>0.5</v>
      </c>
    </row>
    <row r="295" spans="1:27" x14ac:dyDescent="0.3">
      <c r="A295" t="str">
        <f>VLOOKUP(S295, metadata!A$2:Q$37,1,FALSE)</f>
        <v>073881bb-7a81-4cf9-b49f-36726649de0f</v>
      </c>
      <c r="B295" t="str">
        <f>VLOOKUP(S295, metadata!A$2:Q$37,2,FALSE)</f>
        <v>2023-09-07T18:49:46.000Z</v>
      </c>
      <c r="C295" t="str">
        <f>VLOOKUP(S295, metadata!A$2:Q$37,3,FALSE)</f>
        <v>2023-09-07T18:53:36.000Z</v>
      </c>
      <c r="D295" t="str">
        <f>VLOOKUP(S295, metadata!A$2:Q$37,4,FALSE)</f>
        <v>sevi_control_40</v>
      </c>
      <c r="E295">
        <f>VLOOKUP(S295, metadata!A$2:Q$37,5,FALSE)</f>
        <v>45176</v>
      </c>
      <c r="F295">
        <f>VLOOKUP(S295, metadata!A$2:Q$37,6,FALSE)</f>
        <v>0.53333333333333333</v>
      </c>
      <c r="G295" t="str">
        <f>VLOOKUP(S295, metadata!A$2:Q$37,7,FALSE)</f>
        <v>sevi</v>
      </c>
      <c r="H295" t="str">
        <f>VLOOKUP(S295, metadata!A$2:Q$37,8,FALSE)</f>
        <v>sevi_control_40</v>
      </c>
      <c r="I295" t="str">
        <f>VLOOKUP(S295, metadata!A$2:Q$37,9,FALSE)</f>
        <v>A</v>
      </c>
      <c r="J295">
        <f>VLOOKUP(S295, metadata!A$2:Q$37,10,FALSE)</f>
        <v>1</v>
      </c>
      <c r="K295" t="str">
        <f>VLOOKUP(S295, metadata!A$2:Q$37,11,FALSE)</f>
        <v>https://five.epicollect.net/api/media/mk-nutnet2023-5dominantplants?type=photo&amp;format=entry_original&amp;name=073881bb-7a81-4cf9-b49f-36726649de0f_1694112536.jpg</v>
      </c>
      <c r="L295">
        <f>VLOOKUP(S295, metadata!A$2:Q$37,12,FALSE)</f>
        <v>0</v>
      </c>
      <c r="M295" t="str">
        <f>VLOOKUP(S295, metadata!A$2:Q$37,13,FALSE)</f>
        <v>sevi</v>
      </c>
      <c r="N295">
        <f>VLOOKUP(S295, metadata!A$2:Q$37,14,FALSE)</f>
        <v>0</v>
      </c>
      <c r="O295">
        <f>VLOOKUP(S295, metadata!A$2:Q$37,15,FALSE)</f>
        <v>0</v>
      </c>
      <c r="P295">
        <f>VLOOKUP(S295, metadata!A$2:Q$37,16,FALSE)</f>
        <v>0</v>
      </c>
      <c r="Q295">
        <f>VLOOKUP(S295, metadata!A$2:Q$37,17,FALSE)</f>
        <v>10</v>
      </c>
      <c r="R295" t="b">
        <f t="shared" si="4"/>
        <v>1</v>
      </c>
      <c r="S295" t="s">
        <v>24</v>
      </c>
      <c r="T295" t="s">
        <v>1538</v>
      </c>
      <c r="U295" t="s">
        <v>1537</v>
      </c>
      <c r="V295" t="s">
        <v>1536</v>
      </c>
      <c r="W295" t="s">
        <v>1292</v>
      </c>
      <c r="X295" t="s">
        <v>1245</v>
      </c>
      <c r="Z295">
        <v>73</v>
      </c>
    </row>
    <row r="296" spans="1:27" x14ac:dyDescent="0.3">
      <c r="A296" t="str">
        <f>VLOOKUP(S296, metadata!A$2:Q$37,1,FALSE)</f>
        <v>073881bb-7a81-4cf9-b49f-36726649de0f</v>
      </c>
      <c r="B296" t="str">
        <f>VLOOKUP(S296, metadata!A$2:Q$37,2,FALSE)</f>
        <v>2023-09-07T18:49:46.000Z</v>
      </c>
      <c r="C296" t="str">
        <f>VLOOKUP(S296, metadata!A$2:Q$37,3,FALSE)</f>
        <v>2023-09-07T18:53:36.000Z</v>
      </c>
      <c r="D296" t="str">
        <f>VLOOKUP(S296, metadata!A$2:Q$37,4,FALSE)</f>
        <v>sevi_control_40</v>
      </c>
      <c r="E296">
        <f>VLOOKUP(S296, metadata!A$2:Q$37,5,FALSE)</f>
        <v>45176</v>
      </c>
      <c r="F296">
        <f>VLOOKUP(S296, metadata!A$2:Q$37,6,FALSE)</f>
        <v>0.53333333333333333</v>
      </c>
      <c r="G296" t="str">
        <f>VLOOKUP(S296, metadata!A$2:Q$37,7,FALSE)</f>
        <v>sevi</v>
      </c>
      <c r="H296" t="str">
        <f>VLOOKUP(S296, metadata!A$2:Q$37,8,FALSE)</f>
        <v>sevi_control_40</v>
      </c>
      <c r="I296" t="str">
        <f>VLOOKUP(S296, metadata!A$2:Q$37,9,FALSE)</f>
        <v>A</v>
      </c>
      <c r="J296">
        <f>VLOOKUP(S296, metadata!A$2:Q$37,10,FALSE)</f>
        <v>1</v>
      </c>
      <c r="K296" t="str">
        <f>VLOOKUP(S296, metadata!A$2:Q$37,11,FALSE)</f>
        <v>https://five.epicollect.net/api/media/mk-nutnet2023-5dominantplants?type=photo&amp;format=entry_original&amp;name=073881bb-7a81-4cf9-b49f-36726649de0f_1694112536.jpg</v>
      </c>
      <c r="L296">
        <f>VLOOKUP(S296, metadata!A$2:Q$37,12,FALSE)</f>
        <v>0</v>
      </c>
      <c r="M296" t="str">
        <f>VLOOKUP(S296, metadata!A$2:Q$37,13,FALSE)</f>
        <v>sevi</v>
      </c>
      <c r="N296">
        <f>VLOOKUP(S296, metadata!A$2:Q$37,14,FALSE)</f>
        <v>0</v>
      </c>
      <c r="O296">
        <f>VLOOKUP(S296, metadata!A$2:Q$37,15,FALSE)</f>
        <v>0</v>
      </c>
      <c r="P296">
        <f>VLOOKUP(S296, metadata!A$2:Q$37,16,FALSE)</f>
        <v>0</v>
      </c>
      <c r="Q296">
        <f>VLOOKUP(S296, metadata!A$2:Q$37,17,FALSE)</f>
        <v>10</v>
      </c>
      <c r="R296" t="b">
        <f t="shared" si="4"/>
        <v>1</v>
      </c>
      <c r="S296" t="s">
        <v>24</v>
      </c>
      <c r="T296" t="s">
        <v>1535</v>
      </c>
      <c r="U296" t="s">
        <v>1534</v>
      </c>
      <c r="V296" t="s">
        <v>1533</v>
      </c>
      <c r="W296" t="s">
        <v>1401</v>
      </c>
      <c r="X296" t="s">
        <v>1250</v>
      </c>
      <c r="Z296">
        <v>25</v>
      </c>
    </row>
    <row r="297" spans="1:27" x14ac:dyDescent="0.3">
      <c r="A297" t="str">
        <f>VLOOKUP(S297, metadata!A$2:Q$37,1,FALSE)</f>
        <v>073881bb-7a81-4cf9-b49f-36726649de0f</v>
      </c>
      <c r="B297" t="str">
        <f>VLOOKUP(S297, metadata!A$2:Q$37,2,FALSE)</f>
        <v>2023-09-07T18:49:46.000Z</v>
      </c>
      <c r="C297" t="str">
        <f>VLOOKUP(S297, metadata!A$2:Q$37,3,FALSE)</f>
        <v>2023-09-07T18:53:36.000Z</v>
      </c>
      <c r="D297" t="str">
        <f>VLOOKUP(S297, metadata!A$2:Q$37,4,FALSE)</f>
        <v>sevi_control_40</v>
      </c>
      <c r="E297">
        <f>VLOOKUP(S297, metadata!A$2:Q$37,5,FALSE)</f>
        <v>45176</v>
      </c>
      <c r="F297">
        <f>VLOOKUP(S297, metadata!A$2:Q$37,6,FALSE)</f>
        <v>0.53333333333333333</v>
      </c>
      <c r="G297" t="str">
        <f>VLOOKUP(S297, metadata!A$2:Q$37,7,FALSE)</f>
        <v>sevi</v>
      </c>
      <c r="H297" t="str">
        <f>VLOOKUP(S297, metadata!A$2:Q$37,8,FALSE)</f>
        <v>sevi_control_40</v>
      </c>
      <c r="I297" t="str">
        <f>VLOOKUP(S297, metadata!A$2:Q$37,9,FALSE)</f>
        <v>A</v>
      </c>
      <c r="J297">
        <f>VLOOKUP(S297, metadata!A$2:Q$37,10,FALSE)</f>
        <v>1</v>
      </c>
      <c r="K297" t="str">
        <f>VLOOKUP(S297, metadata!A$2:Q$37,11,FALSE)</f>
        <v>https://five.epicollect.net/api/media/mk-nutnet2023-5dominantplants?type=photo&amp;format=entry_original&amp;name=073881bb-7a81-4cf9-b49f-36726649de0f_1694112536.jpg</v>
      </c>
      <c r="L297">
        <f>VLOOKUP(S297, metadata!A$2:Q$37,12,FALSE)</f>
        <v>0</v>
      </c>
      <c r="M297" t="str">
        <f>VLOOKUP(S297, metadata!A$2:Q$37,13,FALSE)</f>
        <v>sevi</v>
      </c>
      <c r="N297">
        <f>VLOOKUP(S297, metadata!A$2:Q$37,14,FALSE)</f>
        <v>0</v>
      </c>
      <c r="O297">
        <f>VLOOKUP(S297, metadata!A$2:Q$37,15,FALSE)</f>
        <v>0</v>
      </c>
      <c r="P297">
        <f>VLOOKUP(S297, metadata!A$2:Q$37,16,FALSE)</f>
        <v>0</v>
      </c>
      <c r="Q297">
        <f>VLOOKUP(S297, metadata!A$2:Q$37,17,FALSE)</f>
        <v>10</v>
      </c>
      <c r="R297" t="b">
        <f t="shared" si="4"/>
        <v>1</v>
      </c>
      <c r="S297" t="s">
        <v>24</v>
      </c>
      <c r="T297" t="s">
        <v>1532</v>
      </c>
      <c r="U297" t="s">
        <v>1531</v>
      </c>
      <c r="V297" t="s">
        <v>1530</v>
      </c>
      <c r="W297" t="s">
        <v>1425</v>
      </c>
      <c r="X297" t="s">
        <v>1255</v>
      </c>
      <c r="Z297">
        <v>1</v>
      </c>
    </row>
    <row r="298" spans="1:27" x14ac:dyDescent="0.3">
      <c r="A298" t="str">
        <f>VLOOKUP(S298, metadata!A$2:Q$37,1,FALSE)</f>
        <v>073881bb-7a81-4cf9-b49f-36726649de0f</v>
      </c>
      <c r="B298" t="str">
        <f>VLOOKUP(S298, metadata!A$2:Q$37,2,FALSE)</f>
        <v>2023-09-07T18:49:46.000Z</v>
      </c>
      <c r="C298" t="str">
        <f>VLOOKUP(S298, metadata!A$2:Q$37,3,FALSE)</f>
        <v>2023-09-07T18:53:36.000Z</v>
      </c>
      <c r="D298" t="str">
        <f>VLOOKUP(S298, metadata!A$2:Q$37,4,FALSE)</f>
        <v>sevi_control_40</v>
      </c>
      <c r="E298">
        <f>VLOOKUP(S298, metadata!A$2:Q$37,5,FALSE)</f>
        <v>45176</v>
      </c>
      <c r="F298">
        <f>VLOOKUP(S298, metadata!A$2:Q$37,6,FALSE)</f>
        <v>0.53333333333333333</v>
      </c>
      <c r="G298" t="str">
        <f>VLOOKUP(S298, metadata!A$2:Q$37,7,FALSE)</f>
        <v>sevi</v>
      </c>
      <c r="H298" t="str">
        <f>VLOOKUP(S298, metadata!A$2:Q$37,8,FALSE)</f>
        <v>sevi_control_40</v>
      </c>
      <c r="I298" t="str">
        <f>VLOOKUP(S298, metadata!A$2:Q$37,9,FALSE)</f>
        <v>A</v>
      </c>
      <c r="J298">
        <f>VLOOKUP(S298, metadata!A$2:Q$37,10,FALSE)</f>
        <v>1</v>
      </c>
      <c r="K298" t="str">
        <f>VLOOKUP(S298, metadata!A$2:Q$37,11,FALSE)</f>
        <v>https://five.epicollect.net/api/media/mk-nutnet2023-5dominantplants?type=photo&amp;format=entry_original&amp;name=073881bb-7a81-4cf9-b49f-36726649de0f_1694112536.jpg</v>
      </c>
      <c r="L298">
        <f>VLOOKUP(S298, metadata!A$2:Q$37,12,FALSE)</f>
        <v>0</v>
      </c>
      <c r="M298" t="str">
        <f>VLOOKUP(S298, metadata!A$2:Q$37,13,FALSE)</f>
        <v>sevi</v>
      </c>
      <c r="N298">
        <f>VLOOKUP(S298, metadata!A$2:Q$37,14,FALSE)</f>
        <v>0</v>
      </c>
      <c r="O298">
        <f>VLOOKUP(S298, metadata!A$2:Q$37,15,FALSE)</f>
        <v>0</v>
      </c>
      <c r="P298">
        <f>VLOOKUP(S298, metadata!A$2:Q$37,16,FALSE)</f>
        <v>0</v>
      </c>
      <c r="Q298">
        <f>VLOOKUP(S298, metadata!A$2:Q$37,17,FALSE)</f>
        <v>10</v>
      </c>
      <c r="R298" t="b">
        <f t="shared" si="4"/>
        <v>1</v>
      </c>
      <c r="S298" t="s">
        <v>24</v>
      </c>
      <c r="T298" t="s">
        <v>1529</v>
      </c>
      <c r="U298" t="s">
        <v>1528</v>
      </c>
      <c r="V298" t="s">
        <v>1527</v>
      </c>
      <c r="W298" t="s">
        <v>1317</v>
      </c>
      <c r="X298" t="s">
        <v>1316</v>
      </c>
      <c r="Y298" t="s">
        <v>1526</v>
      </c>
      <c r="Z298">
        <v>1</v>
      </c>
    </row>
    <row r="299" spans="1:27" x14ac:dyDescent="0.3">
      <c r="A299" t="str">
        <f>VLOOKUP(S299, metadata!A$2:Q$37,1,FALSE)</f>
        <v>b287dd4c-247f-4783-a712-d45ee95c09b9</v>
      </c>
      <c r="B299" t="str">
        <f>VLOOKUP(S299, metadata!A$2:Q$37,2,FALSE)</f>
        <v>2023-09-07T18:42:15.000Z</v>
      </c>
      <c r="C299" t="str">
        <f>VLOOKUP(S299, metadata!A$2:Q$37,3,FALSE)</f>
        <v>2023-09-07T18:42:21.000Z</v>
      </c>
      <c r="D299" t="str">
        <f>VLOOKUP(S299, metadata!A$2:Q$37,4,FALSE)</f>
        <v>sevi_control_35</v>
      </c>
      <c r="E299">
        <f>VLOOKUP(S299, metadata!A$2:Q$37,5,FALSE)</f>
        <v>45176</v>
      </c>
      <c r="F299">
        <f>VLOOKUP(S299, metadata!A$2:Q$37,6,FALSE)</f>
        <v>0.52430555555555558</v>
      </c>
      <c r="G299" t="str">
        <f>VLOOKUP(S299, metadata!A$2:Q$37,7,FALSE)</f>
        <v>sevi</v>
      </c>
      <c r="H299" t="str">
        <f>VLOOKUP(S299, metadata!A$2:Q$37,8,FALSE)</f>
        <v>sevi_control_35</v>
      </c>
      <c r="I299" t="str">
        <f>VLOOKUP(S299, metadata!A$2:Q$37,9,FALSE)</f>
        <v>B</v>
      </c>
      <c r="J299">
        <f>VLOOKUP(S299, metadata!A$2:Q$37,10,FALSE)</f>
        <v>2</v>
      </c>
      <c r="K299" t="str">
        <f>VLOOKUP(S299, metadata!A$2:Q$37,11,FALSE)</f>
        <v>https://five.epicollect.net/api/media/mk-nutnet2023-5dominantplants?type=photo&amp;format=entry_original&amp;name=b287dd4c-247f-4783-a712-d45ee95c09b9_1694111776.jpg</v>
      </c>
      <c r="L299">
        <f>VLOOKUP(S299, metadata!A$2:Q$37,12,FALSE)</f>
        <v>0</v>
      </c>
      <c r="M299" t="str">
        <f>VLOOKUP(S299, metadata!A$2:Q$37,13,FALSE)</f>
        <v>sevi</v>
      </c>
      <c r="N299">
        <f>VLOOKUP(S299, metadata!A$2:Q$37,14,FALSE)</f>
        <v>0</v>
      </c>
      <c r="O299">
        <f>VLOOKUP(S299, metadata!A$2:Q$37,15,FALSE)</f>
        <v>0</v>
      </c>
      <c r="P299">
        <f>VLOOKUP(S299, metadata!A$2:Q$37,16,FALSE)</f>
        <v>0</v>
      </c>
      <c r="Q299">
        <f>VLOOKUP(S299, metadata!A$2:Q$37,17,FALSE)</f>
        <v>9</v>
      </c>
      <c r="R299" t="b">
        <f t="shared" si="4"/>
        <v>1</v>
      </c>
      <c r="S299" t="s">
        <v>30</v>
      </c>
      <c r="T299" t="s">
        <v>1525</v>
      </c>
      <c r="U299" t="s">
        <v>1524</v>
      </c>
      <c r="V299" t="s">
        <v>1523</v>
      </c>
      <c r="W299" t="s">
        <v>1416</v>
      </c>
      <c r="X299" t="s">
        <v>1268</v>
      </c>
      <c r="Z299">
        <v>1</v>
      </c>
    </row>
    <row r="300" spans="1:27" x14ac:dyDescent="0.3">
      <c r="A300" t="str">
        <f>VLOOKUP(S300, metadata!A$2:Q$37,1,FALSE)</f>
        <v>b287dd4c-247f-4783-a712-d45ee95c09b9</v>
      </c>
      <c r="B300" t="str">
        <f>VLOOKUP(S300, metadata!A$2:Q$37,2,FALSE)</f>
        <v>2023-09-07T18:42:15.000Z</v>
      </c>
      <c r="C300" t="str">
        <f>VLOOKUP(S300, metadata!A$2:Q$37,3,FALSE)</f>
        <v>2023-09-07T18:42:21.000Z</v>
      </c>
      <c r="D300" t="str">
        <f>VLOOKUP(S300, metadata!A$2:Q$37,4,FALSE)</f>
        <v>sevi_control_35</v>
      </c>
      <c r="E300">
        <f>VLOOKUP(S300, metadata!A$2:Q$37,5,FALSE)</f>
        <v>45176</v>
      </c>
      <c r="F300">
        <f>VLOOKUP(S300, metadata!A$2:Q$37,6,FALSE)</f>
        <v>0.52430555555555558</v>
      </c>
      <c r="G300" t="str">
        <f>VLOOKUP(S300, metadata!A$2:Q$37,7,FALSE)</f>
        <v>sevi</v>
      </c>
      <c r="H300" t="str">
        <f>VLOOKUP(S300, metadata!A$2:Q$37,8,FALSE)</f>
        <v>sevi_control_35</v>
      </c>
      <c r="I300" t="str">
        <f>VLOOKUP(S300, metadata!A$2:Q$37,9,FALSE)</f>
        <v>B</v>
      </c>
      <c r="J300">
        <f>VLOOKUP(S300, metadata!A$2:Q$37,10,FALSE)</f>
        <v>2</v>
      </c>
      <c r="K300" t="str">
        <f>VLOOKUP(S300, metadata!A$2:Q$37,11,FALSE)</f>
        <v>https://five.epicollect.net/api/media/mk-nutnet2023-5dominantplants?type=photo&amp;format=entry_original&amp;name=b287dd4c-247f-4783-a712-d45ee95c09b9_1694111776.jpg</v>
      </c>
      <c r="L300">
        <f>VLOOKUP(S300, metadata!A$2:Q$37,12,FALSE)</f>
        <v>0</v>
      </c>
      <c r="M300" t="str">
        <f>VLOOKUP(S300, metadata!A$2:Q$37,13,FALSE)</f>
        <v>sevi</v>
      </c>
      <c r="N300">
        <f>VLOOKUP(S300, metadata!A$2:Q$37,14,FALSE)</f>
        <v>0</v>
      </c>
      <c r="O300">
        <f>VLOOKUP(S300, metadata!A$2:Q$37,15,FALSE)</f>
        <v>0</v>
      </c>
      <c r="P300">
        <f>VLOOKUP(S300, metadata!A$2:Q$37,16,FALSE)</f>
        <v>0</v>
      </c>
      <c r="Q300">
        <f>VLOOKUP(S300, metadata!A$2:Q$37,17,FALSE)</f>
        <v>9</v>
      </c>
      <c r="R300" t="b">
        <f t="shared" si="4"/>
        <v>1</v>
      </c>
      <c r="S300" t="s">
        <v>30</v>
      </c>
      <c r="T300" t="s">
        <v>1522</v>
      </c>
      <c r="U300" t="s">
        <v>1521</v>
      </c>
      <c r="V300" t="s">
        <v>1520</v>
      </c>
      <c r="W300" t="s">
        <v>1519</v>
      </c>
      <c r="X300" t="s">
        <v>1281</v>
      </c>
      <c r="Y300" t="s">
        <v>1280</v>
      </c>
      <c r="Z300">
        <v>1</v>
      </c>
    </row>
    <row r="301" spans="1:27" x14ac:dyDescent="0.3">
      <c r="A301" t="str">
        <f>VLOOKUP(S301, metadata!A$2:Q$37,1,FALSE)</f>
        <v>b287dd4c-247f-4783-a712-d45ee95c09b9</v>
      </c>
      <c r="B301" t="str">
        <f>VLOOKUP(S301, metadata!A$2:Q$37,2,FALSE)</f>
        <v>2023-09-07T18:42:15.000Z</v>
      </c>
      <c r="C301" t="str">
        <f>VLOOKUP(S301, metadata!A$2:Q$37,3,FALSE)</f>
        <v>2023-09-07T18:42:21.000Z</v>
      </c>
      <c r="D301" t="str">
        <f>VLOOKUP(S301, metadata!A$2:Q$37,4,FALSE)</f>
        <v>sevi_control_35</v>
      </c>
      <c r="E301">
        <f>VLOOKUP(S301, metadata!A$2:Q$37,5,FALSE)</f>
        <v>45176</v>
      </c>
      <c r="F301">
        <f>VLOOKUP(S301, metadata!A$2:Q$37,6,FALSE)</f>
        <v>0.52430555555555558</v>
      </c>
      <c r="G301" t="str">
        <f>VLOOKUP(S301, metadata!A$2:Q$37,7,FALSE)</f>
        <v>sevi</v>
      </c>
      <c r="H301" t="str">
        <f>VLOOKUP(S301, metadata!A$2:Q$37,8,FALSE)</f>
        <v>sevi_control_35</v>
      </c>
      <c r="I301" t="str">
        <f>VLOOKUP(S301, metadata!A$2:Q$37,9,FALSE)</f>
        <v>B</v>
      </c>
      <c r="J301">
        <f>VLOOKUP(S301, metadata!A$2:Q$37,10,FALSE)</f>
        <v>2</v>
      </c>
      <c r="K301" t="str">
        <f>VLOOKUP(S301, metadata!A$2:Q$37,11,FALSE)</f>
        <v>https://five.epicollect.net/api/media/mk-nutnet2023-5dominantplants?type=photo&amp;format=entry_original&amp;name=b287dd4c-247f-4783-a712-d45ee95c09b9_1694111776.jpg</v>
      </c>
      <c r="L301">
        <f>VLOOKUP(S301, metadata!A$2:Q$37,12,FALSE)</f>
        <v>0</v>
      </c>
      <c r="M301" t="str">
        <f>VLOOKUP(S301, metadata!A$2:Q$37,13,FALSE)</f>
        <v>sevi</v>
      </c>
      <c r="N301">
        <f>VLOOKUP(S301, metadata!A$2:Q$37,14,FALSE)</f>
        <v>0</v>
      </c>
      <c r="O301">
        <f>VLOOKUP(S301, metadata!A$2:Q$37,15,FALSE)</f>
        <v>0</v>
      </c>
      <c r="P301">
        <f>VLOOKUP(S301, metadata!A$2:Q$37,16,FALSE)</f>
        <v>0</v>
      </c>
      <c r="Q301">
        <f>VLOOKUP(S301, metadata!A$2:Q$37,17,FALSE)</f>
        <v>9</v>
      </c>
      <c r="R301" t="b">
        <f t="shared" si="4"/>
        <v>1</v>
      </c>
      <c r="S301" t="s">
        <v>30</v>
      </c>
      <c r="T301" t="s">
        <v>1518</v>
      </c>
      <c r="U301" t="s">
        <v>1517</v>
      </c>
      <c r="V301" t="s">
        <v>1516</v>
      </c>
      <c r="W301" t="s">
        <v>1475</v>
      </c>
      <c r="X301" t="s">
        <v>1474</v>
      </c>
      <c r="Z301">
        <v>1</v>
      </c>
    </row>
    <row r="302" spans="1:27" x14ac:dyDescent="0.3">
      <c r="A302" t="str">
        <f>VLOOKUP(S302, metadata!A$2:Q$37,1,FALSE)</f>
        <v>b287dd4c-247f-4783-a712-d45ee95c09b9</v>
      </c>
      <c r="B302" t="str">
        <f>VLOOKUP(S302, metadata!A$2:Q$37,2,FALSE)</f>
        <v>2023-09-07T18:42:15.000Z</v>
      </c>
      <c r="C302" t="str">
        <f>VLOOKUP(S302, metadata!A$2:Q$37,3,FALSE)</f>
        <v>2023-09-07T18:42:21.000Z</v>
      </c>
      <c r="D302" t="str">
        <f>VLOOKUP(S302, metadata!A$2:Q$37,4,FALSE)</f>
        <v>sevi_control_35</v>
      </c>
      <c r="E302">
        <f>VLOOKUP(S302, metadata!A$2:Q$37,5,FALSE)</f>
        <v>45176</v>
      </c>
      <c r="F302">
        <f>VLOOKUP(S302, metadata!A$2:Q$37,6,FALSE)</f>
        <v>0.52430555555555558</v>
      </c>
      <c r="G302" t="str">
        <f>VLOOKUP(S302, metadata!A$2:Q$37,7,FALSE)</f>
        <v>sevi</v>
      </c>
      <c r="H302" t="str">
        <f>VLOOKUP(S302, metadata!A$2:Q$37,8,FALSE)</f>
        <v>sevi_control_35</v>
      </c>
      <c r="I302" t="str">
        <f>VLOOKUP(S302, metadata!A$2:Q$37,9,FALSE)</f>
        <v>B</v>
      </c>
      <c r="J302">
        <f>VLOOKUP(S302, metadata!A$2:Q$37,10,FALSE)</f>
        <v>2</v>
      </c>
      <c r="K302" t="str">
        <f>VLOOKUP(S302, metadata!A$2:Q$37,11,FALSE)</f>
        <v>https://five.epicollect.net/api/media/mk-nutnet2023-5dominantplants?type=photo&amp;format=entry_original&amp;name=b287dd4c-247f-4783-a712-d45ee95c09b9_1694111776.jpg</v>
      </c>
      <c r="L302">
        <f>VLOOKUP(S302, metadata!A$2:Q$37,12,FALSE)</f>
        <v>0</v>
      </c>
      <c r="M302" t="str">
        <f>VLOOKUP(S302, metadata!A$2:Q$37,13,FALSE)</f>
        <v>sevi</v>
      </c>
      <c r="N302">
        <f>VLOOKUP(S302, metadata!A$2:Q$37,14,FALSE)</f>
        <v>0</v>
      </c>
      <c r="O302">
        <f>VLOOKUP(S302, metadata!A$2:Q$37,15,FALSE)</f>
        <v>0</v>
      </c>
      <c r="P302">
        <f>VLOOKUP(S302, metadata!A$2:Q$37,16,FALSE)</f>
        <v>0</v>
      </c>
      <c r="Q302">
        <f>VLOOKUP(S302, metadata!A$2:Q$37,17,FALSE)</f>
        <v>9</v>
      </c>
      <c r="R302" t="b">
        <f t="shared" si="4"/>
        <v>1</v>
      </c>
      <c r="S302" t="s">
        <v>30</v>
      </c>
      <c r="T302" t="s">
        <v>1515</v>
      </c>
      <c r="U302" t="s">
        <v>1514</v>
      </c>
      <c r="V302" t="s">
        <v>1513</v>
      </c>
      <c r="W302" t="s">
        <v>1421</v>
      </c>
      <c r="X302" t="s">
        <v>1368</v>
      </c>
      <c r="Y302" t="s">
        <v>1367</v>
      </c>
      <c r="Z302">
        <v>2</v>
      </c>
      <c r="AA302" t="s">
        <v>1512</v>
      </c>
    </row>
    <row r="303" spans="1:27" x14ac:dyDescent="0.3">
      <c r="A303" t="str">
        <f>VLOOKUP(S303, metadata!A$2:Q$37,1,FALSE)</f>
        <v>b287dd4c-247f-4783-a712-d45ee95c09b9</v>
      </c>
      <c r="B303" t="str">
        <f>VLOOKUP(S303, metadata!A$2:Q$37,2,FALSE)</f>
        <v>2023-09-07T18:42:15.000Z</v>
      </c>
      <c r="C303" t="str">
        <f>VLOOKUP(S303, metadata!A$2:Q$37,3,FALSE)</f>
        <v>2023-09-07T18:42:21.000Z</v>
      </c>
      <c r="D303" t="str">
        <f>VLOOKUP(S303, metadata!A$2:Q$37,4,FALSE)</f>
        <v>sevi_control_35</v>
      </c>
      <c r="E303">
        <f>VLOOKUP(S303, metadata!A$2:Q$37,5,FALSE)</f>
        <v>45176</v>
      </c>
      <c r="F303">
        <f>VLOOKUP(S303, metadata!A$2:Q$37,6,FALSE)</f>
        <v>0.52430555555555558</v>
      </c>
      <c r="G303" t="str">
        <f>VLOOKUP(S303, metadata!A$2:Q$37,7,FALSE)</f>
        <v>sevi</v>
      </c>
      <c r="H303" t="str">
        <f>VLOOKUP(S303, metadata!A$2:Q$37,8,FALSE)</f>
        <v>sevi_control_35</v>
      </c>
      <c r="I303" t="str">
        <f>VLOOKUP(S303, metadata!A$2:Q$37,9,FALSE)</f>
        <v>B</v>
      </c>
      <c r="J303">
        <f>VLOOKUP(S303, metadata!A$2:Q$37,10,FALSE)</f>
        <v>2</v>
      </c>
      <c r="K303" t="str">
        <f>VLOOKUP(S303, metadata!A$2:Q$37,11,FALSE)</f>
        <v>https://five.epicollect.net/api/media/mk-nutnet2023-5dominantplants?type=photo&amp;format=entry_original&amp;name=b287dd4c-247f-4783-a712-d45ee95c09b9_1694111776.jpg</v>
      </c>
      <c r="L303">
        <f>VLOOKUP(S303, metadata!A$2:Q$37,12,FALSE)</f>
        <v>0</v>
      </c>
      <c r="M303" t="str">
        <f>VLOOKUP(S303, metadata!A$2:Q$37,13,FALSE)</f>
        <v>sevi</v>
      </c>
      <c r="N303">
        <f>VLOOKUP(S303, metadata!A$2:Q$37,14,FALSE)</f>
        <v>0</v>
      </c>
      <c r="O303">
        <f>VLOOKUP(S303, metadata!A$2:Q$37,15,FALSE)</f>
        <v>0</v>
      </c>
      <c r="P303">
        <f>VLOOKUP(S303, metadata!A$2:Q$37,16,FALSE)</f>
        <v>0</v>
      </c>
      <c r="Q303">
        <f>VLOOKUP(S303, metadata!A$2:Q$37,17,FALSE)</f>
        <v>9</v>
      </c>
      <c r="R303" t="b">
        <f t="shared" si="4"/>
        <v>1</v>
      </c>
      <c r="S303" t="s">
        <v>30</v>
      </c>
      <c r="T303" t="s">
        <v>1511</v>
      </c>
      <c r="U303" t="s">
        <v>1510</v>
      </c>
      <c r="V303" t="s">
        <v>1509</v>
      </c>
      <c r="W303" t="s">
        <v>1508</v>
      </c>
      <c r="X303" t="s">
        <v>1384</v>
      </c>
      <c r="Y303" t="s">
        <v>1507</v>
      </c>
      <c r="Z303">
        <v>0.5</v>
      </c>
      <c r="AA303" t="s">
        <v>1506</v>
      </c>
    </row>
    <row r="304" spans="1:27" x14ac:dyDescent="0.3">
      <c r="A304" t="str">
        <f>VLOOKUP(S304, metadata!A$2:Q$37,1,FALSE)</f>
        <v>b287dd4c-247f-4783-a712-d45ee95c09b9</v>
      </c>
      <c r="B304" t="str">
        <f>VLOOKUP(S304, metadata!A$2:Q$37,2,FALSE)</f>
        <v>2023-09-07T18:42:15.000Z</v>
      </c>
      <c r="C304" t="str">
        <f>VLOOKUP(S304, metadata!A$2:Q$37,3,FALSE)</f>
        <v>2023-09-07T18:42:21.000Z</v>
      </c>
      <c r="D304" t="str">
        <f>VLOOKUP(S304, metadata!A$2:Q$37,4,FALSE)</f>
        <v>sevi_control_35</v>
      </c>
      <c r="E304">
        <f>VLOOKUP(S304, metadata!A$2:Q$37,5,FALSE)</f>
        <v>45176</v>
      </c>
      <c r="F304">
        <f>VLOOKUP(S304, metadata!A$2:Q$37,6,FALSE)</f>
        <v>0.52430555555555558</v>
      </c>
      <c r="G304" t="str">
        <f>VLOOKUP(S304, metadata!A$2:Q$37,7,FALSE)</f>
        <v>sevi</v>
      </c>
      <c r="H304" t="str">
        <f>VLOOKUP(S304, metadata!A$2:Q$37,8,FALSE)</f>
        <v>sevi_control_35</v>
      </c>
      <c r="I304" t="str">
        <f>VLOOKUP(S304, metadata!A$2:Q$37,9,FALSE)</f>
        <v>B</v>
      </c>
      <c r="J304">
        <f>VLOOKUP(S304, metadata!A$2:Q$37,10,FALSE)</f>
        <v>2</v>
      </c>
      <c r="K304" t="str">
        <f>VLOOKUP(S304, metadata!A$2:Q$37,11,FALSE)</f>
        <v>https://five.epicollect.net/api/media/mk-nutnet2023-5dominantplants?type=photo&amp;format=entry_original&amp;name=b287dd4c-247f-4783-a712-d45ee95c09b9_1694111776.jpg</v>
      </c>
      <c r="L304">
        <f>VLOOKUP(S304, metadata!A$2:Q$37,12,FALSE)</f>
        <v>0</v>
      </c>
      <c r="M304" t="str">
        <f>VLOOKUP(S304, metadata!A$2:Q$37,13,FALSE)</f>
        <v>sevi</v>
      </c>
      <c r="N304">
        <f>VLOOKUP(S304, metadata!A$2:Q$37,14,FALSE)</f>
        <v>0</v>
      </c>
      <c r="O304">
        <f>VLOOKUP(S304, metadata!A$2:Q$37,15,FALSE)</f>
        <v>0</v>
      </c>
      <c r="P304">
        <f>VLOOKUP(S304, metadata!A$2:Q$37,16,FALSE)</f>
        <v>0</v>
      </c>
      <c r="Q304">
        <f>VLOOKUP(S304, metadata!A$2:Q$37,17,FALSE)</f>
        <v>9</v>
      </c>
      <c r="R304" t="b">
        <f t="shared" si="4"/>
        <v>1</v>
      </c>
      <c r="S304" t="s">
        <v>30</v>
      </c>
      <c r="T304" t="s">
        <v>1505</v>
      </c>
      <c r="U304" t="s">
        <v>1504</v>
      </c>
      <c r="V304" t="s">
        <v>1503</v>
      </c>
      <c r="W304" t="s">
        <v>1263</v>
      </c>
      <c r="X304" t="s">
        <v>1262</v>
      </c>
      <c r="Z304">
        <v>7</v>
      </c>
    </row>
    <row r="305" spans="1:27" x14ac:dyDescent="0.3">
      <c r="A305" t="str">
        <f>VLOOKUP(S305, metadata!A$2:Q$37,1,FALSE)</f>
        <v>b287dd4c-247f-4783-a712-d45ee95c09b9</v>
      </c>
      <c r="B305" t="str">
        <f>VLOOKUP(S305, metadata!A$2:Q$37,2,FALSE)</f>
        <v>2023-09-07T18:42:15.000Z</v>
      </c>
      <c r="C305" t="str">
        <f>VLOOKUP(S305, metadata!A$2:Q$37,3,FALSE)</f>
        <v>2023-09-07T18:42:21.000Z</v>
      </c>
      <c r="D305" t="str">
        <f>VLOOKUP(S305, metadata!A$2:Q$37,4,FALSE)</f>
        <v>sevi_control_35</v>
      </c>
      <c r="E305">
        <f>VLOOKUP(S305, metadata!A$2:Q$37,5,FALSE)</f>
        <v>45176</v>
      </c>
      <c r="F305">
        <f>VLOOKUP(S305, metadata!A$2:Q$37,6,FALSE)</f>
        <v>0.52430555555555558</v>
      </c>
      <c r="G305" t="str">
        <f>VLOOKUP(S305, metadata!A$2:Q$37,7,FALSE)</f>
        <v>sevi</v>
      </c>
      <c r="H305" t="str">
        <f>VLOOKUP(S305, metadata!A$2:Q$37,8,FALSE)</f>
        <v>sevi_control_35</v>
      </c>
      <c r="I305" t="str">
        <f>VLOOKUP(S305, metadata!A$2:Q$37,9,FALSE)</f>
        <v>B</v>
      </c>
      <c r="J305">
        <f>VLOOKUP(S305, metadata!A$2:Q$37,10,FALSE)</f>
        <v>2</v>
      </c>
      <c r="K305" t="str">
        <f>VLOOKUP(S305, metadata!A$2:Q$37,11,FALSE)</f>
        <v>https://five.epicollect.net/api/media/mk-nutnet2023-5dominantplants?type=photo&amp;format=entry_original&amp;name=b287dd4c-247f-4783-a712-d45ee95c09b9_1694111776.jpg</v>
      </c>
      <c r="L305">
        <f>VLOOKUP(S305, metadata!A$2:Q$37,12,FALSE)</f>
        <v>0</v>
      </c>
      <c r="M305" t="str">
        <f>VLOOKUP(S305, metadata!A$2:Q$37,13,FALSE)</f>
        <v>sevi</v>
      </c>
      <c r="N305">
        <f>VLOOKUP(S305, metadata!A$2:Q$37,14,FALSE)</f>
        <v>0</v>
      </c>
      <c r="O305">
        <f>VLOOKUP(S305, metadata!A$2:Q$37,15,FALSE)</f>
        <v>0</v>
      </c>
      <c r="P305">
        <f>VLOOKUP(S305, metadata!A$2:Q$37,16,FALSE)</f>
        <v>0</v>
      </c>
      <c r="Q305">
        <f>VLOOKUP(S305, metadata!A$2:Q$37,17,FALSE)</f>
        <v>9</v>
      </c>
      <c r="R305" t="b">
        <f t="shared" si="4"/>
        <v>1</v>
      </c>
      <c r="S305" t="s">
        <v>30</v>
      </c>
      <c r="T305" t="s">
        <v>1502</v>
      </c>
      <c r="U305" t="s">
        <v>1501</v>
      </c>
      <c r="V305" t="s">
        <v>1500</v>
      </c>
      <c r="W305" t="s">
        <v>1292</v>
      </c>
      <c r="X305" t="s">
        <v>1245</v>
      </c>
      <c r="Z305">
        <v>73</v>
      </c>
    </row>
    <row r="306" spans="1:27" x14ac:dyDescent="0.3">
      <c r="A306" t="str">
        <f>VLOOKUP(S306, metadata!A$2:Q$37,1,FALSE)</f>
        <v>b287dd4c-247f-4783-a712-d45ee95c09b9</v>
      </c>
      <c r="B306" t="str">
        <f>VLOOKUP(S306, metadata!A$2:Q$37,2,FALSE)</f>
        <v>2023-09-07T18:42:15.000Z</v>
      </c>
      <c r="C306" t="str">
        <f>VLOOKUP(S306, metadata!A$2:Q$37,3,FALSE)</f>
        <v>2023-09-07T18:42:21.000Z</v>
      </c>
      <c r="D306" t="str">
        <f>VLOOKUP(S306, metadata!A$2:Q$37,4,FALSE)</f>
        <v>sevi_control_35</v>
      </c>
      <c r="E306">
        <f>VLOOKUP(S306, metadata!A$2:Q$37,5,FALSE)</f>
        <v>45176</v>
      </c>
      <c r="F306">
        <f>VLOOKUP(S306, metadata!A$2:Q$37,6,FALSE)</f>
        <v>0.52430555555555558</v>
      </c>
      <c r="G306" t="str">
        <f>VLOOKUP(S306, metadata!A$2:Q$37,7,FALSE)</f>
        <v>sevi</v>
      </c>
      <c r="H306" t="str">
        <f>VLOOKUP(S306, metadata!A$2:Q$37,8,FALSE)</f>
        <v>sevi_control_35</v>
      </c>
      <c r="I306" t="str">
        <f>VLOOKUP(S306, metadata!A$2:Q$37,9,FALSE)</f>
        <v>B</v>
      </c>
      <c r="J306">
        <f>VLOOKUP(S306, metadata!A$2:Q$37,10,FALSE)</f>
        <v>2</v>
      </c>
      <c r="K306" t="str">
        <f>VLOOKUP(S306, metadata!A$2:Q$37,11,FALSE)</f>
        <v>https://five.epicollect.net/api/media/mk-nutnet2023-5dominantplants?type=photo&amp;format=entry_original&amp;name=b287dd4c-247f-4783-a712-d45ee95c09b9_1694111776.jpg</v>
      </c>
      <c r="L306">
        <f>VLOOKUP(S306, metadata!A$2:Q$37,12,FALSE)</f>
        <v>0</v>
      </c>
      <c r="M306" t="str">
        <f>VLOOKUP(S306, metadata!A$2:Q$37,13,FALSE)</f>
        <v>sevi</v>
      </c>
      <c r="N306">
        <f>VLOOKUP(S306, metadata!A$2:Q$37,14,FALSE)</f>
        <v>0</v>
      </c>
      <c r="O306">
        <f>VLOOKUP(S306, metadata!A$2:Q$37,15,FALSE)</f>
        <v>0</v>
      </c>
      <c r="P306">
        <f>VLOOKUP(S306, metadata!A$2:Q$37,16,FALSE)</f>
        <v>0</v>
      </c>
      <c r="Q306">
        <f>VLOOKUP(S306, metadata!A$2:Q$37,17,FALSE)</f>
        <v>9</v>
      </c>
      <c r="R306" t="b">
        <f t="shared" si="4"/>
        <v>1</v>
      </c>
      <c r="S306" t="s">
        <v>30</v>
      </c>
      <c r="T306" t="s">
        <v>1499</v>
      </c>
      <c r="U306" t="s">
        <v>1498</v>
      </c>
      <c r="V306" t="s">
        <v>1497</v>
      </c>
      <c r="W306" t="s">
        <v>1496</v>
      </c>
      <c r="X306" t="s">
        <v>1250</v>
      </c>
      <c r="Z306">
        <v>23</v>
      </c>
    </row>
    <row r="307" spans="1:27" x14ac:dyDescent="0.3">
      <c r="A307" t="str">
        <f>VLOOKUP(S307, metadata!A$2:Q$37,1,FALSE)</f>
        <v>b287dd4c-247f-4783-a712-d45ee95c09b9</v>
      </c>
      <c r="B307" t="str">
        <f>VLOOKUP(S307, metadata!A$2:Q$37,2,FALSE)</f>
        <v>2023-09-07T18:42:15.000Z</v>
      </c>
      <c r="C307" t="str">
        <f>VLOOKUP(S307, metadata!A$2:Q$37,3,FALSE)</f>
        <v>2023-09-07T18:42:21.000Z</v>
      </c>
      <c r="D307" t="str">
        <f>VLOOKUP(S307, metadata!A$2:Q$37,4,FALSE)</f>
        <v>sevi_control_35</v>
      </c>
      <c r="E307">
        <f>VLOOKUP(S307, metadata!A$2:Q$37,5,FALSE)</f>
        <v>45176</v>
      </c>
      <c r="F307">
        <f>VLOOKUP(S307, metadata!A$2:Q$37,6,FALSE)</f>
        <v>0.52430555555555558</v>
      </c>
      <c r="G307" t="str">
        <f>VLOOKUP(S307, metadata!A$2:Q$37,7,FALSE)</f>
        <v>sevi</v>
      </c>
      <c r="H307" t="str">
        <f>VLOOKUP(S307, metadata!A$2:Q$37,8,FALSE)</f>
        <v>sevi_control_35</v>
      </c>
      <c r="I307" t="str">
        <f>VLOOKUP(S307, metadata!A$2:Q$37,9,FALSE)</f>
        <v>B</v>
      </c>
      <c r="J307">
        <f>VLOOKUP(S307, metadata!A$2:Q$37,10,FALSE)</f>
        <v>2</v>
      </c>
      <c r="K307" t="str">
        <f>VLOOKUP(S307, metadata!A$2:Q$37,11,FALSE)</f>
        <v>https://five.epicollect.net/api/media/mk-nutnet2023-5dominantplants?type=photo&amp;format=entry_original&amp;name=b287dd4c-247f-4783-a712-d45ee95c09b9_1694111776.jpg</v>
      </c>
      <c r="L307">
        <f>VLOOKUP(S307, metadata!A$2:Q$37,12,FALSE)</f>
        <v>0</v>
      </c>
      <c r="M307" t="str">
        <f>VLOOKUP(S307, metadata!A$2:Q$37,13,FALSE)</f>
        <v>sevi</v>
      </c>
      <c r="N307">
        <f>VLOOKUP(S307, metadata!A$2:Q$37,14,FALSE)</f>
        <v>0</v>
      </c>
      <c r="O307">
        <f>VLOOKUP(S307, metadata!A$2:Q$37,15,FALSE)</f>
        <v>0</v>
      </c>
      <c r="P307">
        <f>VLOOKUP(S307, metadata!A$2:Q$37,16,FALSE)</f>
        <v>0</v>
      </c>
      <c r="Q307">
        <f>VLOOKUP(S307, metadata!A$2:Q$37,17,FALSE)</f>
        <v>9</v>
      </c>
      <c r="R307" t="b">
        <f t="shared" si="4"/>
        <v>1</v>
      </c>
      <c r="S307" t="s">
        <v>30</v>
      </c>
      <c r="T307" t="s">
        <v>1495</v>
      </c>
      <c r="U307" t="s">
        <v>1494</v>
      </c>
      <c r="V307" t="s">
        <v>1493</v>
      </c>
      <c r="W307" t="s">
        <v>1492</v>
      </c>
      <c r="X307" t="s">
        <v>1255</v>
      </c>
      <c r="Z307">
        <v>2</v>
      </c>
    </row>
    <row r="308" spans="1:27" x14ac:dyDescent="0.3">
      <c r="A308" t="str">
        <f>VLOOKUP(S308, metadata!A$2:Q$37,1,FALSE)</f>
        <v>68c1eedc-2fe1-4b80-9c80-8a82c1b1d40f</v>
      </c>
      <c r="B308" t="str">
        <f>VLOOKUP(S308, metadata!A$2:Q$37,2,FALSE)</f>
        <v>2023-09-07T18:28:26.000Z</v>
      </c>
      <c r="C308" t="str">
        <f>VLOOKUP(S308, metadata!A$2:Q$37,3,FALSE)</f>
        <v>2023-09-07T18:32:49.000Z</v>
      </c>
      <c r="D308" t="str">
        <f>VLOOKUP(S308, metadata!A$2:Q$37,4,FALSE)</f>
        <v>sevi_NPK_25</v>
      </c>
      <c r="E308">
        <f>VLOOKUP(S308, metadata!A$2:Q$37,5,FALSE)</f>
        <v>45176</v>
      </c>
      <c r="F308">
        <f>VLOOKUP(S308, metadata!A$2:Q$37,6,FALSE)</f>
        <v>0.5180555555555556</v>
      </c>
      <c r="G308" t="str">
        <f>VLOOKUP(S308, metadata!A$2:Q$37,7,FALSE)</f>
        <v>sevi</v>
      </c>
      <c r="H308" t="str">
        <f>VLOOKUP(S308, metadata!A$2:Q$37,8,FALSE)</f>
        <v>sevi_NPK_25</v>
      </c>
      <c r="I308" t="str">
        <f>VLOOKUP(S308, metadata!A$2:Q$37,9,FALSE)</f>
        <v>B</v>
      </c>
      <c r="J308">
        <f>VLOOKUP(S308, metadata!A$2:Q$37,10,FALSE)</f>
        <v>1</v>
      </c>
      <c r="K308" t="str">
        <f>VLOOKUP(S308, metadata!A$2:Q$37,11,FALSE)</f>
        <v>https://five.epicollect.net/api/media/mk-nutnet2023-5dominantplants?type=photo&amp;format=entry_original&amp;name=68c1eedc-2fe1-4b80-9c80-8a82c1b1d40f_1694111238.jpg</v>
      </c>
      <c r="L308">
        <f>VLOOKUP(S308, metadata!A$2:Q$37,12,FALSE)</f>
        <v>0</v>
      </c>
      <c r="M308" t="str">
        <f>VLOOKUP(S308, metadata!A$2:Q$37,13,FALSE)</f>
        <v>sevi</v>
      </c>
      <c r="N308">
        <f>VLOOKUP(S308, metadata!A$2:Q$37,14,FALSE)</f>
        <v>0</v>
      </c>
      <c r="O308">
        <f>VLOOKUP(S308, metadata!A$2:Q$37,15,FALSE)</f>
        <v>0</v>
      </c>
      <c r="P308">
        <f>VLOOKUP(S308, metadata!A$2:Q$37,16,FALSE)</f>
        <v>0</v>
      </c>
      <c r="Q308">
        <f>VLOOKUP(S308, metadata!A$2:Q$37,17,FALSE)</f>
        <v>9</v>
      </c>
      <c r="R308" t="b">
        <f t="shared" si="4"/>
        <v>1</v>
      </c>
      <c r="S308" t="s">
        <v>35</v>
      </c>
      <c r="T308" t="s">
        <v>1491</v>
      </c>
      <c r="U308" t="s">
        <v>1490</v>
      </c>
      <c r="V308" t="s">
        <v>1489</v>
      </c>
      <c r="W308" t="s">
        <v>1374</v>
      </c>
      <c r="X308" t="s">
        <v>1368</v>
      </c>
      <c r="Y308" t="s">
        <v>1367</v>
      </c>
      <c r="Z308">
        <v>1</v>
      </c>
    </row>
    <row r="309" spans="1:27" x14ac:dyDescent="0.3">
      <c r="A309" t="str">
        <f>VLOOKUP(S309, metadata!A$2:Q$37,1,FALSE)</f>
        <v>68c1eedc-2fe1-4b80-9c80-8a82c1b1d40f</v>
      </c>
      <c r="B309" t="str">
        <f>VLOOKUP(S309, metadata!A$2:Q$37,2,FALSE)</f>
        <v>2023-09-07T18:28:26.000Z</v>
      </c>
      <c r="C309" t="str">
        <f>VLOOKUP(S309, metadata!A$2:Q$37,3,FALSE)</f>
        <v>2023-09-07T18:32:49.000Z</v>
      </c>
      <c r="D309" t="str">
        <f>VLOOKUP(S309, metadata!A$2:Q$37,4,FALSE)</f>
        <v>sevi_NPK_25</v>
      </c>
      <c r="E309">
        <f>VLOOKUP(S309, metadata!A$2:Q$37,5,FALSE)</f>
        <v>45176</v>
      </c>
      <c r="F309">
        <f>VLOOKUP(S309, metadata!A$2:Q$37,6,FALSE)</f>
        <v>0.5180555555555556</v>
      </c>
      <c r="G309" t="str">
        <f>VLOOKUP(S309, metadata!A$2:Q$37,7,FALSE)</f>
        <v>sevi</v>
      </c>
      <c r="H309" t="str">
        <f>VLOOKUP(S309, metadata!A$2:Q$37,8,FALSE)</f>
        <v>sevi_NPK_25</v>
      </c>
      <c r="I309" t="str">
        <f>VLOOKUP(S309, metadata!A$2:Q$37,9,FALSE)</f>
        <v>B</v>
      </c>
      <c r="J309">
        <f>VLOOKUP(S309, metadata!A$2:Q$37,10,FALSE)</f>
        <v>1</v>
      </c>
      <c r="K309" t="str">
        <f>VLOOKUP(S309, metadata!A$2:Q$37,11,FALSE)</f>
        <v>https://five.epicollect.net/api/media/mk-nutnet2023-5dominantplants?type=photo&amp;format=entry_original&amp;name=68c1eedc-2fe1-4b80-9c80-8a82c1b1d40f_1694111238.jpg</v>
      </c>
      <c r="L309">
        <f>VLOOKUP(S309, metadata!A$2:Q$37,12,FALSE)</f>
        <v>0</v>
      </c>
      <c r="M309" t="str">
        <f>VLOOKUP(S309, metadata!A$2:Q$37,13,FALSE)</f>
        <v>sevi</v>
      </c>
      <c r="N309">
        <f>VLOOKUP(S309, metadata!A$2:Q$37,14,FALSE)</f>
        <v>0</v>
      </c>
      <c r="O309">
        <f>VLOOKUP(S309, metadata!A$2:Q$37,15,FALSE)</f>
        <v>0</v>
      </c>
      <c r="P309">
        <f>VLOOKUP(S309, metadata!A$2:Q$37,16,FALSE)</f>
        <v>0</v>
      </c>
      <c r="Q309">
        <f>VLOOKUP(S309, metadata!A$2:Q$37,17,FALSE)</f>
        <v>9</v>
      </c>
      <c r="R309" t="b">
        <f t="shared" si="4"/>
        <v>1</v>
      </c>
      <c r="S309" t="s">
        <v>35</v>
      </c>
      <c r="T309" t="s">
        <v>1488</v>
      </c>
      <c r="U309" t="s">
        <v>1487</v>
      </c>
      <c r="V309" t="s">
        <v>1486</v>
      </c>
      <c r="W309" t="s">
        <v>1485</v>
      </c>
      <c r="X309" t="s">
        <v>1262</v>
      </c>
      <c r="Z309">
        <v>4</v>
      </c>
    </row>
    <row r="310" spans="1:27" x14ac:dyDescent="0.3">
      <c r="A310" t="str">
        <f>VLOOKUP(S310, metadata!A$2:Q$37,1,FALSE)</f>
        <v>68c1eedc-2fe1-4b80-9c80-8a82c1b1d40f</v>
      </c>
      <c r="B310" t="str">
        <f>VLOOKUP(S310, metadata!A$2:Q$37,2,FALSE)</f>
        <v>2023-09-07T18:28:26.000Z</v>
      </c>
      <c r="C310" t="str">
        <f>VLOOKUP(S310, metadata!A$2:Q$37,3,FALSE)</f>
        <v>2023-09-07T18:32:49.000Z</v>
      </c>
      <c r="D310" t="str">
        <f>VLOOKUP(S310, metadata!A$2:Q$37,4,FALSE)</f>
        <v>sevi_NPK_25</v>
      </c>
      <c r="E310">
        <f>VLOOKUP(S310, metadata!A$2:Q$37,5,FALSE)</f>
        <v>45176</v>
      </c>
      <c r="F310">
        <f>VLOOKUP(S310, metadata!A$2:Q$37,6,FALSE)</f>
        <v>0.5180555555555556</v>
      </c>
      <c r="G310" t="str">
        <f>VLOOKUP(S310, metadata!A$2:Q$37,7,FALSE)</f>
        <v>sevi</v>
      </c>
      <c r="H310" t="str">
        <f>VLOOKUP(S310, metadata!A$2:Q$37,8,FALSE)</f>
        <v>sevi_NPK_25</v>
      </c>
      <c r="I310" t="str">
        <f>VLOOKUP(S310, metadata!A$2:Q$37,9,FALSE)</f>
        <v>B</v>
      </c>
      <c r="J310">
        <f>VLOOKUP(S310, metadata!A$2:Q$37,10,FALSE)</f>
        <v>1</v>
      </c>
      <c r="K310" t="str">
        <f>VLOOKUP(S310, metadata!A$2:Q$37,11,FALSE)</f>
        <v>https://five.epicollect.net/api/media/mk-nutnet2023-5dominantplants?type=photo&amp;format=entry_original&amp;name=68c1eedc-2fe1-4b80-9c80-8a82c1b1d40f_1694111238.jpg</v>
      </c>
      <c r="L310">
        <f>VLOOKUP(S310, metadata!A$2:Q$37,12,FALSE)</f>
        <v>0</v>
      </c>
      <c r="M310" t="str">
        <f>VLOOKUP(S310, metadata!A$2:Q$37,13,FALSE)</f>
        <v>sevi</v>
      </c>
      <c r="N310">
        <f>VLOOKUP(S310, metadata!A$2:Q$37,14,FALSE)</f>
        <v>0</v>
      </c>
      <c r="O310">
        <f>VLOOKUP(S310, metadata!A$2:Q$37,15,FALSE)</f>
        <v>0</v>
      </c>
      <c r="P310">
        <f>VLOOKUP(S310, metadata!A$2:Q$37,16,FALSE)</f>
        <v>0</v>
      </c>
      <c r="Q310">
        <f>VLOOKUP(S310, metadata!A$2:Q$37,17,FALSE)</f>
        <v>9</v>
      </c>
      <c r="R310" t="b">
        <f t="shared" si="4"/>
        <v>1</v>
      </c>
      <c r="S310" t="s">
        <v>35</v>
      </c>
      <c r="T310" t="s">
        <v>1484</v>
      </c>
      <c r="U310" t="s">
        <v>1483</v>
      </c>
      <c r="V310" t="s">
        <v>1482</v>
      </c>
      <c r="W310" t="s">
        <v>1282</v>
      </c>
      <c r="X310" t="s">
        <v>1281</v>
      </c>
      <c r="Y310" t="s">
        <v>1280</v>
      </c>
      <c r="Z310">
        <v>4</v>
      </c>
    </row>
    <row r="311" spans="1:27" x14ac:dyDescent="0.3">
      <c r="A311" t="str">
        <f>VLOOKUP(S311, metadata!A$2:Q$37,1,FALSE)</f>
        <v>68c1eedc-2fe1-4b80-9c80-8a82c1b1d40f</v>
      </c>
      <c r="B311" t="str">
        <f>VLOOKUP(S311, metadata!A$2:Q$37,2,FALSE)</f>
        <v>2023-09-07T18:28:26.000Z</v>
      </c>
      <c r="C311" t="str">
        <f>VLOOKUP(S311, metadata!A$2:Q$37,3,FALSE)</f>
        <v>2023-09-07T18:32:49.000Z</v>
      </c>
      <c r="D311" t="str">
        <f>VLOOKUP(S311, metadata!A$2:Q$37,4,FALSE)</f>
        <v>sevi_NPK_25</v>
      </c>
      <c r="E311">
        <f>VLOOKUP(S311, metadata!A$2:Q$37,5,FALSE)</f>
        <v>45176</v>
      </c>
      <c r="F311">
        <f>VLOOKUP(S311, metadata!A$2:Q$37,6,FALSE)</f>
        <v>0.5180555555555556</v>
      </c>
      <c r="G311" t="str">
        <f>VLOOKUP(S311, metadata!A$2:Q$37,7,FALSE)</f>
        <v>sevi</v>
      </c>
      <c r="H311" t="str">
        <f>VLOOKUP(S311, metadata!A$2:Q$37,8,FALSE)</f>
        <v>sevi_NPK_25</v>
      </c>
      <c r="I311" t="str">
        <f>VLOOKUP(S311, metadata!A$2:Q$37,9,FALSE)</f>
        <v>B</v>
      </c>
      <c r="J311">
        <f>VLOOKUP(S311, metadata!A$2:Q$37,10,FALSE)</f>
        <v>1</v>
      </c>
      <c r="K311" t="str">
        <f>VLOOKUP(S311, metadata!A$2:Q$37,11,FALSE)</f>
        <v>https://five.epicollect.net/api/media/mk-nutnet2023-5dominantplants?type=photo&amp;format=entry_original&amp;name=68c1eedc-2fe1-4b80-9c80-8a82c1b1d40f_1694111238.jpg</v>
      </c>
      <c r="L311">
        <f>VLOOKUP(S311, metadata!A$2:Q$37,12,FALSE)</f>
        <v>0</v>
      </c>
      <c r="M311" t="str">
        <f>VLOOKUP(S311, metadata!A$2:Q$37,13,FALSE)</f>
        <v>sevi</v>
      </c>
      <c r="N311">
        <f>VLOOKUP(S311, metadata!A$2:Q$37,14,FALSE)</f>
        <v>0</v>
      </c>
      <c r="O311">
        <f>VLOOKUP(S311, metadata!A$2:Q$37,15,FALSE)</f>
        <v>0</v>
      </c>
      <c r="P311">
        <f>VLOOKUP(S311, metadata!A$2:Q$37,16,FALSE)</f>
        <v>0</v>
      </c>
      <c r="Q311">
        <f>VLOOKUP(S311, metadata!A$2:Q$37,17,FALSE)</f>
        <v>9</v>
      </c>
      <c r="R311" t="b">
        <f t="shared" si="4"/>
        <v>1</v>
      </c>
      <c r="S311" t="s">
        <v>35</v>
      </c>
      <c r="T311" t="s">
        <v>1481</v>
      </c>
      <c r="U311" t="s">
        <v>1480</v>
      </c>
      <c r="V311" t="s">
        <v>1479</v>
      </c>
      <c r="W311" t="s">
        <v>1416</v>
      </c>
      <c r="X311" t="s">
        <v>1268</v>
      </c>
      <c r="Z311">
        <v>1</v>
      </c>
    </row>
    <row r="312" spans="1:27" x14ac:dyDescent="0.3">
      <c r="A312" t="str">
        <f>VLOOKUP(S312, metadata!A$2:Q$37,1,FALSE)</f>
        <v>68c1eedc-2fe1-4b80-9c80-8a82c1b1d40f</v>
      </c>
      <c r="B312" t="str">
        <f>VLOOKUP(S312, metadata!A$2:Q$37,2,FALSE)</f>
        <v>2023-09-07T18:28:26.000Z</v>
      </c>
      <c r="C312" t="str">
        <f>VLOOKUP(S312, metadata!A$2:Q$37,3,FALSE)</f>
        <v>2023-09-07T18:32:49.000Z</v>
      </c>
      <c r="D312" t="str">
        <f>VLOOKUP(S312, metadata!A$2:Q$37,4,FALSE)</f>
        <v>sevi_NPK_25</v>
      </c>
      <c r="E312">
        <f>VLOOKUP(S312, metadata!A$2:Q$37,5,FALSE)</f>
        <v>45176</v>
      </c>
      <c r="F312">
        <f>VLOOKUP(S312, metadata!A$2:Q$37,6,FALSE)</f>
        <v>0.5180555555555556</v>
      </c>
      <c r="G312" t="str">
        <f>VLOOKUP(S312, metadata!A$2:Q$37,7,FALSE)</f>
        <v>sevi</v>
      </c>
      <c r="H312" t="str">
        <f>VLOOKUP(S312, metadata!A$2:Q$37,8,FALSE)</f>
        <v>sevi_NPK_25</v>
      </c>
      <c r="I312" t="str">
        <f>VLOOKUP(S312, metadata!A$2:Q$37,9,FALSE)</f>
        <v>B</v>
      </c>
      <c r="J312">
        <f>VLOOKUP(S312, metadata!A$2:Q$37,10,FALSE)</f>
        <v>1</v>
      </c>
      <c r="K312" t="str">
        <f>VLOOKUP(S312, metadata!A$2:Q$37,11,FALSE)</f>
        <v>https://five.epicollect.net/api/media/mk-nutnet2023-5dominantplants?type=photo&amp;format=entry_original&amp;name=68c1eedc-2fe1-4b80-9c80-8a82c1b1d40f_1694111238.jpg</v>
      </c>
      <c r="L312">
        <f>VLOOKUP(S312, metadata!A$2:Q$37,12,FALSE)</f>
        <v>0</v>
      </c>
      <c r="M312" t="str">
        <f>VLOOKUP(S312, metadata!A$2:Q$37,13,FALSE)</f>
        <v>sevi</v>
      </c>
      <c r="N312">
        <f>VLOOKUP(S312, metadata!A$2:Q$37,14,FALSE)</f>
        <v>0</v>
      </c>
      <c r="O312">
        <f>VLOOKUP(S312, metadata!A$2:Q$37,15,FALSE)</f>
        <v>0</v>
      </c>
      <c r="P312">
        <f>VLOOKUP(S312, metadata!A$2:Q$37,16,FALSE)</f>
        <v>0</v>
      </c>
      <c r="Q312">
        <f>VLOOKUP(S312, metadata!A$2:Q$37,17,FALSE)</f>
        <v>9</v>
      </c>
      <c r="R312" t="b">
        <f t="shared" si="4"/>
        <v>1</v>
      </c>
      <c r="S312" t="s">
        <v>35</v>
      </c>
      <c r="T312" t="s">
        <v>1478</v>
      </c>
      <c r="U312" t="s">
        <v>1477</v>
      </c>
      <c r="V312" t="s">
        <v>1476</v>
      </c>
      <c r="W312" t="s">
        <v>1475</v>
      </c>
      <c r="X312" t="s">
        <v>1474</v>
      </c>
      <c r="Z312">
        <v>1</v>
      </c>
    </row>
    <row r="313" spans="1:27" x14ac:dyDescent="0.3">
      <c r="A313" t="str">
        <f>VLOOKUP(S313, metadata!A$2:Q$37,1,FALSE)</f>
        <v>68c1eedc-2fe1-4b80-9c80-8a82c1b1d40f</v>
      </c>
      <c r="B313" t="str">
        <f>VLOOKUP(S313, metadata!A$2:Q$37,2,FALSE)</f>
        <v>2023-09-07T18:28:26.000Z</v>
      </c>
      <c r="C313" t="str">
        <f>VLOOKUP(S313, metadata!A$2:Q$37,3,FALSE)</f>
        <v>2023-09-07T18:32:49.000Z</v>
      </c>
      <c r="D313" t="str">
        <f>VLOOKUP(S313, metadata!A$2:Q$37,4,FALSE)</f>
        <v>sevi_NPK_25</v>
      </c>
      <c r="E313">
        <f>VLOOKUP(S313, metadata!A$2:Q$37,5,FALSE)</f>
        <v>45176</v>
      </c>
      <c r="F313">
        <f>VLOOKUP(S313, metadata!A$2:Q$37,6,FALSE)</f>
        <v>0.5180555555555556</v>
      </c>
      <c r="G313" t="str">
        <f>VLOOKUP(S313, metadata!A$2:Q$37,7,FALSE)</f>
        <v>sevi</v>
      </c>
      <c r="H313" t="str">
        <f>VLOOKUP(S313, metadata!A$2:Q$37,8,FALSE)</f>
        <v>sevi_NPK_25</v>
      </c>
      <c r="I313" t="str">
        <f>VLOOKUP(S313, metadata!A$2:Q$37,9,FALSE)</f>
        <v>B</v>
      </c>
      <c r="J313">
        <f>VLOOKUP(S313, metadata!A$2:Q$37,10,FALSE)</f>
        <v>1</v>
      </c>
      <c r="K313" t="str">
        <f>VLOOKUP(S313, metadata!A$2:Q$37,11,FALSE)</f>
        <v>https://five.epicollect.net/api/media/mk-nutnet2023-5dominantplants?type=photo&amp;format=entry_original&amp;name=68c1eedc-2fe1-4b80-9c80-8a82c1b1d40f_1694111238.jpg</v>
      </c>
      <c r="L313">
        <f>VLOOKUP(S313, metadata!A$2:Q$37,12,FALSE)</f>
        <v>0</v>
      </c>
      <c r="M313" t="str">
        <f>VLOOKUP(S313, metadata!A$2:Q$37,13,FALSE)</f>
        <v>sevi</v>
      </c>
      <c r="N313">
        <f>VLOOKUP(S313, metadata!A$2:Q$37,14,FALSE)</f>
        <v>0</v>
      </c>
      <c r="O313">
        <f>VLOOKUP(S313, metadata!A$2:Q$37,15,FALSE)</f>
        <v>0</v>
      </c>
      <c r="P313">
        <f>VLOOKUP(S313, metadata!A$2:Q$37,16,FALSE)</f>
        <v>0</v>
      </c>
      <c r="Q313">
        <f>VLOOKUP(S313, metadata!A$2:Q$37,17,FALSE)</f>
        <v>9</v>
      </c>
      <c r="R313" t="b">
        <f t="shared" si="4"/>
        <v>1</v>
      </c>
      <c r="S313" t="s">
        <v>35</v>
      </c>
      <c r="T313" t="s">
        <v>1473</v>
      </c>
      <c r="U313" t="s">
        <v>1472</v>
      </c>
      <c r="V313" t="s">
        <v>1471</v>
      </c>
      <c r="W313" t="s">
        <v>1470</v>
      </c>
      <c r="X313" t="s">
        <v>1274</v>
      </c>
      <c r="Z313">
        <v>4</v>
      </c>
    </row>
    <row r="314" spans="1:27" x14ac:dyDescent="0.3">
      <c r="A314" t="str">
        <f>VLOOKUP(S314, metadata!A$2:Q$37,1,FALSE)</f>
        <v>68c1eedc-2fe1-4b80-9c80-8a82c1b1d40f</v>
      </c>
      <c r="B314" t="str">
        <f>VLOOKUP(S314, metadata!A$2:Q$37,2,FALSE)</f>
        <v>2023-09-07T18:28:26.000Z</v>
      </c>
      <c r="C314" t="str">
        <f>VLOOKUP(S314, metadata!A$2:Q$37,3,FALSE)</f>
        <v>2023-09-07T18:32:49.000Z</v>
      </c>
      <c r="D314" t="str">
        <f>VLOOKUP(S314, metadata!A$2:Q$37,4,FALSE)</f>
        <v>sevi_NPK_25</v>
      </c>
      <c r="E314">
        <f>VLOOKUP(S314, metadata!A$2:Q$37,5,FALSE)</f>
        <v>45176</v>
      </c>
      <c r="F314">
        <f>VLOOKUP(S314, metadata!A$2:Q$37,6,FALSE)</f>
        <v>0.5180555555555556</v>
      </c>
      <c r="G314" t="str">
        <f>VLOOKUP(S314, metadata!A$2:Q$37,7,FALSE)</f>
        <v>sevi</v>
      </c>
      <c r="H314" t="str">
        <f>VLOOKUP(S314, metadata!A$2:Q$37,8,FALSE)</f>
        <v>sevi_NPK_25</v>
      </c>
      <c r="I314" t="str">
        <f>VLOOKUP(S314, metadata!A$2:Q$37,9,FALSE)</f>
        <v>B</v>
      </c>
      <c r="J314">
        <f>VLOOKUP(S314, metadata!A$2:Q$37,10,FALSE)</f>
        <v>1</v>
      </c>
      <c r="K314" t="str">
        <f>VLOOKUP(S314, metadata!A$2:Q$37,11,FALSE)</f>
        <v>https://five.epicollect.net/api/media/mk-nutnet2023-5dominantplants?type=photo&amp;format=entry_original&amp;name=68c1eedc-2fe1-4b80-9c80-8a82c1b1d40f_1694111238.jpg</v>
      </c>
      <c r="L314">
        <f>VLOOKUP(S314, metadata!A$2:Q$37,12,FALSE)</f>
        <v>0</v>
      </c>
      <c r="M314" t="str">
        <f>VLOOKUP(S314, metadata!A$2:Q$37,13,FALSE)</f>
        <v>sevi</v>
      </c>
      <c r="N314">
        <f>VLOOKUP(S314, metadata!A$2:Q$37,14,FALSE)</f>
        <v>0</v>
      </c>
      <c r="O314">
        <f>VLOOKUP(S314, metadata!A$2:Q$37,15,FALSE)</f>
        <v>0</v>
      </c>
      <c r="P314">
        <f>VLOOKUP(S314, metadata!A$2:Q$37,16,FALSE)</f>
        <v>0</v>
      </c>
      <c r="Q314">
        <f>VLOOKUP(S314, metadata!A$2:Q$37,17,FALSE)</f>
        <v>9</v>
      </c>
      <c r="R314" t="b">
        <f t="shared" si="4"/>
        <v>1</v>
      </c>
      <c r="S314" t="s">
        <v>35</v>
      </c>
      <c r="T314" t="s">
        <v>1469</v>
      </c>
      <c r="U314" t="s">
        <v>1468</v>
      </c>
      <c r="V314" t="s">
        <v>1467</v>
      </c>
      <c r="W314" t="s">
        <v>1466</v>
      </c>
      <c r="X314" t="s">
        <v>1245</v>
      </c>
      <c r="Z314">
        <v>47</v>
      </c>
    </row>
    <row r="315" spans="1:27" x14ac:dyDescent="0.3">
      <c r="A315" t="str">
        <f>VLOOKUP(S315, metadata!A$2:Q$37,1,FALSE)</f>
        <v>68c1eedc-2fe1-4b80-9c80-8a82c1b1d40f</v>
      </c>
      <c r="B315" t="str">
        <f>VLOOKUP(S315, metadata!A$2:Q$37,2,FALSE)</f>
        <v>2023-09-07T18:28:26.000Z</v>
      </c>
      <c r="C315" t="str">
        <f>VLOOKUP(S315, metadata!A$2:Q$37,3,FALSE)</f>
        <v>2023-09-07T18:32:49.000Z</v>
      </c>
      <c r="D315" t="str">
        <f>VLOOKUP(S315, metadata!A$2:Q$37,4,FALSE)</f>
        <v>sevi_NPK_25</v>
      </c>
      <c r="E315">
        <f>VLOOKUP(S315, metadata!A$2:Q$37,5,FALSE)</f>
        <v>45176</v>
      </c>
      <c r="F315">
        <f>VLOOKUP(S315, metadata!A$2:Q$37,6,FALSE)</f>
        <v>0.5180555555555556</v>
      </c>
      <c r="G315" t="str">
        <f>VLOOKUP(S315, metadata!A$2:Q$37,7,FALSE)</f>
        <v>sevi</v>
      </c>
      <c r="H315" t="str">
        <f>VLOOKUP(S315, metadata!A$2:Q$37,8,FALSE)</f>
        <v>sevi_NPK_25</v>
      </c>
      <c r="I315" t="str">
        <f>VLOOKUP(S315, metadata!A$2:Q$37,9,FALSE)</f>
        <v>B</v>
      </c>
      <c r="J315">
        <f>VLOOKUP(S315, metadata!A$2:Q$37,10,FALSE)</f>
        <v>1</v>
      </c>
      <c r="K315" t="str">
        <f>VLOOKUP(S315, metadata!A$2:Q$37,11,FALSE)</f>
        <v>https://five.epicollect.net/api/media/mk-nutnet2023-5dominantplants?type=photo&amp;format=entry_original&amp;name=68c1eedc-2fe1-4b80-9c80-8a82c1b1d40f_1694111238.jpg</v>
      </c>
      <c r="L315">
        <f>VLOOKUP(S315, metadata!A$2:Q$37,12,FALSE)</f>
        <v>0</v>
      </c>
      <c r="M315" t="str">
        <f>VLOOKUP(S315, metadata!A$2:Q$37,13,FALSE)</f>
        <v>sevi</v>
      </c>
      <c r="N315">
        <f>VLOOKUP(S315, metadata!A$2:Q$37,14,FALSE)</f>
        <v>0</v>
      </c>
      <c r="O315">
        <f>VLOOKUP(S315, metadata!A$2:Q$37,15,FALSE)</f>
        <v>0</v>
      </c>
      <c r="P315">
        <f>VLOOKUP(S315, metadata!A$2:Q$37,16,FALSE)</f>
        <v>0</v>
      </c>
      <c r="Q315">
        <f>VLOOKUP(S315, metadata!A$2:Q$37,17,FALSE)</f>
        <v>9</v>
      </c>
      <c r="R315" t="b">
        <f t="shared" si="4"/>
        <v>1</v>
      </c>
      <c r="S315" t="s">
        <v>35</v>
      </c>
      <c r="T315" t="s">
        <v>1465</v>
      </c>
      <c r="U315" t="s">
        <v>1464</v>
      </c>
      <c r="V315" t="s">
        <v>1463</v>
      </c>
      <c r="W315" t="s">
        <v>1462</v>
      </c>
      <c r="X315" t="s">
        <v>1250</v>
      </c>
      <c r="Z315">
        <v>55</v>
      </c>
    </row>
    <row r="316" spans="1:27" x14ac:dyDescent="0.3">
      <c r="A316" t="str">
        <f>VLOOKUP(S316, metadata!A$2:Q$37,1,FALSE)</f>
        <v>68c1eedc-2fe1-4b80-9c80-8a82c1b1d40f</v>
      </c>
      <c r="B316" t="str">
        <f>VLOOKUP(S316, metadata!A$2:Q$37,2,FALSE)</f>
        <v>2023-09-07T18:28:26.000Z</v>
      </c>
      <c r="C316" t="str">
        <f>VLOOKUP(S316, metadata!A$2:Q$37,3,FALSE)</f>
        <v>2023-09-07T18:32:49.000Z</v>
      </c>
      <c r="D316" t="str">
        <f>VLOOKUP(S316, metadata!A$2:Q$37,4,FALSE)</f>
        <v>sevi_NPK_25</v>
      </c>
      <c r="E316">
        <f>VLOOKUP(S316, metadata!A$2:Q$37,5,FALSE)</f>
        <v>45176</v>
      </c>
      <c r="F316">
        <f>VLOOKUP(S316, metadata!A$2:Q$37,6,FALSE)</f>
        <v>0.5180555555555556</v>
      </c>
      <c r="G316" t="str">
        <f>VLOOKUP(S316, metadata!A$2:Q$37,7,FALSE)</f>
        <v>sevi</v>
      </c>
      <c r="H316" t="str">
        <f>VLOOKUP(S316, metadata!A$2:Q$37,8,FALSE)</f>
        <v>sevi_NPK_25</v>
      </c>
      <c r="I316" t="str">
        <f>VLOOKUP(S316, metadata!A$2:Q$37,9,FALSE)</f>
        <v>B</v>
      </c>
      <c r="J316">
        <f>VLOOKUP(S316, metadata!A$2:Q$37,10,FALSE)</f>
        <v>1</v>
      </c>
      <c r="K316" t="str">
        <f>VLOOKUP(S316, metadata!A$2:Q$37,11,FALSE)</f>
        <v>https://five.epicollect.net/api/media/mk-nutnet2023-5dominantplants?type=photo&amp;format=entry_original&amp;name=68c1eedc-2fe1-4b80-9c80-8a82c1b1d40f_1694111238.jpg</v>
      </c>
      <c r="L316">
        <f>VLOOKUP(S316, metadata!A$2:Q$37,12,FALSE)</f>
        <v>0</v>
      </c>
      <c r="M316" t="str">
        <f>VLOOKUP(S316, metadata!A$2:Q$37,13,FALSE)</f>
        <v>sevi</v>
      </c>
      <c r="N316">
        <f>VLOOKUP(S316, metadata!A$2:Q$37,14,FALSE)</f>
        <v>0</v>
      </c>
      <c r="O316">
        <f>VLOOKUP(S316, metadata!A$2:Q$37,15,FALSE)</f>
        <v>0</v>
      </c>
      <c r="P316">
        <f>VLOOKUP(S316, metadata!A$2:Q$37,16,FALSE)</f>
        <v>0</v>
      </c>
      <c r="Q316">
        <f>VLOOKUP(S316, metadata!A$2:Q$37,17,FALSE)</f>
        <v>9</v>
      </c>
      <c r="R316" t="b">
        <f t="shared" si="4"/>
        <v>1</v>
      </c>
      <c r="S316" t="s">
        <v>35</v>
      </c>
      <c r="T316" t="s">
        <v>1461</v>
      </c>
      <c r="U316" t="s">
        <v>1460</v>
      </c>
      <c r="V316" t="s">
        <v>1459</v>
      </c>
      <c r="W316" t="s">
        <v>1256</v>
      </c>
      <c r="X316" t="s">
        <v>1255</v>
      </c>
      <c r="Z316">
        <v>0.5</v>
      </c>
    </row>
    <row r="317" spans="1:27" x14ac:dyDescent="0.3">
      <c r="A317" t="str">
        <f>VLOOKUP(S317, metadata!A$2:Q$37,1,FALSE)</f>
        <v>f1d3a5e2-b45b-49bc-998a-57e694e295f2</v>
      </c>
      <c r="B317" t="str">
        <f>VLOOKUP(S317, metadata!A$2:Q$37,2,FALSE)</f>
        <v>2023-09-07T17:58:53.000Z</v>
      </c>
      <c r="C317" t="str">
        <f>VLOOKUP(S317, metadata!A$2:Q$37,3,FALSE)</f>
        <v>2023-09-07T18:00:20.000Z</v>
      </c>
      <c r="D317" t="str">
        <f>VLOOKUP(S317, metadata!A$2:Q$37,4,FALSE)</f>
        <v>sevi_control_22</v>
      </c>
      <c r="E317">
        <f>VLOOKUP(S317, metadata!A$2:Q$37,5,FALSE)</f>
        <v>45176</v>
      </c>
      <c r="F317">
        <f>VLOOKUP(S317, metadata!A$2:Q$37,6,FALSE)</f>
        <v>0.49027777777777781</v>
      </c>
      <c r="G317" t="str">
        <f>VLOOKUP(S317, metadata!A$2:Q$37,7,FALSE)</f>
        <v>sevi</v>
      </c>
      <c r="H317" t="str">
        <f>VLOOKUP(S317, metadata!A$2:Q$37,8,FALSE)</f>
        <v>sevi_control_22</v>
      </c>
      <c r="I317" t="str">
        <f>VLOOKUP(S317, metadata!A$2:Q$37,9,FALSE)</f>
        <v>B</v>
      </c>
      <c r="J317">
        <f>VLOOKUP(S317, metadata!A$2:Q$37,10,FALSE)</f>
        <v>2</v>
      </c>
      <c r="K317" t="str">
        <f>VLOOKUP(S317, metadata!A$2:Q$37,11,FALSE)</f>
        <v>https://five.epicollect.net/api/media/mk-nutnet2023-5dominantplants?type=photo&amp;format=entry_original&amp;name=f1d3a5e2-b45b-49bc-998a-57e694e295f2_1694108834.jpg</v>
      </c>
      <c r="L317">
        <f>VLOOKUP(S317, metadata!A$2:Q$37,12,FALSE)</f>
        <v>0</v>
      </c>
      <c r="M317" t="str">
        <f>VLOOKUP(S317, metadata!A$2:Q$37,13,FALSE)</f>
        <v>sevi</v>
      </c>
      <c r="N317">
        <f>VLOOKUP(S317, metadata!A$2:Q$37,14,FALSE)</f>
        <v>0</v>
      </c>
      <c r="O317">
        <f>VLOOKUP(S317, metadata!A$2:Q$37,15,FALSE)</f>
        <v>0</v>
      </c>
      <c r="P317">
        <f>VLOOKUP(S317, metadata!A$2:Q$37,16,FALSE)</f>
        <v>0</v>
      </c>
      <c r="Q317">
        <f>VLOOKUP(S317, metadata!A$2:Q$37,17,FALSE)</f>
        <v>8</v>
      </c>
      <c r="R317" t="b">
        <f t="shared" si="4"/>
        <v>1</v>
      </c>
      <c r="S317" t="s">
        <v>40</v>
      </c>
      <c r="T317" t="s">
        <v>1458</v>
      </c>
      <c r="U317" t="s">
        <v>1457</v>
      </c>
      <c r="V317" t="s">
        <v>1456</v>
      </c>
      <c r="W317" t="s">
        <v>1378</v>
      </c>
      <c r="X317" t="s">
        <v>1281</v>
      </c>
      <c r="Y317" t="s">
        <v>1280</v>
      </c>
      <c r="Z317">
        <v>0.5</v>
      </c>
    </row>
    <row r="318" spans="1:27" x14ac:dyDescent="0.3">
      <c r="A318" t="str">
        <f>VLOOKUP(S318, metadata!A$2:Q$37,1,FALSE)</f>
        <v>f1d3a5e2-b45b-49bc-998a-57e694e295f2</v>
      </c>
      <c r="B318" t="str">
        <f>VLOOKUP(S318, metadata!A$2:Q$37,2,FALSE)</f>
        <v>2023-09-07T17:58:53.000Z</v>
      </c>
      <c r="C318" t="str">
        <f>VLOOKUP(S318, metadata!A$2:Q$37,3,FALSE)</f>
        <v>2023-09-07T18:00:20.000Z</v>
      </c>
      <c r="D318" t="str">
        <f>VLOOKUP(S318, metadata!A$2:Q$37,4,FALSE)</f>
        <v>sevi_control_22</v>
      </c>
      <c r="E318">
        <f>VLOOKUP(S318, metadata!A$2:Q$37,5,FALSE)</f>
        <v>45176</v>
      </c>
      <c r="F318">
        <f>VLOOKUP(S318, metadata!A$2:Q$37,6,FALSE)</f>
        <v>0.49027777777777781</v>
      </c>
      <c r="G318" t="str">
        <f>VLOOKUP(S318, metadata!A$2:Q$37,7,FALSE)</f>
        <v>sevi</v>
      </c>
      <c r="H318" t="str">
        <f>VLOOKUP(S318, metadata!A$2:Q$37,8,FALSE)</f>
        <v>sevi_control_22</v>
      </c>
      <c r="I318" t="str">
        <f>VLOOKUP(S318, metadata!A$2:Q$37,9,FALSE)</f>
        <v>B</v>
      </c>
      <c r="J318">
        <f>VLOOKUP(S318, metadata!A$2:Q$37,10,FALSE)</f>
        <v>2</v>
      </c>
      <c r="K318" t="str">
        <f>VLOOKUP(S318, metadata!A$2:Q$37,11,FALSE)</f>
        <v>https://five.epicollect.net/api/media/mk-nutnet2023-5dominantplants?type=photo&amp;format=entry_original&amp;name=f1d3a5e2-b45b-49bc-998a-57e694e295f2_1694108834.jpg</v>
      </c>
      <c r="L318">
        <f>VLOOKUP(S318, metadata!A$2:Q$37,12,FALSE)</f>
        <v>0</v>
      </c>
      <c r="M318" t="str">
        <f>VLOOKUP(S318, metadata!A$2:Q$37,13,FALSE)</f>
        <v>sevi</v>
      </c>
      <c r="N318">
        <f>VLOOKUP(S318, metadata!A$2:Q$37,14,FALSE)</f>
        <v>0</v>
      </c>
      <c r="O318">
        <f>VLOOKUP(S318, metadata!A$2:Q$37,15,FALSE)</f>
        <v>0</v>
      </c>
      <c r="P318">
        <f>VLOOKUP(S318, metadata!A$2:Q$37,16,FALSE)</f>
        <v>0</v>
      </c>
      <c r="Q318">
        <f>VLOOKUP(S318, metadata!A$2:Q$37,17,FALSE)</f>
        <v>8</v>
      </c>
      <c r="R318" t="b">
        <f t="shared" si="4"/>
        <v>1</v>
      </c>
      <c r="S318" t="s">
        <v>40</v>
      </c>
      <c r="T318" t="s">
        <v>1455</v>
      </c>
      <c r="U318" t="s">
        <v>1454</v>
      </c>
      <c r="V318" t="s">
        <v>1453</v>
      </c>
      <c r="W318" t="s">
        <v>1369</v>
      </c>
      <c r="X318" t="s">
        <v>1368</v>
      </c>
      <c r="Y318" t="s">
        <v>1367</v>
      </c>
      <c r="Z318">
        <v>0.5</v>
      </c>
    </row>
    <row r="319" spans="1:27" x14ac:dyDescent="0.3">
      <c r="A319" t="str">
        <f>VLOOKUP(S319, metadata!A$2:Q$37,1,FALSE)</f>
        <v>f1d3a5e2-b45b-49bc-998a-57e694e295f2</v>
      </c>
      <c r="B319" t="str">
        <f>VLOOKUP(S319, metadata!A$2:Q$37,2,FALSE)</f>
        <v>2023-09-07T17:58:53.000Z</v>
      </c>
      <c r="C319" t="str">
        <f>VLOOKUP(S319, metadata!A$2:Q$37,3,FALSE)</f>
        <v>2023-09-07T18:00:20.000Z</v>
      </c>
      <c r="D319" t="str">
        <f>VLOOKUP(S319, metadata!A$2:Q$37,4,FALSE)</f>
        <v>sevi_control_22</v>
      </c>
      <c r="E319">
        <f>VLOOKUP(S319, metadata!A$2:Q$37,5,FALSE)</f>
        <v>45176</v>
      </c>
      <c r="F319">
        <f>VLOOKUP(S319, metadata!A$2:Q$37,6,FALSE)</f>
        <v>0.49027777777777781</v>
      </c>
      <c r="G319" t="str">
        <f>VLOOKUP(S319, metadata!A$2:Q$37,7,FALSE)</f>
        <v>sevi</v>
      </c>
      <c r="H319" t="str">
        <f>VLOOKUP(S319, metadata!A$2:Q$37,8,FALSE)</f>
        <v>sevi_control_22</v>
      </c>
      <c r="I319" t="str">
        <f>VLOOKUP(S319, metadata!A$2:Q$37,9,FALSE)</f>
        <v>B</v>
      </c>
      <c r="J319">
        <f>VLOOKUP(S319, metadata!A$2:Q$37,10,FALSE)</f>
        <v>2</v>
      </c>
      <c r="K319" t="str">
        <f>VLOOKUP(S319, metadata!A$2:Q$37,11,FALSE)</f>
        <v>https://five.epicollect.net/api/media/mk-nutnet2023-5dominantplants?type=photo&amp;format=entry_original&amp;name=f1d3a5e2-b45b-49bc-998a-57e694e295f2_1694108834.jpg</v>
      </c>
      <c r="L319">
        <f>VLOOKUP(S319, metadata!A$2:Q$37,12,FALSE)</f>
        <v>0</v>
      </c>
      <c r="M319" t="str">
        <f>VLOOKUP(S319, metadata!A$2:Q$37,13,FALSE)</f>
        <v>sevi</v>
      </c>
      <c r="N319">
        <f>VLOOKUP(S319, metadata!A$2:Q$37,14,FALSE)</f>
        <v>0</v>
      </c>
      <c r="O319">
        <f>VLOOKUP(S319, metadata!A$2:Q$37,15,FALSE)</f>
        <v>0</v>
      </c>
      <c r="P319">
        <f>VLOOKUP(S319, metadata!A$2:Q$37,16,FALSE)</f>
        <v>0</v>
      </c>
      <c r="Q319">
        <f>VLOOKUP(S319, metadata!A$2:Q$37,17,FALSE)</f>
        <v>8</v>
      </c>
      <c r="R319" t="b">
        <f t="shared" si="4"/>
        <v>1</v>
      </c>
      <c r="S319" t="s">
        <v>40</v>
      </c>
      <c r="T319" t="s">
        <v>1452</v>
      </c>
      <c r="U319" t="s">
        <v>1451</v>
      </c>
      <c r="V319" t="s">
        <v>1450</v>
      </c>
      <c r="W319" t="s">
        <v>1449</v>
      </c>
      <c r="X319" t="s">
        <v>1448</v>
      </c>
      <c r="Z319">
        <v>2</v>
      </c>
      <c r="AA319" t="s">
        <v>1447</v>
      </c>
    </row>
    <row r="320" spans="1:27" x14ac:dyDescent="0.3">
      <c r="A320" t="str">
        <f>VLOOKUP(S320, metadata!A$2:Q$37,1,FALSE)</f>
        <v>f1d3a5e2-b45b-49bc-998a-57e694e295f2</v>
      </c>
      <c r="B320" t="str">
        <f>VLOOKUP(S320, metadata!A$2:Q$37,2,FALSE)</f>
        <v>2023-09-07T17:58:53.000Z</v>
      </c>
      <c r="C320" t="str">
        <f>VLOOKUP(S320, metadata!A$2:Q$37,3,FALSE)</f>
        <v>2023-09-07T18:00:20.000Z</v>
      </c>
      <c r="D320" t="str">
        <f>VLOOKUP(S320, metadata!A$2:Q$37,4,FALSE)</f>
        <v>sevi_control_22</v>
      </c>
      <c r="E320">
        <f>VLOOKUP(S320, metadata!A$2:Q$37,5,FALSE)</f>
        <v>45176</v>
      </c>
      <c r="F320">
        <f>VLOOKUP(S320, metadata!A$2:Q$37,6,FALSE)</f>
        <v>0.49027777777777781</v>
      </c>
      <c r="G320" t="str">
        <f>VLOOKUP(S320, metadata!A$2:Q$37,7,FALSE)</f>
        <v>sevi</v>
      </c>
      <c r="H320" t="str">
        <f>VLOOKUP(S320, metadata!A$2:Q$37,8,FALSE)</f>
        <v>sevi_control_22</v>
      </c>
      <c r="I320" t="str">
        <f>VLOOKUP(S320, metadata!A$2:Q$37,9,FALSE)</f>
        <v>B</v>
      </c>
      <c r="J320">
        <f>VLOOKUP(S320, metadata!A$2:Q$37,10,FALSE)</f>
        <v>2</v>
      </c>
      <c r="K320" t="str">
        <f>VLOOKUP(S320, metadata!A$2:Q$37,11,FALSE)</f>
        <v>https://five.epicollect.net/api/media/mk-nutnet2023-5dominantplants?type=photo&amp;format=entry_original&amp;name=f1d3a5e2-b45b-49bc-998a-57e694e295f2_1694108834.jpg</v>
      </c>
      <c r="L320">
        <f>VLOOKUP(S320, metadata!A$2:Q$37,12,FALSE)</f>
        <v>0</v>
      </c>
      <c r="M320" t="str">
        <f>VLOOKUP(S320, metadata!A$2:Q$37,13,FALSE)</f>
        <v>sevi</v>
      </c>
      <c r="N320">
        <f>VLOOKUP(S320, metadata!A$2:Q$37,14,FALSE)</f>
        <v>0</v>
      </c>
      <c r="O320">
        <f>VLOOKUP(S320, metadata!A$2:Q$37,15,FALSE)</f>
        <v>0</v>
      </c>
      <c r="P320">
        <f>VLOOKUP(S320, metadata!A$2:Q$37,16,FALSE)</f>
        <v>0</v>
      </c>
      <c r="Q320">
        <f>VLOOKUP(S320, metadata!A$2:Q$37,17,FALSE)</f>
        <v>8</v>
      </c>
      <c r="R320" t="b">
        <f t="shared" si="4"/>
        <v>1</v>
      </c>
      <c r="S320" t="s">
        <v>40</v>
      </c>
      <c r="T320" t="s">
        <v>1446</v>
      </c>
      <c r="U320" t="s">
        <v>1445</v>
      </c>
      <c r="V320" t="s">
        <v>1444</v>
      </c>
      <c r="W320" t="s">
        <v>1443</v>
      </c>
      <c r="X320" t="s">
        <v>1442</v>
      </c>
      <c r="Y320" t="s">
        <v>1441</v>
      </c>
      <c r="Z320">
        <v>4</v>
      </c>
      <c r="AA320" t="s">
        <v>1440</v>
      </c>
    </row>
    <row r="321" spans="1:27" x14ac:dyDescent="0.3">
      <c r="A321" t="str">
        <f>VLOOKUP(S321, metadata!A$2:Q$37,1,FALSE)</f>
        <v>f1d3a5e2-b45b-49bc-998a-57e694e295f2</v>
      </c>
      <c r="B321" t="str">
        <f>VLOOKUP(S321, metadata!A$2:Q$37,2,FALSE)</f>
        <v>2023-09-07T17:58:53.000Z</v>
      </c>
      <c r="C321" t="str">
        <f>VLOOKUP(S321, metadata!A$2:Q$37,3,FALSE)</f>
        <v>2023-09-07T18:00:20.000Z</v>
      </c>
      <c r="D321" t="str">
        <f>VLOOKUP(S321, metadata!A$2:Q$37,4,FALSE)</f>
        <v>sevi_control_22</v>
      </c>
      <c r="E321">
        <f>VLOOKUP(S321, metadata!A$2:Q$37,5,FALSE)</f>
        <v>45176</v>
      </c>
      <c r="F321">
        <f>VLOOKUP(S321, metadata!A$2:Q$37,6,FALSE)</f>
        <v>0.49027777777777781</v>
      </c>
      <c r="G321" t="str">
        <f>VLOOKUP(S321, metadata!A$2:Q$37,7,FALSE)</f>
        <v>sevi</v>
      </c>
      <c r="H321" t="str">
        <f>VLOOKUP(S321, metadata!A$2:Q$37,8,FALSE)</f>
        <v>sevi_control_22</v>
      </c>
      <c r="I321" t="str">
        <f>VLOOKUP(S321, metadata!A$2:Q$37,9,FALSE)</f>
        <v>B</v>
      </c>
      <c r="J321">
        <f>VLOOKUP(S321, metadata!A$2:Q$37,10,FALSE)</f>
        <v>2</v>
      </c>
      <c r="K321" t="str">
        <f>VLOOKUP(S321, metadata!A$2:Q$37,11,FALSE)</f>
        <v>https://five.epicollect.net/api/media/mk-nutnet2023-5dominantplants?type=photo&amp;format=entry_original&amp;name=f1d3a5e2-b45b-49bc-998a-57e694e295f2_1694108834.jpg</v>
      </c>
      <c r="L321">
        <f>VLOOKUP(S321, metadata!A$2:Q$37,12,FALSE)</f>
        <v>0</v>
      </c>
      <c r="M321" t="str">
        <f>VLOOKUP(S321, metadata!A$2:Q$37,13,FALSE)</f>
        <v>sevi</v>
      </c>
      <c r="N321">
        <f>VLOOKUP(S321, metadata!A$2:Q$37,14,FALSE)</f>
        <v>0</v>
      </c>
      <c r="O321">
        <f>VLOOKUP(S321, metadata!A$2:Q$37,15,FALSE)</f>
        <v>0</v>
      </c>
      <c r="P321">
        <f>VLOOKUP(S321, metadata!A$2:Q$37,16,FALSE)</f>
        <v>0</v>
      </c>
      <c r="Q321">
        <f>VLOOKUP(S321, metadata!A$2:Q$37,17,FALSE)</f>
        <v>8</v>
      </c>
      <c r="R321" t="b">
        <f t="shared" si="4"/>
        <v>1</v>
      </c>
      <c r="S321" t="s">
        <v>40</v>
      </c>
      <c r="T321" t="s">
        <v>1439</v>
      </c>
      <c r="U321" t="s">
        <v>1438</v>
      </c>
      <c r="V321" t="s">
        <v>1437</v>
      </c>
      <c r="W321" t="s">
        <v>1409</v>
      </c>
      <c r="X321" t="s">
        <v>1262</v>
      </c>
      <c r="Z321">
        <v>5</v>
      </c>
    </row>
    <row r="322" spans="1:27" x14ac:dyDescent="0.3">
      <c r="A322" t="str">
        <f>VLOOKUP(S322, metadata!A$2:Q$37,1,FALSE)</f>
        <v>f1d3a5e2-b45b-49bc-998a-57e694e295f2</v>
      </c>
      <c r="B322" t="str">
        <f>VLOOKUP(S322, metadata!A$2:Q$37,2,FALSE)</f>
        <v>2023-09-07T17:58:53.000Z</v>
      </c>
      <c r="C322" t="str">
        <f>VLOOKUP(S322, metadata!A$2:Q$37,3,FALSE)</f>
        <v>2023-09-07T18:00:20.000Z</v>
      </c>
      <c r="D322" t="str">
        <f>VLOOKUP(S322, metadata!A$2:Q$37,4,FALSE)</f>
        <v>sevi_control_22</v>
      </c>
      <c r="E322">
        <f>VLOOKUP(S322, metadata!A$2:Q$37,5,FALSE)</f>
        <v>45176</v>
      </c>
      <c r="F322">
        <f>VLOOKUP(S322, metadata!A$2:Q$37,6,FALSE)</f>
        <v>0.49027777777777781</v>
      </c>
      <c r="G322" t="str">
        <f>VLOOKUP(S322, metadata!A$2:Q$37,7,FALSE)</f>
        <v>sevi</v>
      </c>
      <c r="H322" t="str">
        <f>VLOOKUP(S322, metadata!A$2:Q$37,8,FALSE)</f>
        <v>sevi_control_22</v>
      </c>
      <c r="I322" t="str">
        <f>VLOOKUP(S322, metadata!A$2:Q$37,9,FALSE)</f>
        <v>B</v>
      </c>
      <c r="J322">
        <f>VLOOKUP(S322, metadata!A$2:Q$37,10,FALSE)</f>
        <v>2</v>
      </c>
      <c r="K322" t="str">
        <f>VLOOKUP(S322, metadata!A$2:Q$37,11,FALSE)</f>
        <v>https://five.epicollect.net/api/media/mk-nutnet2023-5dominantplants?type=photo&amp;format=entry_original&amp;name=f1d3a5e2-b45b-49bc-998a-57e694e295f2_1694108834.jpg</v>
      </c>
      <c r="L322">
        <f>VLOOKUP(S322, metadata!A$2:Q$37,12,FALSE)</f>
        <v>0</v>
      </c>
      <c r="M322" t="str">
        <f>VLOOKUP(S322, metadata!A$2:Q$37,13,FALSE)</f>
        <v>sevi</v>
      </c>
      <c r="N322">
        <f>VLOOKUP(S322, metadata!A$2:Q$37,14,FALSE)</f>
        <v>0</v>
      </c>
      <c r="O322">
        <f>VLOOKUP(S322, metadata!A$2:Q$37,15,FALSE)</f>
        <v>0</v>
      </c>
      <c r="P322">
        <f>VLOOKUP(S322, metadata!A$2:Q$37,16,FALSE)</f>
        <v>0</v>
      </c>
      <c r="Q322">
        <f>VLOOKUP(S322, metadata!A$2:Q$37,17,FALSE)</f>
        <v>8</v>
      </c>
      <c r="R322" t="b">
        <f t="shared" si="4"/>
        <v>1</v>
      </c>
      <c r="S322" t="s">
        <v>40</v>
      </c>
      <c r="T322" t="s">
        <v>1436</v>
      </c>
      <c r="U322" t="s">
        <v>1435</v>
      </c>
      <c r="V322" t="s">
        <v>1434</v>
      </c>
      <c r="W322" t="s">
        <v>1433</v>
      </c>
      <c r="X322" t="s">
        <v>1245</v>
      </c>
      <c r="Z322">
        <v>93</v>
      </c>
    </row>
    <row r="323" spans="1:27" x14ac:dyDescent="0.3">
      <c r="A323" t="str">
        <f>VLOOKUP(S323, metadata!A$2:Q$37,1,FALSE)</f>
        <v>f1d3a5e2-b45b-49bc-998a-57e694e295f2</v>
      </c>
      <c r="B323" t="str">
        <f>VLOOKUP(S323, metadata!A$2:Q$37,2,FALSE)</f>
        <v>2023-09-07T17:58:53.000Z</v>
      </c>
      <c r="C323" t="str">
        <f>VLOOKUP(S323, metadata!A$2:Q$37,3,FALSE)</f>
        <v>2023-09-07T18:00:20.000Z</v>
      </c>
      <c r="D323" t="str">
        <f>VLOOKUP(S323, metadata!A$2:Q$37,4,FALSE)</f>
        <v>sevi_control_22</v>
      </c>
      <c r="E323">
        <f>VLOOKUP(S323, metadata!A$2:Q$37,5,FALSE)</f>
        <v>45176</v>
      </c>
      <c r="F323">
        <f>VLOOKUP(S323, metadata!A$2:Q$37,6,FALSE)</f>
        <v>0.49027777777777781</v>
      </c>
      <c r="G323" t="str">
        <f>VLOOKUP(S323, metadata!A$2:Q$37,7,FALSE)</f>
        <v>sevi</v>
      </c>
      <c r="H323" t="str">
        <f>VLOOKUP(S323, metadata!A$2:Q$37,8,FALSE)</f>
        <v>sevi_control_22</v>
      </c>
      <c r="I323" t="str">
        <f>VLOOKUP(S323, metadata!A$2:Q$37,9,FALSE)</f>
        <v>B</v>
      </c>
      <c r="J323">
        <f>VLOOKUP(S323, metadata!A$2:Q$37,10,FALSE)</f>
        <v>2</v>
      </c>
      <c r="K323" t="str">
        <f>VLOOKUP(S323, metadata!A$2:Q$37,11,FALSE)</f>
        <v>https://five.epicollect.net/api/media/mk-nutnet2023-5dominantplants?type=photo&amp;format=entry_original&amp;name=f1d3a5e2-b45b-49bc-998a-57e694e295f2_1694108834.jpg</v>
      </c>
      <c r="L323">
        <f>VLOOKUP(S323, metadata!A$2:Q$37,12,FALSE)</f>
        <v>0</v>
      </c>
      <c r="M323" t="str">
        <f>VLOOKUP(S323, metadata!A$2:Q$37,13,FALSE)</f>
        <v>sevi</v>
      </c>
      <c r="N323">
        <f>VLOOKUP(S323, metadata!A$2:Q$37,14,FALSE)</f>
        <v>0</v>
      </c>
      <c r="O323">
        <f>VLOOKUP(S323, metadata!A$2:Q$37,15,FALSE)</f>
        <v>0</v>
      </c>
      <c r="P323">
        <f>VLOOKUP(S323, metadata!A$2:Q$37,16,FALSE)</f>
        <v>0</v>
      </c>
      <c r="Q323">
        <f>VLOOKUP(S323, metadata!A$2:Q$37,17,FALSE)</f>
        <v>8</v>
      </c>
      <c r="R323" t="b">
        <f t="shared" ref="R323:R362" si="5">A323=S323</f>
        <v>1</v>
      </c>
      <c r="S323" t="s">
        <v>40</v>
      </c>
      <c r="T323" t="s">
        <v>1432</v>
      </c>
      <c r="U323" t="s">
        <v>1431</v>
      </c>
      <c r="V323" t="s">
        <v>1430</v>
      </c>
      <c r="W323" t="s">
        <v>1429</v>
      </c>
      <c r="X323" t="s">
        <v>1250</v>
      </c>
      <c r="Z323">
        <v>13</v>
      </c>
    </row>
    <row r="324" spans="1:27" x14ac:dyDescent="0.3">
      <c r="A324" t="str">
        <f>VLOOKUP(S324, metadata!A$2:Q$37,1,FALSE)</f>
        <v>f1d3a5e2-b45b-49bc-998a-57e694e295f2</v>
      </c>
      <c r="B324" t="str">
        <f>VLOOKUP(S324, metadata!A$2:Q$37,2,FALSE)</f>
        <v>2023-09-07T17:58:53.000Z</v>
      </c>
      <c r="C324" t="str">
        <f>VLOOKUP(S324, metadata!A$2:Q$37,3,FALSE)</f>
        <v>2023-09-07T18:00:20.000Z</v>
      </c>
      <c r="D324" t="str">
        <f>VLOOKUP(S324, metadata!A$2:Q$37,4,FALSE)</f>
        <v>sevi_control_22</v>
      </c>
      <c r="E324">
        <f>VLOOKUP(S324, metadata!A$2:Q$37,5,FALSE)</f>
        <v>45176</v>
      </c>
      <c r="F324">
        <f>VLOOKUP(S324, metadata!A$2:Q$37,6,FALSE)</f>
        <v>0.49027777777777781</v>
      </c>
      <c r="G324" t="str">
        <f>VLOOKUP(S324, metadata!A$2:Q$37,7,FALSE)</f>
        <v>sevi</v>
      </c>
      <c r="H324" t="str">
        <f>VLOOKUP(S324, metadata!A$2:Q$37,8,FALSE)</f>
        <v>sevi_control_22</v>
      </c>
      <c r="I324" t="str">
        <f>VLOOKUP(S324, metadata!A$2:Q$37,9,FALSE)</f>
        <v>B</v>
      </c>
      <c r="J324">
        <f>VLOOKUP(S324, metadata!A$2:Q$37,10,FALSE)</f>
        <v>2</v>
      </c>
      <c r="K324" t="str">
        <f>VLOOKUP(S324, metadata!A$2:Q$37,11,FALSE)</f>
        <v>https://five.epicollect.net/api/media/mk-nutnet2023-5dominantplants?type=photo&amp;format=entry_original&amp;name=f1d3a5e2-b45b-49bc-998a-57e694e295f2_1694108834.jpg</v>
      </c>
      <c r="L324">
        <f>VLOOKUP(S324, metadata!A$2:Q$37,12,FALSE)</f>
        <v>0</v>
      </c>
      <c r="M324" t="str">
        <f>VLOOKUP(S324, metadata!A$2:Q$37,13,FALSE)</f>
        <v>sevi</v>
      </c>
      <c r="N324">
        <f>VLOOKUP(S324, metadata!A$2:Q$37,14,FALSE)</f>
        <v>0</v>
      </c>
      <c r="O324">
        <f>VLOOKUP(S324, metadata!A$2:Q$37,15,FALSE)</f>
        <v>0</v>
      </c>
      <c r="P324">
        <f>VLOOKUP(S324, metadata!A$2:Q$37,16,FALSE)</f>
        <v>0</v>
      </c>
      <c r="Q324">
        <f>VLOOKUP(S324, metadata!A$2:Q$37,17,FALSE)</f>
        <v>8</v>
      </c>
      <c r="R324" t="b">
        <f t="shared" si="5"/>
        <v>1</v>
      </c>
      <c r="S324" t="s">
        <v>40</v>
      </c>
      <c r="T324" t="s">
        <v>1428</v>
      </c>
      <c r="U324" t="s">
        <v>1427</v>
      </c>
      <c r="V324" t="s">
        <v>1426</v>
      </c>
      <c r="W324" t="s">
        <v>1425</v>
      </c>
      <c r="X324" t="s">
        <v>1255</v>
      </c>
      <c r="Z324">
        <v>1</v>
      </c>
    </row>
    <row r="325" spans="1:27" x14ac:dyDescent="0.3">
      <c r="A325" t="str">
        <f>VLOOKUP(S325, metadata!A$2:Q$37,1,FALSE)</f>
        <v>f57efbdf-5bea-4f8d-9e20-61ac5455ffc8</v>
      </c>
      <c r="B325" t="str">
        <f>VLOOKUP(S325, metadata!A$2:Q$37,2,FALSE)</f>
        <v>2023-09-07T17:40:15.000Z</v>
      </c>
      <c r="C325" t="str">
        <f>VLOOKUP(S325, metadata!A$2:Q$37,3,FALSE)</f>
        <v>2023-09-07T17:42:22.000Z</v>
      </c>
      <c r="D325" t="str">
        <f>VLOOKUP(S325, metadata!A$2:Q$37,4,FALSE)</f>
        <v>sevi_NPK_17</v>
      </c>
      <c r="E325">
        <f>VLOOKUP(S325, metadata!A$2:Q$37,5,FALSE)</f>
        <v>45176</v>
      </c>
      <c r="F325">
        <f>VLOOKUP(S325, metadata!A$2:Q$37,6,FALSE)</f>
        <v>0.4826388888888889</v>
      </c>
      <c r="G325" t="str">
        <f>VLOOKUP(S325, metadata!A$2:Q$37,7,FALSE)</f>
        <v>sevi</v>
      </c>
      <c r="H325" t="str">
        <f>VLOOKUP(S325, metadata!A$2:Q$37,8,FALSE)</f>
        <v>sevi_NPK_17</v>
      </c>
      <c r="I325" t="str">
        <f>VLOOKUP(S325, metadata!A$2:Q$37,9,FALSE)</f>
        <v>A</v>
      </c>
      <c r="J325">
        <f>VLOOKUP(S325, metadata!A$2:Q$37,10,FALSE)</f>
        <v>1</v>
      </c>
      <c r="K325" t="str">
        <f>VLOOKUP(S325, metadata!A$2:Q$37,11,FALSE)</f>
        <v>https://five.epicollect.net/api/media/mk-nutnet2023-5dominantplants?type=photo&amp;format=entry_original&amp;name=f57efbdf-5bea-4f8d-9e20-61ac5455ffc8_1694108164.jpg</v>
      </c>
      <c r="L325">
        <f>VLOOKUP(S325, metadata!A$2:Q$37,12,FALSE)</f>
        <v>0</v>
      </c>
      <c r="M325" t="str">
        <f>VLOOKUP(S325, metadata!A$2:Q$37,13,FALSE)</f>
        <v>sevi</v>
      </c>
      <c r="N325">
        <f>VLOOKUP(S325, metadata!A$2:Q$37,14,FALSE)</f>
        <v>0</v>
      </c>
      <c r="O325">
        <f>VLOOKUP(S325, metadata!A$2:Q$37,15,FALSE)</f>
        <v>0</v>
      </c>
      <c r="P325">
        <f>VLOOKUP(S325, metadata!A$2:Q$37,16,FALSE)</f>
        <v>0</v>
      </c>
      <c r="Q325">
        <f>VLOOKUP(S325, metadata!A$2:Q$37,17,FALSE)</f>
        <v>8</v>
      </c>
      <c r="R325" t="b">
        <f t="shared" si="5"/>
        <v>1</v>
      </c>
      <c r="S325" t="s">
        <v>45</v>
      </c>
      <c r="T325" t="s">
        <v>1424</v>
      </c>
      <c r="U325" t="s">
        <v>1423</v>
      </c>
      <c r="V325" t="s">
        <v>1422</v>
      </c>
      <c r="W325" t="s">
        <v>1421</v>
      </c>
      <c r="X325" t="s">
        <v>1368</v>
      </c>
      <c r="Y325" t="s">
        <v>1367</v>
      </c>
      <c r="Z325">
        <v>2</v>
      </c>
      <c r="AA325" t="s">
        <v>1420</v>
      </c>
    </row>
    <row r="326" spans="1:27" x14ac:dyDescent="0.3">
      <c r="A326" t="str">
        <f>VLOOKUP(S326, metadata!A$2:Q$37,1,FALSE)</f>
        <v>f57efbdf-5bea-4f8d-9e20-61ac5455ffc8</v>
      </c>
      <c r="B326" t="str">
        <f>VLOOKUP(S326, metadata!A$2:Q$37,2,FALSE)</f>
        <v>2023-09-07T17:40:15.000Z</v>
      </c>
      <c r="C326" t="str">
        <f>VLOOKUP(S326, metadata!A$2:Q$37,3,FALSE)</f>
        <v>2023-09-07T17:42:22.000Z</v>
      </c>
      <c r="D326" t="str">
        <f>VLOOKUP(S326, metadata!A$2:Q$37,4,FALSE)</f>
        <v>sevi_NPK_17</v>
      </c>
      <c r="E326">
        <f>VLOOKUP(S326, metadata!A$2:Q$37,5,FALSE)</f>
        <v>45176</v>
      </c>
      <c r="F326">
        <f>VLOOKUP(S326, metadata!A$2:Q$37,6,FALSE)</f>
        <v>0.4826388888888889</v>
      </c>
      <c r="G326" t="str">
        <f>VLOOKUP(S326, metadata!A$2:Q$37,7,FALSE)</f>
        <v>sevi</v>
      </c>
      <c r="H326" t="str">
        <f>VLOOKUP(S326, metadata!A$2:Q$37,8,FALSE)</f>
        <v>sevi_NPK_17</v>
      </c>
      <c r="I326" t="str">
        <f>VLOOKUP(S326, metadata!A$2:Q$37,9,FALSE)</f>
        <v>A</v>
      </c>
      <c r="J326">
        <f>VLOOKUP(S326, metadata!A$2:Q$37,10,FALSE)</f>
        <v>1</v>
      </c>
      <c r="K326" t="str">
        <f>VLOOKUP(S326, metadata!A$2:Q$37,11,FALSE)</f>
        <v>https://five.epicollect.net/api/media/mk-nutnet2023-5dominantplants?type=photo&amp;format=entry_original&amp;name=f57efbdf-5bea-4f8d-9e20-61ac5455ffc8_1694108164.jpg</v>
      </c>
      <c r="L326">
        <f>VLOOKUP(S326, metadata!A$2:Q$37,12,FALSE)</f>
        <v>0</v>
      </c>
      <c r="M326" t="str">
        <f>VLOOKUP(S326, metadata!A$2:Q$37,13,FALSE)</f>
        <v>sevi</v>
      </c>
      <c r="N326">
        <f>VLOOKUP(S326, metadata!A$2:Q$37,14,FALSE)</f>
        <v>0</v>
      </c>
      <c r="O326">
        <f>VLOOKUP(S326, metadata!A$2:Q$37,15,FALSE)</f>
        <v>0</v>
      </c>
      <c r="P326">
        <f>VLOOKUP(S326, metadata!A$2:Q$37,16,FALSE)</f>
        <v>0</v>
      </c>
      <c r="Q326">
        <f>VLOOKUP(S326, metadata!A$2:Q$37,17,FALSE)</f>
        <v>8</v>
      </c>
      <c r="R326" t="b">
        <f t="shared" si="5"/>
        <v>1</v>
      </c>
      <c r="S326" t="s">
        <v>45</v>
      </c>
      <c r="T326" t="s">
        <v>1419</v>
      </c>
      <c r="U326" t="s">
        <v>1418</v>
      </c>
      <c r="V326" t="s">
        <v>1417</v>
      </c>
      <c r="W326" t="s">
        <v>1416</v>
      </c>
      <c r="X326" t="s">
        <v>1268</v>
      </c>
      <c r="Z326">
        <v>1</v>
      </c>
    </row>
    <row r="327" spans="1:27" x14ac:dyDescent="0.3">
      <c r="A327" t="str">
        <f>VLOOKUP(S327, metadata!A$2:Q$37,1,FALSE)</f>
        <v>f57efbdf-5bea-4f8d-9e20-61ac5455ffc8</v>
      </c>
      <c r="B327" t="str">
        <f>VLOOKUP(S327, metadata!A$2:Q$37,2,FALSE)</f>
        <v>2023-09-07T17:40:15.000Z</v>
      </c>
      <c r="C327" t="str">
        <f>VLOOKUP(S327, metadata!A$2:Q$37,3,FALSE)</f>
        <v>2023-09-07T17:42:22.000Z</v>
      </c>
      <c r="D327" t="str">
        <f>VLOOKUP(S327, metadata!A$2:Q$37,4,FALSE)</f>
        <v>sevi_NPK_17</v>
      </c>
      <c r="E327">
        <f>VLOOKUP(S327, metadata!A$2:Q$37,5,FALSE)</f>
        <v>45176</v>
      </c>
      <c r="F327">
        <f>VLOOKUP(S327, metadata!A$2:Q$37,6,FALSE)</f>
        <v>0.4826388888888889</v>
      </c>
      <c r="G327" t="str">
        <f>VLOOKUP(S327, metadata!A$2:Q$37,7,FALSE)</f>
        <v>sevi</v>
      </c>
      <c r="H327" t="str">
        <f>VLOOKUP(S327, metadata!A$2:Q$37,8,FALSE)</f>
        <v>sevi_NPK_17</v>
      </c>
      <c r="I327" t="str">
        <f>VLOOKUP(S327, metadata!A$2:Q$37,9,FALSE)</f>
        <v>A</v>
      </c>
      <c r="J327">
        <f>VLOOKUP(S327, metadata!A$2:Q$37,10,FALSE)</f>
        <v>1</v>
      </c>
      <c r="K327" t="str">
        <f>VLOOKUP(S327, metadata!A$2:Q$37,11,FALSE)</f>
        <v>https://five.epicollect.net/api/media/mk-nutnet2023-5dominantplants?type=photo&amp;format=entry_original&amp;name=f57efbdf-5bea-4f8d-9e20-61ac5455ffc8_1694108164.jpg</v>
      </c>
      <c r="L327">
        <f>VLOOKUP(S327, metadata!A$2:Q$37,12,FALSE)</f>
        <v>0</v>
      </c>
      <c r="M327" t="str">
        <f>VLOOKUP(S327, metadata!A$2:Q$37,13,FALSE)</f>
        <v>sevi</v>
      </c>
      <c r="N327">
        <f>VLOOKUP(S327, metadata!A$2:Q$37,14,FALSE)</f>
        <v>0</v>
      </c>
      <c r="O327">
        <f>VLOOKUP(S327, metadata!A$2:Q$37,15,FALSE)</f>
        <v>0</v>
      </c>
      <c r="P327">
        <f>VLOOKUP(S327, metadata!A$2:Q$37,16,FALSE)</f>
        <v>0</v>
      </c>
      <c r="Q327">
        <f>VLOOKUP(S327, metadata!A$2:Q$37,17,FALSE)</f>
        <v>8</v>
      </c>
      <c r="R327" t="b">
        <f t="shared" si="5"/>
        <v>1</v>
      </c>
      <c r="S327" t="s">
        <v>45</v>
      </c>
      <c r="T327" t="s">
        <v>1415</v>
      </c>
      <c r="U327" t="s">
        <v>1414</v>
      </c>
      <c r="V327" t="s">
        <v>1413</v>
      </c>
      <c r="W327" t="s">
        <v>1282</v>
      </c>
      <c r="X327" t="s">
        <v>1281</v>
      </c>
      <c r="Y327" t="s">
        <v>1280</v>
      </c>
      <c r="Z327">
        <v>4</v>
      </c>
    </row>
    <row r="328" spans="1:27" x14ac:dyDescent="0.3">
      <c r="A328" t="str">
        <f>VLOOKUP(S328, metadata!A$2:Q$37,1,FALSE)</f>
        <v>f57efbdf-5bea-4f8d-9e20-61ac5455ffc8</v>
      </c>
      <c r="B328" t="str">
        <f>VLOOKUP(S328, metadata!A$2:Q$37,2,FALSE)</f>
        <v>2023-09-07T17:40:15.000Z</v>
      </c>
      <c r="C328" t="str">
        <f>VLOOKUP(S328, metadata!A$2:Q$37,3,FALSE)</f>
        <v>2023-09-07T17:42:22.000Z</v>
      </c>
      <c r="D328" t="str">
        <f>VLOOKUP(S328, metadata!A$2:Q$37,4,FALSE)</f>
        <v>sevi_NPK_17</v>
      </c>
      <c r="E328">
        <f>VLOOKUP(S328, metadata!A$2:Q$37,5,FALSE)</f>
        <v>45176</v>
      </c>
      <c r="F328">
        <f>VLOOKUP(S328, metadata!A$2:Q$37,6,FALSE)</f>
        <v>0.4826388888888889</v>
      </c>
      <c r="G328" t="str">
        <f>VLOOKUP(S328, metadata!A$2:Q$37,7,FALSE)</f>
        <v>sevi</v>
      </c>
      <c r="H328" t="str">
        <f>VLOOKUP(S328, metadata!A$2:Q$37,8,FALSE)</f>
        <v>sevi_NPK_17</v>
      </c>
      <c r="I328" t="str">
        <f>VLOOKUP(S328, metadata!A$2:Q$37,9,FALSE)</f>
        <v>A</v>
      </c>
      <c r="J328">
        <f>VLOOKUP(S328, metadata!A$2:Q$37,10,FALSE)</f>
        <v>1</v>
      </c>
      <c r="K328" t="str">
        <f>VLOOKUP(S328, metadata!A$2:Q$37,11,FALSE)</f>
        <v>https://five.epicollect.net/api/media/mk-nutnet2023-5dominantplants?type=photo&amp;format=entry_original&amp;name=f57efbdf-5bea-4f8d-9e20-61ac5455ffc8_1694108164.jpg</v>
      </c>
      <c r="L328">
        <f>VLOOKUP(S328, metadata!A$2:Q$37,12,FALSE)</f>
        <v>0</v>
      </c>
      <c r="M328" t="str">
        <f>VLOOKUP(S328, metadata!A$2:Q$37,13,FALSE)</f>
        <v>sevi</v>
      </c>
      <c r="N328">
        <f>VLOOKUP(S328, metadata!A$2:Q$37,14,FALSE)</f>
        <v>0</v>
      </c>
      <c r="O328">
        <f>VLOOKUP(S328, metadata!A$2:Q$37,15,FALSE)</f>
        <v>0</v>
      </c>
      <c r="P328">
        <f>VLOOKUP(S328, metadata!A$2:Q$37,16,FALSE)</f>
        <v>0</v>
      </c>
      <c r="Q328">
        <f>VLOOKUP(S328, metadata!A$2:Q$37,17,FALSE)</f>
        <v>8</v>
      </c>
      <c r="R328" t="b">
        <f t="shared" si="5"/>
        <v>1</v>
      </c>
      <c r="S328" t="s">
        <v>45</v>
      </c>
      <c r="T328" t="s">
        <v>1412</v>
      </c>
      <c r="U328" t="s">
        <v>1411</v>
      </c>
      <c r="V328" t="s">
        <v>1410</v>
      </c>
      <c r="W328" t="s">
        <v>1409</v>
      </c>
      <c r="X328" t="s">
        <v>1262</v>
      </c>
      <c r="Z328">
        <v>5</v>
      </c>
    </row>
    <row r="329" spans="1:27" x14ac:dyDescent="0.3">
      <c r="A329" t="str">
        <f>VLOOKUP(S329, metadata!A$2:Q$37,1,FALSE)</f>
        <v>f57efbdf-5bea-4f8d-9e20-61ac5455ffc8</v>
      </c>
      <c r="B329" t="str">
        <f>VLOOKUP(S329, metadata!A$2:Q$37,2,FALSE)</f>
        <v>2023-09-07T17:40:15.000Z</v>
      </c>
      <c r="C329" t="str">
        <f>VLOOKUP(S329, metadata!A$2:Q$37,3,FALSE)</f>
        <v>2023-09-07T17:42:22.000Z</v>
      </c>
      <c r="D329" t="str">
        <f>VLOOKUP(S329, metadata!A$2:Q$37,4,FALSE)</f>
        <v>sevi_NPK_17</v>
      </c>
      <c r="E329">
        <f>VLOOKUP(S329, metadata!A$2:Q$37,5,FALSE)</f>
        <v>45176</v>
      </c>
      <c r="F329">
        <f>VLOOKUP(S329, metadata!A$2:Q$37,6,FALSE)</f>
        <v>0.4826388888888889</v>
      </c>
      <c r="G329" t="str">
        <f>VLOOKUP(S329, metadata!A$2:Q$37,7,FALSE)</f>
        <v>sevi</v>
      </c>
      <c r="H329" t="str">
        <f>VLOOKUP(S329, metadata!A$2:Q$37,8,FALSE)</f>
        <v>sevi_NPK_17</v>
      </c>
      <c r="I329" t="str">
        <f>VLOOKUP(S329, metadata!A$2:Q$37,9,FALSE)</f>
        <v>A</v>
      </c>
      <c r="J329">
        <f>VLOOKUP(S329, metadata!A$2:Q$37,10,FALSE)</f>
        <v>1</v>
      </c>
      <c r="K329" t="str">
        <f>VLOOKUP(S329, metadata!A$2:Q$37,11,FALSE)</f>
        <v>https://five.epicollect.net/api/media/mk-nutnet2023-5dominantplants?type=photo&amp;format=entry_original&amp;name=f57efbdf-5bea-4f8d-9e20-61ac5455ffc8_1694108164.jpg</v>
      </c>
      <c r="L329">
        <f>VLOOKUP(S329, metadata!A$2:Q$37,12,FALSE)</f>
        <v>0</v>
      </c>
      <c r="M329" t="str">
        <f>VLOOKUP(S329, metadata!A$2:Q$37,13,FALSE)</f>
        <v>sevi</v>
      </c>
      <c r="N329">
        <f>VLOOKUP(S329, metadata!A$2:Q$37,14,FALSE)</f>
        <v>0</v>
      </c>
      <c r="O329">
        <f>VLOOKUP(S329, metadata!A$2:Q$37,15,FALSE)</f>
        <v>0</v>
      </c>
      <c r="P329">
        <f>VLOOKUP(S329, metadata!A$2:Q$37,16,FALSE)</f>
        <v>0</v>
      </c>
      <c r="Q329">
        <f>VLOOKUP(S329, metadata!A$2:Q$37,17,FALSE)</f>
        <v>8</v>
      </c>
      <c r="R329" t="b">
        <f t="shared" si="5"/>
        <v>1</v>
      </c>
      <c r="S329" t="s">
        <v>45</v>
      </c>
      <c r="T329" t="s">
        <v>1408</v>
      </c>
      <c r="U329" t="s">
        <v>1407</v>
      </c>
      <c r="V329" t="s">
        <v>1406</v>
      </c>
      <c r="W329" t="s">
        <v>1405</v>
      </c>
      <c r="X329" t="s">
        <v>1245</v>
      </c>
      <c r="Z329">
        <v>78</v>
      </c>
    </row>
    <row r="330" spans="1:27" x14ac:dyDescent="0.3">
      <c r="A330" t="str">
        <f>VLOOKUP(S330, metadata!A$2:Q$37,1,FALSE)</f>
        <v>f57efbdf-5bea-4f8d-9e20-61ac5455ffc8</v>
      </c>
      <c r="B330" t="str">
        <f>VLOOKUP(S330, metadata!A$2:Q$37,2,FALSE)</f>
        <v>2023-09-07T17:40:15.000Z</v>
      </c>
      <c r="C330" t="str">
        <f>VLOOKUP(S330, metadata!A$2:Q$37,3,FALSE)</f>
        <v>2023-09-07T17:42:22.000Z</v>
      </c>
      <c r="D330" t="str">
        <f>VLOOKUP(S330, metadata!A$2:Q$37,4,FALSE)</f>
        <v>sevi_NPK_17</v>
      </c>
      <c r="E330">
        <f>VLOOKUP(S330, metadata!A$2:Q$37,5,FALSE)</f>
        <v>45176</v>
      </c>
      <c r="F330">
        <f>VLOOKUP(S330, metadata!A$2:Q$37,6,FALSE)</f>
        <v>0.4826388888888889</v>
      </c>
      <c r="G330" t="str">
        <f>VLOOKUP(S330, metadata!A$2:Q$37,7,FALSE)</f>
        <v>sevi</v>
      </c>
      <c r="H330" t="str">
        <f>VLOOKUP(S330, metadata!A$2:Q$37,8,FALSE)</f>
        <v>sevi_NPK_17</v>
      </c>
      <c r="I330" t="str">
        <f>VLOOKUP(S330, metadata!A$2:Q$37,9,FALSE)</f>
        <v>A</v>
      </c>
      <c r="J330">
        <f>VLOOKUP(S330, metadata!A$2:Q$37,10,FALSE)</f>
        <v>1</v>
      </c>
      <c r="K330" t="str">
        <f>VLOOKUP(S330, metadata!A$2:Q$37,11,FALSE)</f>
        <v>https://five.epicollect.net/api/media/mk-nutnet2023-5dominantplants?type=photo&amp;format=entry_original&amp;name=f57efbdf-5bea-4f8d-9e20-61ac5455ffc8_1694108164.jpg</v>
      </c>
      <c r="L330">
        <f>VLOOKUP(S330, metadata!A$2:Q$37,12,FALSE)</f>
        <v>0</v>
      </c>
      <c r="M330" t="str">
        <f>VLOOKUP(S330, metadata!A$2:Q$37,13,FALSE)</f>
        <v>sevi</v>
      </c>
      <c r="N330">
        <f>VLOOKUP(S330, metadata!A$2:Q$37,14,FALSE)</f>
        <v>0</v>
      </c>
      <c r="O330">
        <f>VLOOKUP(S330, metadata!A$2:Q$37,15,FALSE)</f>
        <v>0</v>
      </c>
      <c r="P330">
        <f>VLOOKUP(S330, metadata!A$2:Q$37,16,FALSE)</f>
        <v>0</v>
      </c>
      <c r="Q330">
        <f>VLOOKUP(S330, metadata!A$2:Q$37,17,FALSE)</f>
        <v>8</v>
      </c>
      <c r="R330" t="b">
        <f t="shared" si="5"/>
        <v>1</v>
      </c>
      <c r="S330" t="s">
        <v>45</v>
      </c>
      <c r="T330" t="s">
        <v>1404</v>
      </c>
      <c r="U330" t="s">
        <v>1403</v>
      </c>
      <c r="V330" t="s">
        <v>1402</v>
      </c>
      <c r="W330" t="s">
        <v>1401</v>
      </c>
      <c r="X330" t="s">
        <v>1250</v>
      </c>
      <c r="Z330">
        <v>25</v>
      </c>
    </row>
    <row r="331" spans="1:27" x14ac:dyDescent="0.3">
      <c r="A331" t="str">
        <f>VLOOKUP(S331, metadata!A$2:Q$37,1,FALSE)</f>
        <v>f57efbdf-5bea-4f8d-9e20-61ac5455ffc8</v>
      </c>
      <c r="B331" t="str">
        <f>VLOOKUP(S331, metadata!A$2:Q$37,2,FALSE)</f>
        <v>2023-09-07T17:40:15.000Z</v>
      </c>
      <c r="C331" t="str">
        <f>VLOOKUP(S331, metadata!A$2:Q$37,3,FALSE)</f>
        <v>2023-09-07T17:42:22.000Z</v>
      </c>
      <c r="D331" t="str">
        <f>VLOOKUP(S331, metadata!A$2:Q$37,4,FALSE)</f>
        <v>sevi_NPK_17</v>
      </c>
      <c r="E331">
        <f>VLOOKUP(S331, metadata!A$2:Q$37,5,FALSE)</f>
        <v>45176</v>
      </c>
      <c r="F331">
        <f>VLOOKUP(S331, metadata!A$2:Q$37,6,FALSE)</f>
        <v>0.4826388888888889</v>
      </c>
      <c r="G331" t="str">
        <f>VLOOKUP(S331, metadata!A$2:Q$37,7,FALSE)</f>
        <v>sevi</v>
      </c>
      <c r="H331" t="str">
        <f>VLOOKUP(S331, metadata!A$2:Q$37,8,FALSE)</f>
        <v>sevi_NPK_17</v>
      </c>
      <c r="I331" t="str">
        <f>VLOOKUP(S331, metadata!A$2:Q$37,9,FALSE)</f>
        <v>A</v>
      </c>
      <c r="J331">
        <f>VLOOKUP(S331, metadata!A$2:Q$37,10,FALSE)</f>
        <v>1</v>
      </c>
      <c r="K331" t="str">
        <f>VLOOKUP(S331, metadata!A$2:Q$37,11,FALSE)</f>
        <v>https://five.epicollect.net/api/media/mk-nutnet2023-5dominantplants?type=photo&amp;format=entry_original&amp;name=f57efbdf-5bea-4f8d-9e20-61ac5455ffc8_1694108164.jpg</v>
      </c>
      <c r="L331">
        <f>VLOOKUP(S331, metadata!A$2:Q$37,12,FALSE)</f>
        <v>0</v>
      </c>
      <c r="M331" t="str">
        <f>VLOOKUP(S331, metadata!A$2:Q$37,13,FALSE)</f>
        <v>sevi</v>
      </c>
      <c r="N331">
        <f>VLOOKUP(S331, metadata!A$2:Q$37,14,FALSE)</f>
        <v>0</v>
      </c>
      <c r="O331">
        <f>VLOOKUP(S331, metadata!A$2:Q$37,15,FALSE)</f>
        <v>0</v>
      </c>
      <c r="P331">
        <f>VLOOKUP(S331, metadata!A$2:Q$37,16,FALSE)</f>
        <v>0</v>
      </c>
      <c r="Q331">
        <f>VLOOKUP(S331, metadata!A$2:Q$37,17,FALSE)</f>
        <v>8</v>
      </c>
      <c r="R331" t="b">
        <f t="shared" si="5"/>
        <v>1</v>
      </c>
      <c r="S331" t="s">
        <v>45</v>
      </c>
      <c r="T331" t="s">
        <v>1400</v>
      </c>
      <c r="U331" t="s">
        <v>1399</v>
      </c>
      <c r="V331" t="s">
        <v>1398</v>
      </c>
      <c r="W331" t="s">
        <v>1397</v>
      </c>
      <c r="X331" t="s">
        <v>1255</v>
      </c>
      <c r="Z331">
        <v>22</v>
      </c>
    </row>
    <row r="332" spans="1:27" x14ac:dyDescent="0.3">
      <c r="A332" t="str">
        <f>VLOOKUP(S332, metadata!A$2:Q$37,1,FALSE)</f>
        <v>f57efbdf-5bea-4f8d-9e20-61ac5455ffc8</v>
      </c>
      <c r="B332" t="str">
        <f>VLOOKUP(S332, metadata!A$2:Q$37,2,FALSE)</f>
        <v>2023-09-07T17:40:15.000Z</v>
      </c>
      <c r="C332" t="str">
        <f>VLOOKUP(S332, metadata!A$2:Q$37,3,FALSE)</f>
        <v>2023-09-07T17:42:22.000Z</v>
      </c>
      <c r="D332" t="str">
        <f>VLOOKUP(S332, metadata!A$2:Q$37,4,FALSE)</f>
        <v>sevi_NPK_17</v>
      </c>
      <c r="E332">
        <f>VLOOKUP(S332, metadata!A$2:Q$37,5,FALSE)</f>
        <v>45176</v>
      </c>
      <c r="F332">
        <f>VLOOKUP(S332, metadata!A$2:Q$37,6,FALSE)</f>
        <v>0.4826388888888889</v>
      </c>
      <c r="G332" t="str">
        <f>VLOOKUP(S332, metadata!A$2:Q$37,7,FALSE)</f>
        <v>sevi</v>
      </c>
      <c r="H332" t="str">
        <f>VLOOKUP(S332, metadata!A$2:Q$37,8,FALSE)</f>
        <v>sevi_NPK_17</v>
      </c>
      <c r="I332" t="str">
        <f>VLOOKUP(S332, metadata!A$2:Q$37,9,FALSE)</f>
        <v>A</v>
      </c>
      <c r="J332">
        <f>VLOOKUP(S332, metadata!A$2:Q$37,10,FALSE)</f>
        <v>1</v>
      </c>
      <c r="K332" t="str">
        <f>VLOOKUP(S332, metadata!A$2:Q$37,11,FALSE)</f>
        <v>https://five.epicollect.net/api/media/mk-nutnet2023-5dominantplants?type=photo&amp;format=entry_original&amp;name=f57efbdf-5bea-4f8d-9e20-61ac5455ffc8_1694108164.jpg</v>
      </c>
      <c r="L332">
        <f>VLOOKUP(S332, metadata!A$2:Q$37,12,FALSE)</f>
        <v>0</v>
      </c>
      <c r="M332" t="str">
        <f>VLOOKUP(S332, metadata!A$2:Q$37,13,FALSE)</f>
        <v>sevi</v>
      </c>
      <c r="N332">
        <f>VLOOKUP(S332, metadata!A$2:Q$37,14,FALSE)</f>
        <v>0</v>
      </c>
      <c r="O332">
        <f>VLOOKUP(S332, metadata!A$2:Q$37,15,FALSE)</f>
        <v>0</v>
      </c>
      <c r="P332">
        <f>VLOOKUP(S332, metadata!A$2:Q$37,16,FALSE)</f>
        <v>0</v>
      </c>
      <c r="Q332">
        <f>VLOOKUP(S332, metadata!A$2:Q$37,17,FALSE)</f>
        <v>8</v>
      </c>
      <c r="R332" t="b">
        <f t="shared" si="5"/>
        <v>1</v>
      </c>
      <c r="S332" t="s">
        <v>45</v>
      </c>
      <c r="T332" t="s">
        <v>1396</v>
      </c>
      <c r="U332" t="s">
        <v>1395</v>
      </c>
      <c r="V332" t="s">
        <v>1394</v>
      </c>
      <c r="W332" t="s">
        <v>1317</v>
      </c>
      <c r="X332" t="s">
        <v>1316</v>
      </c>
      <c r="Y332" t="s">
        <v>1393</v>
      </c>
      <c r="Z332">
        <v>1</v>
      </c>
    </row>
    <row r="333" spans="1:27" x14ac:dyDescent="0.3">
      <c r="A333" t="str">
        <f>VLOOKUP(S333, metadata!A$2:Q$37,1,FALSE)</f>
        <v>8bbf53b2-0577-46e0-a9de-e286994d3923</v>
      </c>
      <c r="B333" t="str">
        <f>VLOOKUP(S333, metadata!A$2:Q$37,2,FALSE)</f>
        <v>2023-09-07T17:18:19.000Z</v>
      </c>
      <c r="C333" t="str">
        <f>VLOOKUP(S333, metadata!A$2:Q$37,3,FALSE)</f>
        <v>2023-09-07T17:29:36.000Z</v>
      </c>
      <c r="D333" t="str">
        <f>VLOOKUP(S333, metadata!A$2:Q$37,4,FALSE)</f>
        <v>sevi_control_12</v>
      </c>
      <c r="E333">
        <f>VLOOKUP(S333, metadata!A$2:Q$37,5,FALSE)</f>
        <v>45176</v>
      </c>
      <c r="F333">
        <f>VLOOKUP(S333, metadata!A$2:Q$37,6,FALSE)</f>
        <v>0.46736111111111112</v>
      </c>
      <c r="G333" t="str">
        <f>VLOOKUP(S333, metadata!A$2:Q$37,7,FALSE)</f>
        <v>sevi</v>
      </c>
      <c r="H333" t="str">
        <f>VLOOKUP(S333, metadata!A$2:Q$37,8,FALSE)</f>
        <v>sevi_control_12</v>
      </c>
      <c r="I333" t="str">
        <f>VLOOKUP(S333, metadata!A$2:Q$37,9,FALSE)</f>
        <v>A</v>
      </c>
      <c r="J333">
        <f>VLOOKUP(S333, metadata!A$2:Q$37,10,FALSE)</f>
        <v>1</v>
      </c>
      <c r="K333" t="str">
        <f>VLOOKUP(S333, metadata!A$2:Q$37,11,FALSE)</f>
        <v>https://five.epicollect.net/api/media/mk-nutnet2023-5dominantplants?type=photo&amp;format=entry_original&amp;name=8bbf53b2-0577-46e0-a9de-e286994d3923_1694106840.jpg</v>
      </c>
      <c r="L333">
        <f>VLOOKUP(S333, metadata!A$2:Q$37,12,FALSE)</f>
        <v>0</v>
      </c>
      <c r="M333" t="str">
        <f>VLOOKUP(S333, metadata!A$2:Q$37,13,FALSE)</f>
        <v>sevi</v>
      </c>
      <c r="N333">
        <f>VLOOKUP(S333, metadata!A$2:Q$37,14,FALSE)</f>
        <v>0</v>
      </c>
      <c r="O333">
        <f>VLOOKUP(S333, metadata!A$2:Q$37,15,FALSE)</f>
        <v>0</v>
      </c>
      <c r="P333">
        <f>VLOOKUP(S333, metadata!A$2:Q$37,16,FALSE)</f>
        <v>0</v>
      </c>
      <c r="Q333">
        <f>VLOOKUP(S333, metadata!A$2:Q$37,17,FALSE)</f>
        <v>9</v>
      </c>
      <c r="R333" t="b">
        <f t="shared" si="5"/>
        <v>1</v>
      </c>
      <c r="S333" t="s">
        <v>50</v>
      </c>
      <c r="T333" t="s">
        <v>1392</v>
      </c>
      <c r="U333" t="s">
        <v>1391</v>
      </c>
      <c r="V333" t="s">
        <v>1390</v>
      </c>
      <c r="W333" t="s">
        <v>1288</v>
      </c>
      <c r="X333" t="s">
        <v>1287</v>
      </c>
      <c r="Z333">
        <v>0.5</v>
      </c>
      <c r="AA333" t="s">
        <v>1389</v>
      </c>
    </row>
    <row r="334" spans="1:27" x14ac:dyDescent="0.3">
      <c r="A334" t="str">
        <f>VLOOKUP(S334, metadata!A$2:Q$37,1,FALSE)</f>
        <v>8bbf53b2-0577-46e0-a9de-e286994d3923</v>
      </c>
      <c r="B334" t="str">
        <f>VLOOKUP(S334, metadata!A$2:Q$37,2,FALSE)</f>
        <v>2023-09-07T17:18:19.000Z</v>
      </c>
      <c r="C334" t="str">
        <f>VLOOKUP(S334, metadata!A$2:Q$37,3,FALSE)</f>
        <v>2023-09-07T17:29:36.000Z</v>
      </c>
      <c r="D334" t="str">
        <f>VLOOKUP(S334, metadata!A$2:Q$37,4,FALSE)</f>
        <v>sevi_control_12</v>
      </c>
      <c r="E334">
        <f>VLOOKUP(S334, metadata!A$2:Q$37,5,FALSE)</f>
        <v>45176</v>
      </c>
      <c r="F334">
        <f>VLOOKUP(S334, metadata!A$2:Q$37,6,FALSE)</f>
        <v>0.46736111111111112</v>
      </c>
      <c r="G334" t="str">
        <f>VLOOKUP(S334, metadata!A$2:Q$37,7,FALSE)</f>
        <v>sevi</v>
      </c>
      <c r="H334" t="str">
        <f>VLOOKUP(S334, metadata!A$2:Q$37,8,FALSE)</f>
        <v>sevi_control_12</v>
      </c>
      <c r="I334" t="str">
        <f>VLOOKUP(S334, metadata!A$2:Q$37,9,FALSE)</f>
        <v>A</v>
      </c>
      <c r="J334">
        <f>VLOOKUP(S334, metadata!A$2:Q$37,10,FALSE)</f>
        <v>1</v>
      </c>
      <c r="K334" t="str">
        <f>VLOOKUP(S334, metadata!A$2:Q$37,11,FALSE)</f>
        <v>https://five.epicollect.net/api/media/mk-nutnet2023-5dominantplants?type=photo&amp;format=entry_original&amp;name=8bbf53b2-0577-46e0-a9de-e286994d3923_1694106840.jpg</v>
      </c>
      <c r="L334">
        <f>VLOOKUP(S334, metadata!A$2:Q$37,12,FALSE)</f>
        <v>0</v>
      </c>
      <c r="M334" t="str">
        <f>VLOOKUP(S334, metadata!A$2:Q$37,13,FALSE)</f>
        <v>sevi</v>
      </c>
      <c r="N334">
        <f>VLOOKUP(S334, metadata!A$2:Q$37,14,FALSE)</f>
        <v>0</v>
      </c>
      <c r="O334">
        <f>VLOOKUP(S334, metadata!A$2:Q$37,15,FALSE)</f>
        <v>0</v>
      </c>
      <c r="P334">
        <f>VLOOKUP(S334, metadata!A$2:Q$37,16,FALSE)</f>
        <v>0</v>
      </c>
      <c r="Q334">
        <f>VLOOKUP(S334, metadata!A$2:Q$37,17,FALSE)</f>
        <v>9</v>
      </c>
      <c r="R334" t="b">
        <f t="shared" si="5"/>
        <v>1</v>
      </c>
      <c r="S334" t="s">
        <v>50</v>
      </c>
      <c r="T334" t="s">
        <v>1388</v>
      </c>
      <c r="U334" t="s">
        <v>1387</v>
      </c>
      <c r="V334" t="s">
        <v>1386</v>
      </c>
      <c r="W334" t="s">
        <v>1385</v>
      </c>
      <c r="X334" t="s">
        <v>1384</v>
      </c>
      <c r="Y334" t="s">
        <v>1383</v>
      </c>
      <c r="Z334">
        <v>4</v>
      </c>
      <c r="AA334" t="s">
        <v>1382</v>
      </c>
    </row>
    <row r="335" spans="1:27" x14ac:dyDescent="0.3">
      <c r="A335" t="str">
        <f>VLOOKUP(S335, metadata!A$2:Q$37,1,FALSE)</f>
        <v>8bbf53b2-0577-46e0-a9de-e286994d3923</v>
      </c>
      <c r="B335" t="str">
        <f>VLOOKUP(S335, metadata!A$2:Q$37,2,FALSE)</f>
        <v>2023-09-07T17:18:19.000Z</v>
      </c>
      <c r="C335" t="str">
        <f>VLOOKUP(S335, metadata!A$2:Q$37,3,FALSE)</f>
        <v>2023-09-07T17:29:36.000Z</v>
      </c>
      <c r="D335" t="str">
        <f>VLOOKUP(S335, metadata!A$2:Q$37,4,FALSE)</f>
        <v>sevi_control_12</v>
      </c>
      <c r="E335">
        <f>VLOOKUP(S335, metadata!A$2:Q$37,5,FALSE)</f>
        <v>45176</v>
      </c>
      <c r="F335">
        <f>VLOOKUP(S335, metadata!A$2:Q$37,6,FALSE)</f>
        <v>0.46736111111111112</v>
      </c>
      <c r="G335" t="str">
        <f>VLOOKUP(S335, metadata!A$2:Q$37,7,FALSE)</f>
        <v>sevi</v>
      </c>
      <c r="H335" t="str">
        <f>VLOOKUP(S335, metadata!A$2:Q$37,8,FALSE)</f>
        <v>sevi_control_12</v>
      </c>
      <c r="I335" t="str">
        <f>VLOOKUP(S335, metadata!A$2:Q$37,9,FALSE)</f>
        <v>A</v>
      </c>
      <c r="J335">
        <f>VLOOKUP(S335, metadata!A$2:Q$37,10,FALSE)</f>
        <v>1</v>
      </c>
      <c r="K335" t="str">
        <f>VLOOKUP(S335, metadata!A$2:Q$37,11,FALSE)</f>
        <v>https://five.epicollect.net/api/media/mk-nutnet2023-5dominantplants?type=photo&amp;format=entry_original&amp;name=8bbf53b2-0577-46e0-a9de-e286994d3923_1694106840.jpg</v>
      </c>
      <c r="L335">
        <f>VLOOKUP(S335, metadata!A$2:Q$37,12,FALSE)</f>
        <v>0</v>
      </c>
      <c r="M335" t="str">
        <f>VLOOKUP(S335, metadata!A$2:Q$37,13,FALSE)</f>
        <v>sevi</v>
      </c>
      <c r="N335">
        <f>VLOOKUP(S335, metadata!A$2:Q$37,14,FALSE)</f>
        <v>0</v>
      </c>
      <c r="O335">
        <f>VLOOKUP(S335, metadata!A$2:Q$37,15,FALSE)</f>
        <v>0</v>
      </c>
      <c r="P335">
        <f>VLOOKUP(S335, metadata!A$2:Q$37,16,FALSE)</f>
        <v>0</v>
      </c>
      <c r="Q335">
        <f>VLOOKUP(S335, metadata!A$2:Q$37,17,FALSE)</f>
        <v>9</v>
      </c>
      <c r="R335" t="b">
        <f t="shared" si="5"/>
        <v>1</v>
      </c>
      <c r="S335" t="s">
        <v>50</v>
      </c>
      <c r="T335" t="s">
        <v>1381</v>
      </c>
      <c r="U335" t="s">
        <v>1380</v>
      </c>
      <c r="V335" t="s">
        <v>1379</v>
      </c>
      <c r="W335" t="s">
        <v>1378</v>
      </c>
      <c r="X335" t="s">
        <v>1281</v>
      </c>
      <c r="Y335" t="s">
        <v>1280</v>
      </c>
      <c r="Z335">
        <v>0.5</v>
      </c>
    </row>
    <row r="336" spans="1:27" x14ac:dyDescent="0.3">
      <c r="A336" t="str">
        <f>VLOOKUP(S336, metadata!A$2:Q$37,1,FALSE)</f>
        <v>159c39f3-09f2-4853-9e49-618c09166406</v>
      </c>
      <c r="B336" t="str">
        <f>VLOOKUP(S336, metadata!A$2:Q$37,2,FALSE)</f>
        <v>2023-09-07T16:26:29.000Z</v>
      </c>
      <c r="C336" t="str">
        <f>VLOOKUP(S336, metadata!A$2:Q$37,3,FALSE)</f>
        <v>2023-09-07T17:29:33.000Z</v>
      </c>
      <c r="D336" t="str">
        <f>VLOOKUP(S336, metadata!A$2:Q$37,4,FALSE)</f>
        <v>sevi_NPK_06</v>
      </c>
      <c r="E336">
        <f>VLOOKUP(S336, metadata!A$2:Q$37,5,FALSE)</f>
        <v>45176</v>
      </c>
      <c r="F336">
        <f>VLOOKUP(S336, metadata!A$2:Q$37,6,FALSE)</f>
        <v>0.41180555555555554</v>
      </c>
      <c r="G336" t="str">
        <f>VLOOKUP(S336, metadata!A$2:Q$37,7,FALSE)</f>
        <v>sevi</v>
      </c>
      <c r="H336" t="str">
        <f>VLOOKUP(S336, metadata!A$2:Q$37,8,FALSE)</f>
        <v>sevi_NPK_06</v>
      </c>
      <c r="I336" t="str">
        <f>VLOOKUP(S336, metadata!A$2:Q$37,9,FALSE)</f>
        <v>A</v>
      </c>
      <c r="J336">
        <f>VLOOKUP(S336, metadata!A$2:Q$37,10,FALSE)</f>
        <v>1</v>
      </c>
      <c r="K336" t="str">
        <f>VLOOKUP(S336, metadata!A$2:Q$37,11,FALSE)</f>
        <v>https://five.epicollect.net/api/media/mk-nutnet2023-5dominantplants?type=photo&amp;format=entry_original&amp;name=159c39f3-09f2-4853-9e49-618c09166406_1694102014.jpg</v>
      </c>
      <c r="L336">
        <f>VLOOKUP(S336, metadata!A$2:Q$37,12,FALSE)</f>
        <v>0</v>
      </c>
      <c r="M336" t="str">
        <f>VLOOKUP(S336, metadata!A$2:Q$37,13,FALSE)</f>
        <v>sevi</v>
      </c>
      <c r="N336">
        <f>VLOOKUP(S336, metadata!A$2:Q$37,14,FALSE)</f>
        <v>0</v>
      </c>
      <c r="O336">
        <f>VLOOKUP(S336, metadata!A$2:Q$37,15,FALSE)</f>
        <v>0</v>
      </c>
      <c r="P336">
        <f>VLOOKUP(S336, metadata!A$2:Q$37,16,FALSE)</f>
        <v>0</v>
      </c>
      <c r="Q336">
        <f>VLOOKUP(S336, metadata!A$2:Q$37,17,FALSE)</f>
        <v>10</v>
      </c>
      <c r="R336" t="b">
        <f t="shared" si="5"/>
        <v>1</v>
      </c>
      <c r="S336" t="s">
        <v>66</v>
      </c>
      <c r="T336" s="3" t="s">
        <v>1377</v>
      </c>
      <c r="U336" t="s">
        <v>1376</v>
      </c>
      <c r="V336" t="s">
        <v>1375</v>
      </c>
      <c r="W336" t="s">
        <v>1374</v>
      </c>
      <c r="X336" t="s">
        <v>1368</v>
      </c>
      <c r="Y336" t="s">
        <v>1367</v>
      </c>
      <c r="Z336">
        <v>1</v>
      </c>
      <c r="AA336" t="s">
        <v>1373</v>
      </c>
    </row>
    <row r="337" spans="1:27" x14ac:dyDescent="0.3">
      <c r="A337" t="str">
        <f>VLOOKUP(S337, metadata!A$2:Q$37,1,FALSE)</f>
        <v>8bbf53b2-0577-46e0-a9de-e286994d3923</v>
      </c>
      <c r="B337" t="str">
        <f>VLOOKUP(S337, metadata!A$2:Q$37,2,FALSE)</f>
        <v>2023-09-07T17:18:19.000Z</v>
      </c>
      <c r="C337" t="str">
        <f>VLOOKUP(S337, metadata!A$2:Q$37,3,FALSE)</f>
        <v>2023-09-07T17:29:36.000Z</v>
      </c>
      <c r="D337" t="str">
        <f>VLOOKUP(S337, metadata!A$2:Q$37,4,FALSE)</f>
        <v>sevi_control_12</v>
      </c>
      <c r="E337">
        <f>VLOOKUP(S337, metadata!A$2:Q$37,5,FALSE)</f>
        <v>45176</v>
      </c>
      <c r="F337">
        <f>VLOOKUP(S337, metadata!A$2:Q$37,6,FALSE)</f>
        <v>0.46736111111111112</v>
      </c>
      <c r="G337" t="str">
        <f>VLOOKUP(S337, metadata!A$2:Q$37,7,FALSE)</f>
        <v>sevi</v>
      </c>
      <c r="H337" t="str">
        <f>VLOOKUP(S337, metadata!A$2:Q$37,8,FALSE)</f>
        <v>sevi_control_12</v>
      </c>
      <c r="I337" t="str">
        <f>VLOOKUP(S337, metadata!A$2:Q$37,9,FALSE)</f>
        <v>A</v>
      </c>
      <c r="J337">
        <f>VLOOKUP(S337, metadata!A$2:Q$37,10,FALSE)</f>
        <v>1</v>
      </c>
      <c r="K337" t="str">
        <f>VLOOKUP(S337, metadata!A$2:Q$37,11,FALSE)</f>
        <v>https://five.epicollect.net/api/media/mk-nutnet2023-5dominantplants?type=photo&amp;format=entry_original&amp;name=8bbf53b2-0577-46e0-a9de-e286994d3923_1694106840.jpg</v>
      </c>
      <c r="L337">
        <f>VLOOKUP(S337, metadata!A$2:Q$37,12,FALSE)</f>
        <v>0</v>
      </c>
      <c r="M337" t="str">
        <f>VLOOKUP(S337, metadata!A$2:Q$37,13,FALSE)</f>
        <v>sevi</v>
      </c>
      <c r="N337">
        <f>VLOOKUP(S337, metadata!A$2:Q$37,14,FALSE)</f>
        <v>0</v>
      </c>
      <c r="O337">
        <f>VLOOKUP(S337, metadata!A$2:Q$37,15,FALSE)</f>
        <v>0</v>
      </c>
      <c r="P337">
        <f>VLOOKUP(S337, metadata!A$2:Q$37,16,FALSE)</f>
        <v>0</v>
      </c>
      <c r="Q337">
        <f>VLOOKUP(S337, metadata!A$2:Q$37,17,FALSE)</f>
        <v>9</v>
      </c>
      <c r="R337" t="b">
        <f t="shared" si="5"/>
        <v>1</v>
      </c>
      <c r="S337" t="s">
        <v>50</v>
      </c>
      <c r="T337" t="s">
        <v>1372</v>
      </c>
      <c r="U337" t="s">
        <v>1371</v>
      </c>
      <c r="V337" t="s">
        <v>1370</v>
      </c>
      <c r="W337" t="s">
        <v>1369</v>
      </c>
      <c r="X337" t="s">
        <v>1368</v>
      </c>
      <c r="Y337" t="s">
        <v>1367</v>
      </c>
      <c r="Z337">
        <v>0.5</v>
      </c>
      <c r="AA337" t="s">
        <v>1366</v>
      </c>
    </row>
    <row r="338" spans="1:27" x14ac:dyDescent="0.3">
      <c r="A338" t="str">
        <f>VLOOKUP(S338, metadata!A$2:Q$37,1,FALSE)</f>
        <v>8bbf53b2-0577-46e0-a9de-e286994d3923</v>
      </c>
      <c r="B338" t="str">
        <f>VLOOKUP(S338, metadata!A$2:Q$37,2,FALSE)</f>
        <v>2023-09-07T17:18:19.000Z</v>
      </c>
      <c r="C338" t="str">
        <f>VLOOKUP(S338, metadata!A$2:Q$37,3,FALSE)</f>
        <v>2023-09-07T17:29:36.000Z</v>
      </c>
      <c r="D338" t="str">
        <f>VLOOKUP(S338, metadata!A$2:Q$37,4,FALSE)</f>
        <v>sevi_control_12</v>
      </c>
      <c r="E338">
        <f>VLOOKUP(S338, metadata!A$2:Q$37,5,FALSE)</f>
        <v>45176</v>
      </c>
      <c r="F338">
        <f>VLOOKUP(S338, metadata!A$2:Q$37,6,FALSE)</f>
        <v>0.46736111111111112</v>
      </c>
      <c r="G338" t="str">
        <f>VLOOKUP(S338, metadata!A$2:Q$37,7,FALSE)</f>
        <v>sevi</v>
      </c>
      <c r="H338" t="str">
        <f>VLOOKUP(S338, metadata!A$2:Q$37,8,FALSE)</f>
        <v>sevi_control_12</v>
      </c>
      <c r="I338" t="str">
        <f>VLOOKUP(S338, metadata!A$2:Q$37,9,FALSE)</f>
        <v>A</v>
      </c>
      <c r="J338">
        <f>VLOOKUP(S338, metadata!A$2:Q$37,10,FALSE)</f>
        <v>1</v>
      </c>
      <c r="K338" t="str">
        <f>VLOOKUP(S338, metadata!A$2:Q$37,11,FALSE)</f>
        <v>https://five.epicollect.net/api/media/mk-nutnet2023-5dominantplants?type=photo&amp;format=entry_original&amp;name=8bbf53b2-0577-46e0-a9de-e286994d3923_1694106840.jpg</v>
      </c>
      <c r="L338">
        <f>VLOOKUP(S338, metadata!A$2:Q$37,12,FALSE)</f>
        <v>0</v>
      </c>
      <c r="M338" t="str">
        <f>VLOOKUP(S338, metadata!A$2:Q$37,13,FALSE)</f>
        <v>sevi</v>
      </c>
      <c r="N338">
        <f>VLOOKUP(S338, metadata!A$2:Q$37,14,FALSE)</f>
        <v>0</v>
      </c>
      <c r="O338">
        <f>VLOOKUP(S338, metadata!A$2:Q$37,15,FALSE)</f>
        <v>0</v>
      </c>
      <c r="P338">
        <f>VLOOKUP(S338, metadata!A$2:Q$37,16,FALSE)</f>
        <v>0</v>
      </c>
      <c r="Q338">
        <f>VLOOKUP(S338, metadata!A$2:Q$37,17,FALSE)</f>
        <v>9</v>
      </c>
      <c r="R338" t="b">
        <f t="shared" si="5"/>
        <v>1</v>
      </c>
      <c r="S338" t="s">
        <v>50</v>
      </c>
      <c r="T338" t="s">
        <v>1365</v>
      </c>
      <c r="U338" t="s">
        <v>1364</v>
      </c>
      <c r="V338" t="s">
        <v>1363</v>
      </c>
      <c r="W338" t="s">
        <v>1362</v>
      </c>
      <c r="X338" t="s">
        <v>1262</v>
      </c>
      <c r="Z338">
        <v>20</v>
      </c>
    </row>
    <row r="339" spans="1:27" x14ac:dyDescent="0.3">
      <c r="A339" t="str">
        <f>VLOOKUP(S339, metadata!A$2:Q$37,1,FALSE)</f>
        <v>8bbf53b2-0577-46e0-a9de-e286994d3923</v>
      </c>
      <c r="B339" t="str">
        <f>VLOOKUP(S339, metadata!A$2:Q$37,2,FALSE)</f>
        <v>2023-09-07T17:18:19.000Z</v>
      </c>
      <c r="C339" t="str">
        <f>VLOOKUP(S339, metadata!A$2:Q$37,3,FALSE)</f>
        <v>2023-09-07T17:29:36.000Z</v>
      </c>
      <c r="D339" t="str">
        <f>VLOOKUP(S339, metadata!A$2:Q$37,4,FALSE)</f>
        <v>sevi_control_12</v>
      </c>
      <c r="E339">
        <f>VLOOKUP(S339, metadata!A$2:Q$37,5,FALSE)</f>
        <v>45176</v>
      </c>
      <c r="F339">
        <f>VLOOKUP(S339, metadata!A$2:Q$37,6,FALSE)</f>
        <v>0.46736111111111112</v>
      </c>
      <c r="G339" t="str">
        <f>VLOOKUP(S339, metadata!A$2:Q$37,7,FALSE)</f>
        <v>sevi</v>
      </c>
      <c r="H339" t="str">
        <f>VLOOKUP(S339, metadata!A$2:Q$37,8,FALSE)</f>
        <v>sevi_control_12</v>
      </c>
      <c r="I339" t="str">
        <f>VLOOKUP(S339, metadata!A$2:Q$37,9,FALSE)</f>
        <v>A</v>
      </c>
      <c r="J339">
        <f>VLOOKUP(S339, metadata!A$2:Q$37,10,FALSE)</f>
        <v>1</v>
      </c>
      <c r="K339" t="str">
        <f>VLOOKUP(S339, metadata!A$2:Q$37,11,FALSE)</f>
        <v>https://five.epicollect.net/api/media/mk-nutnet2023-5dominantplants?type=photo&amp;format=entry_original&amp;name=8bbf53b2-0577-46e0-a9de-e286994d3923_1694106840.jpg</v>
      </c>
      <c r="L339">
        <f>VLOOKUP(S339, metadata!A$2:Q$37,12,FALSE)</f>
        <v>0</v>
      </c>
      <c r="M339" t="str">
        <f>VLOOKUP(S339, metadata!A$2:Q$37,13,FALSE)</f>
        <v>sevi</v>
      </c>
      <c r="N339">
        <f>VLOOKUP(S339, metadata!A$2:Q$37,14,FALSE)</f>
        <v>0</v>
      </c>
      <c r="O339">
        <f>VLOOKUP(S339, metadata!A$2:Q$37,15,FALSE)</f>
        <v>0</v>
      </c>
      <c r="P339">
        <f>VLOOKUP(S339, metadata!A$2:Q$37,16,FALSE)</f>
        <v>0</v>
      </c>
      <c r="Q339">
        <f>VLOOKUP(S339, metadata!A$2:Q$37,17,FALSE)</f>
        <v>9</v>
      </c>
      <c r="R339" t="b">
        <f t="shared" si="5"/>
        <v>1</v>
      </c>
      <c r="S339" t="s">
        <v>50</v>
      </c>
      <c r="T339" t="s">
        <v>1361</v>
      </c>
      <c r="U339" t="s">
        <v>1360</v>
      </c>
      <c r="V339" t="s">
        <v>1359</v>
      </c>
      <c r="W339" t="s">
        <v>1256</v>
      </c>
      <c r="X339" t="s">
        <v>1255</v>
      </c>
      <c r="Z339">
        <v>0.5</v>
      </c>
    </row>
    <row r="340" spans="1:27" x14ac:dyDescent="0.3">
      <c r="A340" t="str">
        <f>VLOOKUP(S340, metadata!A$2:Q$37,1,FALSE)</f>
        <v>8bbf53b2-0577-46e0-a9de-e286994d3923</v>
      </c>
      <c r="B340" t="str">
        <f>VLOOKUP(S340, metadata!A$2:Q$37,2,FALSE)</f>
        <v>2023-09-07T17:18:19.000Z</v>
      </c>
      <c r="C340" t="str">
        <f>VLOOKUP(S340, metadata!A$2:Q$37,3,FALSE)</f>
        <v>2023-09-07T17:29:36.000Z</v>
      </c>
      <c r="D340" t="str">
        <f>VLOOKUP(S340, metadata!A$2:Q$37,4,FALSE)</f>
        <v>sevi_control_12</v>
      </c>
      <c r="E340">
        <f>VLOOKUP(S340, metadata!A$2:Q$37,5,FALSE)</f>
        <v>45176</v>
      </c>
      <c r="F340">
        <f>VLOOKUP(S340, metadata!A$2:Q$37,6,FALSE)</f>
        <v>0.46736111111111112</v>
      </c>
      <c r="G340" t="str">
        <f>VLOOKUP(S340, metadata!A$2:Q$37,7,FALSE)</f>
        <v>sevi</v>
      </c>
      <c r="H340" t="str">
        <f>VLOOKUP(S340, metadata!A$2:Q$37,8,FALSE)</f>
        <v>sevi_control_12</v>
      </c>
      <c r="I340" t="str">
        <f>VLOOKUP(S340, metadata!A$2:Q$37,9,FALSE)</f>
        <v>A</v>
      </c>
      <c r="J340">
        <f>VLOOKUP(S340, metadata!A$2:Q$37,10,FALSE)</f>
        <v>1</v>
      </c>
      <c r="K340" t="str">
        <f>VLOOKUP(S340, metadata!A$2:Q$37,11,FALSE)</f>
        <v>https://five.epicollect.net/api/media/mk-nutnet2023-5dominantplants?type=photo&amp;format=entry_original&amp;name=8bbf53b2-0577-46e0-a9de-e286994d3923_1694106840.jpg</v>
      </c>
      <c r="L340">
        <f>VLOOKUP(S340, metadata!A$2:Q$37,12,FALSE)</f>
        <v>0</v>
      </c>
      <c r="M340" t="str">
        <f>VLOOKUP(S340, metadata!A$2:Q$37,13,FALSE)</f>
        <v>sevi</v>
      </c>
      <c r="N340">
        <f>VLOOKUP(S340, metadata!A$2:Q$37,14,FALSE)</f>
        <v>0</v>
      </c>
      <c r="O340">
        <f>VLOOKUP(S340, metadata!A$2:Q$37,15,FALSE)</f>
        <v>0</v>
      </c>
      <c r="P340">
        <f>VLOOKUP(S340, metadata!A$2:Q$37,16,FALSE)</f>
        <v>0</v>
      </c>
      <c r="Q340">
        <f>VLOOKUP(S340, metadata!A$2:Q$37,17,FALSE)</f>
        <v>9</v>
      </c>
      <c r="R340" t="b">
        <f t="shared" si="5"/>
        <v>1</v>
      </c>
      <c r="S340" t="s">
        <v>50</v>
      </c>
      <c r="T340" t="s">
        <v>1358</v>
      </c>
      <c r="U340" t="s">
        <v>1357</v>
      </c>
      <c r="V340" t="s">
        <v>1356</v>
      </c>
      <c r="W340" t="s">
        <v>1355</v>
      </c>
      <c r="X340" t="s">
        <v>1250</v>
      </c>
      <c r="Z340">
        <v>28</v>
      </c>
    </row>
    <row r="341" spans="1:27" x14ac:dyDescent="0.3">
      <c r="A341" t="str">
        <f>VLOOKUP(S341, metadata!A$2:Q$37,1,FALSE)</f>
        <v>8bbf53b2-0577-46e0-a9de-e286994d3923</v>
      </c>
      <c r="B341" t="str">
        <f>VLOOKUP(S341, metadata!A$2:Q$37,2,FALSE)</f>
        <v>2023-09-07T17:18:19.000Z</v>
      </c>
      <c r="C341" t="str">
        <f>VLOOKUP(S341, metadata!A$2:Q$37,3,FALSE)</f>
        <v>2023-09-07T17:29:36.000Z</v>
      </c>
      <c r="D341" t="str">
        <f>VLOOKUP(S341, metadata!A$2:Q$37,4,FALSE)</f>
        <v>sevi_control_12</v>
      </c>
      <c r="E341">
        <f>VLOOKUP(S341, metadata!A$2:Q$37,5,FALSE)</f>
        <v>45176</v>
      </c>
      <c r="F341">
        <f>VLOOKUP(S341, metadata!A$2:Q$37,6,FALSE)</f>
        <v>0.46736111111111112</v>
      </c>
      <c r="G341" t="str">
        <f>VLOOKUP(S341, metadata!A$2:Q$37,7,FALSE)</f>
        <v>sevi</v>
      </c>
      <c r="H341" t="str">
        <f>VLOOKUP(S341, metadata!A$2:Q$37,8,FALSE)</f>
        <v>sevi_control_12</v>
      </c>
      <c r="I341" t="str">
        <f>VLOOKUP(S341, metadata!A$2:Q$37,9,FALSE)</f>
        <v>A</v>
      </c>
      <c r="J341">
        <f>VLOOKUP(S341, metadata!A$2:Q$37,10,FALSE)</f>
        <v>1</v>
      </c>
      <c r="K341" t="str">
        <f>VLOOKUP(S341, metadata!A$2:Q$37,11,FALSE)</f>
        <v>https://five.epicollect.net/api/media/mk-nutnet2023-5dominantplants?type=photo&amp;format=entry_original&amp;name=8bbf53b2-0577-46e0-a9de-e286994d3923_1694106840.jpg</v>
      </c>
      <c r="L341">
        <f>VLOOKUP(S341, metadata!A$2:Q$37,12,FALSE)</f>
        <v>0</v>
      </c>
      <c r="M341" t="str">
        <f>VLOOKUP(S341, metadata!A$2:Q$37,13,FALSE)</f>
        <v>sevi</v>
      </c>
      <c r="N341">
        <f>VLOOKUP(S341, metadata!A$2:Q$37,14,FALSE)</f>
        <v>0</v>
      </c>
      <c r="O341">
        <f>VLOOKUP(S341, metadata!A$2:Q$37,15,FALSE)</f>
        <v>0</v>
      </c>
      <c r="P341">
        <f>VLOOKUP(S341, metadata!A$2:Q$37,16,FALSE)</f>
        <v>0</v>
      </c>
      <c r="Q341">
        <f>VLOOKUP(S341, metadata!A$2:Q$37,17,FALSE)</f>
        <v>9</v>
      </c>
      <c r="R341" t="b">
        <f t="shared" si="5"/>
        <v>1</v>
      </c>
      <c r="S341" t="s">
        <v>50</v>
      </c>
      <c r="T341" t="s">
        <v>1354</v>
      </c>
      <c r="U341" t="s">
        <v>1353</v>
      </c>
      <c r="V341" t="s">
        <v>1352</v>
      </c>
      <c r="W341" t="s">
        <v>1351</v>
      </c>
      <c r="X341" t="s">
        <v>1245</v>
      </c>
      <c r="Z341">
        <v>85</v>
      </c>
    </row>
    <row r="342" spans="1:27" x14ac:dyDescent="0.3">
      <c r="A342" t="str">
        <f>VLOOKUP(S342, metadata!A$2:Q$37,1,FALSE)</f>
        <v>8bbf53b2-0577-46e0-a9de-e286994d3923</v>
      </c>
      <c r="B342" t="str">
        <f>VLOOKUP(S342, metadata!A$2:Q$37,2,FALSE)</f>
        <v>2023-09-07T17:18:19.000Z</v>
      </c>
      <c r="C342" t="str">
        <f>VLOOKUP(S342, metadata!A$2:Q$37,3,FALSE)</f>
        <v>2023-09-07T17:29:36.000Z</v>
      </c>
      <c r="D342" t="str">
        <f>VLOOKUP(S342, metadata!A$2:Q$37,4,FALSE)</f>
        <v>sevi_control_12</v>
      </c>
      <c r="E342">
        <f>VLOOKUP(S342, metadata!A$2:Q$37,5,FALSE)</f>
        <v>45176</v>
      </c>
      <c r="F342">
        <f>VLOOKUP(S342, metadata!A$2:Q$37,6,FALSE)</f>
        <v>0.46736111111111112</v>
      </c>
      <c r="G342" t="str">
        <f>VLOOKUP(S342, metadata!A$2:Q$37,7,FALSE)</f>
        <v>sevi</v>
      </c>
      <c r="H342" t="str">
        <f>VLOOKUP(S342, metadata!A$2:Q$37,8,FALSE)</f>
        <v>sevi_control_12</v>
      </c>
      <c r="I342" t="str">
        <f>VLOOKUP(S342, metadata!A$2:Q$37,9,FALSE)</f>
        <v>A</v>
      </c>
      <c r="J342">
        <f>VLOOKUP(S342, metadata!A$2:Q$37,10,FALSE)</f>
        <v>1</v>
      </c>
      <c r="K342" t="str">
        <f>VLOOKUP(S342, metadata!A$2:Q$37,11,FALSE)</f>
        <v>https://five.epicollect.net/api/media/mk-nutnet2023-5dominantplants?type=photo&amp;format=entry_original&amp;name=8bbf53b2-0577-46e0-a9de-e286994d3923_1694106840.jpg</v>
      </c>
      <c r="L342">
        <f>VLOOKUP(S342, metadata!A$2:Q$37,12,FALSE)</f>
        <v>0</v>
      </c>
      <c r="M342" t="str">
        <f>VLOOKUP(S342, metadata!A$2:Q$37,13,FALSE)</f>
        <v>sevi</v>
      </c>
      <c r="N342">
        <f>VLOOKUP(S342, metadata!A$2:Q$37,14,FALSE)</f>
        <v>0</v>
      </c>
      <c r="O342">
        <f>VLOOKUP(S342, metadata!A$2:Q$37,15,FALSE)</f>
        <v>0</v>
      </c>
      <c r="P342">
        <f>VLOOKUP(S342, metadata!A$2:Q$37,16,FALSE)</f>
        <v>0</v>
      </c>
      <c r="Q342">
        <f>VLOOKUP(S342, metadata!A$2:Q$37,17,FALSE)</f>
        <v>9</v>
      </c>
      <c r="R342" t="b">
        <f t="shared" si="5"/>
        <v>1</v>
      </c>
      <c r="S342" t="s">
        <v>50</v>
      </c>
      <c r="T342" t="s">
        <v>1350</v>
      </c>
      <c r="U342" t="s">
        <v>1349</v>
      </c>
      <c r="V342" t="s">
        <v>1348</v>
      </c>
      <c r="W342" t="s">
        <v>1330</v>
      </c>
      <c r="X342" t="s">
        <v>1316</v>
      </c>
      <c r="Y342" t="s">
        <v>1347</v>
      </c>
      <c r="Z342">
        <v>6</v>
      </c>
      <c r="AA342" t="s">
        <v>1346</v>
      </c>
    </row>
    <row r="343" spans="1:27" x14ac:dyDescent="0.3">
      <c r="A343" t="str">
        <f>VLOOKUP(S343, metadata!A$2:Q$37,1,FALSE)</f>
        <v>129f1263-13d2-444f-8cbe-e1a939c0a072</v>
      </c>
      <c r="B343" t="str">
        <f>VLOOKUP(S343, metadata!A$2:Q$37,2,FALSE)</f>
        <v>2023-09-07T17:03:29.000Z</v>
      </c>
      <c r="C343" t="str">
        <f>VLOOKUP(S343, metadata!A$2:Q$37,3,FALSE)</f>
        <v>2023-09-07T17:03:35.000Z</v>
      </c>
      <c r="D343" t="str">
        <f>VLOOKUP(S343, metadata!A$2:Q$37,4,FALSE)</f>
        <v>sevi_NPK_15</v>
      </c>
      <c r="E343">
        <f>VLOOKUP(S343, metadata!A$2:Q$37,5,FALSE)</f>
        <v>45176</v>
      </c>
      <c r="F343">
        <f>VLOOKUP(S343, metadata!A$2:Q$37,6,FALSE)</f>
        <v>0.45555555555555555</v>
      </c>
      <c r="G343" t="str">
        <f>VLOOKUP(S343, metadata!A$2:Q$37,7,FALSE)</f>
        <v>sevi</v>
      </c>
      <c r="H343" t="str">
        <f>VLOOKUP(S343, metadata!A$2:Q$37,8,FALSE)</f>
        <v>sevi_NPK_15</v>
      </c>
      <c r="I343" t="str">
        <f>VLOOKUP(S343, metadata!A$2:Q$37,9,FALSE)</f>
        <v>A</v>
      </c>
      <c r="J343">
        <f>VLOOKUP(S343, metadata!A$2:Q$37,10,FALSE)</f>
        <v>1</v>
      </c>
      <c r="K343" t="str">
        <f>VLOOKUP(S343, metadata!A$2:Q$37,11,FALSE)</f>
        <v>https://five.epicollect.net/api/media/mk-nutnet2023-5dominantplants?type=photo&amp;format=entry_original&amp;name=129f1263-13d2-444f-8cbe-e1a939c0a072_1694105820.jpg</v>
      </c>
      <c r="L343">
        <f>VLOOKUP(S343, metadata!A$2:Q$37,12,FALSE)</f>
        <v>0</v>
      </c>
      <c r="M343" t="str">
        <f>VLOOKUP(S343, metadata!A$2:Q$37,13,FALSE)</f>
        <v>sevi</v>
      </c>
      <c r="N343">
        <f>VLOOKUP(S343, metadata!A$2:Q$37,14,FALSE)</f>
        <v>0</v>
      </c>
      <c r="O343">
        <f>VLOOKUP(S343, metadata!A$2:Q$37,15,FALSE)</f>
        <v>0</v>
      </c>
      <c r="P343">
        <f>VLOOKUP(S343, metadata!A$2:Q$37,16,FALSE)</f>
        <v>0</v>
      </c>
      <c r="Q343">
        <f>VLOOKUP(S343, metadata!A$2:Q$37,17,FALSE)</f>
        <v>7</v>
      </c>
      <c r="R343" t="b">
        <f t="shared" si="5"/>
        <v>1</v>
      </c>
      <c r="S343" t="s">
        <v>55</v>
      </c>
      <c r="T343" t="s">
        <v>1345</v>
      </c>
      <c r="U343" t="s">
        <v>1344</v>
      </c>
      <c r="V343" t="s">
        <v>1343</v>
      </c>
      <c r="W343" t="s">
        <v>1342</v>
      </c>
      <c r="X343" t="s">
        <v>1281</v>
      </c>
      <c r="Y343" t="s">
        <v>1280</v>
      </c>
      <c r="Z343">
        <v>5</v>
      </c>
    </row>
    <row r="344" spans="1:27" x14ac:dyDescent="0.3">
      <c r="A344" t="str">
        <f>VLOOKUP(S344, metadata!A$2:Q$37,1,FALSE)</f>
        <v>129f1263-13d2-444f-8cbe-e1a939c0a072</v>
      </c>
      <c r="B344" t="str">
        <f>VLOOKUP(S344, metadata!A$2:Q$37,2,FALSE)</f>
        <v>2023-09-07T17:03:29.000Z</v>
      </c>
      <c r="C344" t="str">
        <f>VLOOKUP(S344, metadata!A$2:Q$37,3,FALSE)</f>
        <v>2023-09-07T17:03:35.000Z</v>
      </c>
      <c r="D344" t="str">
        <f>VLOOKUP(S344, metadata!A$2:Q$37,4,FALSE)</f>
        <v>sevi_NPK_15</v>
      </c>
      <c r="E344">
        <f>VLOOKUP(S344, metadata!A$2:Q$37,5,FALSE)</f>
        <v>45176</v>
      </c>
      <c r="F344">
        <f>VLOOKUP(S344, metadata!A$2:Q$37,6,FALSE)</f>
        <v>0.45555555555555555</v>
      </c>
      <c r="G344" t="str">
        <f>VLOOKUP(S344, metadata!A$2:Q$37,7,FALSE)</f>
        <v>sevi</v>
      </c>
      <c r="H344" t="str">
        <f>VLOOKUP(S344, metadata!A$2:Q$37,8,FALSE)</f>
        <v>sevi_NPK_15</v>
      </c>
      <c r="I344" t="str">
        <f>VLOOKUP(S344, metadata!A$2:Q$37,9,FALSE)</f>
        <v>A</v>
      </c>
      <c r="J344">
        <f>VLOOKUP(S344, metadata!A$2:Q$37,10,FALSE)</f>
        <v>1</v>
      </c>
      <c r="K344" t="str">
        <f>VLOOKUP(S344, metadata!A$2:Q$37,11,FALSE)</f>
        <v>https://five.epicollect.net/api/media/mk-nutnet2023-5dominantplants?type=photo&amp;format=entry_original&amp;name=129f1263-13d2-444f-8cbe-e1a939c0a072_1694105820.jpg</v>
      </c>
      <c r="L344">
        <f>VLOOKUP(S344, metadata!A$2:Q$37,12,FALSE)</f>
        <v>0</v>
      </c>
      <c r="M344" t="str">
        <f>VLOOKUP(S344, metadata!A$2:Q$37,13,FALSE)</f>
        <v>sevi</v>
      </c>
      <c r="N344">
        <f>VLOOKUP(S344, metadata!A$2:Q$37,14,FALSE)</f>
        <v>0</v>
      </c>
      <c r="O344">
        <f>VLOOKUP(S344, metadata!A$2:Q$37,15,FALSE)</f>
        <v>0</v>
      </c>
      <c r="P344">
        <f>VLOOKUP(S344, metadata!A$2:Q$37,16,FALSE)</f>
        <v>0</v>
      </c>
      <c r="Q344">
        <f>VLOOKUP(S344, metadata!A$2:Q$37,17,FALSE)</f>
        <v>7</v>
      </c>
      <c r="R344" t="b">
        <f t="shared" si="5"/>
        <v>1</v>
      </c>
      <c r="S344" t="s">
        <v>55</v>
      </c>
      <c r="T344" t="s">
        <v>1341</v>
      </c>
      <c r="U344" t="s">
        <v>1340</v>
      </c>
      <c r="V344" t="s">
        <v>1339</v>
      </c>
      <c r="W344" t="s">
        <v>1338</v>
      </c>
      <c r="X344" t="s">
        <v>1262</v>
      </c>
      <c r="Z344">
        <v>10</v>
      </c>
    </row>
    <row r="345" spans="1:27" x14ac:dyDescent="0.3">
      <c r="A345" t="str">
        <f>VLOOKUP(S345, metadata!A$2:Q$37,1,FALSE)</f>
        <v>129f1263-13d2-444f-8cbe-e1a939c0a072</v>
      </c>
      <c r="B345" t="str">
        <f>VLOOKUP(S345, metadata!A$2:Q$37,2,FALSE)</f>
        <v>2023-09-07T17:03:29.000Z</v>
      </c>
      <c r="C345" t="str">
        <f>VLOOKUP(S345, metadata!A$2:Q$37,3,FALSE)</f>
        <v>2023-09-07T17:03:35.000Z</v>
      </c>
      <c r="D345" t="str">
        <f>VLOOKUP(S345, metadata!A$2:Q$37,4,FALSE)</f>
        <v>sevi_NPK_15</v>
      </c>
      <c r="E345">
        <f>VLOOKUP(S345, metadata!A$2:Q$37,5,FALSE)</f>
        <v>45176</v>
      </c>
      <c r="F345">
        <f>VLOOKUP(S345, metadata!A$2:Q$37,6,FALSE)</f>
        <v>0.45555555555555555</v>
      </c>
      <c r="G345" t="str">
        <f>VLOOKUP(S345, metadata!A$2:Q$37,7,FALSE)</f>
        <v>sevi</v>
      </c>
      <c r="H345" t="str">
        <f>VLOOKUP(S345, metadata!A$2:Q$37,8,FALSE)</f>
        <v>sevi_NPK_15</v>
      </c>
      <c r="I345" t="str">
        <f>VLOOKUP(S345, metadata!A$2:Q$37,9,FALSE)</f>
        <v>A</v>
      </c>
      <c r="J345">
        <f>VLOOKUP(S345, metadata!A$2:Q$37,10,FALSE)</f>
        <v>1</v>
      </c>
      <c r="K345" t="str">
        <f>VLOOKUP(S345, metadata!A$2:Q$37,11,FALSE)</f>
        <v>https://five.epicollect.net/api/media/mk-nutnet2023-5dominantplants?type=photo&amp;format=entry_original&amp;name=129f1263-13d2-444f-8cbe-e1a939c0a072_1694105820.jpg</v>
      </c>
      <c r="L345">
        <f>VLOOKUP(S345, metadata!A$2:Q$37,12,FALSE)</f>
        <v>0</v>
      </c>
      <c r="M345" t="str">
        <f>VLOOKUP(S345, metadata!A$2:Q$37,13,FALSE)</f>
        <v>sevi</v>
      </c>
      <c r="N345">
        <f>VLOOKUP(S345, metadata!A$2:Q$37,14,FALSE)</f>
        <v>0</v>
      </c>
      <c r="O345">
        <f>VLOOKUP(S345, metadata!A$2:Q$37,15,FALSE)</f>
        <v>0</v>
      </c>
      <c r="P345">
        <f>VLOOKUP(S345, metadata!A$2:Q$37,16,FALSE)</f>
        <v>0</v>
      </c>
      <c r="Q345">
        <f>VLOOKUP(S345, metadata!A$2:Q$37,17,FALSE)</f>
        <v>7</v>
      </c>
      <c r="R345" t="b">
        <f t="shared" si="5"/>
        <v>1</v>
      </c>
      <c r="S345" t="s">
        <v>55</v>
      </c>
      <c r="T345" t="s">
        <v>1337</v>
      </c>
      <c r="U345" t="s">
        <v>1336</v>
      </c>
      <c r="V345" t="s">
        <v>1335</v>
      </c>
      <c r="W345" t="s">
        <v>1334</v>
      </c>
      <c r="X345" t="s">
        <v>1250</v>
      </c>
      <c r="Z345">
        <v>40</v>
      </c>
    </row>
    <row r="346" spans="1:27" x14ac:dyDescent="0.3">
      <c r="A346" t="str">
        <f>VLOOKUP(S346, metadata!A$2:Q$37,1,FALSE)</f>
        <v>129f1263-13d2-444f-8cbe-e1a939c0a072</v>
      </c>
      <c r="B346" t="str">
        <f>VLOOKUP(S346, metadata!A$2:Q$37,2,FALSE)</f>
        <v>2023-09-07T17:03:29.000Z</v>
      </c>
      <c r="C346" t="str">
        <f>VLOOKUP(S346, metadata!A$2:Q$37,3,FALSE)</f>
        <v>2023-09-07T17:03:35.000Z</v>
      </c>
      <c r="D346" t="str">
        <f>VLOOKUP(S346, metadata!A$2:Q$37,4,FALSE)</f>
        <v>sevi_NPK_15</v>
      </c>
      <c r="E346">
        <f>VLOOKUP(S346, metadata!A$2:Q$37,5,FALSE)</f>
        <v>45176</v>
      </c>
      <c r="F346">
        <f>VLOOKUP(S346, metadata!A$2:Q$37,6,FALSE)</f>
        <v>0.45555555555555555</v>
      </c>
      <c r="G346" t="str">
        <f>VLOOKUP(S346, metadata!A$2:Q$37,7,FALSE)</f>
        <v>sevi</v>
      </c>
      <c r="H346" t="str">
        <f>VLOOKUP(S346, metadata!A$2:Q$37,8,FALSE)</f>
        <v>sevi_NPK_15</v>
      </c>
      <c r="I346" t="str">
        <f>VLOOKUP(S346, metadata!A$2:Q$37,9,FALSE)</f>
        <v>A</v>
      </c>
      <c r="J346">
        <f>VLOOKUP(S346, metadata!A$2:Q$37,10,FALSE)</f>
        <v>1</v>
      </c>
      <c r="K346" t="str">
        <f>VLOOKUP(S346, metadata!A$2:Q$37,11,FALSE)</f>
        <v>https://five.epicollect.net/api/media/mk-nutnet2023-5dominantplants?type=photo&amp;format=entry_original&amp;name=129f1263-13d2-444f-8cbe-e1a939c0a072_1694105820.jpg</v>
      </c>
      <c r="L346">
        <f>VLOOKUP(S346, metadata!A$2:Q$37,12,FALSE)</f>
        <v>0</v>
      </c>
      <c r="M346" t="str">
        <f>VLOOKUP(S346, metadata!A$2:Q$37,13,FALSE)</f>
        <v>sevi</v>
      </c>
      <c r="N346">
        <f>VLOOKUP(S346, metadata!A$2:Q$37,14,FALSE)</f>
        <v>0</v>
      </c>
      <c r="O346">
        <f>VLOOKUP(S346, metadata!A$2:Q$37,15,FALSE)</f>
        <v>0</v>
      </c>
      <c r="P346">
        <f>VLOOKUP(S346, metadata!A$2:Q$37,16,FALSE)</f>
        <v>0</v>
      </c>
      <c r="Q346">
        <f>VLOOKUP(S346, metadata!A$2:Q$37,17,FALSE)</f>
        <v>7</v>
      </c>
      <c r="R346" t="b">
        <f t="shared" si="5"/>
        <v>1</v>
      </c>
      <c r="S346" t="s">
        <v>55</v>
      </c>
      <c r="T346" t="s">
        <v>1333</v>
      </c>
      <c r="U346" t="s">
        <v>1332</v>
      </c>
      <c r="V346" t="s">
        <v>1331</v>
      </c>
      <c r="W346" t="s">
        <v>1330</v>
      </c>
      <c r="X346" t="s">
        <v>1316</v>
      </c>
      <c r="Y346" t="s">
        <v>1329</v>
      </c>
      <c r="Z346">
        <v>6</v>
      </c>
      <c r="AA346" t="s">
        <v>1328</v>
      </c>
    </row>
    <row r="347" spans="1:27" x14ac:dyDescent="0.3">
      <c r="A347" t="str">
        <f>VLOOKUP(S347, metadata!A$2:Q$37,1,FALSE)</f>
        <v>129f1263-13d2-444f-8cbe-e1a939c0a072</v>
      </c>
      <c r="B347" t="str">
        <f>VLOOKUP(S347, metadata!A$2:Q$37,2,FALSE)</f>
        <v>2023-09-07T17:03:29.000Z</v>
      </c>
      <c r="C347" t="str">
        <f>VLOOKUP(S347, metadata!A$2:Q$37,3,FALSE)</f>
        <v>2023-09-07T17:03:35.000Z</v>
      </c>
      <c r="D347" t="str">
        <f>VLOOKUP(S347, metadata!A$2:Q$37,4,FALSE)</f>
        <v>sevi_NPK_15</v>
      </c>
      <c r="E347">
        <f>VLOOKUP(S347, metadata!A$2:Q$37,5,FALSE)</f>
        <v>45176</v>
      </c>
      <c r="F347">
        <f>VLOOKUP(S347, metadata!A$2:Q$37,6,FALSE)</f>
        <v>0.45555555555555555</v>
      </c>
      <c r="G347" t="str">
        <f>VLOOKUP(S347, metadata!A$2:Q$37,7,FALSE)</f>
        <v>sevi</v>
      </c>
      <c r="H347" t="str">
        <f>VLOOKUP(S347, metadata!A$2:Q$37,8,FALSE)</f>
        <v>sevi_NPK_15</v>
      </c>
      <c r="I347" t="str">
        <f>VLOOKUP(S347, metadata!A$2:Q$37,9,FALSE)</f>
        <v>A</v>
      </c>
      <c r="J347">
        <f>VLOOKUP(S347, metadata!A$2:Q$37,10,FALSE)</f>
        <v>1</v>
      </c>
      <c r="K347" t="str">
        <f>VLOOKUP(S347, metadata!A$2:Q$37,11,FALSE)</f>
        <v>https://five.epicollect.net/api/media/mk-nutnet2023-5dominantplants?type=photo&amp;format=entry_original&amp;name=129f1263-13d2-444f-8cbe-e1a939c0a072_1694105820.jpg</v>
      </c>
      <c r="L347">
        <f>VLOOKUP(S347, metadata!A$2:Q$37,12,FALSE)</f>
        <v>0</v>
      </c>
      <c r="M347" t="str">
        <f>VLOOKUP(S347, metadata!A$2:Q$37,13,FALSE)</f>
        <v>sevi</v>
      </c>
      <c r="N347">
        <f>VLOOKUP(S347, metadata!A$2:Q$37,14,FALSE)</f>
        <v>0</v>
      </c>
      <c r="O347">
        <f>VLOOKUP(S347, metadata!A$2:Q$37,15,FALSE)</f>
        <v>0</v>
      </c>
      <c r="P347">
        <f>VLOOKUP(S347, metadata!A$2:Q$37,16,FALSE)</f>
        <v>0</v>
      </c>
      <c r="Q347">
        <f>VLOOKUP(S347, metadata!A$2:Q$37,17,FALSE)</f>
        <v>7</v>
      </c>
      <c r="R347" t="b">
        <f t="shared" si="5"/>
        <v>1</v>
      </c>
      <c r="S347" t="s">
        <v>55</v>
      </c>
      <c r="T347" t="s">
        <v>1327</v>
      </c>
      <c r="U347" t="s">
        <v>1326</v>
      </c>
      <c r="V347" t="s">
        <v>1325</v>
      </c>
      <c r="W347" t="s">
        <v>1256</v>
      </c>
      <c r="X347" t="s">
        <v>1255</v>
      </c>
      <c r="Z347">
        <v>0.5</v>
      </c>
    </row>
    <row r="348" spans="1:27" x14ac:dyDescent="0.3">
      <c r="A348" t="str">
        <f>VLOOKUP(S348, metadata!A$2:Q$37,1,FALSE)</f>
        <v>129f1263-13d2-444f-8cbe-e1a939c0a072</v>
      </c>
      <c r="B348" t="str">
        <f>VLOOKUP(S348, metadata!A$2:Q$37,2,FALSE)</f>
        <v>2023-09-07T17:03:29.000Z</v>
      </c>
      <c r="C348" t="str">
        <f>VLOOKUP(S348, metadata!A$2:Q$37,3,FALSE)</f>
        <v>2023-09-07T17:03:35.000Z</v>
      </c>
      <c r="D348" t="str">
        <f>VLOOKUP(S348, metadata!A$2:Q$37,4,FALSE)</f>
        <v>sevi_NPK_15</v>
      </c>
      <c r="E348">
        <f>VLOOKUP(S348, metadata!A$2:Q$37,5,FALSE)</f>
        <v>45176</v>
      </c>
      <c r="F348">
        <f>VLOOKUP(S348, metadata!A$2:Q$37,6,FALSE)</f>
        <v>0.45555555555555555</v>
      </c>
      <c r="G348" t="str">
        <f>VLOOKUP(S348, metadata!A$2:Q$37,7,FALSE)</f>
        <v>sevi</v>
      </c>
      <c r="H348" t="str">
        <f>VLOOKUP(S348, metadata!A$2:Q$37,8,FALSE)</f>
        <v>sevi_NPK_15</v>
      </c>
      <c r="I348" t="str">
        <f>VLOOKUP(S348, metadata!A$2:Q$37,9,FALSE)</f>
        <v>A</v>
      </c>
      <c r="J348">
        <f>VLOOKUP(S348, metadata!A$2:Q$37,10,FALSE)</f>
        <v>1</v>
      </c>
      <c r="K348" t="str">
        <f>VLOOKUP(S348, metadata!A$2:Q$37,11,FALSE)</f>
        <v>https://five.epicollect.net/api/media/mk-nutnet2023-5dominantplants?type=photo&amp;format=entry_original&amp;name=129f1263-13d2-444f-8cbe-e1a939c0a072_1694105820.jpg</v>
      </c>
      <c r="L348">
        <f>VLOOKUP(S348, metadata!A$2:Q$37,12,FALSE)</f>
        <v>0</v>
      </c>
      <c r="M348" t="str">
        <f>VLOOKUP(S348, metadata!A$2:Q$37,13,FALSE)</f>
        <v>sevi</v>
      </c>
      <c r="N348">
        <f>VLOOKUP(S348, metadata!A$2:Q$37,14,FALSE)</f>
        <v>0</v>
      </c>
      <c r="O348">
        <f>VLOOKUP(S348, metadata!A$2:Q$37,15,FALSE)</f>
        <v>0</v>
      </c>
      <c r="P348">
        <f>VLOOKUP(S348, metadata!A$2:Q$37,16,FALSE)</f>
        <v>0</v>
      </c>
      <c r="Q348">
        <f>VLOOKUP(S348, metadata!A$2:Q$37,17,FALSE)</f>
        <v>7</v>
      </c>
      <c r="R348" t="b">
        <f t="shared" si="5"/>
        <v>1</v>
      </c>
      <c r="S348" t="s">
        <v>55</v>
      </c>
      <c r="T348" t="s">
        <v>1324</v>
      </c>
      <c r="U348" t="s">
        <v>1323</v>
      </c>
      <c r="V348" t="s">
        <v>1322</v>
      </c>
      <c r="W348" t="s">
        <v>1321</v>
      </c>
      <c r="X348" t="s">
        <v>1245</v>
      </c>
      <c r="Z348">
        <v>60</v>
      </c>
    </row>
    <row r="349" spans="1:27" x14ac:dyDescent="0.3">
      <c r="A349" t="str">
        <f>VLOOKUP(S349, metadata!A$2:Q$37,1,FALSE)</f>
        <v>159c39f3-09f2-4853-9e49-618c09166406</v>
      </c>
      <c r="B349" t="str">
        <f>VLOOKUP(S349, metadata!A$2:Q$37,2,FALSE)</f>
        <v>2023-09-07T16:26:29.000Z</v>
      </c>
      <c r="C349" t="str">
        <f>VLOOKUP(S349, metadata!A$2:Q$37,3,FALSE)</f>
        <v>2023-09-07T17:29:33.000Z</v>
      </c>
      <c r="D349" t="str">
        <f>VLOOKUP(S349, metadata!A$2:Q$37,4,FALSE)</f>
        <v>sevi_NPK_06</v>
      </c>
      <c r="E349">
        <f>VLOOKUP(S349, metadata!A$2:Q$37,5,FALSE)</f>
        <v>45176</v>
      </c>
      <c r="F349">
        <f>VLOOKUP(S349, metadata!A$2:Q$37,6,FALSE)</f>
        <v>0.41180555555555554</v>
      </c>
      <c r="G349" t="str">
        <f>VLOOKUP(S349, metadata!A$2:Q$37,7,FALSE)</f>
        <v>sevi</v>
      </c>
      <c r="H349" t="str">
        <f>VLOOKUP(S349, metadata!A$2:Q$37,8,FALSE)</f>
        <v>sevi_NPK_06</v>
      </c>
      <c r="I349" t="str">
        <f>VLOOKUP(S349, metadata!A$2:Q$37,9,FALSE)</f>
        <v>A</v>
      </c>
      <c r="J349">
        <f>VLOOKUP(S349, metadata!A$2:Q$37,10,FALSE)</f>
        <v>1</v>
      </c>
      <c r="K349" t="str">
        <f>VLOOKUP(S349, metadata!A$2:Q$37,11,FALSE)</f>
        <v>https://five.epicollect.net/api/media/mk-nutnet2023-5dominantplants?type=photo&amp;format=entry_original&amp;name=159c39f3-09f2-4853-9e49-618c09166406_1694102014.jpg</v>
      </c>
      <c r="L349">
        <f>VLOOKUP(S349, metadata!A$2:Q$37,12,FALSE)</f>
        <v>0</v>
      </c>
      <c r="M349" t="str">
        <f>VLOOKUP(S349, metadata!A$2:Q$37,13,FALSE)</f>
        <v>sevi</v>
      </c>
      <c r="N349">
        <f>VLOOKUP(S349, metadata!A$2:Q$37,14,FALSE)</f>
        <v>0</v>
      </c>
      <c r="O349">
        <f>VLOOKUP(S349, metadata!A$2:Q$37,15,FALSE)</f>
        <v>0</v>
      </c>
      <c r="P349">
        <f>VLOOKUP(S349, metadata!A$2:Q$37,16,FALSE)</f>
        <v>0</v>
      </c>
      <c r="Q349">
        <f>VLOOKUP(S349, metadata!A$2:Q$37,17,FALSE)</f>
        <v>10</v>
      </c>
      <c r="R349" t="b">
        <f t="shared" si="5"/>
        <v>1</v>
      </c>
      <c r="S349" t="s">
        <v>66</v>
      </c>
      <c r="T349" t="s">
        <v>1320</v>
      </c>
      <c r="U349" t="s">
        <v>1319</v>
      </c>
      <c r="V349" t="s">
        <v>1318</v>
      </c>
      <c r="W349" t="s">
        <v>1317</v>
      </c>
      <c r="X349" t="s">
        <v>1316</v>
      </c>
      <c r="Y349" t="s">
        <v>1315</v>
      </c>
      <c r="Z349">
        <v>1</v>
      </c>
      <c r="AA349" t="s">
        <v>1314</v>
      </c>
    </row>
    <row r="350" spans="1:27" x14ac:dyDescent="0.3">
      <c r="A350" t="str">
        <f>VLOOKUP(S350, metadata!A$2:Q$37,1,FALSE)</f>
        <v>62681bb0-fa86-4929-921a-020782947833</v>
      </c>
      <c r="B350" t="str">
        <f>VLOOKUP(S350, metadata!A$2:Q$37,2,FALSE)</f>
        <v>2023-09-07T16:44:15.000Z</v>
      </c>
      <c r="C350" t="str">
        <f>VLOOKUP(S350, metadata!A$2:Q$37,3,FALSE)</f>
        <v>2023-09-07T16:44:20.000Z</v>
      </c>
      <c r="D350" t="str">
        <f>VLOOKUP(S350, metadata!A$2:Q$37,4,FALSE)</f>
        <v>sevi_control_08</v>
      </c>
      <c r="E350">
        <f>VLOOKUP(S350, metadata!A$2:Q$37,5,FALSE)</f>
        <v>45176</v>
      </c>
      <c r="F350">
        <f>VLOOKUP(S350, metadata!A$2:Q$37,6,FALSE)</f>
        <v>0.43888888888888888</v>
      </c>
      <c r="G350" t="str">
        <f>VLOOKUP(S350, metadata!A$2:Q$37,7,FALSE)</f>
        <v>sevi</v>
      </c>
      <c r="H350" t="str">
        <f>VLOOKUP(S350, metadata!A$2:Q$37,8,FALSE)</f>
        <v>sevi_control_08</v>
      </c>
      <c r="I350" t="str">
        <f>VLOOKUP(S350, metadata!A$2:Q$37,9,FALSE)</f>
        <v>B</v>
      </c>
      <c r="J350">
        <f>VLOOKUP(S350, metadata!A$2:Q$37,10,FALSE)</f>
        <v>2</v>
      </c>
      <c r="K350" t="str">
        <f>VLOOKUP(S350, metadata!A$2:Q$37,11,FALSE)</f>
        <v>https://five.epicollect.net/api/media/mk-nutnet2023-5dominantplants?type=photo&amp;format=entry_original&amp;name=62681bb0-fa86-4929-921a-020782947833_1694104410.jpg</v>
      </c>
      <c r="L350" t="str">
        <f>VLOOKUP(S350, metadata!A$2:Q$37,12,FALSE)</f>
        <v>Moved from A1 to B2 becauseofwasp nest in A1</v>
      </c>
      <c r="M350" t="str">
        <f>VLOOKUP(S350, metadata!A$2:Q$37,13,FALSE)</f>
        <v>sevi</v>
      </c>
      <c r="N350">
        <f>VLOOKUP(S350, metadata!A$2:Q$37,14,FALSE)</f>
        <v>0</v>
      </c>
      <c r="O350">
        <f>VLOOKUP(S350, metadata!A$2:Q$37,15,FALSE)</f>
        <v>0</v>
      </c>
      <c r="P350">
        <f>VLOOKUP(S350, metadata!A$2:Q$37,16,FALSE)</f>
        <v>0</v>
      </c>
      <c r="Q350">
        <f>VLOOKUP(S350, metadata!A$2:Q$37,17,FALSE)</f>
        <v>6</v>
      </c>
      <c r="R350" t="b">
        <f t="shared" si="5"/>
        <v>1</v>
      </c>
      <c r="S350" t="s">
        <v>60</v>
      </c>
      <c r="T350" t="s">
        <v>1313</v>
      </c>
      <c r="U350" t="s">
        <v>1312</v>
      </c>
      <c r="V350" t="s">
        <v>1311</v>
      </c>
      <c r="W350" t="s">
        <v>1310</v>
      </c>
      <c r="X350" t="s">
        <v>1309</v>
      </c>
      <c r="Y350" t="s">
        <v>1308</v>
      </c>
      <c r="Z350">
        <v>0.5</v>
      </c>
      <c r="AA350" t="s">
        <v>1307</v>
      </c>
    </row>
    <row r="351" spans="1:27" x14ac:dyDescent="0.3">
      <c r="A351" t="str">
        <f>VLOOKUP(S351, metadata!A$2:Q$37,1,FALSE)</f>
        <v>62681bb0-fa86-4929-921a-020782947833</v>
      </c>
      <c r="B351" t="str">
        <f>VLOOKUP(S351, metadata!A$2:Q$37,2,FALSE)</f>
        <v>2023-09-07T16:44:15.000Z</v>
      </c>
      <c r="C351" t="str">
        <f>VLOOKUP(S351, metadata!A$2:Q$37,3,FALSE)</f>
        <v>2023-09-07T16:44:20.000Z</v>
      </c>
      <c r="D351" t="str">
        <f>VLOOKUP(S351, metadata!A$2:Q$37,4,FALSE)</f>
        <v>sevi_control_08</v>
      </c>
      <c r="E351">
        <f>VLOOKUP(S351, metadata!A$2:Q$37,5,FALSE)</f>
        <v>45176</v>
      </c>
      <c r="F351">
        <f>VLOOKUP(S351, metadata!A$2:Q$37,6,FALSE)</f>
        <v>0.43888888888888888</v>
      </c>
      <c r="G351" t="str">
        <f>VLOOKUP(S351, metadata!A$2:Q$37,7,FALSE)</f>
        <v>sevi</v>
      </c>
      <c r="H351" t="str">
        <f>VLOOKUP(S351, metadata!A$2:Q$37,8,FALSE)</f>
        <v>sevi_control_08</v>
      </c>
      <c r="I351" t="str">
        <f>VLOOKUP(S351, metadata!A$2:Q$37,9,FALSE)</f>
        <v>B</v>
      </c>
      <c r="J351">
        <f>VLOOKUP(S351, metadata!A$2:Q$37,10,FALSE)</f>
        <v>2</v>
      </c>
      <c r="K351" t="str">
        <f>VLOOKUP(S351, metadata!A$2:Q$37,11,FALSE)</f>
        <v>https://five.epicollect.net/api/media/mk-nutnet2023-5dominantplants?type=photo&amp;format=entry_original&amp;name=62681bb0-fa86-4929-921a-020782947833_1694104410.jpg</v>
      </c>
      <c r="L351" t="str">
        <f>VLOOKUP(S351, metadata!A$2:Q$37,12,FALSE)</f>
        <v>Moved from A1 to B2 becauseofwasp nest in A1</v>
      </c>
      <c r="M351" t="str">
        <f>VLOOKUP(S351, metadata!A$2:Q$37,13,FALSE)</f>
        <v>sevi</v>
      </c>
      <c r="N351">
        <f>VLOOKUP(S351, metadata!A$2:Q$37,14,FALSE)</f>
        <v>0</v>
      </c>
      <c r="O351">
        <f>VLOOKUP(S351, metadata!A$2:Q$37,15,FALSE)</f>
        <v>0</v>
      </c>
      <c r="P351">
        <f>VLOOKUP(S351, metadata!A$2:Q$37,16,FALSE)</f>
        <v>0</v>
      </c>
      <c r="Q351">
        <f>VLOOKUP(S351, metadata!A$2:Q$37,17,FALSE)</f>
        <v>6</v>
      </c>
      <c r="R351" t="b">
        <f t="shared" si="5"/>
        <v>1</v>
      </c>
      <c r="S351" t="s">
        <v>60</v>
      </c>
      <c r="T351" t="s">
        <v>1306</v>
      </c>
      <c r="U351" t="s">
        <v>1305</v>
      </c>
      <c r="V351" t="s">
        <v>1304</v>
      </c>
      <c r="W351" t="s">
        <v>1303</v>
      </c>
      <c r="X351" t="s">
        <v>1262</v>
      </c>
      <c r="Z351">
        <v>25</v>
      </c>
      <c r="AA351" t="s">
        <v>1302</v>
      </c>
    </row>
    <row r="352" spans="1:27" x14ac:dyDescent="0.3">
      <c r="A352" t="str">
        <f>VLOOKUP(S352, metadata!A$2:Q$37,1,FALSE)</f>
        <v>62681bb0-fa86-4929-921a-020782947833</v>
      </c>
      <c r="B352" t="str">
        <f>VLOOKUP(S352, metadata!A$2:Q$37,2,FALSE)</f>
        <v>2023-09-07T16:44:15.000Z</v>
      </c>
      <c r="C352" t="str">
        <f>VLOOKUP(S352, metadata!A$2:Q$37,3,FALSE)</f>
        <v>2023-09-07T16:44:20.000Z</v>
      </c>
      <c r="D352" t="str">
        <f>VLOOKUP(S352, metadata!A$2:Q$37,4,FALSE)</f>
        <v>sevi_control_08</v>
      </c>
      <c r="E352">
        <f>VLOOKUP(S352, metadata!A$2:Q$37,5,FALSE)</f>
        <v>45176</v>
      </c>
      <c r="F352">
        <f>VLOOKUP(S352, metadata!A$2:Q$37,6,FALSE)</f>
        <v>0.43888888888888888</v>
      </c>
      <c r="G352" t="str">
        <f>VLOOKUP(S352, metadata!A$2:Q$37,7,FALSE)</f>
        <v>sevi</v>
      </c>
      <c r="H352" t="str">
        <f>VLOOKUP(S352, metadata!A$2:Q$37,8,FALSE)</f>
        <v>sevi_control_08</v>
      </c>
      <c r="I352" t="str">
        <f>VLOOKUP(S352, metadata!A$2:Q$37,9,FALSE)</f>
        <v>B</v>
      </c>
      <c r="J352">
        <f>VLOOKUP(S352, metadata!A$2:Q$37,10,FALSE)</f>
        <v>2</v>
      </c>
      <c r="K352" t="str">
        <f>VLOOKUP(S352, metadata!A$2:Q$37,11,FALSE)</f>
        <v>https://five.epicollect.net/api/media/mk-nutnet2023-5dominantplants?type=photo&amp;format=entry_original&amp;name=62681bb0-fa86-4929-921a-020782947833_1694104410.jpg</v>
      </c>
      <c r="L352" t="str">
        <f>VLOOKUP(S352, metadata!A$2:Q$37,12,FALSE)</f>
        <v>Moved from A1 to B2 becauseofwasp nest in A1</v>
      </c>
      <c r="M352" t="str">
        <f>VLOOKUP(S352, metadata!A$2:Q$37,13,FALSE)</f>
        <v>sevi</v>
      </c>
      <c r="N352">
        <f>VLOOKUP(S352, metadata!A$2:Q$37,14,FALSE)</f>
        <v>0</v>
      </c>
      <c r="O352">
        <f>VLOOKUP(S352, metadata!A$2:Q$37,15,FALSE)</f>
        <v>0</v>
      </c>
      <c r="P352">
        <f>VLOOKUP(S352, metadata!A$2:Q$37,16,FALSE)</f>
        <v>0</v>
      </c>
      <c r="Q352">
        <f>VLOOKUP(S352, metadata!A$2:Q$37,17,FALSE)</f>
        <v>6</v>
      </c>
      <c r="R352" t="b">
        <f t="shared" si="5"/>
        <v>1</v>
      </c>
      <c r="S352" t="s">
        <v>60</v>
      </c>
      <c r="T352" t="s">
        <v>1301</v>
      </c>
      <c r="U352" t="s">
        <v>1300</v>
      </c>
      <c r="V352" t="s">
        <v>1299</v>
      </c>
      <c r="W352" t="s">
        <v>1251</v>
      </c>
      <c r="X352" t="s">
        <v>1250</v>
      </c>
      <c r="Z352">
        <v>8</v>
      </c>
    </row>
    <row r="353" spans="1:27" x14ac:dyDescent="0.3">
      <c r="A353" t="str">
        <f>VLOOKUP(S353, metadata!A$2:Q$37,1,FALSE)</f>
        <v>62681bb0-fa86-4929-921a-020782947833</v>
      </c>
      <c r="B353" t="str">
        <f>VLOOKUP(S353, metadata!A$2:Q$37,2,FALSE)</f>
        <v>2023-09-07T16:44:15.000Z</v>
      </c>
      <c r="C353" t="str">
        <f>VLOOKUP(S353, metadata!A$2:Q$37,3,FALSE)</f>
        <v>2023-09-07T16:44:20.000Z</v>
      </c>
      <c r="D353" t="str">
        <f>VLOOKUP(S353, metadata!A$2:Q$37,4,FALSE)</f>
        <v>sevi_control_08</v>
      </c>
      <c r="E353">
        <f>VLOOKUP(S353, metadata!A$2:Q$37,5,FALSE)</f>
        <v>45176</v>
      </c>
      <c r="F353">
        <f>VLOOKUP(S353, metadata!A$2:Q$37,6,FALSE)</f>
        <v>0.43888888888888888</v>
      </c>
      <c r="G353" t="str">
        <f>VLOOKUP(S353, metadata!A$2:Q$37,7,FALSE)</f>
        <v>sevi</v>
      </c>
      <c r="H353" t="str">
        <f>VLOOKUP(S353, metadata!A$2:Q$37,8,FALSE)</f>
        <v>sevi_control_08</v>
      </c>
      <c r="I353" t="str">
        <f>VLOOKUP(S353, metadata!A$2:Q$37,9,FALSE)</f>
        <v>B</v>
      </c>
      <c r="J353">
        <f>VLOOKUP(S353, metadata!A$2:Q$37,10,FALSE)</f>
        <v>2</v>
      </c>
      <c r="K353" t="str">
        <f>VLOOKUP(S353, metadata!A$2:Q$37,11,FALSE)</f>
        <v>https://five.epicollect.net/api/media/mk-nutnet2023-5dominantplants?type=photo&amp;format=entry_original&amp;name=62681bb0-fa86-4929-921a-020782947833_1694104410.jpg</v>
      </c>
      <c r="L353" t="str">
        <f>VLOOKUP(S353, metadata!A$2:Q$37,12,FALSE)</f>
        <v>Moved from A1 to B2 becauseofwasp nest in A1</v>
      </c>
      <c r="M353" t="str">
        <f>VLOOKUP(S353, metadata!A$2:Q$37,13,FALSE)</f>
        <v>sevi</v>
      </c>
      <c r="N353">
        <f>VLOOKUP(S353, metadata!A$2:Q$37,14,FALSE)</f>
        <v>0</v>
      </c>
      <c r="O353">
        <f>VLOOKUP(S353, metadata!A$2:Q$37,15,FALSE)</f>
        <v>0</v>
      </c>
      <c r="P353">
        <f>VLOOKUP(S353, metadata!A$2:Q$37,16,FALSE)</f>
        <v>0</v>
      </c>
      <c r="Q353">
        <f>VLOOKUP(S353, metadata!A$2:Q$37,17,FALSE)</f>
        <v>6</v>
      </c>
      <c r="R353" t="b">
        <f t="shared" si="5"/>
        <v>1</v>
      </c>
      <c r="S353" t="s">
        <v>60</v>
      </c>
      <c r="T353" t="s">
        <v>1298</v>
      </c>
      <c r="U353" t="s">
        <v>1297</v>
      </c>
      <c r="V353" t="s">
        <v>1296</v>
      </c>
      <c r="W353" t="s">
        <v>1256</v>
      </c>
      <c r="X353" t="s">
        <v>1255</v>
      </c>
      <c r="Z353">
        <v>0.5</v>
      </c>
    </row>
    <row r="354" spans="1:27" x14ac:dyDescent="0.3">
      <c r="A354" t="str">
        <f>VLOOKUP(S354, metadata!A$2:Q$37,1,FALSE)</f>
        <v>62681bb0-fa86-4929-921a-020782947833</v>
      </c>
      <c r="B354" t="str">
        <f>VLOOKUP(S354, metadata!A$2:Q$37,2,FALSE)</f>
        <v>2023-09-07T16:44:15.000Z</v>
      </c>
      <c r="C354" t="str">
        <f>VLOOKUP(S354, metadata!A$2:Q$37,3,FALSE)</f>
        <v>2023-09-07T16:44:20.000Z</v>
      </c>
      <c r="D354" t="str">
        <f>VLOOKUP(S354, metadata!A$2:Q$37,4,FALSE)</f>
        <v>sevi_control_08</v>
      </c>
      <c r="E354">
        <f>VLOOKUP(S354, metadata!A$2:Q$37,5,FALSE)</f>
        <v>45176</v>
      </c>
      <c r="F354">
        <f>VLOOKUP(S354, metadata!A$2:Q$37,6,FALSE)</f>
        <v>0.43888888888888888</v>
      </c>
      <c r="G354" t="str">
        <f>VLOOKUP(S354, metadata!A$2:Q$37,7,FALSE)</f>
        <v>sevi</v>
      </c>
      <c r="H354" t="str">
        <f>VLOOKUP(S354, metadata!A$2:Q$37,8,FALSE)</f>
        <v>sevi_control_08</v>
      </c>
      <c r="I354" t="str">
        <f>VLOOKUP(S354, metadata!A$2:Q$37,9,FALSE)</f>
        <v>B</v>
      </c>
      <c r="J354">
        <f>VLOOKUP(S354, metadata!A$2:Q$37,10,FALSE)</f>
        <v>2</v>
      </c>
      <c r="K354" t="str">
        <f>VLOOKUP(S354, metadata!A$2:Q$37,11,FALSE)</f>
        <v>https://five.epicollect.net/api/media/mk-nutnet2023-5dominantplants?type=photo&amp;format=entry_original&amp;name=62681bb0-fa86-4929-921a-020782947833_1694104410.jpg</v>
      </c>
      <c r="L354" t="str">
        <f>VLOOKUP(S354, metadata!A$2:Q$37,12,FALSE)</f>
        <v>Moved from A1 to B2 becauseofwasp nest in A1</v>
      </c>
      <c r="M354" t="str">
        <f>VLOOKUP(S354, metadata!A$2:Q$37,13,FALSE)</f>
        <v>sevi</v>
      </c>
      <c r="N354">
        <f>VLOOKUP(S354, metadata!A$2:Q$37,14,FALSE)</f>
        <v>0</v>
      </c>
      <c r="O354">
        <f>VLOOKUP(S354, metadata!A$2:Q$37,15,FALSE)</f>
        <v>0</v>
      </c>
      <c r="P354">
        <f>VLOOKUP(S354, metadata!A$2:Q$37,16,FALSE)</f>
        <v>0</v>
      </c>
      <c r="Q354">
        <f>VLOOKUP(S354, metadata!A$2:Q$37,17,FALSE)</f>
        <v>6</v>
      </c>
      <c r="R354" t="b">
        <f t="shared" si="5"/>
        <v>1</v>
      </c>
      <c r="S354" t="s">
        <v>60</v>
      </c>
      <c r="T354" t="s">
        <v>1295</v>
      </c>
      <c r="U354" t="s">
        <v>1294</v>
      </c>
      <c r="V354" t="s">
        <v>1293</v>
      </c>
      <c r="W354" t="s">
        <v>1292</v>
      </c>
      <c r="X354" t="s">
        <v>1245</v>
      </c>
      <c r="Z354">
        <v>73</v>
      </c>
    </row>
    <row r="355" spans="1:27" x14ac:dyDescent="0.3">
      <c r="A355" t="str">
        <f>VLOOKUP(S355, metadata!A$2:Q$37,1,FALSE)</f>
        <v>159c39f3-09f2-4853-9e49-618c09166406</v>
      </c>
      <c r="B355" t="str">
        <f>VLOOKUP(S355, metadata!A$2:Q$37,2,FALSE)</f>
        <v>2023-09-07T16:26:29.000Z</v>
      </c>
      <c r="C355" t="str">
        <f>VLOOKUP(S355, metadata!A$2:Q$37,3,FALSE)</f>
        <v>2023-09-07T17:29:33.000Z</v>
      </c>
      <c r="D355" t="str">
        <f>VLOOKUP(S355, metadata!A$2:Q$37,4,FALSE)</f>
        <v>sevi_NPK_06</v>
      </c>
      <c r="E355">
        <f>VLOOKUP(S355, metadata!A$2:Q$37,5,FALSE)</f>
        <v>45176</v>
      </c>
      <c r="F355">
        <f>VLOOKUP(S355, metadata!A$2:Q$37,6,FALSE)</f>
        <v>0.41180555555555554</v>
      </c>
      <c r="G355" t="str">
        <f>VLOOKUP(S355, metadata!A$2:Q$37,7,FALSE)</f>
        <v>sevi</v>
      </c>
      <c r="H355" t="str">
        <f>VLOOKUP(S355, metadata!A$2:Q$37,8,FALSE)</f>
        <v>sevi_NPK_06</v>
      </c>
      <c r="I355" t="str">
        <f>VLOOKUP(S355, metadata!A$2:Q$37,9,FALSE)</f>
        <v>A</v>
      </c>
      <c r="J355">
        <f>VLOOKUP(S355, metadata!A$2:Q$37,10,FALSE)</f>
        <v>1</v>
      </c>
      <c r="K355" t="str">
        <f>VLOOKUP(S355, metadata!A$2:Q$37,11,FALSE)</f>
        <v>https://five.epicollect.net/api/media/mk-nutnet2023-5dominantplants?type=photo&amp;format=entry_original&amp;name=159c39f3-09f2-4853-9e49-618c09166406_1694102014.jpg</v>
      </c>
      <c r="L355">
        <f>VLOOKUP(S355, metadata!A$2:Q$37,12,FALSE)</f>
        <v>0</v>
      </c>
      <c r="M355" t="str">
        <f>VLOOKUP(S355, metadata!A$2:Q$37,13,FALSE)</f>
        <v>sevi</v>
      </c>
      <c r="N355">
        <f>VLOOKUP(S355, metadata!A$2:Q$37,14,FALSE)</f>
        <v>0</v>
      </c>
      <c r="O355">
        <f>VLOOKUP(S355, metadata!A$2:Q$37,15,FALSE)</f>
        <v>0</v>
      </c>
      <c r="P355">
        <f>VLOOKUP(S355, metadata!A$2:Q$37,16,FALSE)</f>
        <v>0</v>
      </c>
      <c r="Q355">
        <f>VLOOKUP(S355, metadata!A$2:Q$37,17,FALSE)</f>
        <v>10</v>
      </c>
      <c r="R355" t="b">
        <f t="shared" si="5"/>
        <v>1</v>
      </c>
      <c r="S355" t="s">
        <v>66</v>
      </c>
      <c r="T355" t="s">
        <v>1291</v>
      </c>
      <c r="U355" t="s">
        <v>1290</v>
      </c>
      <c r="V355" t="s">
        <v>1289</v>
      </c>
      <c r="W355" t="s">
        <v>1288</v>
      </c>
      <c r="X355" t="s">
        <v>1287</v>
      </c>
      <c r="Z355">
        <v>0.5</v>
      </c>
      <c r="AA355" t="s">
        <v>1286</v>
      </c>
    </row>
    <row r="356" spans="1:27" x14ac:dyDescent="0.3">
      <c r="A356" t="str">
        <f>VLOOKUP(S356, metadata!A$2:Q$37,1,FALSE)</f>
        <v>159c39f3-09f2-4853-9e49-618c09166406</v>
      </c>
      <c r="B356" t="str">
        <f>VLOOKUP(S356, metadata!A$2:Q$37,2,FALSE)</f>
        <v>2023-09-07T16:26:29.000Z</v>
      </c>
      <c r="C356" t="str">
        <f>VLOOKUP(S356, metadata!A$2:Q$37,3,FALSE)</f>
        <v>2023-09-07T17:29:33.000Z</v>
      </c>
      <c r="D356" t="str">
        <f>VLOOKUP(S356, metadata!A$2:Q$37,4,FALSE)</f>
        <v>sevi_NPK_06</v>
      </c>
      <c r="E356">
        <f>VLOOKUP(S356, metadata!A$2:Q$37,5,FALSE)</f>
        <v>45176</v>
      </c>
      <c r="F356">
        <f>VLOOKUP(S356, metadata!A$2:Q$37,6,FALSE)</f>
        <v>0.41180555555555554</v>
      </c>
      <c r="G356" t="str">
        <f>VLOOKUP(S356, metadata!A$2:Q$37,7,FALSE)</f>
        <v>sevi</v>
      </c>
      <c r="H356" t="str">
        <f>VLOOKUP(S356, metadata!A$2:Q$37,8,FALSE)</f>
        <v>sevi_NPK_06</v>
      </c>
      <c r="I356" t="str">
        <f>VLOOKUP(S356, metadata!A$2:Q$37,9,FALSE)</f>
        <v>A</v>
      </c>
      <c r="J356">
        <f>VLOOKUP(S356, metadata!A$2:Q$37,10,FALSE)</f>
        <v>1</v>
      </c>
      <c r="K356" t="str">
        <f>VLOOKUP(S356, metadata!A$2:Q$37,11,FALSE)</f>
        <v>https://five.epicollect.net/api/media/mk-nutnet2023-5dominantplants?type=photo&amp;format=entry_original&amp;name=159c39f3-09f2-4853-9e49-618c09166406_1694102014.jpg</v>
      </c>
      <c r="L356">
        <f>VLOOKUP(S356, metadata!A$2:Q$37,12,FALSE)</f>
        <v>0</v>
      </c>
      <c r="M356" t="str">
        <f>VLOOKUP(S356, metadata!A$2:Q$37,13,FALSE)</f>
        <v>sevi</v>
      </c>
      <c r="N356">
        <f>VLOOKUP(S356, metadata!A$2:Q$37,14,FALSE)</f>
        <v>0</v>
      </c>
      <c r="O356">
        <f>VLOOKUP(S356, metadata!A$2:Q$37,15,FALSE)</f>
        <v>0</v>
      </c>
      <c r="P356">
        <f>VLOOKUP(S356, metadata!A$2:Q$37,16,FALSE)</f>
        <v>0</v>
      </c>
      <c r="Q356">
        <f>VLOOKUP(S356, metadata!A$2:Q$37,17,FALSE)</f>
        <v>10</v>
      </c>
      <c r="R356" t="b">
        <f t="shared" si="5"/>
        <v>1</v>
      </c>
      <c r="S356" t="s">
        <v>66</v>
      </c>
      <c r="T356" t="s">
        <v>1285</v>
      </c>
      <c r="U356" t="s">
        <v>1284</v>
      </c>
      <c r="V356" t="s">
        <v>1283</v>
      </c>
      <c r="W356" t="s">
        <v>1282</v>
      </c>
      <c r="X356" t="s">
        <v>1281</v>
      </c>
      <c r="Y356" t="s">
        <v>1280</v>
      </c>
      <c r="Z356">
        <v>4</v>
      </c>
      <c r="AA356" t="s">
        <v>1279</v>
      </c>
    </row>
    <row r="357" spans="1:27" x14ac:dyDescent="0.3">
      <c r="A357" t="str">
        <f>VLOOKUP(S357, metadata!A$2:Q$37,1,FALSE)</f>
        <v>159c39f3-09f2-4853-9e49-618c09166406</v>
      </c>
      <c r="B357" t="str">
        <f>VLOOKUP(S357, metadata!A$2:Q$37,2,FALSE)</f>
        <v>2023-09-07T16:26:29.000Z</v>
      </c>
      <c r="C357" t="str">
        <f>VLOOKUP(S357, metadata!A$2:Q$37,3,FALSE)</f>
        <v>2023-09-07T17:29:33.000Z</v>
      </c>
      <c r="D357" t="str">
        <f>VLOOKUP(S357, metadata!A$2:Q$37,4,FALSE)</f>
        <v>sevi_NPK_06</v>
      </c>
      <c r="E357">
        <f>VLOOKUP(S357, metadata!A$2:Q$37,5,FALSE)</f>
        <v>45176</v>
      </c>
      <c r="F357">
        <f>VLOOKUP(S357, metadata!A$2:Q$37,6,FALSE)</f>
        <v>0.41180555555555554</v>
      </c>
      <c r="G357" t="str">
        <f>VLOOKUP(S357, metadata!A$2:Q$37,7,FALSE)</f>
        <v>sevi</v>
      </c>
      <c r="H357" t="str">
        <f>VLOOKUP(S357, metadata!A$2:Q$37,8,FALSE)</f>
        <v>sevi_NPK_06</v>
      </c>
      <c r="I357" t="str">
        <f>VLOOKUP(S357, metadata!A$2:Q$37,9,FALSE)</f>
        <v>A</v>
      </c>
      <c r="J357">
        <f>VLOOKUP(S357, metadata!A$2:Q$37,10,FALSE)</f>
        <v>1</v>
      </c>
      <c r="K357" t="str">
        <f>VLOOKUP(S357, metadata!A$2:Q$37,11,FALSE)</f>
        <v>https://five.epicollect.net/api/media/mk-nutnet2023-5dominantplants?type=photo&amp;format=entry_original&amp;name=159c39f3-09f2-4853-9e49-618c09166406_1694102014.jpg</v>
      </c>
      <c r="L357">
        <f>VLOOKUP(S357, metadata!A$2:Q$37,12,FALSE)</f>
        <v>0</v>
      </c>
      <c r="M357" t="str">
        <f>VLOOKUP(S357, metadata!A$2:Q$37,13,FALSE)</f>
        <v>sevi</v>
      </c>
      <c r="N357">
        <f>VLOOKUP(S357, metadata!A$2:Q$37,14,FALSE)</f>
        <v>0</v>
      </c>
      <c r="O357">
        <f>VLOOKUP(S357, metadata!A$2:Q$37,15,FALSE)</f>
        <v>0</v>
      </c>
      <c r="P357">
        <f>VLOOKUP(S357, metadata!A$2:Q$37,16,FALSE)</f>
        <v>0</v>
      </c>
      <c r="Q357">
        <f>VLOOKUP(S357, metadata!A$2:Q$37,17,FALSE)</f>
        <v>10</v>
      </c>
      <c r="R357" t="b">
        <f t="shared" si="5"/>
        <v>1</v>
      </c>
      <c r="S357" t="s">
        <v>66</v>
      </c>
      <c r="T357" t="s">
        <v>1278</v>
      </c>
      <c r="U357" t="s">
        <v>1277</v>
      </c>
      <c r="V357" t="s">
        <v>1276</v>
      </c>
      <c r="W357" t="s">
        <v>1275</v>
      </c>
      <c r="X357" t="s">
        <v>1274</v>
      </c>
      <c r="Z357">
        <v>13</v>
      </c>
      <c r="AA357" t="s">
        <v>1273</v>
      </c>
    </row>
    <row r="358" spans="1:27" x14ac:dyDescent="0.3">
      <c r="A358" t="str">
        <f>VLOOKUP(S358, metadata!A$2:Q$37,1,FALSE)</f>
        <v>159c39f3-09f2-4853-9e49-618c09166406</v>
      </c>
      <c r="B358" t="str">
        <f>VLOOKUP(S358, metadata!A$2:Q$37,2,FALSE)</f>
        <v>2023-09-07T16:26:29.000Z</v>
      </c>
      <c r="C358" t="str">
        <f>VLOOKUP(S358, metadata!A$2:Q$37,3,FALSE)</f>
        <v>2023-09-07T17:29:33.000Z</v>
      </c>
      <c r="D358" t="str">
        <f>VLOOKUP(S358, metadata!A$2:Q$37,4,FALSE)</f>
        <v>sevi_NPK_06</v>
      </c>
      <c r="E358">
        <f>VLOOKUP(S358, metadata!A$2:Q$37,5,FALSE)</f>
        <v>45176</v>
      </c>
      <c r="F358">
        <f>VLOOKUP(S358, metadata!A$2:Q$37,6,FALSE)</f>
        <v>0.41180555555555554</v>
      </c>
      <c r="G358" t="str">
        <f>VLOOKUP(S358, metadata!A$2:Q$37,7,FALSE)</f>
        <v>sevi</v>
      </c>
      <c r="H358" t="str">
        <f>VLOOKUP(S358, metadata!A$2:Q$37,8,FALSE)</f>
        <v>sevi_NPK_06</v>
      </c>
      <c r="I358" t="str">
        <f>VLOOKUP(S358, metadata!A$2:Q$37,9,FALSE)</f>
        <v>A</v>
      </c>
      <c r="J358">
        <f>VLOOKUP(S358, metadata!A$2:Q$37,10,FALSE)</f>
        <v>1</v>
      </c>
      <c r="K358" t="str">
        <f>VLOOKUP(S358, metadata!A$2:Q$37,11,FALSE)</f>
        <v>https://five.epicollect.net/api/media/mk-nutnet2023-5dominantplants?type=photo&amp;format=entry_original&amp;name=159c39f3-09f2-4853-9e49-618c09166406_1694102014.jpg</v>
      </c>
      <c r="L358">
        <f>VLOOKUP(S358, metadata!A$2:Q$37,12,FALSE)</f>
        <v>0</v>
      </c>
      <c r="M358" t="str">
        <f>VLOOKUP(S358, metadata!A$2:Q$37,13,FALSE)</f>
        <v>sevi</v>
      </c>
      <c r="N358">
        <f>VLOOKUP(S358, metadata!A$2:Q$37,14,FALSE)</f>
        <v>0</v>
      </c>
      <c r="O358">
        <f>VLOOKUP(S358, metadata!A$2:Q$37,15,FALSE)</f>
        <v>0</v>
      </c>
      <c r="P358">
        <f>VLOOKUP(S358, metadata!A$2:Q$37,16,FALSE)</f>
        <v>0</v>
      </c>
      <c r="Q358">
        <f>VLOOKUP(S358, metadata!A$2:Q$37,17,FALSE)</f>
        <v>10</v>
      </c>
      <c r="R358" t="b">
        <f t="shared" si="5"/>
        <v>1</v>
      </c>
      <c r="S358" t="s">
        <v>66</v>
      </c>
      <c r="T358" t="s">
        <v>1272</v>
      </c>
      <c r="U358" t="s">
        <v>1271</v>
      </c>
      <c r="V358" t="s">
        <v>1270</v>
      </c>
      <c r="W358" t="s">
        <v>1269</v>
      </c>
      <c r="X358" t="s">
        <v>1268</v>
      </c>
      <c r="Z358">
        <v>2</v>
      </c>
      <c r="AA358" t="s">
        <v>1267</v>
      </c>
    </row>
    <row r="359" spans="1:27" x14ac:dyDescent="0.3">
      <c r="A359" t="str">
        <f>VLOOKUP(S359, metadata!A$2:Q$37,1,FALSE)</f>
        <v>159c39f3-09f2-4853-9e49-618c09166406</v>
      </c>
      <c r="B359" t="str">
        <f>VLOOKUP(S359, metadata!A$2:Q$37,2,FALSE)</f>
        <v>2023-09-07T16:26:29.000Z</v>
      </c>
      <c r="C359" t="str">
        <f>VLOOKUP(S359, metadata!A$2:Q$37,3,FALSE)</f>
        <v>2023-09-07T17:29:33.000Z</v>
      </c>
      <c r="D359" t="str">
        <f>VLOOKUP(S359, metadata!A$2:Q$37,4,FALSE)</f>
        <v>sevi_NPK_06</v>
      </c>
      <c r="E359">
        <f>VLOOKUP(S359, metadata!A$2:Q$37,5,FALSE)</f>
        <v>45176</v>
      </c>
      <c r="F359">
        <f>VLOOKUP(S359, metadata!A$2:Q$37,6,FALSE)</f>
        <v>0.41180555555555554</v>
      </c>
      <c r="G359" t="str">
        <f>VLOOKUP(S359, metadata!A$2:Q$37,7,FALSE)</f>
        <v>sevi</v>
      </c>
      <c r="H359" t="str">
        <f>VLOOKUP(S359, metadata!A$2:Q$37,8,FALSE)</f>
        <v>sevi_NPK_06</v>
      </c>
      <c r="I359" t="str">
        <f>VLOOKUP(S359, metadata!A$2:Q$37,9,FALSE)</f>
        <v>A</v>
      </c>
      <c r="J359">
        <f>VLOOKUP(S359, metadata!A$2:Q$37,10,FALSE)</f>
        <v>1</v>
      </c>
      <c r="K359" t="str">
        <f>VLOOKUP(S359, metadata!A$2:Q$37,11,FALSE)</f>
        <v>https://five.epicollect.net/api/media/mk-nutnet2023-5dominantplants?type=photo&amp;format=entry_original&amp;name=159c39f3-09f2-4853-9e49-618c09166406_1694102014.jpg</v>
      </c>
      <c r="L359">
        <f>VLOOKUP(S359, metadata!A$2:Q$37,12,FALSE)</f>
        <v>0</v>
      </c>
      <c r="M359" t="str">
        <f>VLOOKUP(S359, metadata!A$2:Q$37,13,FALSE)</f>
        <v>sevi</v>
      </c>
      <c r="N359">
        <f>VLOOKUP(S359, metadata!A$2:Q$37,14,FALSE)</f>
        <v>0</v>
      </c>
      <c r="O359">
        <f>VLOOKUP(S359, metadata!A$2:Q$37,15,FALSE)</f>
        <v>0</v>
      </c>
      <c r="P359">
        <f>VLOOKUP(S359, metadata!A$2:Q$37,16,FALSE)</f>
        <v>0</v>
      </c>
      <c r="Q359">
        <f>VLOOKUP(S359, metadata!A$2:Q$37,17,FALSE)</f>
        <v>10</v>
      </c>
      <c r="R359" t="b">
        <f t="shared" si="5"/>
        <v>1</v>
      </c>
      <c r="S359" t="s">
        <v>66</v>
      </c>
      <c r="T359" t="s">
        <v>1266</v>
      </c>
      <c r="U359" t="s">
        <v>1265</v>
      </c>
      <c r="V359" t="s">
        <v>1264</v>
      </c>
      <c r="W359" t="s">
        <v>1263</v>
      </c>
      <c r="X359" t="s">
        <v>1262</v>
      </c>
      <c r="Y359" t="s">
        <v>1261</v>
      </c>
      <c r="Z359">
        <v>7</v>
      </c>
      <c r="AA359" t="s">
        <v>1260</v>
      </c>
    </row>
    <row r="360" spans="1:27" x14ac:dyDescent="0.3">
      <c r="A360" t="str">
        <f>VLOOKUP(S360, metadata!A$2:Q$37,1,FALSE)</f>
        <v>159c39f3-09f2-4853-9e49-618c09166406</v>
      </c>
      <c r="B360" t="str">
        <f>VLOOKUP(S360, metadata!A$2:Q$37,2,FALSE)</f>
        <v>2023-09-07T16:26:29.000Z</v>
      </c>
      <c r="C360" t="str">
        <f>VLOOKUP(S360, metadata!A$2:Q$37,3,FALSE)</f>
        <v>2023-09-07T17:29:33.000Z</v>
      </c>
      <c r="D360" t="str">
        <f>VLOOKUP(S360, metadata!A$2:Q$37,4,FALSE)</f>
        <v>sevi_NPK_06</v>
      </c>
      <c r="E360">
        <f>VLOOKUP(S360, metadata!A$2:Q$37,5,FALSE)</f>
        <v>45176</v>
      </c>
      <c r="F360">
        <f>VLOOKUP(S360, metadata!A$2:Q$37,6,FALSE)</f>
        <v>0.41180555555555554</v>
      </c>
      <c r="G360" t="str">
        <f>VLOOKUP(S360, metadata!A$2:Q$37,7,FALSE)</f>
        <v>sevi</v>
      </c>
      <c r="H360" t="str">
        <f>VLOOKUP(S360, metadata!A$2:Q$37,8,FALSE)</f>
        <v>sevi_NPK_06</v>
      </c>
      <c r="I360" t="str">
        <f>VLOOKUP(S360, metadata!A$2:Q$37,9,FALSE)</f>
        <v>A</v>
      </c>
      <c r="J360">
        <f>VLOOKUP(S360, metadata!A$2:Q$37,10,FALSE)</f>
        <v>1</v>
      </c>
      <c r="K360" t="str">
        <f>VLOOKUP(S360, metadata!A$2:Q$37,11,FALSE)</f>
        <v>https://five.epicollect.net/api/media/mk-nutnet2023-5dominantplants?type=photo&amp;format=entry_original&amp;name=159c39f3-09f2-4853-9e49-618c09166406_1694102014.jpg</v>
      </c>
      <c r="L360">
        <f>VLOOKUP(S360, metadata!A$2:Q$37,12,FALSE)</f>
        <v>0</v>
      </c>
      <c r="M360" t="str">
        <f>VLOOKUP(S360, metadata!A$2:Q$37,13,FALSE)</f>
        <v>sevi</v>
      </c>
      <c r="N360">
        <f>VLOOKUP(S360, metadata!A$2:Q$37,14,FALSE)</f>
        <v>0</v>
      </c>
      <c r="O360">
        <f>VLOOKUP(S360, metadata!A$2:Q$37,15,FALSE)</f>
        <v>0</v>
      </c>
      <c r="P360">
        <f>VLOOKUP(S360, metadata!A$2:Q$37,16,FALSE)</f>
        <v>0</v>
      </c>
      <c r="Q360">
        <f>VLOOKUP(S360, metadata!A$2:Q$37,17,FALSE)</f>
        <v>10</v>
      </c>
      <c r="R360" t="b">
        <f t="shared" si="5"/>
        <v>1</v>
      </c>
      <c r="S360" t="s">
        <v>66</v>
      </c>
      <c r="T360" t="s">
        <v>1259</v>
      </c>
      <c r="U360" t="s">
        <v>1258</v>
      </c>
      <c r="V360" t="s">
        <v>1257</v>
      </c>
      <c r="W360" t="s">
        <v>1256</v>
      </c>
      <c r="X360" t="s">
        <v>1255</v>
      </c>
      <c r="Z360">
        <v>0.5</v>
      </c>
    </row>
    <row r="361" spans="1:27" x14ac:dyDescent="0.3">
      <c r="A361" t="str">
        <f>VLOOKUP(S361, metadata!A$2:Q$37,1,FALSE)</f>
        <v>159c39f3-09f2-4853-9e49-618c09166406</v>
      </c>
      <c r="B361" t="str">
        <f>VLOOKUP(S361, metadata!A$2:Q$37,2,FALSE)</f>
        <v>2023-09-07T16:26:29.000Z</v>
      </c>
      <c r="C361" t="str">
        <f>VLOOKUP(S361, metadata!A$2:Q$37,3,FALSE)</f>
        <v>2023-09-07T17:29:33.000Z</v>
      </c>
      <c r="D361" t="str">
        <f>VLOOKUP(S361, metadata!A$2:Q$37,4,FALSE)</f>
        <v>sevi_NPK_06</v>
      </c>
      <c r="E361">
        <f>VLOOKUP(S361, metadata!A$2:Q$37,5,FALSE)</f>
        <v>45176</v>
      </c>
      <c r="F361">
        <f>VLOOKUP(S361, metadata!A$2:Q$37,6,FALSE)</f>
        <v>0.41180555555555554</v>
      </c>
      <c r="G361" t="str">
        <f>VLOOKUP(S361, metadata!A$2:Q$37,7,FALSE)</f>
        <v>sevi</v>
      </c>
      <c r="H361" t="str">
        <f>VLOOKUP(S361, metadata!A$2:Q$37,8,FALSE)</f>
        <v>sevi_NPK_06</v>
      </c>
      <c r="I361" t="str">
        <f>VLOOKUP(S361, metadata!A$2:Q$37,9,FALSE)</f>
        <v>A</v>
      </c>
      <c r="J361">
        <f>VLOOKUP(S361, metadata!A$2:Q$37,10,FALSE)</f>
        <v>1</v>
      </c>
      <c r="K361" t="str">
        <f>VLOOKUP(S361, metadata!A$2:Q$37,11,FALSE)</f>
        <v>https://five.epicollect.net/api/media/mk-nutnet2023-5dominantplants?type=photo&amp;format=entry_original&amp;name=159c39f3-09f2-4853-9e49-618c09166406_1694102014.jpg</v>
      </c>
      <c r="L361">
        <f>VLOOKUP(S361, metadata!A$2:Q$37,12,FALSE)</f>
        <v>0</v>
      </c>
      <c r="M361" t="str">
        <f>VLOOKUP(S361, metadata!A$2:Q$37,13,FALSE)</f>
        <v>sevi</v>
      </c>
      <c r="N361">
        <f>VLOOKUP(S361, metadata!A$2:Q$37,14,FALSE)</f>
        <v>0</v>
      </c>
      <c r="O361">
        <f>VLOOKUP(S361, metadata!A$2:Q$37,15,FALSE)</f>
        <v>0</v>
      </c>
      <c r="P361">
        <f>VLOOKUP(S361, metadata!A$2:Q$37,16,FALSE)</f>
        <v>0</v>
      </c>
      <c r="Q361">
        <f>VLOOKUP(S361, metadata!A$2:Q$37,17,FALSE)</f>
        <v>10</v>
      </c>
      <c r="R361" t="b">
        <f t="shared" si="5"/>
        <v>1</v>
      </c>
      <c r="S361" t="s">
        <v>66</v>
      </c>
      <c r="T361" t="s">
        <v>1254</v>
      </c>
      <c r="U361" t="s">
        <v>1253</v>
      </c>
      <c r="V361" t="s">
        <v>1252</v>
      </c>
      <c r="W361" t="s">
        <v>1251</v>
      </c>
      <c r="X361" t="s">
        <v>1250</v>
      </c>
      <c r="Z361">
        <v>8</v>
      </c>
    </row>
    <row r="362" spans="1:27" x14ac:dyDescent="0.3">
      <c r="A362" t="str">
        <f>VLOOKUP(S362, metadata!A$2:Q$37,1,FALSE)</f>
        <v>159c39f3-09f2-4853-9e49-618c09166406</v>
      </c>
      <c r="B362" t="str">
        <f>VLOOKUP(S362, metadata!A$2:Q$37,2,FALSE)</f>
        <v>2023-09-07T16:26:29.000Z</v>
      </c>
      <c r="C362" t="str">
        <f>VLOOKUP(S362, metadata!A$2:Q$37,3,FALSE)</f>
        <v>2023-09-07T17:29:33.000Z</v>
      </c>
      <c r="D362" t="str">
        <f>VLOOKUP(S362, metadata!A$2:Q$37,4,FALSE)</f>
        <v>sevi_NPK_06</v>
      </c>
      <c r="E362">
        <f>VLOOKUP(S362, metadata!A$2:Q$37,5,FALSE)</f>
        <v>45176</v>
      </c>
      <c r="F362">
        <f>VLOOKUP(S362, metadata!A$2:Q$37,6,FALSE)</f>
        <v>0.41180555555555554</v>
      </c>
      <c r="G362" t="str">
        <f>VLOOKUP(S362, metadata!A$2:Q$37,7,FALSE)</f>
        <v>sevi</v>
      </c>
      <c r="H362" t="str">
        <f>VLOOKUP(S362, metadata!A$2:Q$37,8,FALSE)</f>
        <v>sevi_NPK_06</v>
      </c>
      <c r="I362" t="str">
        <f>VLOOKUP(S362, metadata!A$2:Q$37,9,FALSE)</f>
        <v>A</v>
      </c>
      <c r="J362">
        <f>VLOOKUP(S362, metadata!A$2:Q$37,10,FALSE)</f>
        <v>1</v>
      </c>
      <c r="K362" t="str">
        <f>VLOOKUP(S362, metadata!A$2:Q$37,11,FALSE)</f>
        <v>https://five.epicollect.net/api/media/mk-nutnet2023-5dominantplants?type=photo&amp;format=entry_original&amp;name=159c39f3-09f2-4853-9e49-618c09166406_1694102014.jpg</v>
      </c>
      <c r="L362">
        <f>VLOOKUP(S362, metadata!A$2:Q$37,12,FALSE)</f>
        <v>0</v>
      </c>
      <c r="M362" t="str">
        <f>VLOOKUP(S362, metadata!A$2:Q$37,13,FALSE)</f>
        <v>sevi</v>
      </c>
      <c r="N362">
        <f>VLOOKUP(S362, metadata!A$2:Q$37,14,FALSE)</f>
        <v>0</v>
      </c>
      <c r="O362">
        <f>VLOOKUP(S362, metadata!A$2:Q$37,15,FALSE)</f>
        <v>0</v>
      </c>
      <c r="P362">
        <f>VLOOKUP(S362, metadata!A$2:Q$37,16,FALSE)</f>
        <v>0</v>
      </c>
      <c r="Q362">
        <f>VLOOKUP(S362, metadata!A$2:Q$37,17,FALSE)</f>
        <v>10</v>
      </c>
      <c r="R362" t="b">
        <f t="shared" si="5"/>
        <v>1</v>
      </c>
      <c r="S362" t="s">
        <v>66</v>
      </c>
      <c r="T362" t="s">
        <v>1249</v>
      </c>
      <c r="U362" t="s">
        <v>1248</v>
      </c>
      <c r="V362" t="s">
        <v>1247</v>
      </c>
      <c r="W362" t="s">
        <v>1246</v>
      </c>
      <c r="X362" t="s">
        <v>1245</v>
      </c>
      <c r="Z362">
        <v>80</v>
      </c>
    </row>
  </sheetData>
  <autoFilter ref="A1:A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species_all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Kelley</dc:creator>
  <cp:lastModifiedBy>Monika Kelley</cp:lastModifiedBy>
  <dcterms:created xsi:type="dcterms:W3CDTF">2023-09-18T16:51:04Z</dcterms:created>
  <dcterms:modified xsi:type="dcterms:W3CDTF">2023-09-18T20:50:30Z</dcterms:modified>
</cp:coreProperties>
</file>