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g34p\meta_data\"/>
    </mc:Choice>
  </mc:AlternateContent>
  <xr:revisionPtr revIDLastSave="0" documentId="13_ncr:1_{3DFD1F2F-DE00-4179-BBAF-5CFD58284C6A}" xr6:coauthVersionLast="47" xr6:coauthVersionMax="47" xr10:uidLastSave="{00000000-0000-0000-0000-000000000000}"/>
  <bookViews>
    <workbookView xWindow="-120" yWindow="-120" windowWidth="29040" windowHeight="15720" firstSheet="1" activeTab="7" xr2:uid="{5A275A07-A470-45D3-A544-9A609AEF5A01}"/>
  </bookViews>
  <sheets>
    <sheet name="recipes_v1" sheetId="4" r:id="rId1"/>
    <sheet name="recipes_v2" sheetId="6" r:id="rId2"/>
    <sheet name="recipes_v3" sheetId="7" r:id="rId3"/>
    <sheet name="recipes_v4" sheetId="8" r:id="rId4"/>
    <sheet name="recipes_v5" sheetId="9" r:id="rId5"/>
    <sheet name="recipes_v6" sheetId="10" r:id="rId6"/>
    <sheet name="recipe_winners" sheetId="13" r:id="rId7"/>
    <sheet name="recipe_final" sheetId="14" r:id="rId8"/>
    <sheet name="pH_note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4" l="1"/>
  <c r="Y8" i="14"/>
  <c r="Y9" i="14"/>
  <c r="Y13" i="14"/>
  <c r="Y14" i="14"/>
  <c r="Y15" i="14"/>
  <c r="Y16" i="14"/>
  <c r="Y17" i="14"/>
  <c r="Y18" i="14"/>
  <c r="Y6" i="14"/>
  <c r="AH14" i="14"/>
  <c r="AH15" i="14"/>
  <c r="AH16" i="14"/>
  <c r="AH17" i="14"/>
  <c r="AH18" i="14"/>
  <c r="AH13" i="14"/>
  <c r="AH7" i="14"/>
  <c r="AH8" i="14"/>
  <c r="AH9" i="14"/>
  <c r="AH6" i="14"/>
  <c r="X14" i="14"/>
  <c r="X15" i="14"/>
  <c r="X16" i="14"/>
  <c r="X17" i="14"/>
  <c r="X18" i="14"/>
  <c r="X13" i="14"/>
  <c r="X7" i="14"/>
  <c r="X8" i="14"/>
  <c r="X9" i="14"/>
  <c r="X6" i="14"/>
  <c r="P14" i="14"/>
  <c r="P15" i="14"/>
  <c r="P16" i="14"/>
  <c r="P17" i="14"/>
  <c r="P18" i="14"/>
  <c r="P13" i="14"/>
  <c r="P7" i="14"/>
  <c r="P8" i="14"/>
  <c r="P9" i="14"/>
  <c r="P6" i="14"/>
  <c r="H14" i="14"/>
  <c r="H15" i="14"/>
  <c r="H16" i="14"/>
  <c r="H17" i="14"/>
  <c r="H18" i="14"/>
  <c r="H13" i="14"/>
  <c r="H8" i="14"/>
  <c r="H9" i="14"/>
  <c r="H7" i="14"/>
  <c r="H6" i="14"/>
  <c r="AE35" i="14"/>
  <c r="AC35" i="14"/>
  <c r="U35" i="14"/>
  <c r="S35" i="14"/>
  <c r="M35" i="14"/>
  <c r="K35" i="14"/>
  <c r="E35" i="14"/>
  <c r="C35" i="14"/>
  <c r="AE34" i="14"/>
  <c r="AC34" i="14"/>
  <c r="U34" i="14"/>
  <c r="S34" i="14"/>
  <c r="M34" i="14"/>
  <c r="K34" i="14"/>
  <c r="E34" i="14"/>
  <c r="C34" i="14"/>
  <c r="AE33" i="14"/>
  <c r="AC33" i="14"/>
  <c r="AF33" i="14" s="1"/>
  <c r="U33" i="14"/>
  <c r="S33" i="14"/>
  <c r="M33" i="14"/>
  <c r="K33" i="14"/>
  <c r="E33" i="14"/>
  <c r="C33" i="14"/>
  <c r="AE32" i="14"/>
  <c r="AC32" i="14"/>
  <c r="U32" i="14"/>
  <c r="S32" i="14"/>
  <c r="M32" i="14"/>
  <c r="K32" i="14"/>
  <c r="E32" i="14"/>
  <c r="C32" i="14"/>
  <c r="AE31" i="14"/>
  <c r="AC31" i="14"/>
  <c r="U31" i="14"/>
  <c r="S31" i="14"/>
  <c r="M31" i="14"/>
  <c r="K31" i="14"/>
  <c r="E31" i="14"/>
  <c r="C31" i="14"/>
  <c r="AE30" i="14"/>
  <c r="AC30" i="14"/>
  <c r="U30" i="14"/>
  <c r="S30" i="14"/>
  <c r="M30" i="14"/>
  <c r="K30" i="14"/>
  <c r="E30" i="14"/>
  <c r="C30" i="14"/>
  <c r="AE29" i="14"/>
  <c r="AC29" i="14"/>
  <c r="U29" i="14"/>
  <c r="S29" i="14"/>
  <c r="M29" i="14"/>
  <c r="K29" i="14"/>
  <c r="E29" i="14"/>
  <c r="C29" i="14"/>
  <c r="AE28" i="14"/>
  <c r="AC28" i="14"/>
  <c r="AF28" i="14" s="1"/>
  <c r="U28" i="14"/>
  <c r="S28" i="14"/>
  <c r="M28" i="14"/>
  <c r="K28" i="14"/>
  <c r="E28" i="14"/>
  <c r="C28" i="14"/>
  <c r="AE27" i="14"/>
  <c r="AC27" i="14"/>
  <c r="U27" i="14"/>
  <c r="S27" i="14"/>
  <c r="M27" i="14"/>
  <c r="K27" i="14"/>
  <c r="E27" i="14"/>
  <c r="C27" i="14"/>
  <c r="AE26" i="14"/>
  <c r="AC26" i="14"/>
  <c r="U26" i="14"/>
  <c r="S26" i="14"/>
  <c r="M26" i="14"/>
  <c r="K26" i="14"/>
  <c r="E26" i="14"/>
  <c r="C26" i="14"/>
  <c r="AE25" i="14"/>
  <c r="AC25" i="14"/>
  <c r="U25" i="14"/>
  <c r="S25" i="14"/>
  <c r="M25" i="14"/>
  <c r="K25" i="14"/>
  <c r="E25" i="14"/>
  <c r="C25" i="14"/>
  <c r="AE24" i="14"/>
  <c r="AC24" i="14"/>
  <c r="U24" i="14"/>
  <c r="S24" i="14"/>
  <c r="M24" i="14"/>
  <c r="K24" i="14"/>
  <c r="E24" i="14"/>
  <c r="C24" i="14"/>
  <c r="AE23" i="14"/>
  <c r="AC23" i="14"/>
  <c r="AF23" i="14" s="1"/>
  <c r="U23" i="14"/>
  <c r="S23" i="14"/>
  <c r="M23" i="14"/>
  <c r="K23" i="14"/>
  <c r="E23" i="14"/>
  <c r="C23" i="14"/>
  <c r="AE22" i="14"/>
  <c r="AC22" i="14"/>
  <c r="U22" i="14"/>
  <c r="S22" i="14"/>
  <c r="M22" i="14"/>
  <c r="K22" i="14"/>
  <c r="E22" i="14"/>
  <c r="C22" i="14"/>
  <c r="AF18" i="14"/>
  <c r="V18" i="14"/>
  <c r="N18" i="14"/>
  <c r="F18" i="14"/>
  <c r="V17" i="14"/>
  <c r="AF16" i="14"/>
  <c r="V16" i="14"/>
  <c r="N16" i="14"/>
  <c r="F16" i="14"/>
  <c r="AF15" i="14"/>
  <c r="N15" i="14"/>
  <c r="F15" i="14"/>
  <c r="AF14" i="14"/>
  <c r="N14" i="14"/>
  <c r="F14" i="14"/>
  <c r="AF13" i="14"/>
  <c r="N13" i="14"/>
  <c r="F13" i="14"/>
  <c r="AL12" i="14"/>
  <c r="AF9" i="14"/>
  <c r="V9" i="14"/>
  <c r="N9" i="14"/>
  <c r="F9" i="14"/>
  <c r="AL8" i="14"/>
  <c r="AF8" i="14"/>
  <c r="V8" i="14"/>
  <c r="N8" i="14"/>
  <c r="F8" i="14"/>
  <c r="AF7" i="14"/>
  <c r="V7" i="14"/>
  <c r="N7" i="14"/>
  <c r="F7" i="14"/>
  <c r="AL6" i="14"/>
  <c r="AF6" i="14"/>
  <c r="V6" i="14"/>
  <c r="N6" i="14"/>
  <c r="F6" i="14"/>
  <c r="AL5" i="14"/>
  <c r="Z35" i="13"/>
  <c r="X35" i="13"/>
  <c r="AA35" i="13" s="1"/>
  <c r="X44" i="13" s="1"/>
  <c r="Z44" i="13" s="1"/>
  <c r="S35" i="13"/>
  <c r="T35" i="13" s="1"/>
  <c r="Q44" i="13" s="1"/>
  <c r="S44" i="13" s="1"/>
  <c r="Q35" i="13"/>
  <c r="L35" i="13"/>
  <c r="J35" i="13"/>
  <c r="M35" i="13" s="1"/>
  <c r="J44" i="13" s="1"/>
  <c r="L44" i="13" s="1"/>
  <c r="E35" i="13"/>
  <c r="C35" i="13"/>
  <c r="F35" i="13" s="1"/>
  <c r="C44" i="13" s="1"/>
  <c r="E44" i="13" s="1"/>
  <c r="AA34" i="13"/>
  <c r="X43" i="13" s="1"/>
  <c r="Z43" i="13" s="1"/>
  <c r="Z34" i="13"/>
  <c r="X34" i="13"/>
  <c r="S34" i="13"/>
  <c r="Q34" i="13"/>
  <c r="T34" i="13" s="1"/>
  <c r="Q43" i="13" s="1"/>
  <c r="S43" i="13" s="1"/>
  <c r="L34" i="13"/>
  <c r="J34" i="13"/>
  <c r="M34" i="13" s="1"/>
  <c r="J43" i="13" s="1"/>
  <c r="L43" i="13" s="1"/>
  <c r="E34" i="13"/>
  <c r="C34" i="13"/>
  <c r="F34" i="13" s="1"/>
  <c r="C43" i="13" s="1"/>
  <c r="E43" i="13" s="1"/>
  <c r="Z33" i="13"/>
  <c r="X33" i="13"/>
  <c r="AA33" i="13" s="1"/>
  <c r="S33" i="13"/>
  <c r="Q33" i="13"/>
  <c r="T33" i="13" s="1"/>
  <c r="L33" i="13"/>
  <c r="M33" i="13" s="1"/>
  <c r="J33" i="13"/>
  <c r="E33" i="13"/>
  <c r="C33" i="13"/>
  <c r="F33" i="13" s="1"/>
  <c r="Z32" i="13"/>
  <c r="X32" i="13"/>
  <c r="AA32" i="13" s="1"/>
  <c r="S32" i="13"/>
  <c r="Q32" i="13"/>
  <c r="L32" i="13"/>
  <c r="J32" i="13"/>
  <c r="M32" i="13" s="1"/>
  <c r="E32" i="13"/>
  <c r="C32" i="13"/>
  <c r="F32" i="13" s="1"/>
  <c r="Z31" i="13"/>
  <c r="X31" i="13"/>
  <c r="AA31" i="13" s="1"/>
  <c r="S31" i="13"/>
  <c r="Q31" i="13"/>
  <c r="L31" i="13"/>
  <c r="M31" i="13" s="1"/>
  <c r="J31" i="13"/>
  <c r="E31" i="13"/>
  <c r="C31" i="13"/>
  <c r="F31" i="13" s="1"/>
  <c r="Z30" i="13"/>
  <c r="X30" i="13"/>
  <c r="AA30" i="13" s="1"/>
  <c r="S30" i="13"/>
  <c r="Q30" i="13"/>
  <c r="L30" i="13"/>
  <c r="J30" i="13"/>
  <c r="M30" i="13" s="1"/>
  <c r="E30" i="13"/>
  <c r="C30" i="13"/>
  <c r="F30" i="13" s="1"/>
  <c r="Z29" i="13"/>
  <c r="X29" i="13"/>
  <c r="AA29" i="13" s="1"/>
  <c r="S29" i="13"/>
  <c r="Q29" i="13"/>
  <c r="T29" i="13" s="1"/>
  <c r="L29" i="13"/>
  <c r="J29" i="13"/>
  <c r="M29" i="13" s="1"/>
  <c r="E29" i="13"/>
  <c r="C29" i="13"/>
  <c r="Z28" i="13"/>
  <c r="X28" i="13"/>
  <c r="AA28" i="13" s="1"/>
  <c r="S28" i="13"/>
  <c r="Q28" i="13"/>
  <c r="T28" i="13" s="1"/>
  <c r="L28" i="13"/>
  <c r="J28" i="13"/>
  <c r="E28" i="13"/>
  <c r="C28" i="13"/>
  <c r="F28" i="13" s="1"/>
  <c r="Z27" i="13"/>
  <c r="X27" i="13"/>
  <c r="AA27" i="13" s="1"/>
  <c r="S27" i="13"/>
  <c r="Q27" i="13"/>
  <c r="T27" i="13" s="1"/>
  <c r="L27" i="13"/>
  <c r="J27" i="13"/>
  <c r="M27" i="13" s="1"/>
  <c r="E27" i="13"/>
  <c r="C27" i="13"/>
  <c r="F27" i="13" s="1"/>
  <c r="Z26" i="13"/>
  <c r="X26" i="13"/>
  <c r="AA26" i="13" s="1"/>
  <c r="S26" i="13"/>
  <c r="Q26" i="13"/>
  <c r="L26" i="13"/>
  <c r="J26" i="13"/>
  <c r="E26" i="13"/>
  <c r="C26" i="13"/>
  <c r="F26" i="13" s="1"/>
  <c r="Z25" i="13"/>
  <c r="X25" i="13"/>
  <c r="AA25" i="13" s="1"/>
  <c r="S25" i="13"/>
  <c r="Q25" i="13"/>
  <c r="L25" i="13"/>
  <c r="J25" i="13"/>
  <c r="M25" i="13" s="1"/>
  <c r="E25" i="13"/>
  <c r="C25" i="13"/>
  <c r="F25" i="13" s="1"/>
  <c r="Z24" i="13"/>
  <c r="X24" i="13"/>
  <c r="AA24" i="13" s="1"/>
  <c r="S24" i="13"/>
  <c r="Q24" i="13"/>
  <c r="T24" i="13" s="1"/>
  <c r="L24" i="13"/>
  <c r="J24" i="13"/>
  <c r="E24" i="13"/>
  <c r="C24" i="13"/>
  <c r="AA23" i="13"/>
  <c r="X40" i="13" s="1"/>
  <c r="Z23" i="13"/>
  <c r="X23" i="13"/>
  <c r="S23" i="13"/>
  <c r="Q23" i="13"/>
  <c r="T23" i="13" s="1"/>
  <c r="L23" i="13"/>
  <c r="J23" i="13"/>
  <c r="E23" i="13"/>
  <c r="C23" i="13"/>
  <c r="F23" i="13" s="1"/>
  <c r="Z22" i="13"/>
  <c r="X22" i="13"/>
  <c r="AA22" i="13" s="1"/>
  <c r="S22" i="13"/>
  <c r="Q22" i="13"/>
  <c r="T22" i="13" s="1"/>
  <c r="L22" i="13"/>
  <c r="J22" i="13"/>
  <c r="M22" i="13" s="1"/>
  <c r="E22" i="13"/>
  <c r="C22" i="13"/>
  <c r="F22" i="13" s="1"/>
  <c r="AB18" i="13"/>
  <c r="AA18" i="13"/>
  <c r="U18" i="13"/>
  <c r="T18" i="13"/>
  <c r="N18" i="13"/>
  <c r="M18" i="13"/>
  <c r="G18" i="13"/>
  <c r="F18" i="13"/>
  <c r="AB17" i="13"/>
  <c r="U17" i="13"/>
  <c r="T17" i="13"/>
  <c r="N17" i="13"/>
  <c r="G17" i="13"/>
  <c r="AB16" i="13"/>
  <c r="AA16" i="13"/>
  <c r="U16" i="13"/>
  <c r="T16" i="13"/>
  <c r="N16" i="13"/>
  <c r="M16" i="13"/>
  <c r="G16" i="13"/>
  <c r="F16" i="13"/>
  <c r="AB15" i="13"/>
  <c r="AA15" i="13"/>
  <c r="U15" i="13"/>
  <c r="N15" i="13"/>
  <c r="M15" i="13"/>
  <c r="G15" i="13"/>
  <c r="F15" i="13"/>
  <c r="AB14" i="13"/>
  <c r="AA14" i="13"/>
  <c r="U14" i="13"/>
  <c r="N14" i="13"/>
  <c r="M14" i="13"/>
  <c r="G14" i="13"/>
  <c r="F14" i="13"/>
  <c r="AB13" i="13"/>
  <c r="AA13" i="13"/>
  <c r="U13" i="13"/>
  <c r="N13" i="13"/>
  <c r="M13" i="13"/>
  <c r="G13" i="13"/>
  <c r="F13" i="13"/>
  <c r="AF12" i="13"/>
  <c r="AB9" i="13"/>
  <c r="AA9" i="13"/>
  <c r="U9" i="13"/>
  <c r="T9" i="13"/>
  <c r="N9" i="13"/>
  <c r="M9" i="13"/>
  <c r="G9" i="13"/>
  <c r="F9" i="13"/>
  <c r="AF8" i="13"/>
  <c r="AB8" i="13"/>
  <c r="AA8" i="13"/>
  <c r="U8" i="13"/>
  <c r="T8" i="13"/>
  <c r="N8" i="13"/>
  <c r="M8" i="13"/>
  <c r="G8" i="13"/>
  <c r="F8" i="13"/>
  <c r="AB7" i="13"/>
  <c r="AA7" i="13"/>
  <c r="U7" i="13"/>
  <c r="T7" i="13"/>
  <c r="N7" i="13"/>
  <c r="M7" i="13"/>
  <c r="G7" i="13"/>
  <c r="F7" i="13"/>
  <c r="AF6" i="13"/>
  <c r="AB6" i="13"/>
  <c r="AA6" i="13"/>
  <c r="U6" i="13"/>
  <c r="T6" i="13"/>
  <c r="N6" i="13"/>
  <c r="M6" i="13"/>
  <c r="G6" i="13"/>
  <c r="F6" i="13"/>
  <c r="AF5" i="13"/>
  <c r="J44" i="10"/>
  <c r="L44" i="10" s="1"/>
  <c r="Z35" i="10"/>
  <c r="X35" i="10"/>
  <c r="AA35" i="10" s="1"/>
  <c r="X44" i="10" s="1"/>
  <c r="Z44" i="10" s="1"/>
  <c r="S35" i="10"/>
  <c r="T35" i="10" s="1"/>
  <c r="Q44" i="10" s="1"/>
  <c r="S44" i="10" s="1"/>
  <c r="Q35" i="10"/>
  <c r="M35" i="10"/>
  <c r="L35" i="10"/>
  <c r="J35" i="10"/>
  <c r="E35" i="10"/>
  <c r="F35" i="10" s="1"/>
  <c r="C44" i="10" s="1"/>
  <c r="E44" i="10" s="1"/>
  <c r="C35" i="10"/>
  <c r="Z34" i="10"/>
  <c r="X34" i="10"/>
  <c r="AA34" i="10" s="1"/>
  <c r="X43" i="10" s="1"/>
  <c r="Z43" i="10" s="1"/>
  <c r="S34" i="10"/>
  <c r="Q34" i="10"/>
  <c r="T34" i="10" s="1"/>
  <c r="Q43" i="10" s="1"/>
  <c r="S43" i="10" s="1"/>
  <c r="L34" i="10"/>
  <c r="J34" i="10"/>
  <c r="M34" i="10" s="1"/>
  <c r="J43" i="10" s="1"/>
  <c r="L43" i="10" s="1"/>
  <c r="E34" i="10"/>
  <c r="C34" i="10"/>
  <c r="F34" i="10" s="1"/>
  <c r="C43" i="10" s="1"/>
  <c r="E43" i="10" s="1"/>
  <c r="Z33" i="10"/>
  <c r="AA33" i="10" s="1"/>
  <c r="X33" i="10"/>
  <c r="S33" i="10"/>
  <c r="Q33" i="10"/>
  <c r="T33" i="10" s="1"/>
  <c r="L33" i="10"/>
  <c r="M33" i="10" s="1"/>
  <c r="J33" i="10"/>
  <c r="E33" i="10"/>
  <c r="C33" i="10"/>
  <c r="F33" i="10" s="1"/>
  <c r="Z32" i="10"/>
  <c r="X32" i="10"/>
  <c r="AA32" i="10" s="1"/>
  <c r="S32" i="10"/>
  <c r="Q32" i="10"/>
  <c r="T32" i="10" s="1"/>
  <c r="L32" i="10"/>
  <c r="J32" i="10"/>
  <c r="M32" i="10" s="1"/>
  <c r="E32" i="10"/>
  <c r="F32" i="10" s="1"/>
  <c r="C32" i="10"/>
  <c r="Z31" i="10"/>
  <c r="X31" i="10"/>
  <c r="AA31" i="10" s="1"/>
  <c r="S31" i="10"/>
  <c r="Q31" i="10"/>
  <c r="T31" i="10" s="1"/>
  <c r="L31" i="10"/>
  <c r="J31" i="10"/>
  <c r="M31" i="10" s="1"/>
  <c r="E31" i="10"/>
  <c r="C31" i="10"/>
  <c r="F31" i="10" s="1"/>
  <c r="Z30" i="10"/>
  <c r="X30" i="10"/>
  <c r="AA30" i="10" s="1"/>
  <c r="S30" i="10"/>
  <c r="T30" i="10" s="1"/>
  <c r="Q30" i="10"/>
  <c r="L30" i="10"/>
  <c r="M30" i="10" s="1"/>
  <c r="J30" i="10"/>
  <c r="E30" i="10"/>
  <c r="F30" i="10" s="1"/>
  <c r="C30" i="10"/>
  <c r="Z29" i="10"/>
  <c r="X29" i="10"/>
  <c r="AA29" i="10" s="1"/>
  <c r="S29" i="10"/>
  <c r="Q29" i="10"/>
  <c r="T29" i="10" s="1"/>
  <c r="L29" i="10"/>
  <c r="J29" i="10"/>
  <c r="M29" i="10" s="1"/>
  <c r="E29" i="10"/>
  <c r="C29" i="10"/>
  <c r="F29" i="10" s="1"/>
  <c r="Z28" i="10"/>
  <c r="AA28" i="10" s="1"/>
  <c r="X28" i="10"/>
  <c r="S28" i="10"/>
  <c r="Q28" i="10"/>
  <c r="T28" i="10" s="1"/>
  <c r="L28" i="10"/>
  <c r="M28" i="10" s="1"/>
  <c r="J28" i="10"/>
  <c r="E28" i="10"/>
  <c r="C28" i="10"/>
  <c r="F28" i="10" s="1"/>
  <c r="Z27" i="10"/>
  <c r="X27" i="10"/>
  <c r="AA27" i="10" s="1"/>
  <c r="S27" i="10"/>
  <c r="Q27" i="10"/>
  <c r="T27" i="10" s="1"/>
  <c r="L27" i="10"/>
  <c r="J27" i="10"/>
  <c r="M27" i="10" s="1"/>
  <c r="E27" i="10"/>
  <c r="F27" i="10" s="1"/>
  <c r="C27" i="10"/>
  <c r="Z26" i="10"/>
  <c r="X26" i="10"/>
  <c r="AA26" i="10" s="1"/>
  <c r="S26" i="10"/>
  <c r="Q26" i="10"/>
  <c r="T26" i="10" s="1"/>
  <c r="L26" i="10"/>
  <c r="J26" i="10"/>
  <c r="M26" i="10" s="1"/>
  <c r="E26" i="10"/>
  <c r="C26" i="10"/>
  <c r="F26" i="10" s="1"/>
  <c r="Z25" i="10"/>
  <c r="X25" i="10"/>
  <c r="AA25" i="10" s="1"/>
  <c r="S25" i="10"/>
  <c r="T25" i="10" s="1"/>
  <c r="Q25" i="10"/>
  <c r="L25" i="10"/>
  <c r="M25" i="10" s="1"/>
  <c r="J25" i="10"/>
  <c r="E25" i="10"/>
  <c r="F25" i="10" s="1"/>
  <c r="C25" i="10"/>
  <c r="Z24" i="10"/>
  <c r="X24" i="10"/>
  <c r="AA24" i="10" s="1"/>
  <c r="X41" i="10" s="1"/>
  <c r="Z41" i="10" s="1"/>
  <c r="S24" i="10"/>
  <c r="Q24" i="10"/>
  <c r="T24" i="10" s="1"/>
  <c r="L24" i="10"/>
  <c r="J24" i="10"/>
  <c r="M24" i="10" s="1"/>
  <c r="E24" i="10"/>
  <c r="C24" i="10"/>
  <c r="F24" i="10" s="1"/>
  <c r="AA23" i="10"/>
  <c r="Z23" i="10"/>
  <c r="X23" i="10"/>
  <c r="S23" i="10"/>
  <c r="Q23" i="10"/>
  <c r="T23" i="10" s="1"/>
  <c r="Q40" i="10" s="1"/>
  <c r="L23" i="10"/>
  <c r="M23" i="10" s="1"/>
  <c r="J23" i="10"/>
  <c r="E23" i="10"/>
  <c r="C23" i="10"/>
  <c r="F23" i="10" s="1"/>
  <c r="C40" i="10" s="1"/>
  <c r="Z22" i="10"/>
  <c r="X22" i="10"/>
  <c r="AA22" i="10" s="1"/>
  <c r="S22" i="10"/>
  <c r="Q22" i="10"/>
  <c r="T22" i="10" s="1"/>
  <c r="Q39" i="10" s="1"/>
  <c r="S39" i="10" s="1"/>
  <c r="L22" i="10"/>
  <c r="J22" i="10"/>
  <c r="M22" i="10" s="1"/>
  <c r="E22" i="10"/>
  <c r="F22" i="10" s="1"/>
  <c r="C22" i="10"/>
  <c r="AB18" i="10"/>
  <c r="AA18" i="10"/>
  <c r="U18" i="10"/>
  <c r="T18" i="10"/>
  <c r="N18" i="10"/>
  <c r="M18" i="10"/>
  <c r="G18" i="10"/>
  <c r="F18" i="10"/>
  <c r="AB17" i="10"/>
  <c r="U17" i="10"/>
  <c r="T17" i="10"/>
  <c r="N17" i="10"/>
  <c r="G17" i="10"/>
  <c r="AB16" i="10"/>
  <c r="AA16" i="10"/>
  <c r="U16" i="10"/>
  <c r="T16" i="10"/>
  <c r="N16" i="10"/>
  <c r="M16" i="10"/>
  <c r="G16" i="10"/>
  <c r="F16" i="10"/>
  <c r="AB15" i="10"/>
  <c r="AA15" i="10"/>
  <c r="U15" i="10"/>
  <c r="N15" i="10"/>
  <c r="M15" i="10"/>
  <c r="G15" i="10"/>
  <c r="F15" i="10"/>
  <c r="AB14" i="10"/>
  <c r="AA14" i="10"/>
  <c r="U14" i="10"/>
  <c r="N14" i="10"/>
  <c r="M14" i="10"/>
  <c r="G14" i="10"/>
  <c r="F14" i="10"/>
  <c r="AB13" i="10"/>
  <c r="AA13" i="10"/>
  <c r="U13" i="10"/>
  <c r="N13" i="10"/>
  <c r="M13" i="10"/>
  <c r="G13" i="10"/>
  <c r="F13" i="10"/>
  <c r="AF12" i="10"/>
  <c r="AB9" i="10"/>
  <c r="AA9" i="10"/>
  <c r="U9" i="10"/>
  <c r="T9" i="10"/>
  <c r="N9" i="10"/>
  <c r="M9" i="10"/>
  <c r="G9" i="10"/>
  <c r="F9" i="10"/>
  <c r="AF8" i="10"/>
  <c r="AB8" i="10"/>
  <c r="AA8" i="10"/>
  <c r="U8" i="10"/>
  <c r="T8" i="10"/>
  <c r="N8" i="10"/>
  <c r="M8" i="10"/>
  <c r="G8" i="10"/>
  <c r="F8" i="10"/>
  <c r="AB7" i="10"/>
  <c r="AA7" i="10"/>
  <c r="U7" i="10"/>
  <c r="T7" i="10"/>
  <c r="N7" i="10"/>
  <c r="M7" i="10"/>
  <c r="G7" i="10"/>
  <c r="F7" i="10"/>
  <c r="AF6" i="10"/>
  <c r="AB6" i="10"/>
  <c r="AA6" i="10"/>
  <c r="U6" i="10"/>
  <c r="T6" i="10"/>
  <c r="N6" i="10"/>
  <c r="M6" i="10"/>
  <c r="G6" i="10"/>
  <c r="F6" i="10"/>
  <c r="AF5" i="10"/>
  <c r="Z35" i="9"/>
  <c r="X35" i="9"/>
  <c r="AA35" i="9" s="1"/>
  <c r="X44" i="9" s="1"/>
  <c r="Z44" i="9" s="1"/>
  <c r="S35" i="9"/>
  <c r="Q35" i="9"/>
  <c r="T35" i="9" s="1"/>
  <c r="Q44" i="9" s="1"/>
  <c r="S44" i="9" s="1"/>
  <c r="L35" i="9"/>
  <c r="J35" i="9"/>
  <c r="M35" i="9" s="1"/>
  <c r="J44" i="9" s="1"/>
  <c r="L44" i="9" s="1"/>
  <c r="E35" i="9"/>
  <c r="C35" i="9"/>
  <c r="F35" i="9" s="1"/>
  <c r="C44" i="9" s="1"/>
  <c r="E44" i="9" s="1"/>
  <c r="AA34" i="9"/>
  <c r="X43" i="9" s="1"/>
  <c r="Z43" i="9" s="1"/>
  <c r="Z34" i="9"/>
  <c r="X34" i="9"/>
  <c r="S34" i="9"/>
  <c r="Q34" i="9"/>
  <c r="T34" i="9" s="1"/>
  <c r="Q43" i="9" s="1"/>
  <c r="S43" i="9" s="1"/>
  <c r="M34" i="9"/>
  <c r="J43" i="9" s="1"/>
  <c r="L43" i="9" s="1"/>
  <c r="L34" i="9"/>
  <c r="J34" i="9"/>
  <c r="E34" i="9"/>
  <c r="C34" i="9"/>
  <c r="F34" i="9" s="1"/>
  <c r="C43" i="9" s="1"/>
  <c r="E43" i="9" s="1"/>
  <c r="Z33" i="9"/>
  <c r="X33" i="9"/>
  <c r="AA33" i="9" s="1"/>
  <c r="S33" i="9"/>
  <c r="Q33" i="9"/>
  <c r="T33" i="9" s="1"/>
  <c r="L33" i="9"/>
  <c r="J33" i="9"/>
  <c r="M33" i="9" s="1"/>
  <c r="E33" i="9"/>
  <c r="C33" i="9"/>
  <c r="F33" i="9" s="1"/>
  <c r="Z32" i="9"/>
  <c r="X32" i="9"/>
  <c r="AA32" i="9" s="1"/>
  <c r="S32" i="9"/>
  <c r="Q32" i="9"/>
  <c r="T32" i="9" s="1"/>
  <c r="L32" i="9"/>
  <c r="J32" i="9"/>
  <c r="M32" i="9" s="1"/>
  <c r="E32" i="9"/>
  <c r="C32" i="9"/>
  <c r="F32" i="9" s="1"/>
  <c r="Z31" i="9"/>
  <c r="X31" i="9"/>
  <c r="AA31" i="9" s="1"/>
  <c r="S31" i="9"/>
  <c r="T31" i="9" s="1"/>
  <c r="Q31" i="9"/>
  <c r="L31" i="9"/>
  <c r="J31" i="9"/>
  <c r="M31" i="9" s="1"/>
  <c r="E31" i="9"/>
  <c r="F31" i="9" s="1"/>
  <c r="C31" i="9"/>
  <c r="Z30" i="9"/>
  <c r="X30" i="9"/>
  <c r="AA30" i="9" s="1"/>
  <c r="S30" i="9"/>
  <c r="Q30" i="9"/>
  <c r="T30" i="9" s="1"/>
  <c r="L30" i="9"/>
  <c r="J30" i="9"/>
  <c r="M30" i="9" s="1"/>
  <c r="E30" i="9"/>
  <c r="C30" i="9"/>
  <c r="F30" i="9" s="1"/>
  <c r="AA29" i="9"/>
  <c r="Z29" i="9"/>
  <c r="X29" i="9"/>
  <c r="S29" i="9"/>
  <c r="Q29" i="9"/>
  <c r="T29" i="9" s="1"/>
  <c r="M29" i="9"/>
  <c r="L29" i="9"/>
  <c r="J29" i="9"/>
  <c r="E29" i="9"/>
  <c r="C29" i="9"/>
  <c r="F29" i="9" s="1"/>
  <c r="Z28" i="9"/>
  <c r="X28" i="9"/>
  <c r="AA28" i="9" s="1"/>
  <c r="S28" i="9"/>
  <c r="Q28" i="9"/>
  <c r="T28" i="9" s="1"/>
  <c r="L28" i="9"/>
  <c r="J28" i="9"/>
  <c r="M28" i="9" s="1"/>
  <c r="E28" i="9"/>
  <c r="C28" i="9"/>
  <c r="Z27" i="9"/>
  <c r="X27" i="9"/>
  <c r="AA27" i="9" s="1"/>
  <c r="S27" i="9"/>
  <c r="Q27" i="9"/>
  <c r="T27" i="9" s="1"/>
  <c r="L27" i="9"/>
  <c r="J27" i="9"/>
  <c r="M27" i="9" s="1"/>
  <c r="E27" i="9"/>
  <c r="C27" i="9"/>
  <c r="Z26" i="9"/>
  <c r="X26" i="9"/>
  <c r="AA26" i="9" s="1"/>
  <c r="S26" i="9"/>
  <c r="T26" i="9" s="1"/>
  <c r="Q42" i="9" s="1"/>
  <c r="S42" i="9" s="1"/>
  <c r="Q26" i="9"/>
  <c r="L26" i="9"/>
  <c r="J26" i="9"/>
  <c r="M26" i="9" s="1"/>
  <c r="E26" i="9"/>
  <c r="F26" i="9" s="1"/>
  <c r="C26" i="9"/>
  <c r="Z25" i="9"/>
  <c r="X25" i="9"/>
  <c r="AA25" i="9" s="1"/>
  <c r="S25" i="9"/>
  <c r="Q25" i="9"/>
  <c r="T25" i="9" s="1"/>
  <c r="L25" i="9"/>
  <c r="J25" i="9"/>
  <c r="M25" i="9" s="1"/>
  <c r="E25" i="9"/>
  <c r="C25" i="9"/>
  <c r="F25" i="9" s="1"/>
  <c r="AA24" i="9"/>
  <c r="Z24" i="9"/>
  <c r="X24" i="9"/>
  <c r="S24" i="9"/>
  <c r="Q24" i="9"/>
  <c r="T24" i="9" s="1"/>
  <c r="M24" i="9"/>
  <c r="L24" i="9"/>
  <c r="J24" i="9"/>
  <c r="E24" i="9"/>
  <c r="C24" i="9"/>
  <c r="F24" i="9" s="1"/>
  <c r="Z23" i="9"/>
  <c r="X23" i="9"/>
  <c r="AA23" i="9" s="1"/>
  <c r="X40" i="9" s="1"/>
  <c r="S23" i="9"/>
  <c r="Q23" i="9"/>
  <c r="T23" i="9" s="1"/>
  <c r="Q40" i="9" s="1"/>
  <c r="L23" i="9"/>
  <c r="J23" i="9"/>
  <c r="M23" i="9" s="1"/>
  <c r="J40" i="9" s="1"/>
  <c r="E23" i="9"/>
  <c r="C23" i="9"/>
  <c r="F23" i="9" s="1"/>
  <c r="C40" i="9" s="1"/>
  <c r="Z22" i="9"/>
  <c r="X22" i="9"/>
  <c r="AA22" i="9" s="1"/>
  <c r="S22" i="9"/>
  <c r="Q22" i="9"/>
  <c r="T22" i="9" s="1"/>
  <c r="Q39" i="9" s="1"/>
  <c r="S39" i="9" s="1"/>
  <c r="L22" i="9"/>
  <c r="J22" i="9"/>
  <c r="M22" i="9" s="1"/>
  <c r="J39" i="9" s="1"/>
  <c r="L39" i="9" s="1"/>
  <c r="E22" i="9"/>
  <c r="C22" i="9"/>
  <c r="F22" i="9" s="1"/>
  <c r="AB18" i="9"/>
  <c r="AA18" i="9"/>
  <c r="U18" i="9"/>
  <c r="T18" i="9"/>
  <c r="N18" i="9"/>
  <c r="M18" i="9"/>
  <c r="G18" i="9"/>
  <c r="F18" i="9"/>
  <c r="AB17" i="9"/>
  <c r="U17" i="9"/>
  <c r="T17" i="9"/>
  <c r="N17" i="9"/>
  <c r="G17" i="9"/>
  <c r="AB16" i="9"/>
  <c r="AA16" i="9"/>
  <c r="U16" i="9"/>
  <c r="T16" i="9"/>
  <c r="N16" i="9"/>
  <c r="M16" i="9"/>
  <c r="G16" i="9"/>
  <c r="F16" i="9"/>
  <c r="AB15" i="9"/>
  <c r="AA15" i="9"/>
  <c r="U15" i="9"/>
  <c r="N15" i="9"/>
  <c r="M15" i="9"/>
  <c r="G15" i="9"/>
  <c r="F15" i="9"/>
  <c r="AB14" i="9"/>
  <c r="AA14" i="9"/>
  <c r="U14" i="9"/>
  <c r="N14" i="9"/>
  <c r="M14" i="9"/>
  <c r="G14" i="9"/>
  <c r="F14" i="9"/>
  <c r="AB13" i="9"/>
  <c r="AA13" i="9"/>
  <c r="U13" i="9"/>
  <c r="N13" i="9"/>
  <c r="M13" i="9"/>
  <c r="G13" i="9"/>
  <c r="F13" i="9"/>
  <c r="AF12" i="9"/>
  <c r="AB9" i="9"/>
  <c r="AA9" i="9"/>
  <c r="U9" i="9"/>
  <c r="T9" i="9"/>
  <c r="N9" i="9"/>
  <c r="M9" i="9"/>
  <c r="G9" i="9"/>
  <c r="F9" i="9"/>
  <c r="AF8" i="9"/>
  <c r="AB8" i="9"/>
  <c r="AA8" i="9"/>
  <c r="U8" i="9"/>
  <c r="T8" i="9"/>
  <c r="N8" i="9"/>
  <c r="M8" i="9"/>
  <c r="G8" i="9"/>
  <c r="F8" i="9"/>
  <c r="AB7" i="9"/>
  <c r="AA7" i="9"/>
  <c r="U7" i="9"/>
  <c r="T7" i="9"/>
  <c r="N7" i="9"/>
  <c r="M7" i="9"/>
  <c r="G7" i="9"/>
  <c r="F7" i="9"/>
  <c r="AF6" i="9"/>
  <c r="AB6" i="9"/>
  <c r="AA6" i="9"/>
  <c r="U6" i="9"/>
  <c r="T6" i="9"/>
  <c r="N6" i="9"/>
  <c r="M6" i="9"/>
  <c r="G6" i="9"/>
  <c r="F6" i="9"/>
  <c r="AF5" i="9"/>
  <c r="Z35" i="8"/>
  <c r="X35" i="8"/>
  <c r="AA35" i="8" s="1"/>
  <c r="X44" i="8" s="1"/>
  <c r="Z44" i="8" s="1"/>
  <c r="S35" i="8"/>
  <c r="Q35" i="8"/>
  <c r="T35" i="8" s="1"/>
  <c r="Q44" i="8" s="1"/>
  <c r="S44" i="8" s="1"/>
  <c r="L35" i="8"/>
  <c r="J35" i="8"/>
  <c r="M35" i="8" s="1"/>
  <c r="J44" i="8" s="1"/>
  <c r="L44" i="8" s="1"/>
  <c r="E35" i="8"/>
  <c r="C35" i="8"/>
  <c r="F35" i="8" s="1"/>
  <c r="C44" i="8" s="1"/>
  <c r="E44" i="8" s="1"/>
  <c r="AA34" i="8"/>
  <c r="X43" i="8" s="1"/>
  <c r="Z43" i="8" s="1"/>
  <c r="Z34" i="8"/>
  <c r="X34" i="8"/>
  <c r="S34" i="8"/>
  <c r="Q34" i="8"/>
  <c r="T34" i="8" s="1"/>
  <c r="Q43" i="8" s="1"/>
  <c r="S43" i="8" s="1"/>
  <c r="L34" i="8"/>
  <c r="J34" i="8"/>
  <c r="M34" i="8" s="1"/>
  <c r="J43" i="8" s="1"/>
  <c r="L43" i="8" s="1"/>
  <c r="E34" i="8"/>
  <c r="C34" i="8"/>
  <c r="F34" i="8" s="1"/>
  <c r="C43" i="8" s="1"/>
  <c r="E43" i="8" s="1"/>
  <c r="Z33" i="8"/>
  <c r="X33" i="8"/>
  <c r="AA33" i="8" s="1"/>
  <c r="S33" i="8"/>
  <c r="Q33" i="8"/>
  <c r="T33" i="8" s="1"/>
  <c r="L33" i="8"/>
  <c r="J33" i="8"/>
  <c r="M33" i="8" s="1"/>
  <c r="E33" i="8"/>
  <c r="C33" i="8"/>
  <c r="Z32" i="8"/>
  <c r="X32" i="8"/>
  <c r="AA32" i="8" s="1"/>
  <c r="S32" i="8"/>
  <c r="Q32" i="8"/>
  <c r="T32" i="8" s="1"/>
  <c r="L32" i="8"/>
  <c r="J32" i="8"/>
  <c r="M32" i="8" s="1"/>
  <c r="E32" i="8"/>
  <c r="C32" i="8"/>
  <c r="F32" i="8" s="1"/>
  <c r="Z31" i="8"/>
  <c r="X31" i="8"/>
  <c r="AA31" i="8" s="1"/>
  <c r="S31" i="8"/>
  <c r="T31" i="8" s="1"/>
  <c r="Q31" i="8"/>
  <c r="L31" i="8"/>
  <c r="J31" i="8"/>
  <c r="M31" i="8" s="1"/>
  <c r="E31" i="8"/>
  <c r="C31" i="8"/>
  <c r="Z30" i="8"/>
  <c r="X30" i="8"/>
  <c r="AA30" i="8" s="1"/>
  <c r="S30" i="8"/>
  <c r="Q30" i="8"/>
  <c r="T30" i="8" s="1"/>
  <c r="L30" i="8"/>
  <c r="J30" i="8"/>
  <c r="M30" i="8" s="1"/>
  <c r="E30" i="8"/>
  <c r="C30" i="8"/>
  <c r="F30" i="8" s="1"/>
  <c r="AA29" i="8"/>
  <c r="Z29" i="8"/>
  <c r="X29" i="8"/>
  <c r="S29" i="8"/>
  <c r="Q29" i="8"/>
  <c r="T29" i="8" s="1"/>
  <c r="L29" i="8"/>
  <c r="J29" i="8"/>
  <c r="M29" i="8" s="1"/>
  <c r="E29" i="8"/>
  <c r="C29" i="8"/>
  <c r="F29" i="8" s="1"/>
  <c r="Z28" i="8"/>
  <c r="X28" i="8"/>
  <c r="AA28" i="8" s="1"/>
  <c r="S28" i="8"/>
  <c r="Q28" i="8"/>
  <c r="T28" i="8" s="1"/>
  <c r="L28" i="8"/>
  <c r="J28" i="8"/>
  <c r="M28" i="8" s="1"/>
  <c r="E28" i="8"/>
  <c r="C28" i="8"/>
  <c r="F28" i="8" s="1"/>
  <c r="Z27" i="8"/>
  <c r="X27" i="8"/>
  <c r="AA27" i="8" s="1"/>
  <c r="S27" i="8"/>
  <c r="Q27" i="8"/>
  <c r="T27" i="8" s="1"/>
  <c r="L27" i="8"/>
  <c r="J27" i="8"/>
  <c r="M27" i="8" s="1"/>
  <c r="E27" i="8"/>
  <c r="C27" i="8"/>
  <c r="F27" i="8" s="1"/>
  <c r="Z26" i="8"/>
  <c r="X26" i="8"/>
  <c r="AA26" i="8" s="1"/>
  <c r="S26" i="8"/>
  <c r="T26" i="8" s="1"/>
  <c r="Q42" i="8" s="1"/>
  <c r="S42" i="8" s="1"/>
  <c r="Q26" i="8"/>
  <c r="L26" i="8"/>
  <c r="J26" i="8"/>
  <c r="M26" i="8" s="1"/>
  <c r="E26" i="8"/>
  <c r="C26" i="8"/>
  <c r="Z25" i="8"/>
  <c r="X25" i="8"/>
  <c r="AA25" i="8" s="1"/>
  <c r="S25" i="8"/>
  <c r="Q25" i="8"/>
  <c r="T25" i="8" s="1"/>
  <c r="L25" i="8"/>
  <c r="J25" i="8"/>
  <c r="M25" i="8" s="1"/>
  <c r="E25" i="8"/>
  <c r="C25" i="8"/>
  <c r="F25" i="8" s="1"/>
  <c r="AA24" i="8"/>
  <c r="Z24" i="8"/>
  <c r="X24" i="8"/>
  <c r="S24" i="8"/>
  <c r="Q24" i="8"/>
  <c r="T24" i="8" s="1"/>
  <c r="L24" i="8"/>
  <c r="J24" i="8"/>
  <c r="M24" i="8" s="1"/>
  <c r="E24" i="8"/>
  <c r="C24" i="8"/>
  <c r="F24" i="8" s="1"/>
  <c r="Z23" i="8"/>
  <c r="X23" i="8"/>
  <c r="AA23" i="8" s="1"/>
  <c r="S23" i="8"/>
  <c r="Q23" i="8"/>
  <c r="T23" i="8" s="1"/>
  <c r="L23" i="8"/>
  <c r="J23" i="8"/>
  <c r="M23" i="8" s="1"/>
  <c r="J40" i="8" s="1"/>
  <c r="E23" i="8"/>
  <c r="C23" i="8"/>
  <c r="F23" i="8" s="1"/>
  <c r="Z22" i="8"/>
  <c r="X22" i="8"/>
  <c r="AA22" i="8" s="1"/>
  <c r="S22" i="8"/>
  <c r="Q22" i="8"/>
  <c r="T22" i="8" s="1"/>
  <c r="Q39" i="8" s="1"/>
  <c r="S39" i="8" s="1"/>
  <c r="L22" i="8"/>
  <c r="J22" i="8"/>
  <c r="M22" i="8" s="1"/>
  <c r="J39" i="8" s="1"/>
  <c r="L39" i="8" s="1"/>
  <c r="E22" i="8"/>
  <c r="C22" i="8"/>
  <c r="F22" i="8" s="1"/>
  <c r="AB18" i="8"/>
  <c r="AA18" i="8"/>
  <c r="U18" i="8"/>
  <c r="T18" i="8"/>
  <c r="N18" i="8"/>
  <c r="M18" i="8"/>
  <c r="G18" i="8"/>
  <c r="F18" i="8"/>
  <c r="AB17" i="8"/>
  <c r="U17" i="8"/>
  <c r="T17" i="8"/>
  <c r="N17" i="8"/>
  <c r="G17" i="8"/>
  <c r="AB16" i="8"/>
  <c r="AA16" i="8"/>
  <c r="U16" i="8"/>
  <c r="T16" i="8"/>
  <c r="N16" i="8"/>
  <c r="M16" i="8"/>
  <c r="G16" i="8"/>
  <c r="F16" i="8"/>
  <c r="AB15" i="8"/>
  <c r="AA15" i="8"/>
  <c r="U15" i="8"/>
  <c r="N15" i="8"/>
  <c r="M15" i="8"/>
  <c r="G15" i="8"/>
  <c r="F15" i="8"/>
  <c r="AB14" i="8"/>
  <c r="AA14" i="8"/>
  <c r="U14" i="8"/>
  <c r="N14" i="8"/>
  <c r="M14" i="8"/>
  <c r="G14" i="8"/>
  <c r="F14" i="8"/>
  <c r="AB13" i="8"/>
  <c r="AA13" i="8"/>
  <c r="U13" i="8"/>
  <c r="N13" i="8"/>
  <c r="M13" i="8"/>
  <c r="G13" i="8"/>
  <c r="F13" i="8"/>
  <c r="AF12" i="8"/>
  <c r="AB9" i="8"/>
  <c r="AA9" i="8"/>
  <c r="U9" i="8"/>
  <c r="T9" i="8"/>
  <c r="N9" i="8"/>
  <c r="M9" i="8"/>
  <c r="G9" i="8"/>
  <c r="F9" i="8"/>
  <c r="AF8" i="8"/>
  <c r="AB8" i="8"/>
  <c r="AA8" i="8"/>
  <c r="U8" i="8"/>
  <c r="T8" i="8"/>
  <c r="N8" i="8"/>
  <c r="M8" i="8"/>
  <c r="G8" i="8"/>
  <c r="F8" i="8"/>
  <c r="AB7" i="8"/>
  <c r="AA7" i="8"/>
  <c r="U7" i="8"/>
  <c r="T7" i="8"/>
  <c r="N7" i="8"/>
  <c r="M7" i="8"/>
  <c r="G7" i="8"/>
  <c r="F7" i="8"/>
  <c r="AF6" i="8"/>
  <c r="AB6" i="8"/>
  <c r="AA6" i="8"/>
  <c r="U6" i="8"/>
  <c r="T6" i="8"/>
  <c r="N6" i="8"/>
  <c r="M6" i="8"/>
  <c r="G6" i="8"/>
  <c r="F6" i="8"/>
  <c r="AF5" i="8"/>
  <c r="J40" i="7"/>
  <c r="AA35" i="7"/>
  <c r="X44" i="7" s="1"/>
  <c r="Z44" i="7" s="1"/>
  <c r="Z35" i="7"/>
  <c r="X35" i="7"/>
  <c r="S35" i="7"/>
  <c r="Q35" i="7"/>
  <c r="T35" i="7" s="1"/>
  <c r="Q44" i="7" s="1"/>
  <c r="S44" i="7" s="1"/>
  <c r="L35" i="7"/>
  <c r="M35" i="7" s="1"/>
  <c r="J44" i="7" s="1"/>
  <c r="L44" i="7" s="1"/>
  <c r="J35" i="7"/>
  <c r="E35" i="7"/>
  <c r="C35" i="7"/>
  <c r="F35" i="7" s="1"/>
  <c r="C44" i="7" s="1"/>
  <c r="E44" i="7" s="1"/>
  <c r="AA34" i="7"/>
  <c r="X43" i="7" s="1"/>
  <c r="Z43" i="7" s="1"/>
  <c r="Z34" i="7"/>
  <c r="X34" i="7"/>
  <c r="T34" i="7"/>
  <c r="Q43" i="7" s="1"/>
  <c r="S43" i="7" s="1"/>
  <c r="S34" i="7"/>
  <c r="Q34" i="7"/>
  <c r="L34" i="7"/>
  <c r="J34" i="7"/>
  <c r="M34" i="7" s="1"/>
  <c r="J43" i="7" s="1"/>
  <c r="L43" i="7" s="1"/>
  <c r="E34" i="7"/>
  <c r="C34" i="7"/>
  <c r="F34" i="7" s="1"/>
  <c r="C43" i="7" s="1"/>
  <c r="E43" i="7" s="1"/>
  <c r="Z33" i="7"/>
  <c r="AA33" i="7" s="1"/>
  <c r="X33" i="7"/>
  <c r="S33" i="7"/>
  <c r="T33" i="7" s="1"/>
  <c r="Q33" i="7"/>
  <c r="L33" i="7"/>
  <c r="J33" i="7"/>
  <c r="E33" i="7"/>
  <c r="C33" i="7"/>
  <c r="Z32" i="7"/>
  <c r="X32" i="7"/>
  <c r="AA32" i="7" s="1"/>
  <c r="S32" i="7"/>
  <c r="T32" i="7" s="1"/>
  <c r="Q32" i="7"/>
  <c r="L32" i="7"/>
  <c r="J32" i="7"/>
  <c r="M32" i="7" s="1"/>
  <c r="E32" i="7"/>
  <c r="C32" i="7"/>
  <c r="F32" i="7" s="1"/>
  <c r="Z31" i="7"/>
  <c r="X31" i="7"/>
  <c r="AA31" i="7" s="1"/>
  <c r="S31" i="7"/>
  <c r="Q31" i="7"/>
  <c r="T31" i="7" s="1"/>
  <c r="L31" i="7"/>
  <c r="J31" i="7"/>
  <c r="M31" i="7" s="1"/>
  <c r="E31" i="7"/>
  <c r="C31" i="7"/>
  <c r="F31" i="7" s="1"/>
  <c r="Z30" i="7"/>
  <c r="AA30" i="7" s="1"/>
  <c r="X30" i="7"/>
  <c r="S30" i="7"/>
  <c r="Q30" i="7"/>
  <c r="T30" i="7" s="1"/>
  <c r="L30" i="7"/>
  <c r="M30" i="7" s="1"/>
  <c r="J30" i="7"/>
  <c r="E30" i="7"/>
  <c r="F30" i="7" s="1"/>
  <c r="C30" i="7"/>
  <c r="Z29" i="7"/>
  <c r="AA29" i="7" s="1"/>
  <c r="X29" i="7"/>
  <c r="T29" i="7"/>
  <c r="S29" i="7"/>
  <c r="Q29" i="7"/>
  <c r="L29" i="7"/>
  <c r="J29" i="7"/>
  <c r="M29" i="7" s="1"/>
  <c r="E29" i="7"/>
  <c r="C29" i="7"/>
  <c r="F29" i="7" s="1"/>
  <c r="Z28" i="7"/>
  <c r="AA28" i="7" s="1"/>
  <c r="X28" i="7"/>
  <c r="S28" i="7"/>
  <c r="T28" i="7" s="1"/>
  <c r="Q28" i="7"/>
  <c r="L28" i="7"/>
  <c r="J28" i="7"/>
  <c r="E28" i="7"/>
  <c r="C28" i="7"/>
  <c r="Z27" i="7"/>
  <c r="X27" i="7"/>
  <c r="S27" i="7"/>
  <c r="T27" i="7" s="1"/>
  <c r="Q27" i="7"/>
  <c r="L27" i="7"/>
  <c r="J27" i="7"/>
  <c r="M27" i="7" s="1"/>
  <c r="E27" i="7"/>
  <c r="C27" i="7"/>
  <c r="Z26" i="7"/>
  <c r="X26" i="7"/>
  <c r="S26" i="7"/>
  <c r="Q26" i="7"/>
  <c r="L26" i="7"/>
  <c r="J26" i="7"/>
  <c r="E26" i="7"/>
  <c r="C26" i="7"/>
  <c r="AA25" i="7"/>
  <c r="Z25" i="7"/>
  <c r="X25" i="7"/>
  <c r="S25" i="7"/>
  <c r="Q25" i="7"/>
  <c r="T25" i="7" s="1"/>
  <c r="L25" i="7"/>
  <c r="M25" i="7" s="1"/>
  <c r="J25" i="7"/>
  <c r="E25" i="7"/>
  <c r="F25" i="7" s="1"/>
  <c r="C25" i="7"/>
  <c r="AA24" i="7"/>
  <c r="Z24" i="7"/>
  <c r="X24" i="7"/>
  <c r="T24" i="7"/>
  <c r="Q41" i="7" s="1"/>
  <c r="S41" i="7" s="1"/>
  <c r="S24" i="7"/>
  <c r="Q24" i="7"/>
  <c r="L24" i="7"/>
  <c r="J24" i="7"/>
  <c r="M24" i="7" s="1"/>
  <c r="E24" i="7"/>
  <c r="C24" i="7"/>
  <c r="F24" i="7" s="1"/>
  <c r="Z23" i="7"/>
  <c r="AA23" i="7" s="1"/>
  <c r="X23" i="7"/>
  <c r="T23" i="7"/>
  <c r="Q40" i="7" s="1"/>
  <c r="S23" i="7"/>
  <c r="Q23" i="7"/>
  <c r="L23" i="7"/>
  <c r="J23" i="7"/>
  <c r="M23" i="7" s="1"/>
  <c r="E23" i="7"/>
  <c r="C23" i="7"/>
  <c r="F23" i="7" s="1"/>
  <c r="C40" i="7" s="1"/>
  <c r="Z22" i="7"/>
  <c r="AA22" i="7" s="1"/>
  <c r="X22" i="7"/>
  <c r="S22" i="7"/>
  <c r="T22" i="7" s="1"/>
  <c r="Q22" i="7"/>
  <c r="L22" i="7"/>
  <c r="J22" i="7"/>
  <c r="M22" i="7" s="1"/>
  <c r="E22" i="7"/>
  <c r="C22" i="7"/>
  <c r="F22" i="7" s="1"/>
  <c r="AB18" i="7"/>
  <c r="AA18" i="7"/>
  <c r="U18" i="7"/>
  <c r="T18" i="7"/>
  <c r="N18" i="7"/>
  <c r="M18" i="7"/>
  <c r="G18" i="7"/>
  <c r="F18" i="7"/>
  <c r="AB17" i="7"/>
  <c r="U17" i="7"/>
  <c r="T17" i="7"/>
  <c r="N17" i="7"/>
  <c r="G17" i="7"/>
  <c r="AB16" i="7"/>
  <c r="AA16" i="7"/>
  <c r="U16" i="7"/>
  <c r="T16" i="7"/>
  <c r="N16" i="7"/>
  <c r="M16" i="7"/>
  <c r="G16" i="7"/>
  <c r="F16" i="7"/>
  <c r="AB15" i="7"/>
  <c r="AA15" i="7"/>
  <c r="U15" i="7"/>
  <c r="N15" i="7"/>
  <c r="M15" i="7"/>
  <c r="G15" i="7"/>
  <c r="F15" i="7"/>
  <c r="AB14" i="7"/>
  <c r="AA14" i="7"/>
  <c r="U14" i="7"/>
  <c r="N14" i="7"/>
  <c r="M14" i="7"/>
  <c r="G14" i="7"/>
  <c r="F14" i="7"/>
  <c r="AB13" i="7"/>
  <c r="AA13" i="7"/>
  <c r="U13" i="7"/>
  <c r="N13" i="7"/>
  <c r="M13" i="7"/>
  <c r="G13" i="7"/>
  <c r="F13" i="7"/>
  <c r="AF12" i="7"/>
  <c r="AB9" i="7"/>
  <c r="AA9" i="7"/>
  <c r="U9" i="7"/>
  <c r="T9" i="7"/>
  <c r="N9" i="7"/>
  <c r="M9" i="7"/>
  <c r="G9" i="7"/>
  <c r="F9" i="7"/>
  <c r="AF8" i="7"/>
  <c r="AB8" i="7"/>
  <c r="AA8" i="7"/>
  <c r="U8" i="7"/>
  <c r="T8" i="7"/>
  <c r="N8" i="7"/>
  <c r="M8" i="7"/>
  <c r="G8" i="7"/>
  <c r="F8" i="7"/>
  <c r="AB7" i="7"/>
  <c r="AA7" i="7"/>
  <c r="U7" i="7"/>
  <c r="T7" i="7"/>
  <c r="N7" i="7"/>
  <c r="M7" i="7"/>
  <c r="G7" i="7"/>
  <c r="F7" i="7"/>
  <c r="AF6" i="7"/>
  <c r="AB6" i="7"/>
  <c r="AA6" i="7"/>
  <c r="U6" i="7"/>
  <c r="T6" i="7"/>
  <c r="N6" i="7"/>
  <c r="M6" i="7"/>
  <c r="G6" i="7"/>
  <c r="F6" i="7"/>
  <c r="AF5" i="7"/>
  <c r="AB18" i="6"/>
  <c r="AB17" i="6"/>
  <c r="AB16" i="6"/>
  <c r="AB15" i="6"/>
  <c r="AB14" i="6"/>
  <c r="AB13" i="6"/>
  <c r="AB7" i="6"/>
  <c r="AB8" i="6"/>
  <c r="AB9" i="6"/>
  <c r="AB6" i="6"/>
  <c r="U14" i="6"/>
  <c r="U15" i="6"/>
  <c r="U16" i="6"/>
  <c r="U17" i="6"/>
  <c r="U18" i="6"/>
  <c r="U13" i="6"/>
  <c r="U7" i="6"/>
  <c r="U8" i="6"/>
  <c r="U9" i="6"/>
  <c r="U6" i="6"/>
  <c r="N7" i="6"/>
  <c r="N8" i="6"/>
  <c r="N9" i="6"/>
  <c r="N13" i="6"/>
  <c r="N14" i="6"/>
  <c r="N15" i="6"/>
  <c r="N16" i="6"/>
  <c r="N17" i="6"/>
  <c r="N18" i="6"/>
  <c r="N6" i="6"/>
  <c r="G13" i="6"/>
  <c r="G14" i="6"/>
  <c r="G15" i="6"/>
  <c r="G16" i="6"/>
  <c r="G17" i="6"/>
  <c r="G18" i="6"/>
  <c r="G7" i="6"/>
  <c r="G8" i="6"/>
  <c r="G9" i="6"/>
  <c r="G6" i="6"/>
  <c r="Z35" i="6"/>
  <c r="X35" i="6"/>
  <c r="S35" i="6"/>
  <c r="Q35" i="6"/>
  <c r="T35" i="6" s="1"/>
  <c r="Q44" i="6" s="1"/>
  <c r="S44" i="6" s="1"/>
  <c r="L35" i="6"/>
  <c r="J35" i="6"/>
  <c r="E35" i="6"/>
  <c r="C35" i="6"/>
  <c r="Z34" i="6"/>
  <c r="X34" i="6"/>
  <c r="S34" i="6"/>
  <c r="Q34" i="6"/>
  <c r="T34" i="6" s="1"/>
  <c r="Q43" i="6" s="1"/>
  <c r="S43" i="6" s="1"/>
  <c r="L34" i="6"/>
  <c r="J34" i="6"/>
  <c r="M34" i="6" s="1"/>
  <c r="J43" i="6" s="1"/>
  <c r="L43" i="6" s="1"/>
  <c r="E34" i="6"/>
  <c r="C34" i="6"/>
  <c r="F34" i="6" s="1"/>
  <c r="C43" i="6" s="1"/>
  <c r="E43" i="6" s="1"/>
  <c r="Z33" i="6"/>
  <c r="X33" i="6"/>
  <c r="AA33" i="6" s="1"/>
  <c r="S33" i="6"/>
  <c r="Q33" i="6"/>
  <c r="L33" i="6"/>
  <c r="J33" i="6"/>
  <c r="E33" i="6"/>
  <c r="C33" i="6"/>
  <c r="F33" i="6" s="1"/>
  <c r="Z32" i="6"/>
  <c r="X32" i="6"/>
  <c r="S32" i="6"/>
  <c r="Q32" i="6"/>
  <c r="T32" i="6" s="1"/>
  <c r="L32" i="6"/>
  <c r="J32" i="6"/>
  <c r="E32" i="6"/>
  <c r="C32" i="6"/>
  <c r="F32" i="6" s="1"/>
  <c r="Z31" i="6"/>
  <c r="X31" i="6"/>
  <c r="AA31" i="6" s="1"/>
  <c r="S31" i="6"/>
  <c r="Q31" i="6"/>
  <c r="L31" i="6"/>
  <c r="J31" i="6"/>
  <c r="E31" i="6"/>
  <c r="C31" i="6"/>
  <c r="F31" i="6" s="1"/>
  <c r="Z30" i="6"/>
  <c r="X30" i="6"/>
  <c r="S30" i="6"/>
  <c r="Q30" i="6"/>
  <c r="T30" i="6" s="1"/>
  <c r="L30" i="6"/>
  <c r="J30" i="6"/>
  <c r="E30" i="6"/>
  <c r="C30" i="6"/>
  <c r="F30" i="6" s="1"/>
  <c r="Z29" i="6"/>
  <c r="X29" i="6"/>
  <c r="S29" i="6"/>
  <c r="Q29" i="6"/>
  <c r="T29" i="6" s="1"/>
  <c r="L29" i="6"/>
  <c r="J29" i="6"/>
  <c r="E29" i="6"/>
  <c r="C29" i="6"/>
  <c r="F29" i="6" s="1"/>
  <c r="Z28" i="6"/>
  <c r="X28" i="6"/>
  <c r="S28" i="6"/>
  <c r="Q28" i="6"/>
  <c r="L28" i="6"/>
  <c r="J28" i="6"/>
  <c r="E28" i="6"/>
  <c r="C28" i="6"/>
  <c r="Z27" i="6"/>
  <c r="X27" i="6"/>
  <c r="S27" i="6"/>
  <c r="Q27" i="6"/>
  <c r="L27" i="6"/>
  <c r="J27" i="6"/>
  <c r="E27" i="6"/>
  <c r="C27" i="6"/>
  <c r="F27" i="6" s="1"/>
  <c r="Z26" i="6"/>
  <c r="X26" i="6"/>
  <c r="S26" i="6"/>
  <c r="Q26" i="6"/>
  <c r="L26" i="6"/>
  <c r="J26" i="6"/>
  <c r="E26" i="6"/>
  <c r="C26" i="6"/>
  <c r="F26" i="6" s="1"/>
  <c r="Z25" i="6"/>
  <c r="X25" i="6"/>
  <c r="S25" i="6"/>
  <c r="Q25" i="6"/>
  <c r="T25" i="6" s="1"/>
  <c r="L25" i="6"/>
  <c r="J25" i="6"/>
  <c r="E25" i="6"/>
  <c r="C25" i="6"/>
  <c r="Z24" i="6"/>
  <c r="X24" i="6"/>
  <c r="AA24" i="6" s="1"/>
  <c r="S24" i="6"/>
  <c r="Q24" i="6"/>
  <c r="T24" i="6" s="1"/>
  <c r="L24" i="6"/>
  <c r="J24" i="6"/>
  <c r="E24" i="6"/>
  <c r="C24" i="6"/>
  <c r="Z23" i="6"/>
  <c r="X23" i="6"/>
  <c r="AA23" i="6" s="1"/>
  <c r="S23" i="6"/>
  <c r="Q23" i="6"/>
  <c r="L23" i="6"/>
  <c r="J23" i="6"/>
  <c r="E23" i="6"/>
  <c r="C23" i="6"/>
  <c r="F23" i="6" s="1"/>
  <c r="Z22" i="6"/>
  <c r="X22" i="6"/>
  <c r="S22" i="6"/>
  <c r="Q22" i="6"/>
  <c r="T22" i="6" s="1"/>
  <c r="L22" i="6"/>
  <c r="J22" i="6"/>
  <c r="E22" i="6"/>
  <c r="C22" i="6"/>
  <c r="F22" i="6" s="1"/>
  <c r="AA18" i="6"/>
  <c r="T18" i="6"/>
  <c r="M18" i="6"/>
  <c r="F18" i="6"/>
  <c r="T17" i="6"/>
  <c r="AA16" i="6"/>
  <c r="T16" i="6"/>
  <c r="M16" i="6"/>
  <c r="F16" i="6"/>
  <c r="AA15" i="6"/>
  <c r="M15" i="6"/>
  <c r="F15" i="6"/>
  <c r="AA14" i="6"/>
  <c r="M14" i="6"/>
  <c r="F14" i="6"/>
  <c r="AA13" i="6"/>
  <c r="M13" i="6"/>
  <c r="F13" i="6"/>
  <c r="AF12" i="6"/>
  <c r="AA9" i="6"/>
  <c r="T9" i="6"/>
  <c r="M9" i="6"/>
  <c r="F9" i="6"/>
  <c r="AF8" i="6"/>
  <c r="AA8" i="6"/>
  <c r="T8" i="6"/>
  <c r="M8" i="6"/>
  <c r="F8" i="6"/>
  <c r="AA7" i="6"/>
  <c r="T7" i="6"/>
  <c r="M7" i="6"/>
  <c r="F7" i="6"/>
  <c r="AF6" i="6"/>
  <c r="AA6" i="6"/>
  <c r="T6" i="6"/>
  <c r="M6" i="6"/>
  <c r="F6" i="6"/>
  <c r="AF5" i="6"/>
  <c r="F24" i="14" l="1"/>
  <c r="V26" i="14"/>
  <c r="F29" i="14"/>
  <c r="V31" i="14"/>
  <c r="F34" i="14"/>
  <c r="C43" i="14" s="1"/>
  <c r="E43" i="14" s="1"/>
  <c r="F22" i="14"/>
  <c r="V24" i="14"/>
  <c r="F27" i="14"/>
  <c r="V29" i="14"/>
  <c r="F32" i="14"/>
  <c r="V34" i="14"/>
  <c r="S43" i="14" s="1"/>
  <c r="U43" i="14" s="1"/>
  <c r="V22" i="14"/>
  <c r="F25" i="14"/>
  <c r="V27" i="14"/>
  <c r="F30" i="14"/>
  <c r="V32" i="14"/>
  <c r="F35" i="14"/>
  <c r="C44" i="14" s="1"/>
  <c r="E44" i="14" s="1"/>
  <c r="AF25" i="14"/>
  <c r="AF30" i="14"/>
  <c r="AC40" i="14" s="1"/>
  <c r="AF35" i="14"/>
  <c r="AC44" i="14" s="1"/>
  <c r="AE44" i="14" s="1"/>
  <c r="V23" i="14"/>
  <c r="F26" i="14"/>
  <c r="V28" i="14"/>
  <c r="F31" i="14"/>
  <c r="V33" i="14"/>
  <c r="S42" i="14" s="1"/>
  <c r="AF26" i="14"/>
  <c r="AC42" i="14" s="1"/>
  <c r="AE42" i="14" s="1"/>
  <c r="AF31" i="14"/>
  <c r="N22" i="14"/>
  <c r="AF24" i="14"/>
  <c r="N27" i="14"/>
  <c r="AF29" i="14"/>
  <c r="N32" i="14"/>
  <c r="AF34" i="14"/>
  <c r="AC43" i="14" s="1"/>
  <c r="AE43" i="14" s="1"/>
  <c r="F23" i="14"/>
  <c r="V25" i="14"/>
  <c r="F28" i="14"/>
  <c r="V30" i="14"/>
  <c r="F33" i="14"/>
  <c r="V35" i="14"/>
  <c r="S44" i="14" s="1"/>
  <c r="AF22" i="14"/>
  <c r="N25" i="14"/>
  <c r="AF27" i="14"/>
  <c r="N30" i="14"/>
  <c r="AF32" i="14"/>
  <c r="N35" i="14"/>
  <c r="K44" i="14" s="1"/>
  <c r="M44" i="14" s="1"/>
  <c r="N24" i="14"/>
  <c r="N29" i="14"/>
  <c r="N34" i="14"/>
  <c r="K43" i="14" s="1"/>
  <c r="M43" i="14" s="1"/>
  <c r="N23" i="14"/>
  <c r="N28" i="14"/>
  <c r="N31" i="14"/>
  <c r="N26" i="14"/>
  <c r="N33" i="14"/>
  <c r="T31" i="13"/>
  <c r="Q41" i="13" s="1"/>
  <c r="S41" i="13" s="1"/>
  <c r="M23" i="13"/>
  <c r="J40" i="13" s="1"/>
  <c r="L40" i="13" s="1"/>
  <c r="T25" i="13"/>
  <c r="Q39" i="13" s="1"/>
  <c r="S39" i="13" s="1"/>
  <c r="M28" i="13"/>
  <c r="T30" i="13"/>
  <c r="Q40" i="13" s="1"/>
  <c r="C42" i="13"/>
  <c r="E42" i="13" s="1"/>
  <c r="M24" i="13"/>
  <c r="J41" i="13" s="1"/>
  <c r="L41" i="13" s="1"/>
  <c r="T26" i="13"/>
  <c r="Q42" i="13" s="1"/>
  <c r="S42" i="13" s="1"/>
  <c r="F29" i="13"/>
  <c r="J39" i="13"/>
  <c r="L39" i="13" s="1"/>
  <c r="X39" i="13"/>
  <c r="Z39" i="13" s="1"/>
  <c r="X41" i="13"/>
  <c r="Z41" i="13" s="1"/>
  <c r="X42" i="13"/>
  <c r="Z42" i="13" s="1"/>
  <c r="F24" i="13"/>
  <c r="M26" i="13"/>
  <c r="J42" i="13" s="1"/>
  <c r="L42" i="13" s="1"/>
  <c r="T32" i="13"/>
  <c r="C40" i="13"/>
  <c r="Z40" i="13"/>
  <c r="X3" i="13"/>
  <c r="J3" i="13"/>
  <c r="C39" i="13"/>
  <c r="E39" i="13" s="1"/>
  <c r="X39" i="10"/>
  <c r="Z39" i="10" s="1"/>
  <c r="X42" i="10"/>
  <c r="Z42" i="10" s="1"/>
  <c r="Q42" i="10"/>
  <c r="S42" i="10" s="1"/>
  <c r="J40" i="10"/>
  <c r="L40" i="10" s="1"/>
  <c r="J42" i="10"/>
  <c r="L42" i="10" s="1"/>
  <c r="S40" i="10"/>
  <c r="Q3" i="10"/>
  <c r="C42" i="10"/>
  <c r="E42" i="10" s="1"/>
  <c r="C3" i="10"/>
  <c r="E40" i="10"/>
  <c r="X40" i="10"/>
  <c r="C41" i="10"/>
  <c r="E41" i="10" s="1"/>
  <c r="J41" i="10"/>
  <c r="L41" i="10" s="1"/>
  <c r="C39" i="10"/>
  <c r="E39" i="10" s="1"/>
  <c r="J39" i="10"/>
  <c r="L39" i="10" s="1"/>
  <c r="Q41" i="10"/>
  <c r="S41" i="10" s="1"/>
  <c r="J3" i="10"/>
  <c r="F28" i="9"/>
  <c r="C39" i="9" s="1"/>
  <c r="E39" i="9" s="1"/>
  <c r="F27" i="9"/>
  <c r="J41" i="9"/>
  <c r="L41" i="9" s="1"/>
  <c r="X42" i="9"/>
  <c r="Z42" i="9" s="1"/>
  <c r="X41" i="9"/>
  <c r="Z41" i="9" s="1"/>
  <c r="X39" i="9"/>
  <c r="Z39" i="9" s="1"/>
  <c r="C3" i="9"/>
  <c r="E40" i="9"/>
  <c r="J3" i="9"/>
  <c r="L40" i="9"/>
  <c r="Q41" i="9"/>
  <c r="S41" i="9" s="1"/>
  <c r="S40" i="9"/>
  <c r="Q3" i="9"/>
  <c r="X3" i="9"/>
  <c r="Z40" i="9"/>
  <c r="C42" i="9"/>
  <c r="E42" i="9" s="1"/>
  <c r="C41" i="9"/>
  <c r="E41" i="9" s="1"/>
  <c r="J42" i="9"/>
  <c r="L42" i="9" s="1"/>
  <c r="F31" i="8"/>
  <c r="C41" i="8" s="1"/>
  <c r="E41" i="8" s="1"/>
  <c r="C39" i="8"/>
  <c r="E39" i="8" s="1"/>
  <c r="F26" i="8"/>
  <c r="F33" i="8"/>
  <c r="J41" i="8"/>
  <c r="L41" i="8" s="1"/>
  <c r="Q41" i="8"/>
  <c r="S41" i="8" s="1"/>
  <c r="X39" i="8"/>
  <c r="Z39" i="8" s="1"/>
  <c r="C40" i="8"/>
  <c r="X42" i="8"/>
  <c r="Z42" i="8" s="1"/>
  <c r="X41" i="8"/>
  <c r="Z41" i="8" s="1"/>
  <c r="L40" i="8"/>
  <c r="J3" i="8"/>
  <c r="Q40" i="8"/>
  <c r="X40" i="8"/>
  <c r="J42" i="8"/>
  <c r="L42" i="8" s="1"/>
  <c r="AA26" i="7"/>
  <c r="X42" i="7" s="1"/>
  <c r="Z42" i="7" s="1"/>
  <c r="AA27" i="7"/>
  <c r="X39" i="7" s="1"/>
  <c r="Z39" i="7" s="1"/>
  <c r="X40" i="7"/>
  <c r="X3" i="7" s="1"/>
  <c r="X41" i="7"/>
  <c r="Z41" i="7" s="1"/>
  <c r="Q39" i="7"/>
  <c r="S39" i="7" s="1"/>
  <c r="T26" i="7"/>
  <c r="Q42" i="7" s="1"/>
  <c r="S42" i="7" s="1"/>
  <c r="M28" i="7"/>
  <c r="J39" i="7" s="1"/>
  <c r="L39" i="7" s="1"/>
  <c r="M26" i="7"/>
  <c r="M33" i="7"/>
  <c r="J42" i="7" s="1"/>
  <c r="L42" i="7" s="1"/>
  <c r="F28" i="7"/>
  <c r="F33" i="7"/>
  <c r="F27" i="7"/>
  <c r="C39" i="7" s="1"/>
  <c r="E39" i="7" s="1"/>
  <c r="F26" i="7"/>
  <c r="C42" i="7" s="1"/>
  <c r="L40" i="7"/>
  <c r="J3" i="7"/>
  <c r="S40" i="7"/>
  <c r="Q3" i="7"/>
  <c r="C3" i="7"/>
  <c r="E40" i="7"/>
  <c r="C41" i="7"/>
  <c r="E41" i="7" s="1"/>
  <c r="J41" i="7"/>
  <c r="L41" i="7" s="1"/>
  <c r="AA32" i="6"/>
  <c r="M23" i="6"/>
  <c r="AA25" i="6"/>
  <c r="M28" i="6"/>
  <c r="AA30" i="6"/>
  <c r="AA35" i="6"/>
  <c r="X44" i="6" s="1"/>
  <c r="Z44" i="6" s="1"/>
  <c r="T27" i="6"/>
  <c r="AA34" i="6"/>
  <c r="X43" i="6" s="1"/>
  <c r="Z43" i="6" s="1"/>
  <c r="F35" i="6"/>
  <c r="C44" i="6" s="1"/>
  <c r="E44" i="6" s="1"/>
  <c r="M25" i="6"/>
  <c r="M27" i="6"/>
  <c r="T23" i="6"/>
  <c r="Q40" i="6" s="1"/>
  <c r="Q3" i="6"/>
  <c r="S40" i="6"/>
  <c r="X40" i="6"/>
  <c r="X3" i="6" s="1"/>
  <c r="M35" i="6"/>
  <c r="J44" i="6" s="1"/>
  <c r="L44" i="6" s="1"/>
  <c r="M26" i="6"/>
  <c r="T33" i="6"/>
  <c r="M31" i="6"/>
  <c r="M24" i="6"/>
  <c r="T26" i="6"/>
  <c r="T31" i="6"/>
  <c r="Q41" i="6" s="1"/>
  <c r="S41" i="6" s="1"/>
  <c r="M22" i="6"/>
  <c r="M29" i="6"/>
  <c r="T28" i="6"/>
  <c r="F25" i="6"/>
  <c r="AA29" i="6"/>
  <c r="X41" i="6" s="1"/>
  <c r="Z41" i="6" s="1"/>
  <c r="M32" i="6"/>
  <c r="M30" i="6"/>
  <c r="AA27" i="6"/>
  <c r="F28" i="6"/>
  <c r="C42" i="6"/>
  <c r="E42" i="6" s="1"/>
  <c r="M33" i="6"/>
  <c r="AA22" i="6"/>
  <c r="AA28" i="6"/>
  <c r="AA26" i="6"/>
  <c r="X42" i="6" s="1"/>
  <c r="Z42" i="6" s="1"/>
  <c r="F24" i="6"/>
  <c r="C41" i="6" s="1"/>
  <c r="E41" i="6" s="1"/>
  <c r="C40" i="6"/>
  <c r="X9" i="4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C39" i="14" l="1"/>
  <c r="E39" i="14" s="1"/>
  <c r="S41" i="14"/>
  <c r="U41" i="14" s="1"/>
  <c r="C41" i="14"/>
  <c r="E41" i="14" s="1"/>
  <c r="C40" i="14"/>
  <c r="C3" i="14" s="1"/>
  <c r="C42" i="14"/>
  <c r="E42" i="14" s="1"/>
  <c r="U51" i="14"/>
  <c r="S39" i="14"/>
  <c r="U47" i="14" s="1"/>
  <c r="U42" i="14"/>
  <c r="U50" i="14"/>
  <c r="U44" i="14"/>
  <c r="U52" i="14"/>
  <c r="S40" i="14"/>
  <c r="S3" i="14" s="1"/>
  <c r="U39" i="14"/>
  <c r="AC41" i="14"/>
  <c r="AE41" i="14" s="1"/>
  <c r="AC39" i="14"/>
  <c r="AE39" i="14" s="1"/>
  <c r="K39" i="14"/>
  <c r="M39" i="14" s="1"/>
  <c r="K40" i="14"/>
  <c r="K3" i="14" s="1"/>
  <c r="K41" i="14"/>
  <c r="M41" i="14" s="1"/>
  <c r="E40" i="14"/>
  <c r="K42" i="14"/>
  <c r="M42" i="14" s="1"/>
  <c r="AE40" i="14"/>
  <c r="AC3" i="14"/>
  <c r="S40" i="13"/>
  <c r="Q3" i="13"/>
  <c r="C41" i="13"/>
  <c r="E41" i="13" s="1"/>
  <c r="C3" i="13"/>
  <c r="E40" i="13"/>
  <c r="X3" i="10"/>
  <c r="Z40" i="10"/>
  <c r="C42" i="8"/>
  <c r="E42" i="8" s="1"/>
  <c r="Z40" i="8"/>
  <c r="X3" i="8"/>
  <c r="S40" i="8"/>
  <c r="Q3" i="8"/>
  <c r="C3" i="8"/>
  <c r="E40" i="8"/>
  <c r="Z40" i="7"/>
  <c r="E42" i="7"/>
  <c r="C39" i="6"/>
  <c r="E39" i="6" s="1"/>
  <c r="Q42" i="6"/>
  <c r="S42" i="6" s="1"/>
  <c r="J40" i="6"/>
  <c r="J3" i="6" s="1"/>
  <c r="J39" i="6"/>
  <c r="L39" i="6" s="1"/>
  <c r="Q39" i="6"/>
  <c r="S39" i="6" s="1"/>
  <c r="J41" i="6"/>
  <c r="L41" i="6" s="1"/>
  <c r="Z40" i="6"/>
  <c r="X39" i="6"/>
  <c r="Z39" i="6" s="1"/>
  <c r="C3" i="6"/>
  <c r="E40" i="6"/>
  <c r="J42" i="6"/>
  <c r="L42" i="6" s="1"/>
  <c r="X22" i="4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U49" i="14" l="1"/>
  <c r="M40" i="14"/>
  <c r="U40" i="14"/>
  <c r="U48" i="14"/>
  <c r="L40" i="6"/>
  <c r="O3" i="4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<sst xmlns="http://schemas.openxmlformats.org/spreadsheetml/2006/main" count="2395" uniqueCount="143">
  <si>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</si>
  <si>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</si>
  <si>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</si>
  <si>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</si>
  <si>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</si>
  <si>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</si>
  <si>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</si>
  <si>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</si>
  <si>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</si>
  <si>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</si>
  <si>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</si>
  <si>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</si>
  <si>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</si>
  <si>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</si>
  <si>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</si>
  <si>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</si>
  <si>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</si>
  <si>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</si>
  <si>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</si>
  <si>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</si>
  <si>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</si>
  <si>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</si>
  <si>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</si>
  <si>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</si>
  <si>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</si>
  <si>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</si>
  <si>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</si>
  <si>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</si>
  <si>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</si>
  <si>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</si>
  <si>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</si>
  <si>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</si>
  <si>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</si>
  <si>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</si>
  <si>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</si>
  <si>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</si>
  <si>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</si>
  <si>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</si>
  <si>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</si>
  <si>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</si>
  <si>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</si>
  <si>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</si>
  <si>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</si>
  <si>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</si>
  <si>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</si>
  <si>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</si>
  <si>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</si>
  <si>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</si>
  <si>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</si>
  <si>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</si>
  <si>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</si>
  <si>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</si>
  <si>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</si>
  <si>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</si>
  <si>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</si>
  <si>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</si>
  <si>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</si>
  <si>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</si>
  <si>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</si>
  <si>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</si>
  <si>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</si>
  <si>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</si>
  <si>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</si>
  <si>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</si>
  <si>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</si>
  <si>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</si>
  <si>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</si>
  <si>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</si>
  <si>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</si>
  <si>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</si>
  <si>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</si>
  <si>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</si>
  <si>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</si>
  <si>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</si>
  <si>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</si>
  <si>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</si>
  <si>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</si>
  <si>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</si>
  <si>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</si>
  <si>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</si>
  <si>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</si>
  <si>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</si>
  <si>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</si>
  <si>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</si>
  <si>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</si>
  <si>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</si>
  <si>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</si>
  <si>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</si>
  <si>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</si>
  <si>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</si>
  <si>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</si>
  <si>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</si>
  <si>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</si>
  <si>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</si>
  <si>
    <t>BASE</t>
  </si>
  <si>
    <t>diff. base</t>
  </si>
  <si>
    <t>mL for 0.5 L</t>
  </si>
  <si>
    <t>pH</t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</si>
  <si>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(acidic)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</si>
  <si>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(neutral)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</si>
  <si>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(slightly basic)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</si>
  <si>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(mildly acidic)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</si>
  <si>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(neutral)</t>
    </r>
  </si>
  <si>
    <t>KCl (neutral)</t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</si>
  <si>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(strong basic)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</si>
  <si>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(nearly neutral)</t>
    </r>
  </si>
  <si>
    <t>KH2PO4 (neutral)</t>
  </si>
  <si>
    <t>CaCO3 (strong basic)</t>
  </si>
  <si>
    <t>MgSO4 * 7 H2O (nearly neutral)</t>
  </si>
  <si>
    <t>need to keep CaCO3</t>
  </si>
  <si>
    <t>0ppm P</t>
  </si>
  <si>
    <t>31 ppm P</t>
  </si>
  <si>
    <t>62 ppm P</t>
  </si>
  <si>
    <t>recipe 1</t>
  </si>
  <si>
    <t>recipe 2</t>
  </si>
  <si>
    <t>recipe 3</t>
  </si>
  <si>
    <t>recipe 4</t>
  </si>
  <si>
    <t>recipe 5</t>
  </si>
  <si>
    <t>recipe 6</t>
  </si>
  <si>
    <t>Best pH</t>
  </si>
  <si>
    <t>0 ppm p - Recipe 6</t>
  </si>
  <si>
    <t>15 ppm p - Recipe 3</t>
  </si>
  <si>
    <t>31 ppm p - Recipe 3</t>
  </si>
  <si>
    <t>62 ppm p - Recipe 6</t>
  </si>
  <si>
    <t>pH ranges</t>
  </si>
  <si>
    <t>Macros and pH ranges</t>
  </si>
  <si>
    <t>(recipe v6)</t>
  </si>
  <si>
    <t>(recipe v3)</t>
  </si>
  <si>
    <t>mL for 20 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</si>
  <si>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</si>
  <si>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</si>
  <si>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</si>
  <si>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</si>
  <si>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</si>
  <si>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</si>
  <si>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</si>
  <si>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</si>
  <si>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</si>
  <si>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</si>
  <si>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overfilled 675mL</t>
  </si>
  <si>
    <t>3.3% reduction</t>
  </si>
  <si>
    <t>mL for 0.675 L</t>
  </si>
  <si>
    <t>uL for 0.675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</si>
</sst>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39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5" borderId="1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0" borderId="6" xfId="0" applyBorder="1"/>
    <xf numFmtId="0" fontId="0" fillId="0" borderId="5" xfId="0" applyBorder="1"/>
    <xf numFmtId="0" fontId="6" fillId="0" borderId="4" xfId="0" applyFont="1" applyBorder="1"/>
    <xf numFmtId="0" fontId="2" fillId="0" borderId="0" xfId="1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2" xfId="0" applyBorder="1"/>
    <xf numFmtId="0" fontId="13" fillId="5" borderId="14" xfId="0" applyFont="1" applyFill="1" applyBorder="1"/>
    <xf numFmtId="0" fontId="13" fillId="5" borderId="15" xfId="0" applyFont="1" applyFill="1" applyBorder="1"/>
    <xf numFmtId="49" fontId="13" fillId="5" borderId="16" xfId="0" applyNumberFormat="1" applyFont="1" applyFill="1" applyBorder="1"/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17" xfId="0" applyFont="1" applyFill="1" applyBorder="1"/>
    <xf numFmtId="0" fontId="6" fillId="0" borderId="18" xfId="0" applyFont="1" applyBorder="1"/>
    <xf numFmtId="0" fontId="0" fillId="0" borderId="19" xfId="0" applyBorder="1"/>
    <xf numFmtId="0" fontId="6" fillId="0" borderId="16" xfId="0" applyFont="1" applyBorder="1"/>
    <xf numFmtId="0" fontId="0" fillId="0" borderId="17" xfId="0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13" fillId="5" borderId="13" xfId="0" applyFont="1" applyFill="1" applyBorder="1"/>
    <xf numFmtId="0" fontId="13" fillId="5" borderId="16" xfId="0" applyFont="1" applyFill="1" applyBorder="1"/>
    <xf numFmtId="0" fontId="2" fillId="0" borderId="22" xfId="1" applyFill="1" applyBorder="1"/>
    <xf numFmtId="0" fontId="7" fillId="6" borderId="13" xfId="0" applyFont="1" applyFill="1" applyBorder="1"/>
    <xf numFmtId="0" fontId="4" fillId="6" borderId="14" xfId="0" applyFont="1" applyFill="1" applyBorder="1"/>
    <xf numFmtId="0" fontId="0" fillId="6" borderId="14" xfId="0" applyFill="1" applyBorder="1"/>
    <xf numFmtId="164" fontId="0" fillId="6" borderId="15" xfId="0" applyNumberFormat="1" applyFill="1" applyBorder="1"/>
    <xf numFmtId="0" fontId="7" fillId="6" borderId="26" xfId="0" applyFont="1" applyFill="1" applyBorder="1"/>
    <xf numFmtId="0" fontId="4" fillId="6" borderId="22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15" xfId="0" applyFill="1" applyBorder="1"/>
    <xf numFmtId="0" fontId="0" fillId="0" borderId="25" xfId="0" applyBorder="1"/>
    <xf numFmtId="164" fontId="0" fillId="0" borderId="27" xfId="0" applyNumberFormat="1" applyBorder="1"/>
    <xf numFmtId="0" fontId="0" fillId="0" borderId="27" xfId="0" applyBorder="1"/>
    <xf numFmtId="0" fontId="4" fillId="6" borderId="15" xfId="0" applyFont="1" applyFill="1" applyBorder="1"/>
    <xf numFmtId="0" fontId="4" fillId="6" borderId="23" xfId="0" applyFont="1" applyFill="1" applyBorder="1"/>
    <xf numFmtId="0" fontId="5" fillId="6" borderId="14" xfId="0" applyFont="1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5" xfId="0" applyFill="1" applyBorder="1"/>
    <xf numFmtId="0" fontId="6" fillId="4" borderId="24" xfId="0" applyFont="1" applyFill="1" applyBorder="1"/>
    <xf numFmtId="0" fontId="6" fillId="4" borderId="18" xfId="0" applyFont="1" applyFill="1" applyBorder="1"/>
    <xf numFmtId="0" fontId="6" fillId="8" borderId="18" xfId="0" applyFont="1" applyFill="1" applyBorder="1"/>
    <xf numFmtId="0" fontId="6" fillId="9" borderId="18" xfId="0" applyFont="1" applyFill="1" applyBorder="1"/>
    <xf numFmtId="0" fontId="6" fillId="10" borderId="18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4" fillId="6" borderId="10" xfId="0" applyFont="1" applyFill="1" applyBorder="1"/>
    <xf numFmtId="0" fontId="4" fillId="6" borderId="9" xfId="0" applyFont="1" applyFill="1" applyBorder="1"/>
    <xf numFmtId="0" fontId="4" fillId="6" borderId="11" xfId="0" applyFont="1" applyFill="1" applyBorder="1"/>
    <xf numFmtId="0" fontId="1" fillId="0" borderId="0" xfId="0" applyFont="1"/>
    <xf numFmtId="0" fontId="9" fillId="5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4" borderId="4" xfId="0" applyFont="1" applyFill="1" applyBorder="1"/>
    <xf numFmtId="0" fontId="1" fillId="4" borderId="0" xfId="1" applyFont="1" applyFill="1" applyBorder="1"/>
    <xf numFmtId="0" fontId="0" fillId="4" borderId="5" xfId="0" applyFill="1" applyBorder="1"/>
    <xf numFmtId="0" fontId="6" fillId="8" borderId="4" xfId="0" applyFont="1" applyFill="1" applyBorder="1"/>
    <xf numFmtId="0" fontId="1" fillId="8" borderId="0" xfId="0" applyFont="1" applyFill="1"/>
    <xf numFmtId="0" fontId="0" fillId="8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1" applyFont="1" applyFill="1" applyBorder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1" borderId="24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6" fillId="12" borderId="4" xfId="0" applyFont="1" applyFill="1" applyBorder="1"/>
    <xf numFmtId="0" fontId="1" fillId="12" borderId="0" xfId="0" applyFont="1" applyFill="1"/>
    <xf numFmtId="0" fontId="0" fillId="12" borderId="5" xfId="0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49" fontId="13" fillId="5" borderId="13" xfId="0" applyNumberFormat="1" applyFont="1" applyFill="1" applyBorder="1" applyAlignment="1">
      <alignment horizontal="left"/>
    </xf>
    <xf numFmtId="0" fontId="13" fillId="5" borderId="14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left"/>
    </xf>
    <xf numFmtId="0" fontId="6" fillId="10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24" xfId="0" applyBorder="1"/>
    <xf numFmtId="0" fontId="0" fillId="0" borderId="18" xfId="0" applyBorder="1"/>
    <xf numFmtId="0" fontId="0" fillId="0" borderId="20" xfId="0" applyBorder="1"/>
    <xf numFmtId="0" fontId="7" fillId="0" borderId="0" xfId="0" applyFont="1"/>
    <xf numFmtId="0" fontId="15" fillId="15" borderId="22" xfId="0" applyFont="1" applyFill="1" applyBorder="1"/>
    <xf numFmtId="0" fontId="8" fillId="0" borderId="0" xfId="1" applyFont="1" applyFill="1" applyBorder="1"/>
    <xf numFmtId="164" fontId="0" fillId="7" borderId="12" xfId="0" applyNumberFormat="1" applyFill="1" applyBorder="1"/>
    <xf numFmtId="164" fontId="0" fillId="7" borderId="25" xfId="0" applyNumberFormat="1" applyFill="1" applyBorder="1"/>
    <xf numFmtId="0" fontId="14" fillId="0" borderId="12" xfId="0" applyFont="1" applyBorder="1"/>
    <xf numFmtId="0" fontId="14" fillId="0" borderId="25" xfId="0" applyFont="1" applyBorder="1"/>
    <xf numFmtId="0" fontId="4" fillId="6" borderId="0" xfId="0" applyFont="1" applyFill="1"/>
    <xf numFmtId="164" fontId="0" fillId="6" borderId="0" xfId="0" applyNumberFormat="1" applyFill="1"/>
    <xf numFmtId="0" fontId="0" fillId="6" borderId="0" xfId="0" applyFill="1"/>
    <xf numFmtId="164" fontId="8" fillId="0" borderId="0" xfId="2" applyNumberFormat="1" applyFont="1" applyFill="1" applyBorder="1"/>
    <xf numFmtId="0" fontId="8" fillId="0" borderId="0" xfId="2" applyFont="1" applyFill="1" applyBorder="1"/>
    <xf numFmtId="0" fontId="15" fillId="15" borderId="23" xfId="0" applyFont="1" applyFill="1" applyBorder="1"/>
    <xf numFmtId="0" fontId="8" fillId="0" borderId="12" xfId="0" applyFont="1" applyBorder="1"/>
    <xf numFmtId="0" fontId="8" fillId="0" borderId="25" xfId="0" applyFont="1" applyBorder="1"/>
    <xf numFmtId="164" fontId="0" fillId="0" borderId="12" xfId="0" applyNumberFormat="1" applyBorder="1"/>
    <xf numFmtId="0" fontId="4" fillId="0" borderId="32" xfId="0" applyFont="1" applyBorder="1"/>
    <xf numFmtId="0" fontId="0" fillId="0" borderId="32" xfId="0" applyBorder="1"/>
    <xf numFmtId="0" fontId="0" fillId="7" borderId="32" xfId="0" applyFill="1" applyBorder="1"/>
    <xf numFmtId="0" fontId="0" fillId="16" borderId="0" xfId="0" applyFill="1"/>
    <xf numFmtId="0" fontId="4" fillId="16" borderId="0" xfId="0" applyFont="1" applyFill="1"/>
    <xf numFmtId="0" fontId="0" fillId="17" borderId="32" xfId="0" applyFill="1" applyBorder="1"/>
    <xf numFmtId="0" fontId="15" fillId="15" borderId="0" xfId="0" applyFont="1" applyFill="1"/>
  </cellXfs>
  <cellStyles count="3">
    <cellStyle name="Good" xfId="1" builtinId="26"/>
    <cellStyle name="Neutral" xfId="2" builtinId="2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workbookViewId="0"/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>
      <c r="G1" s="111"/>
    </row>
    <row r="2" spans="2:28" s="1" customFormat="1" ht="19.5" thickBot="1" x14ac:dyDescent="0.35">
      <c r="B2" s="106" t="s">
        <v>50</v>
      </c>
      <c r="C2" s="107"/>
      <c r="D2" s="107"/>
      <c r="E2" s="107"/>
      <c r="F2" s="108"/>
      <c r="G2" s="4"/>
      <c r="H2" s="39" t="s">
        <v>51</v>
      </c>
      <c r="I2" s="23"/>
      <c r="J2" s="23"/>
      <c r="K2" s="23"/>
      <c r="L2" s="24"/>
      <c r="M2" s="4"/>
      <c r="N2" s="39" t="s">
        <v>89</v>
      </c>
      <c r="O2" s="23"/>
      <c r="P2" s="23"/>
      <c r="Q2" s="23"/>
      <c r="R2" s="24"/>
      <c r="S2" s="4"/>
      <c r="T2" s="39" t="s">
        <v>52</v>
      </c>
      <c r="U2" s="23"/>
      <c r="V2" s="23"/>
      <c r="W2" s="23"/>
      <c r="X2" s="24"/>
      <c r="Z2" s="7" t="s">
        <v>88</v>
      </c>
      <c r="AA2" s="8"/>
      <c r="AB2" s="9"/>
    </row>
    <row r="3" spans="2:28" ht="19.5" thickBot="1" x14ac:dyDescent="0.35">
      <c r="B3" s="25" t="s">
        <v>53</v>
      </c>
      <c r="C3" s="26">
        <f>C40/AA35</f>
        <v>0</v>
      </c>
      <c r="D3" s="27"/>
      <c r="E3" s="27"/>
      <c r="F3" s="28"/>
      <c r="G3" s="3"/>
      <c r="H3" s="40" t="s">
        <v>54</v>
      </c>
      <c r="I3" s="26">
        <f>I40/AA35</f>
        <v>0.48999525408407058</v>
      </c>
      <c r="J3" s="27"/>
      <c r="K3" s="27"/>
      <c r="L3" s="28"/>
      <c r="M3" s="3"/>
      <c r="N3" s="40" t="s">
        <v>53</v>
      </c>
      <c r="O3" s="26">
        <f>O40/AA35</f>
        <v>0.99999031445728681</v>
      </c>
      <c r="P3" s="27"/>
      <c r="Q3" s="27"/>
      <c r="R3" s="28"/>
      <c r="S3" s="3"/>
      <c r="T3" s="40" t="s">
        <v>53</v>
      </c>
      <c r="U3" s="26">
        <f>U40/AA35</f>
        <v>1.9999806289145736</v>
      </c>
      <c r="V3" s="27"/>
      <c r="W3" s="27"/>
      <c r="X3" s="28"/>
      <c r="Z3" s="65" t="s">
        <v>23</v>
      </c>
      <c r="AA3" s="66" t="s">
        <v>24</v>
      </c>
      <c r="AB3" s="67" t="s">
        <v>25</v>
      </c>
    </row>
    <row r="4" spans="2:28" ht="18.75" x14ac:dyDescent="0.35">
      <c r="B4" s="42" t="s">
        <v>0</v>
      </c>
      <c r="C4" s="56"/>
      <c r="D4" s="43"/>
      <c r="E4" s="43"/>
      <c r="F4" s="54"/>
      <c r="G4" s="3"/>
      <c r="H4" s="42" t="s">
        <v>21</v>
      </c>
      <c r="I4" s="56"/>
      <c r="J4" s="43"/>
      <c r="K4" s="43"/>
      <c r="L4" s="54"/>
      <c r="M4" s="3"/>
      <c r="N4" s="42" t="s">
        <v>21</v>
      </c>
      <c r="O4" s="56"/>
      <c r="P4" s="43"/>
      <c r="Q4" s="43"/>
      <c r="R4" s="54"/>
      <c r="S4" s="3"/>
      <c r="T4" s="42" t="s">
        <v>21</v>
      </c>
      <c r="U4" s="56"/>
      <c r="V4" s="43"/>
      <c r="W4" s="43"/>
      <c r="X4" s="54"/>
      <c r="Z4" s="14" t="s">
        <v>56</v>
      </c>
      <c r="AA4" s="15">
        <v>115.03</v>
      </c>
      <c r="AB4" s="16">
        <v>115.03</v>
      </c>
    </row>
    <row r="5" spans="2:28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H5" s="46" t="s">
        <v>1</v>
      </c>
      <c r="I5" s="47" t="s">
        <v>22</v>
      </c>
      <c r="J5" s="47" t="s">
        <v>48</v>
      </c>
      <c r="K5" s="47" t="s">
        <v>3</v>
      </c>
      <c r="L5" s="55" t="s">
        <v>4</v>
      </c>
      <c r="N5" s="46" t="s">
        <v>1</v>
      </c>
      <c r="O5" s="47" t="s">
        <v>22</v>
      </c>
      <c r="P5" s="47" t="s">
        <v>48</v>
      </c>
      <c r="Q5" s="47" t="s">
        <v>3</v>
      </c>
      <c r="R5" s="55" t="s">
        <v>4</v>
      </c>
      <c r="T5" s="46" t="s">
        <v>1</v>
      </c>
      <c r="U5" s="47" t="s">
        <v>22</v>
      </c>
      <c r="V5" s="47" t="s">
        <v>48</v>
      </c>
      <c r="W5" s="47" t="s">
        <v>3</v>
      </c>
      <c r="X5" s="55" t="s">
        <v>4</v>
      </c>
      <c r="Z5" s="14" t="s">
        <v>57</v>
      </c>
      <c r="AA5" s="15">
        <v>101.11</v>
      </c>
      <c r="AB5" s="16">
        <f>AA5*2</f>
        <v>202.22</v>
      </c>
    </row>
    <row r="6" spans="2:28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H6" s="60" t="s">
        <v>59</v>
      </c>
      <c r="I6" s="51">
        <v>1</v>
      </c>
      <c r="J6" s="51">
        <v>115.3</v>
      </c>
      <c r="K6" s="51">
        <v>0.2</v>
      </c>
      <c r="L6" s="53">
        <f t="shared" ref="L6:L8" si="1">IF(OR(J6=0,K6=0),0,(J6*1000)/(1000/(I6*K6)))</f>
        <v>23.06</v>
      </c>
      <c r="N6" s="60" t="s">
        <v>59</v>
      </c>
      <c r="O6" s="51">
        <v>1</v>
      </c>
      <c r="P6" s="51">
        <v>115.3</v>
      </c>
      <c r="Q6" s="51">
        <v>1</v>
      </c>
      <c r="R6" s="53">
        <f t="shared" ref="R6:R8" si="2">IF(OR(P6=0,Q6=0),0,(P6*1000)/(1000/(O6*Q6)))</f>
        <v>115.3</v>
      </c>
      <c r="T6" s="60" t="s">
        <v>59</v>
      </c>
      <c r="U6" s="51">
        <v>1</v>
      </c>
      <c r="V6" s="51">
        <v>115.3</v>
      </c>
      <c r="W6" s="51">
        <v>2</v>
      </c>
      <c r="X6" s="53">
        <f t="shared" ref="X6:X8" si="3">IF(OR(V6=0,W6=0),0,(V6*1000)/(1000/(U6*W6)))</f>
        <v>230.6</v>
      </c>
      <c r="Z6" s="14" t="s">
        <v>58</v>
      </c>
      <c r="AA6" s="15">
        <v>236.15</v>
      </c>
      <c r="AB6" s="16">
        <f>AA6*2</f>
        <v>472.3</v>
      </c>
    </row>
    <row r="7" spans="2:28" ht="18.75" x14ac:dyDescent="0.35">
      <c r="B7" s="62" t="s">
        <v>61</v>
      </c>
      <c r="C7" s="22">
        <v>2</v>
      </c>
      <c r="D7" s="22">
        <v>101.1</v>
      </c>
      <c r="E7" s="22">
        <v>1.5</v>
      </c>
      <c r="F7" s="30">
        <f t="shared" si="0"/>
        <v>303.3</v>
      </c>
      <c r="H7" s="62" t="s">
        <v>61</v>
      </c>
      <c r="I7" s="22">
        <v>2</v>
      </c>
      <c r="J7" s="22">
        <v>101.1</v>
      </c>
      <c r="K7" s="22">
        <v>1.86</v>
      </c>
      <c r="L7" s="30">
        <f t="shared" si="1"/>
        <v>376.09199999999998</v>
      </c>
      <c r="N7" s="62" t="s">
        <v>61</v>
      </c>
      <c r="O7" s="22">
        <v>2</v>
      </c>
      <c r="P7" s="22">
        <v>101.1</v>
      </c>
      <c r="Q7" s="22">
        <v>2</v>
      </c>
      <c r="R7" s="30">
        <f t="shared" si="2"/>
        <v>404.4</v>
      </c>
      <c r="T7" s="62" t="s">
        <v>61</v>
      </c>
      <c r="U7" s="22">
        <v>2</v>
      </c>
      <c r="V7" s="22">
        <v>101.1</v>
      </c>
      <c r="W7" s="22">
        <v>2</v>
      </c>
      <c r="X7" s="30">
        <f t="shared" si="3"/>
        <v>404.4</v>
      </c>
      <c r="Z7" s="14" t="s">
        <v>60</v>
      </c>
      <c r="AA7" s="15">
        <v>80.040000000000006</v>
      </c>
      <c r="AB7" s="16">
        <v>80.040000000000006</v>
      </c>
    </row>
    <row r="8" spans="2:28" ht="18.75" x14ac:dyDescent="0.35">
      <c r="B8" s="63" t="s">
        <v>63</v>
      </c>
      <c r="C8" s="110">
        <v>2</v>
      </c>
      <c r="D8" s="22">
        <v>164.08799999999999</v>
      </c>
      <c r="E8" s="22">
        <v>1</v>
      </c>
      <c r="F8" s="30">
        <f t="shared" si="0"/>
        <v>328.17599999999999</v>
      </c>
      <c r="H8" s="63" t="s">
        <v>63</v>
      </c>
      <c r="I8" s="22">
        <v>2</v>
      </c>
      <c r="J8" s="22">
        <v>164.08799999999999</v>
      </c>
      <c r="K8" s="22">
        <v>1</v>
      </c>
      <c r="L8" s="30">
        <f t="shared" si="1"/>
        <v>328.17599999999999</v>
      </c>
      <c r="N8" s="63" t="s">
        <v>63</v>
      </c>
      <c r="O8" s="22">
        <v>2</v>
      </c>
      <c r="P8" s="22">
        <v>164.08799999999999</v>
      </c>
      <c r="Q8" s="22">
        <v>2</v>
      </c>
      <c r="R8" s="30">
        <f t="shared" si="2"/>
        <v>656.35199999999998</v>
      </c>
      <c r="T8" s="63" t="s">
        <v>63</v>
      </c>
      <c r="U8" s="22">
        <v>2</v>
      </c>
      <c r="V8" s="22">
        <v>164.08799999999999</v>
      </c>
      <c r="W8" s="22">
        <v>2</v>
      </c>
      <c r="X8" s="30">
        <f t="shared" si="3"/>
        <v>656.35199999999998</v>
      </c>
      <c r="Z8" s="14" t="s">
        <v>62</v>
      </c>
      <c r="AA8" s="15">
        <v>80.040000000000006</v>
      </c>
      <c r="AB8" s="16">
        <f>AA8*8</f>
        <v>640.32000000000005</v>
      </c>
    </row>
    <row r="9" spans="2:28" ht="18.75" x14ac:dyDescent="0.35">
      <c r="B9" s="109" t="s">
        <v>65</v>
      </c>
      <c r="C9" s="22">
        <v>1</v>
      </c>
      <c r="D9" s="112">
        <v>80.043000000000006</v>
      </c>
      <c r="E9" s="22">
        <v>4</v>
      </c>
      <c r="F9" s="30">
        <f>IF(OR(D9=0,E9=0),0,(D9*1000)/(1000/(C9*E9)))</f>
        <v>320.17200000000003</v>
      </c>
      <c r="H9" s="64" t="s">
        <v>65</v>
      </c>
      <c r="I9" s="22">
        <v>1</v>
      </c>
      <c r="J9" s="22">
        <v>80.043000000000006</v>
      </c>
      <c r="K9" s="22">
        <v>3.57</v>
      </c>
      <c r="L9" s="30">
        <f>IF(OR(J9=0,K9=0),0,(J9*1000)/(1000/(I9*K9)))</f>
        <v>285.75350999999995</v>
      </c>
      <c r="N9" s="64" t="s">
        <v>65</v>
      </c>
      <c r="O9" s="22">
        <v>1</v>
      </c>
      <c r="P9" s="22">
        <v>80.043000000000006</v>
      </c>
      <c r="Q9" s="22">
        <v>1</v>
      </c>
      <c r="R9" s="30">
        <f>IF(OR(P9=0,Q9=0),0,(P9*1000)/(1000/(O9*Q9)))</f>
        <v>80.043000000000006</v>
      </c>
      <c r="T9" s="64" t="s">
        <v>65</v>
      </c>
      <c r="U9" s="22">
        <v>1</v>
      </c>
      <c r="V9" s="22">
        <v>80.043000000000006</v>
      </c>
      <c r="W9" s="22">
        <v>0.5</v>
      </c>
      <c r="X9" s="30">
        <f>IF(OR(V9=0,W9=0),0,(V9*1000)/(1000/(U9*W9)))</f>
        <v>40.021500000000003</v>
      </c>
      <c r="Z9" s="14" t="s">
        <v>64</v>
      </c>
      <c r="AA9" s="15">
        <v>136.09</v>
      </c>
      <c r="AB9" s="16">
        <v>136.09</v>
      </c>
    </row>
    <row r="10" spans="2:28" ht="15.75" thickBot="1" x14ac:dyDescent="0.3">
      <c r="B10" s="31"/>
      <c r="F10" s="32"/>
      <c r="H10" s="31"/>
      <c r="L10" s="32"/>
      <c r="N10" s="31"/>
      <c r="R10" s="32"/>
      <c r="T10" s="31"/>
      <c r="X10" s="32"/>
      <c r="Z10" s="14" t="s">
        <v>26</v>
      </c>
      <c r="AA10" s="15">
        <v>74.55</v>
      </c>
      <c r="AB10" s="16">
        <v>74.55</v>
      </c>
    </row>
    <row r="11" spans="2:28" ht="18.75" x14ac:dyDescent="0.35">
      <c r="B11" s="42" t="s">
        <v>5</v>
      </c>
      <c r="C11" s="43"/>
      <c r="D11" s="43"/>
      <c r="E11" s="43"/>
      <c r="F11" s="54"/>
      <c r="H11" s="42" t="s">
        <v>5</v>
      </c>
      <c r="I11" s="43"/>
      <c r="J11" s="43"/>
      <c r="K11" s="43"/>
      <c r="L11" s="54"/>
      <c r="N11" s="42" t="s">
        <v>5</v>
      </c>
      <c r="O11" s="43"/>
      <c r="P11" s="43"/>
      <c r="Q11" s="43"/>
      <c r="R11" s="54"/>
      <c r="T11" s="42" t="s">
        <v>5</v>
      </c>
      <c r="U11" s="43"/>
      <c r="V11" s="43"/>
      <c r="W11" s="43"/>
      <c r="X11" s="54"/>
      <c r="Z11" s="14" t="s">
        <v>66</v>
      </c>
      <c r="AA11" s="15">
        <v>100.09</v>
      </c>
      <c r="AB11" s="16">
        <v>100.09</v>
      </c>
    </row>
    <row r="12" spans="2:28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H12" s="46" t="s">
        <v>1</v>
      </c>
      <c r="I12" s="47" t="s">
        <v>22</v>
      </c>
      <c r="J12" s="47" t="s">
        <v>48</v>
      </c>
      <c r="K12" s="47" t="s">
        <v>3</v>
      </c>
      <c r="L12" s="55" t="s">
        <v>4</v>
      </c>
      <c r="N12" s="46" t="s">
        <v>1</v>
      </c>
      <c r="O12" s="47" t="s">
        <v>22</v>
      </c>
      <c r="P12" s="47" t="s">
        <v>48</v>
      </c>
      <c r="Q12" s="47" t="s">
        <v>3</v>
      </c>
      <c r="R12" s="55" t="s">
        <v>4</v>
      </c>
      <c r="T12" s="46" t="s">
        <v>1</v>
      </c>
      <c r="U12" s="47" t="s">
        <v>22</v>
      </c>
      <c r="V12" s="47" t="s">
        <v>48</v>
      </c>
      <c r="W12" s="47" t="s">
        <v>3</v>
      </c>
      <c r="X12" s="55" t="s">
        <v>4</v>
      </c>
      <c r="Z12" s="14" t="s">
        <v>67</v>
      </c>
      <c r="AA12" s="15">
        <v>246.48</v>
      </c>
      <c r="AB12" s="16">
        <f>AA12*2</f>
        <v>492.96</v>
      </c>
    </row>
    <row r="13" spans="2:28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H13" s="92" t="s">
        <v>68</v>
      </c>
      <c r="I13" s="51">
        <v>1</v>
      </c>
      <c r="J13" s="51">
        <v>136.08600000000001</v>
      </c>
      <c r="K13" s="51">
        <v>0.28999999999999998</v>
      </c>
      <c r="L13" s="52">
        <f>IF(OR(I13=0, K13=0), 0, (J13*1000)/(1000/(I13*K13)))</f>
        <v>39.464939999999999</v>
      </c>
      <c r="N13" s="92" t="s">
        <v>68</v>
      </c>
      <c r="O13" s="51">
        <v>1</v>
      </c>
      <c r="P13" s="51">
        <v>136.08600000000001</v>
      </c>
      <c r="Q13" s="51">
        <v>0</v>
      </c>
      <c r="R13" s="52">
        <v>0</v>
      </c>
      <c r="T13" s="92" t="s">
        <v>68</v>
      </c>
      <c r="U13" s="51">
        <v>1</v>
      </c>
      <c r="V13" s="51">
        <v>136.08600000000001</v>
      </c>
      <c r="W13" s="51">
        <v>0</v>
      </c>
      <c r="X13" s="52">
        <f>IF(OR(U13=0, W13=0), 0, (V13*1000)/(1000/(U13*W13)))</f>
        <v>0</v>
      </c>
      <c r="Z13" s="17" t="s">
        <v>27</v>
      </c>
      <c r="AA13" s="18">
        <v>38.5</v>
      </c>
      <c r="AB13" s="19">
        <v>38.5</v>
      </c>
    </row>
    <row r="14" spans="2:28" ht="19.5" thickBot="1" x14ac:dyDescent="0.4">
      <c r="B14" s="94" t="s">
        <v>6</v>
      </c>
      <c r="C14" s="22">
        <v>1</v>
      </c>
      <c r="D14" s="22">
        <v>74.555000000000007</v>
      </c>
      <c r="E14" s="22">
        <v>1</v>
      </c>
      <c r="F14" s="33">
        <f t="shared" ref="F14:F16" si="4">IF(OR(C14=0, E14=0), 0, (D14*1000)/(1000/(C14*E14)))</f>
        <v>74.555000000000007</v>
      </c>
      <c r="H14" s="94" t="s">
        <v>6</v>
      </c>
      <c r="I14" s="22">
        <v>1</v>
      </c>
      <c r="J14" s="22">
        <v>74.555000000000007</v>
      </c>
      <c r="K14" s="22">
        <v>0</v>
      </c>
      <c r="L14" s="33">
        <f t="shared" ref="L14:L16" si="5">IF(OR(I14=0, K14=0), 0, (J14*1000)/(1000/(I14*K14)))</f>
        <v>0</v>
      </c>
      <c r="N14" s="94" t="s">
        <v>6</v>
      </c>
      <c r="O14" s="22">
        <v>1</v>
      </c>
      <c r="P14" s="22">
        <v>74.555000000000007</v>
      </c>
      <c r="Q14" s="22">
        <v>0</v>
      </c>
      <c r="R14" s="33">
        <v>0</v>
      </c>
      <c r="T14" s="94" t="s">
        <v>6</v>
      </c>
      <c r="U14" s="22">
        <v>1</v>
      </c>
      <c r="V14" s="22">
        <v>74.555000000000007</v>
      </c>
      <c r="W14" s="22">
        <v>0</v>
      </c>
      <c r="X14" s="33">
        <f t="shared" ref="X14:X16" si="6">IF(OR(U14=0, W14=0), 0, (V14*1000)/(1000/(U14*W14)))</f>
        <v>0</v>
      </c>
      <c r="Z14" s="65" t="s">
        <v>69</v>
      </c>
      <c r="AA14" s="68"/>
      <c r="AB14" s="69"/>
    </row>
    <row r="15" spans="2:28" ht="18.75" x14ac:dyDescent="0.35">
      <c r="B15" s="95" t="s">
        <v>71</v>
      </c>
      <c r="C15" s="22">
        <v>1</v>
      </c>
      <c r="D15" s="22">
        <v>100.087</v>
      </c>
      <c r="E15" s="22">
        <v>2</v>
      </c>
      <c r="F15" s="33">
        <f t="shared" si="4"/>
        <v>200.17400000000001</v>
      </c>
      <c r="H15" s="95" t="s">
        <v>71</v>
      </c>
      <c r="I15" s="22">
        <v>1</v>
      </c>
      <c r="J15" s="22">
        <v>100.087</v>
      </c>
      <c r="K15" s="22">
        <v>2</v>
      </c>
      <c r="L15" s="33">
        <f t="shared" si="5"/>
        <v>200.17400000000001</v>
      </c>
      <c r="N15" s="95" t="s">
        <v>71</v>
      </c>
      <c r="O15" s="22">
        <v>1</v>
      </c>
      <c r="P15" s="22">
        <v>100.087</v>
      </c>
      <c r="Q15" s="22">
        <v>0</v>
      </c>
      <c r="R15" s="33">
        <v>0</v>
      </c>
      <c r="T15" s="95" t="s">
        <v>71</v>
      </c>
      <c r="U15" s="22">
        <v>1</v>
      </c>
      <c r="V15" s="22">
        <v>100.087</v>
      </c>
      <c r="W15" s="22">
        <v>0</v>
      </c>
      <c r="X15" s="33">
        <f t="shared" si="6"/>
        <v>0</v>
      </c>
      <c r="Z15" s="14" t="s">
        <v>70</v>
      </c>
      <c r="AA15" s="20">
        <v>197.92</v>
      </c>
      <c r="AB15" s="16">
        <v>1.81</v>
      </c>
    </row>
    <row r="16" spans="2:28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4"/>
        <v>492.96</v>
      </c>
      <c r="H16" s="96" t="s">
        <v>73</v>
      </c>
      <c r="I16" s="22">
        <v>2</v>
      </c>
      <c r="J16" s="22">
        <v>246.48</v>
      </c>
      <c r="K16" s="22">
        <v>1</v>
      </c>
      <c r="L16" s="33">
        <f t="shared" si="5"/>
        <v>492.96</v>
      </c>
      <c r="N16" s="96" t="s">
        <v>73</v>
      </c>
      <c r="O16" s="22">
        <v>2</v>
      </c>
      <c r="P16" s="22">
        <v>246.48</v>
      </c>
      <c r="Q16" s="22">
        <v>1</v>
      </c>
      <c r="R16" s="33">
        <f t="shared" ref="R16:R18" si="7">(P16*1000)/(1000/(O16*Q16))</f>
        <v>492.96</v>
      </c>
      <c r="T16" s="96" t="s">
        <v>73</v>
      </c>
      <c r="U16" s="22">
        <v>2</v>
      </c>
      <c r="V16" s="22">
        <v>246.48</v>
      </c>
      <c r="W16" s="22">
        <v>1</v>
      </c>
      <c r="X16" s="33">
        <f t="shared" si="6"/>
        <v>492.96</v>
      </c>
      <c r="Z16" s="14" t="s">
        <v>72</v>
      </c>
      <c r="AA16" s="20">
        <v>61.83</v>
      </c>
      <c r="AB16" s="16">
        <v>2.83</v>
      </c>
    </row>
    <row r="17" spans="2:28" ht="18.75" x14ac:dyDescent="0.35">
      <c r="B17" s="29" t="s">
        <v>7</v>
      </c>
      <c r="C17" s="22">
        <v>1</v>
      </c>
      <c r="D17" s="22"/>
      <c r="E17" s="22">
        <v>1</v>
      </c>
      <c r="F17" s="33"/>
      <c r="H17" s="29" t="s">
        <v>7</v>
      </c>
      <c r="I17" s="22">
        <v>1</v>
      </c>
      <c r="J17" s="22"/>
      <c r="K17" s="22">
        <v>1</v>
      </c>
      <c r="L17" s="33"/>
      <c r="N17" s="29" t="s">
        <v>7</v>
      </c>
      <c r="O17" s="22">
        <v>1</v>
      </c>
      <c r="P17" s="22"/>
      <c r="Q17" s="22">
        <v>1</v>
      </c>
      <c r="R17" s="33">
        <f t="shared" si="7"/>
        <v>0</v>
      </c>
      <c r="T17" s="29" t="s">
        <v>7</v>
      </c>
      <c r="U17" s="22">
        <v>1</v>
      </c>
      <c r="V17" s="22"/>
      <c r="W17" s="22">
        <v>1</v>
      </c>
      <c r="X17" s="33"/>
      <c r="Z17" s="14" t="s">
        <v>74</v>
      </c>
      <c r="AA17" s="15">
        <v>287.60000000000002</v>
      </c>
      <c r="AB17" s="16">
        <v>0.22</v>
      </c>
    </row>
    <row r="18" spans="2:28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8">(D18*1000)/(1000/(C18*E18))</f>
        <v>0</v>
      </c>
      <c r="H18" s="29" t="s">
        <v>8</v>
      </c>
      <c r="I18" s="22">
        <v>1</v>
      </c>
      <c r="J18" s="22"/>
      <c r="K18" s="22">
        <v>1</v>
      </c>
      <c r="L18" s="33">
        <f t="shared" ref="L18" si="9">(J18*1000)/(1000/(I18*K18))</f>
        <v>0</v>
      </c>
      <c r="N18" s="29" t="s">
        <v>8</v>
      </c>
      <c r="O18" s="22">
        <v>1</v>
      </c>
      <c r="P18" s="22"/>
      <c r="Q18" s="22">
        <v>1</v>
      </c>
      <c r="R18" s="33">
        <f t="shared" si="7"/>
        <v>0</v>
      </c>
      <c r="T18" s="29" t="s">
        <v>8</v>
      </c>
      <c r="U18" s="22">
        <v>1</v>
      </c>
      <c r="V18" s="22"/>
      <c r="W18" s="22">
        <v>1</v>
      </c>
      <c r="X18" s="33">
        <f t="shared" ref="X18" si="10">(V18*1000)/(1000/(U18*W18))</f>
        <v>0</v>
      </c>
      <c r="Z18" s="14" t="s">
        <v>75</v>
      </c>
      <c r="AA18" s="15">
        <v>249.68</v>
      </c>
      <c r="AB18" s="16">
        <v>0.08</v>
      </c>
    </row>
    <row r="19" spans="2:28" ht="15.75" thickBot="1" x14ac:dyDescent="0.3">
      <c r="B19" s="31"/>
      <c r="F19" s="32"/>
      <c r="H19" s="31"/>
      <c r="L19" s="32"/>
      <c r="N19" s="31"/>
      <c r="R19" s="32"/>
      <c r="T19" s="31"/>
      <c r="X19" s="32"/>
      <c r="Z19" s="17" t="s">
        <v>28</v>
      </c>
      <c r="AA19" s="18">
        <v>161.94999999999999</v>
      </c>
      <c r="AB19" s="19">
        <v>0.106</v>
      </c>
    </row>
    <row r="20" spans="2:28" ht="15.75" thickBot="1" x14ac:dyDescent="0.3">
      <c r="B20" s="42" t="s">
        <v>9</v>
      </c>
      <c r="C20" s="43"/>
      <c r="D20" s="43"/>
      <c r="E20" s="43"/>
      <c r="F20" s="54"/>
      <c r="H20" s="42" t="s">
        <v>9</v>
      </c>
      <c r="I20" s="43"/>
      <c r="J20" s="43"/>
      <c r="K20" s="43"/>
      <c r="L20" s="54"/>
      <c r="N20" s="42" t="s">
        <v>9</v>
      </c>
      <c r="O20" s="43"/>
      <c r="P20" s="43"/>
      <c r="Q20" s="43"/>
      <c r="R20" s="54"/>
      <c r="T20" s="42" t="s">
        <v>9</v>
      </c>
      <c r="U20" s="43"/>
      <c r="V20" s="43"/>
      <c r="W20" s="43"/>
      <c r="X20" s="54"/>
      <c r="Z20" s="20"/>
      <c r="AA20" s="15"/>
      <c r="AB20" s="20"/>
    </row>
    <row r="21" spans="2:28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H21" s="46" t="s">
        <v>10</v>
      </c>
      <c r="I21" s="47" t="s">
        <v>22</v>
      </c>
      <c r="J21" s="47" t="s">
        <v>48</v>
      </c>
      <c r="K21" s="47" t="s">
        <v>3</v>
      </c>
      <c r="L21" s="55" t="s">
        <v>4</v>
      </c>
      <c r="N21" s="46" t="s">
        <v>10</v>
      </c>
      <c r="O21" s="47" t="s">
        <v>22</v>
      </c>
      <c r="P21" s="47" t="s">
        <v>48</v>
      </c>
      <c r="Q21" s="47" t="s">
        <v>3</v>
      </c>
      <c r="R21" s="55" t="s">
        <v>4</v>
      </c>
      <c r="T21" s="46" t="s">
        <v>10</v>
      </c>
      <c r="U21" s="47" t="s">
        <v>22</v>
      </c>
      <c r="V21" s="47" t="s">
        <v>48</v>
      </c>
      <c r="W21" s="47" t="s">
        <v>3</v>
      </c>
      <c r="X21" s="55" t="s">
        <v>4</v>
      </c>
      <c r="Z21" s="74" t="s">
        <v>29</v>
      </c>
      <c r="AA21" s="75"/>
      <c r="AB21" s="76"/>
    </row>
    <row r="22" spans="2:28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1">IF(OR(C22=0, E22=0), 0, (D22*1000)/(1000/(C22*E22)))</f>
        <v>0</v>
      </c>
      <c r="H22" s="60" t="s">
        <v>76</v>
      </c>
      <c r="I22" s="51">
        <f>I6</f>
        <v>1</v>
      </c>
      <c r="J22" s="51">
        <v>14.006</v>
      </c>
      <c r="K22" s="51">
        <f>K6</f>
        <v>0.2</v>
      </c>
      <c r="L22" s="52">
        <f>IF(OR(I22=0, K22=0), 0, (J22*1000)/(1000/(I22*K22)))</f>
        <v>2.8012000000000001</v>
      </c>
      <c r="N22" s="60" t="s">
        <v>76</v>
      </c>
      <c r="O22" s="51">
        <f>O6</f>
        <v>1</v>
      </c>
      <c r="P22" s="51">
        <v>14.006</v>
      </c>
      <c r="Q22" s="51">
        <f>Q6</f>
        <v>1</v>
      </c>
      <c r="R22" s="52">
        <f>IF(OR(O22=0,Q22=0),0,(P22*1000)/(1000/(O22*Q22)))</f>
        <v>14.006</v>
      </c>
      <c r="T22" s="60" t="s">
        <v>76</v>
      </c>
      <c r="U22" s="51">
        <f>U6</f>
        <v>1</v>
      </c>
      <c r="V22" s="51">
        <v>14.006</v>
      </c>
      <c r="W22" s="51">
        <f>W6</f>
        <v>2</v>
      </c>
      <c r="X22" s="52">
        <f>IF(OR(U22=0,W22=0),0,(V22*1000)/(1000/(U22*W22)))</f>
        <v>28.012</v>
      </c>
      <c r="Z22" s="70" t="s">
        <v>31</v>
      </c>
      <c r="AA22" s="71" t="s">
        <v>32</v>
      </c>
      <c r="AB22" s="72" t="s">
        <v>29</v>
      </c>
    </row>
    <row r="23" spans="2:28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1"/>
        <v>0</v>
      </c>
      <c r="H23" s="61" t="s">
        <v>77</v>
      </c>
      <c r="I23" s="22">
        <f>I6</f>
        <v>1</v>
      </c>
      <c r="J23" s="22">
        <v>30.973700000000001</v>
      </c>
      <c r="K23" s="22">
        <f>K6</f>
        <v>0.2</v>
      </c>
      <c r="L23" s="33">
        <f t="shared" ref="L23:L35" si="12">IF(OR(I23=0, K23=0), 0, (J23*1000)/(1000/(I23*K23)))</f>
        <v>6.1947400000000004</v>
      </c>
      <c r="N23" s="61" t="s">
        <v>77</v>
      </c>
      <c r="O23" s="22">
        <f>O6</f>
        <v>1</v>
      </c>
      <c r="P23" s="22">
        <v>30.973700000000001</v>
      </c>
      <c r="Q23" s="22">
        <f>Q6</f>
        <v>1</v>
      </c>
      <c r="R23" s="33">
        <f t="shared" ref="R23:R35" si="13">IF(OR(O23=0,Q23=0),0,(P23*1000)/(1000/(O23*Q23)))</f>
        <v>30.973700000000001</v>
      </c>
      <c r="T23" s="61" t="s">
        <v>77</v>
      </c>
      <c r="U23" s="22">
        <f>U6</f>
        <v>1</v>
      </c>
      <c r="V23" s="22">
        <v>30.973700000000001</v>
      </c>
      <c r="W23" s="22">
        <f>W6</f>
        <v>2</v>
      </c>
      <c r="X23" s="33">
        <f t="shared" ref="X23:X35" si="14">IF(OR(U23=0,W23=0),0,(V23*1000)/(1000/(U23*W23)))</f>
        <v>61.947400000000002</v>
      </c>
      <c r="Z23" s="77" t="s">
        <v>30</v>
      </c>
      <c r="AA23" s="78" t="s">
        <v>33</v>
      </c>
      <c r="AB23" s="79"/>
    </row>
    <row r="24" spans="2:28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1"/>
        <v>117.2829</v>
      </c>
      <c r="H24" s="62" t="s">
        <v>78</v>
      </c>
      <c r="I24" s="22">
        <f>I7</f>
        <v>2</v>
      </c>
      <c r="J24" s="22">
        <v>39.094299999999997</v>
      </c>
      <c r="K24" s="22">
        <f>K7</f>
        <v>1.86</v>
      </c>
      <c r="L24" s="33">
        <f t="shared" si="12"/>
        <v>145.43079599999999</v>
      </c>
      <c r="N24" s="62" t="s">
        <v>78</v>
      </c>
      <c r="O24" s="22">
        <f>O7</f>
        <v>2</v>
      </c>
      <c r="P24" s="22">
        <v>39.094299999999997</v>
      </c>
      <c r="Q24" s="22">
        <f>Q7</f>
        <v>2</v>
      </c>
      <c r="R24" s="33">
        <f t="shared" si="13"/>
        <v>156.37719999999999</v>
      </c>
      <c r="T24" s="62" t="s">
        <v>78</v>
      </c>
      <c r="U24" s="22">
        <f>U7</f>
        <v>2</v>
      </c>
      <c r="V24" s="22">
        <v>39.094299999999997</v>
      </c>
      <c r="W24" s="22">
        <f>W7</f>
        <v>2</v>
      </c>
      <c r="X24" s="33">
        <f t="shared" si="14"/>
        <v>156.37719999999999</v>
      </c>
      <c r="Z24" s="80" t="s">
        <v>34</v>
      </c>
      <c r="AA24" s="81" t="s">
        <v>35</v>
      </c>
      <c r="AB24" s="82" t="s">
        <v>36</v>
      </c>
    </row>
    <row r="25" spans="2:28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1"/>
        <v>42.018000000000001</v>
      </c>
      <c r="H25" s="62" t="s">
        <v>79</v>
      </c>
      <c r="I25" s="22">
        <f>I7</f>
        <v>2</v>
      </c>
      <c r="J25" s="22">
        <v>14.006</v>
      </c>
      <c r="K25" s="22">
        <f>K7</f>
        <v>1.86</v>
      </c>
      <c r="L25" s="33">
        <f t="shared" si="12"/>
        <v>52.102319999999999</v>
      </c>
      <c r="N25" s="62" t="s">
        <v>79</v>
      </c>
      <c r="O25" s="22">
        <f>O7</f>
        <v>2</v>
      </c>
      <c r="P25" s="22">
        <v>14.006</v>
      </c>
      <c r="Q25" s="22">
        <f>Q7</f>
        <v>2</v>
      </c>
      <c r="R25" s="33">
        <f t="shared" si="13"/>
        <v>56.024000000000001</v>
      </c>
      <c r="T25" s="62" t="s">
        <v>79</v>
      </c>
      <c r="U25" s="22">
        <f>U7</f>
        <v>2</v>
      </c>
      <c r="V25" s="22">
        <v>14.006</v>
      </c>
      <c r="W25" s="22">
        <f>W7</f>
        <v>2</v>
      </c>
      <c r="X25" s="33">
        <f t="shared" si="14"/>
        <v>56.024000000000001</v>
      </c>
      <c r="Z25" s="83" t="s">
        <v>39</v>
      </c>
      <c r="AA25" s="84" t="s">
        <v>37</v>
      </c>
      <c r="AB25" s="85" t="s">
        <v>38</v>
      </c>
    </row>
    <row r="26" spans="2:28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</v>
      </c>
      <c r="F26" s="33">
        <f t="shared" si="11"/>
        <v>80.156000000000006</v>
      </c>
      <c r="H26" s="63" t="s">
        <v>80</v>
      </c>
      <c r="I26" s="22">
        <f>I8</f>
        <v>2</v>
      </c>
      <c r="J26" s="22">
        <v>40.078000000000003</v>
      </c>
      <c r="K26" s="22">
        <f>K8</f>
        <v>1</v>
      </c>
      <c r="L26" s="33">
        <f t="shared" si="12"/>
        <v>80.156000000000006</v>
      </c>
      <c r="N26" s="63" t="s">
        <v>80</v>
      </c>
      <c r="O26" s="22">
        <f>O8</f>
        <v>2</v>
      </c>
      <c r="P26" s="22">
        <v>40.078000000000003</v>
      </c>
      <c r="Q26" s="22">
        <f>Q8</f>
        <v>2</v>
      </c>
      <c r="R26" s="33">
        <f t="shared" si="13"/>
        <v>160.31200000000001</v>
      </c>
      <c r="T26" s="63" t="s">
        <v>80</v>
      </c>
      <c r="U26" s="22">
        <f>U8</f>
        <v>2</v>
      </c>
      <c r="V26" s="22">
        <v>40.078000000000003</v>
      </c>
      <c r="W26" s="22">
        <f>W8</f>
        <v>2</v>
      </c>
      <c r="X26" s="33">
        <f t="shared" si="14"/>
        <v>160.31200000000001</v>
      </c>
      <c r="Z26" s="86" t="s">
        <v>40</v>
      </c>
      <c r="AA26" s="87" t="s">
        <v>33</v>
      </c>
      <c r="AB26" s="88" t="s">
        <v>92</v>
      </c>
    </row>
    <row r="27" spans="2:28" x14ac:dyDescent="0.25">
      <c r="B27" s="63" t="s">
        <v>81</v>
      </c>
      <c r="C27" s="22">
        <f>C8</f>
        <v>2</v>
      </c>
      <c r="D27" s="22">
        <v>28.012</v>
      </c>
      <c r="E27" s="22">
        <f>E8</f>
        <v>1</v>
      </c>
      <c r="F27" s="33">
        <f t="shared" si="11"/>
        <v>56.024000000000001</v>
      </c>
      <c r="H27" s="63" t="s">
        <v>81</v>
      </c>
      <c r="I27" s="22">
        <f>I8</f>
        <v>2</v>
      </c>
      <c r="J27" s="22">
        <v>28.012</v>
      </c>
      <c r="K27" s="22">
        <f>K8</f>
        <v>1</v>
      </c>
      <c r="L27" s="33">
        <f t="shared" si="12"/>
        <v>56.024000000000001</v>
      </c>
      <c r="N27" s="63" t="s">
        <v>81</v>
      </c>
      <c r="O27" s="22">
        <f>O8</f>
        <v>2</v>
      </c>
      <c r="P27" s="22">
        <v>28.012</v>
      </c>
      <c r="Q27" s="22">
        <f>Q8</f>
        <v>2</v>
      </c>
      <c r="R27" s="33">
        <f t="shared" si="13"/>
        <v>112.048</v>
      </c>
      <c r="T27" s="63" t="s">
        <v>81</v>
      </c>
      <c r="U27" s="22">
        <f>U8</f>
        <v>2</v>
      </c>
      <c r="V27" s="22">
        <v>28.012</v>
      </c>
      <c r="W27" s="22">
        <f>W8</f>
        <v>2</v>
      </c>
      <c r="X27" s="33">
        <f t="shared" si="14"/>
        <v>112.048</v>
      </c>
      <c r="Z27" s="21"/>
      <c r="AA27" s="73"/>
      <c r="AB27" s="11"/>
    </row>
    <row r="28" spans="2:28" x14ac:dyDescent="0.25">
      <c r="B28" s="64" t="s">
        <v>82</v>
      </c>
      <c r="C28" s="22">
        <f>C9</f>
        <v>1</v>
      </c>
      <c r="D28" s="22">
        <v>28.012</v>
      </c>
      <c r="E28" s="22">
        <f>E9</f>
        <v>4</v>
      </c>
      <c r="F28" s="33">
        <f>IF(OR(C28=0, E28=0), 0, (D28*1000)/(1000/(C28*E28)))</f>
        <v>112.048</v>
      </c>
      <c r="H28" s="64" t="s">
        <v>82</v>
      </c>
      <c r="I28" s="22">
        <f>I9</f>
        <v>1</v>
      </c>
      <c r="J28" s="22">
        <v>28.012</v>
      </c>
      <c r="K28" s="22">
        <f>K9</f>
        <v>3.57</v>
      </c>
      <c r="L28" s="33">
        <f t="shared" si="12"/>
        <v>100.00283999999999</v>
      </c>
      <c r="N28" s="64" t="s">
        <v>82</v>
      </c>
      <c r="O28" s="22">
        <f>O9</f>
        <v>1</v>
      </c>
      <c r="P28" s="22">
        <v>28.012</v>
      </c>
      <c r="Q28" s="22">
        <f>Q9</f>
        <v>1</v>
      </c>
      <c r="R28" s="33">
        <f t="shared" si="13"/>
        <v>28.012</v>
      </c>
      <c r="T28" s="64" t="s">
        <v>82</v>
      </c>
      <c r="U28" s="22">
        <f>U9</f>
        <v>1</v>
      </c>
      <c r="V28" s="22">
        <v>28.012</v>
      </c>
      <c r="W28" s="22">
        <f>W9</f>
        <v>0.5</v>
      </c>
      <c r="X28" s="33">
        <f>IF(OR(U28=0,W28=0),0,(V28*1000)/(1000/(U28*W28)))</f>
        <v>14.006</v>
      </c>
      <c r="Z28" s="89" t="s">
        <v>41</v>
      </c>
      <c r="AA28" s="90" t="s">
        <v>33</v>
      </c>
      <c r="AB28" s="91" t="s">
        <v>91</v>
      </c>
    </row>
    <row r="29" spans="2:28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1"/>
        <v>0</v>
      </c>
      <c r="H29" s="93" t="s">
        <v>83</v>
      </c>
      <c r="I29" s="22">
        <f>I13</f>
        <v>1</v>
      </c>
      <c r="J29" s="22">
        <v>39.094299999999997</v>
      </c>
      <c r="K29" s="22">
        <f>K13</f>
        <v>0.28999999999999998</v>
      </c>
      <c r="L29" s="33">
        <f t="shared" si="12"/>
        <v>11.337346999999999</v>
      </c>
      <c r="N29" s="93" t="s">
        <v>83</v>
      </c>
      <c r="O29" s="22">
        <f>O13</f>
        <v>1</v>
      </c>
      <c r="P29" s="22">
        <v>39.094299999999997</v>
      </c>
      <c r="Q29" s="22">
        <f>Q13</f>
        <v>0</v>
      </c>
      <c r="R29" s="33">
        <f t="shared" si="13"/>
        <v>0</v>
      </c>
      <c r="T29" s="93" t="s">
        <v>83</v>
      </c>
      <c r="U29" s="22">
        <f>U13</f>
        <v>1</v>
      </c>
      <c r="V29" s="22">
        <v>39.094299999999997</v>
      </c>
      <c r="W29" s="22">
        <f>W13</f>
        <v>0</v>
      </c>
      <c r="X29" s="33">
        <f t="shared" si="14"/>
        <v>0</v>
      </c>
      <c r="Z29" s="97" t="s">
        <v>43</v>
      </c>
      <c r="AA29" s="98" t="s">
        <v>35</v>
      </c>
      <c r="AB29" s="99" t="s">
        <v>42</v>
      </c>
    </row>
    <row r="30" spans="2:28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1"/>
        <v>0</v>
      </c>
      <c r="H30" s="93" t="s">
        <v>84</v>
      </c>
      <c r="I30" s="22">
        <f>I13</f>
        <v>1</v>
      </c>
      <c r="J30" s="22">
        <v>30.973700000000001</v>
      </c>
      <c r="K30" s="22">
        <f>K13</f>
        <v>0.28999999999999998</v>
      </c>
      <c r="L30" s="33">
        <f t="shared" si="12"/>
        <v>8.9823730000000008</v>
      </c>
      <c r="N30" s="93" t="s">
        <v>84</v>
      </c>
      <c r="O30" s="22">
        <f>O13</f>
        <v>1</v>
      </c>
      <c r="P30" s="22">
        <v>30.973700000000001</v>
      </c>
      <c r="Q30" s="22">
        <f>Q13</f>
        <v>0</v>
      </c>
      <c r="R30" s="33">
        <f t="shared" si="13"/>
        <v>0</v>
      </c>
      <c r="T30" s="93" t="s">
        <v>84</v>
      </c>
      <c r="U30" s="22">
        <f>U13</f>
        <v>1</v>
      </c>
      <c r="V30" s="22">
        <v>30.973700000000001</v>
      </c>
      <c r="W30" s="22">
        <f>W13</f>
        <v>0</v>
      </c>
      <c r="X30" s="33">
        <f t="shared" si="14"/>
        <v>0</v>
      </c>
      <c r="Z30" s="100" t="s">
        <v>44</v>
      </c>
      <c r="AA30" s="101" t="s">
        <v>37</v>
      </c>
      <c r="AB30" s="102" t="s">
        <v>93</v>
      </c>
    </row>
    <row r="31" spans="2:28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1"/>
        <v>39.094299999999997</v>
      </c>
      <c r="H31" s="94" t="s">
        <v>11</v>
      </c>
      <c r="I31" s="22">
        <f>I14</f>
        <v>1</v>
      </c>
      <c r="J31" s="22">
        <v>39.094299999999997</v>
      </c>
      <c r="K31" s="22">
        <f>K14</f>
        <v>0</v>
      </c>
      <c r="L31" s="33">
        <f t="shared" si="12"/>
        <v>0</v>
      </c>
      <c r="N31" s="94" t="s">
        <v>11</v>
      </c>
      <c r="O31" s="22">
        <f>O14</f>
        <v>1</v>
      </c>
      <c r="P31" s="22">
        <v>39.094299999999997</v>
      </c>
      <c r="Q31" s="22">
        <f>Q14</f>
        <v>0</v>
      </c>
      <c r="R31" s="33">
        <f t="shared" si="13"/>
        <v>0</v>
      </c>
      <c r="T31" s="94" t="s">
        <v>11</v>
      </c>
      <c r="U31" s="22">
        <f>U14</f>
        <v>1</v>
      </c>
      <c r="V31" s="22">
        <v>39.094299999999997</v>
      </c>
      <c r="W31" s="22">
        <f>W14</f>
        <v>0</v>
      </c>
      <c r="X31" s="33">
        <f t="shared" si="14"/>
        <v>0</v>
      </c>
      <c r="Z31" s="103" t="s">
        <v>45</v>
      </c>
      <c r="AA31" s="104" t="s">
        <v>37</v>
      </c>
      <c r="AB31" s="105" t="s">
        <v>90</v>
      </c>
    </row>
    <row r="32" spans="2:28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1"/>
        <v>35.453000000000003</v>
      </c>
      <c r="H32" s="94" t="s">
        <v>12</v>
      </c>
      <c r="I32" s="22">
        <f>I14</f>
        <v>1</v>
      </c>
      <c r="J32" s="22">
        <v>35.453000000000003</v>
      </c>
      <c r="K32" s="22">
        <f>K14</f>
        <v>0</v>
      </c>
      <c r="L32" s="33">
        <f t="shared" si="12"/>
        <v>0</v>
      </c>
      <c r="N32" s="94" t="s">
        <v>12</v>
      </c>
      <c r="O32" s="22">
        <f>O14</f>
        <v>1</v>
      </c>
      <c r="P32" s="22">
        <v>35.453000000000003</v>
      </c>
      <c r="Q32" s="22">
        <f>Q14</f>
        <v>0</v>
      </c>
      <c r="R32" s="33">
        <f t="shared" si="13"/>
        <v>0</v>
      </c>
      <c r="T32" s="94" t="s">
        <v>12</v>
      </c>
      <c r="U32" s="22">
        <f>U14</f>
        <v>1</v>
      </c>
      <c r="V32" s="22">
        <v>35.453000000000003</v>
      </c>
      <c r="W32" s="22">
        <f>W14</f>
        <v>0</v>
      </c>
      <c r="X32" s="33">
        <f t="shared" si="14"/>
        <v>0</v>
      </c>
      <c r="Z32" s="12" t="s">
        <v>46</v>
      </c>
      <c r="AA32" s="73" t="s">
        <v>37</v>
      </c>
      <c r="AB32" s="11" t="s">
        <v>90</v>
      </c>
    </row>
    <row r="33" spans="2:28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2</v>
      </c>
      <c r="F33" s="33">
        <f t="shared" si="11"/>
        <v>80.156000000000006</v>
      </c>
      <c r="H33" s="95" t="s">
        <v>85</v>
      </c>
      <c r="I33" s="22">
        <f>I15</f>
        <v>1</v>
      </c>
      <c r="J33" s="22">
        <v>40.078000000000003</v>
      </c>
      <c r="K33" s="22">
        <f>K15</f>
        <v>2</v>
      </c>
      <c r="L33" s="33">
        <f t="shared" si="12"/>
        <v>80.156000000000006</v>
      </c>
      <c r="N33" s="95" t="s">
        <v>85</v>
      </c>
      <c r="O33" s="22">
        <f>O15</f>
        <v>1</v>
      </c>
      <c r="P33" s="22">
        <v>40.078000000000003</v>
      </c>
      <c r="Q33" s="22">
        <f>Q15</f>
        <v>0</v>
      </c>
      <c r="R33" s="33">
        <f t="shared" si="13"/>
        <v>0</v>
      </c>
      <c r="T33" s="95" t="s">
        <v>85</v>
      </c>
      <c r="U33" s="22">
        <f>U15</f>
        <v>1</v>
      </c>
      <c r="V33" s="22">
        <v>40.078000000000003</v>
      </c>
      <c r="W33" s="22">
        <f>W15</f>
        <v>0</v>
      </c>
      <c r="X33" s="33">
        <f t="shared" si="14"/>
        <v>0</v>
      </c>
      <c r="Z33" s="12" t="s">
        <v>47</v>
      </c>
      <c r="AA33" s="73" t="s">
        <v>37</v>
      </c>
      <c r="AB33" s="11" t="s">
        <v>90</v>
      </c>
    </row>
    <row r="34" spans="2:28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1"/>
        <v>48.61</v>
      </c>
      <c r="H34" s="96" t="s">
        <v>86</v>
      </c>
      <c r="I34" s="22">
        <f>I16</f>
        <v>2</v>
      </c>
      <c r="J34" s="22">
        <v>24.305</v>
      </c>
      <c r="K34" s="22">
        <f>K16</f>
        <v>1</v>
      </c>
      <c r="L34" s="33">
        <f t="shared" si="12"/>
        <v>48.61</v>
      </c>
      <c r="N34" s="96" t="s">
        <v>86</v>
      </c>
      <c r="O34" s="22">
        <f>O16</f>
        <v>2</v>
      </c>
      <c r="P34" s="22">
        <v>24.305</v>
      </c>
      <c r="Q34" s="22">
        <f>Q16</f>
        <v>1</v>
      </c>
      <c r="R34" s="33">
        <f t="shared" si="13"/>
        <v>48.61</v>
      </c>
      <c r="T34" s="96" t="s">
        <v>86</v>
      </c>
      <c r="U34" s="22">
        <f>U16</f>
        <v>2</v>
      </c>
      <c r="V34" s="22">
        <v>24.305</v>
      </c>
      <c r="W34" s="22">
        <f>W16</f>
        <v>1</v>
      </c>
      <c r="X34" s="33">
        <f t="shared" si="14"/>
        <v>48.61</v>
      </c>
      <c r="Z34" s="21"/>
      <c r="AA34" s="73"/>
      <c r="AB34" s="11"/>
    </row>
    <row r="35" spans="2:28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1"/>
        <v>64.13</v>
      </c>
      <c r="H35" s="96" t="s">
        <v>87</v>
      </c>
      <c r="I35" s="22">
        <f>I16</f>
        <v>2</v>
      </c>
      <c r="J35" s="22">
        <v>32.064999999999998</v>
      </c>
      <c r="K35" s="22">
        <f>K16</f>
        <v>1</v>
      </c>
      <c r="L35" s="33">
        <f t="shared" si="12"/>
        <v>64.13</v>
      </c>
      <c r="N35" s="96" t="s">
        <v>87</v>
      </c>
      <c r="O35" s="22">
        <f>O16</f>
        <v>2</v>
      </c>
      <c r="P35" s="22">
        <v>32.064999999999998</v>
      </c>
      <c r="Q35" s="22">
        <f>Q16</f>
        <v>1</v>
      </c>
      <c r="R35" s="33">
        <f t="shared" si="13"/>
        <v>64.13</v>
      </c>
      <c r="T35" s="96" t="s">
        <v>87</v>
      </c>
      <c r="U35" s="22">
        <f>U16</f>
        <v>2</v>
      </c>
      <c r="V35" s="22">
        <v>32.064999999999998</v>
      </c>
      <c r="W35" s="22">
        <f>W16</f>
        <v>1</v>
      </c>
      <c r="X35" s="33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31"/>
      <c r="F36" s="34"/>
      <c r="H36" s="31"/>
      <c r="L36" s="34"/>
      <c r="N36" s="31"/>
      <c r="R36" s="34"/>
      <c r="T36" s="31"/>
      <c r="X36" s="34"/>
    </row>
    <row r="37" spans="2:28" x14ac:dyDescent="0.25">
      <c r="B37" s="42" t="s">
        <v>13</v>
      </c>
      <c r="C37" s="43"/>
      <c r="D37" s="44"/>
      <c r="E37" s="44"/>
      <c r="F37" s="45"/>
      <c r="H37" s="42" t="s">
        <v>13</v>
      </c>
      <c r="I37" s="43"/>
      <c r="J37" s="44"/>
      <c r="K37" s="44"/>
      <c r="L37" s="50"/>
      <c r="N37" s="42" t="s">
        <v>13</v>
      </c>
      <c r="O37" s="43"/>
      <c r="P37" s="44"/>
      <c r="Q37" s="44"/>
      <c r="R37" s="50"/>
      <c r="T37" s="42" t="s">
        <v>13</v>
      </c>
      <c r="U37" s="43"/>
      <c r="V37" s="44"/>
      <c r="W37" s="44"/>
      <c r="X37" s="50"/>
    </row>
    <row r="38" spans="2:28" ht="15.75" thickBot="1" x14ac:dyDescent="0.3">
      <c r="B38" s="46" t="s">
        <v>14</v>
      </c>
      <c r="C38" s="47" t="s">
        <v>4</v>
      </c>
      <c r="D38" s="48"/>
      <c r="E38" s="48"/>
      <c r="F38" s="49"/>
      <c r="H38" s="46" t="s">
        <v>14</v>
      </c>
      <c r="I38" s="47" t="s">
        <v>4</v>
      </c>
      <c r="J38" s="48"/>
      <c r="K38" s="48"/>
      <c r="L38" s="49"/>
      <c r="N38" s="46" t="s">
        <v>14</v>
      </c>
      <c r="O38" s="47" t="s">
        <v>4</v>
      </c>
      <c r="P38" s="48"/>
      <c r="Q38" s="48"/>
      <c r="R38" s="49"/>
      <c r="T38" s="46" t="s">
        <v>14</v>
      </c>
      <c r="U38" s="47" t="s">
        <v>4</v>
      </c>
      <c r="V38" s="48"/>
      <c r="W38" s="48"/>
      <c r="X38" s="49"/>
    </row>
    <row r="39" spans="2:28" x14ac:dyDescent="0.25">
      <c r="B39" s="113" t="s">
        <v>15</v>
      </c>
      <c r="C39" s="59">
        <f>SUM(F22,F25,F27,F28)</f>
        <v>210.09</v>
      </c>
      <c r="D39" s="2"/>
      <c r="E39" s="35"/>
      <c r="F39" s="32"/>
      <c r="H39" s="113" t="s">
        <v>15</v>
      </c>
      <c r="I39" s="59">
        <f>SUM(L22,L25,L27,L28)</f>
        <v>210.93036000000001</v>
      </c>
      <c r="K39" s="35"/>
      <c r="L39" s="32"/>
      <c r="N39" s="113" t="s">
        <v>15</v>
      </c>
      <c r="O39" s="59">
        <f>SUM(R22,R25,R27,R28)</f>
        <v>210.09</v>
      </c>
      <c r="Q39" s="13"/>
      <c r="R39" s="32"/>
      <c r="T39" s="113" t="s">
        <v>15</v>
      </c>
      <c r="U39" s="59">
        <f>SUM(X22,X25,X27,X28)</f>
        <v>210.09</v>
      </c>
      <c r="W39" s="35"/>
      <c r="X39" s="32"/>
    </row>
    <row r="40" spans="2:28" x14ac:dyDescent="0.25">
      <c r="B40" s="114" t="s">
        <v>16</v>
      </c>
      <c r="C40" s="22">
        <f>SUM(F23,F30)</f>
        <v>0</v>
      </c>
      <c r="E40" s="35" t="s">
        <v>97</v>
      </c>
      <c r="F40" s="32">
        <v>8.52</v>
      </c>
      <c r="H40" s="114" t="s">
        <v>16</v>
      </c>
      <c r="I40" s="22">
        <f>SUM(L23,L30)</f>
        <v>15.177113000000002</v>
      </c>
      <c r="K40" s="126" t="s">
        <v>97</v>
      </c>
      <c r="L40" s="32">
        <v>7.62</v>
      </c>
      <c r="N40" s="114" t="s">
        <v>16</v>
      </c>
      <c r="O40" s="22">
        <f>SUM(R23,R30)</f>
        <v>30.973700000000001</v>
      </c>
      <c r="Q40" s="127" t="s">
        <v>97</v>
      </c>
      <c r="R40" s="32">
        <v>4.33</v>
      </c>
      <c r="T40" s="114" t="s">
        <v>16</v>
      </c>
      <c r="U40" s="22">
        <f>SUM(X23,X30)</f>
        <v>61.947400000000002</v>
      </c>
      <c r="W40" s="126" t="s">
        <v>97</v>
      </c>
      <c r="X40" s="32">
        <v>4.2699999999999996</v>
      </c>
    </row>
    <row r="41" spans="2:28" x14ac:dyDescent="0.25">
      <c r="B41" s="114" t="s">
        <v>17</v>
      </c>
      <c r="C41" s="57">
        <f>SUM(F24,F29,F31)</f>
        <v>156.37719999999999</v>
      </c>
      <c r="E41" s="35"/>
      <c r="F41" s="32"/>
      <c r="H41" s="114" t="s">
        <v>17</v>
      </c>
      <c r="I41" s="57">
        <f>SUM(L24,L29,L31)</f>
        <v>156.76814299999998</v>
      </c>
      <c r="K41" s="35"/>
      <c r="L41" s="32"/>
      <c r="N41" s="114" t="s">
        <v>17</v>
      </c>
      <c r="O41" s="57">
        <f>SUM(R24,R29,R31)</f>
        <v>156.37719999999999</v>
      </c>
      <c r="Q41" s="13"/>
      <c r="R41" s="32"/>
      <c r="T41" s="114" t="s">
        <v>17</v>
      </c>
      <c r="U41" s="57">
        <f>SUM(X24,X29,X31)</f>
        <v>156.37719999999999</v>
      </c>
      <c r="W41" s="35"/>
      <c r="X41" s="32"/>
    </row>
    <row r="42" spans="2:28" x14ac:dyDescent="0.25">
      <c r="B42" s="114" t="s">
        <v>18</v>
      </c>
      <c r="C42" s="57">
        <f>F26+F33</f>
        <v>160.31200000000001</v>
      </c>
      <c r="E42" s="35"/>
      <c r="F42" s="32"/>
      <c r="H42" s="114" t="s">
        <v>18</v>
      </c>
      <c r="I42" s="57">
        <f>L26+L33</f>
        <v>160.31200000000001</v>
      </c>
      <c r="K42" s="35"/>
      <c r="L42" s="32"/>
      <c r="N42" s="114" t="s">
        <v>18</v>
      </c>
      <c r="O42" s="57">
        <f>R26+R33</f>
        <v>160.31200000000001</v>
      </c>
      <c r="Q42" s="13"/>
      <c r="R42" s="32"/>
      <c r="T42" s="114" t="s">
        <v>18</v>
      </c>
      <c r="U42" s="57">
        <f>X26+X33</f>
        <v>160.31200000000001</v>
      </c>
      <c r="W42" s="35"/>
      <c r="X42" s="32"/>
    </row>
    <row r="43" spans="2:28" x14ac:dyDescent="0.25">
      <c r="B43" s="114" t="s">
        <v>19</v>
      </c>
      <c r="C43" s="57">
        <f>F34</f>
        <v>48.61</v>
      </c>
      <c r="E43" s="35"/>
      <c r="F43" s="32"/>
      <c r="H43" s="114" t="s">
        <v>19</v>
      </c>
      <c r="I43" s="57">
        <f>L34</f>
        <v>48.61</v>
      </c>
      <c r="K43" s="35"/>
      <c r="L43" s="32"/>
      <c r="N43" s="114" t="s">
        <v>19</v>
      </c>
      <c r="O43" s="57">
        <f>R34</f>
        <v>48.61</v>
      </c>
      <c r="Q43" s="13"/>
      <c r="R43" s="32"/>
      <c r="T43" s="114" t="s">
        <v>19</v>
      </c>
      <c r="U43" s="57">
        <f>X34</f>
        <v>48.61</v>
      </c>
      <c r="W43" s="35"/>
      <c r="X43" s="32"/>
    </row>
    <row r="44" spans="2:28" ht="15.75" thickBot="1" x14ac:dyDescent="0.3">
      <c r="B44" s="115" t="s">
        <v>20</v>
      </c>
      <c r="C44" s="58">
        <f>F35</f>
        <v>64.13</v>
      </c>
      <c r="D44" s="36"/>
      <c r="E44" s="37"/>
      <c r="F44" s="38"/>
      <c r="H44" s="115" t="s">
        <v>20</v>
      </c>
      <c r="I44" s="58">
        <f>L35</f>
        <v>64.13</v>
      </c>
      <c r="J44" s="36"/>
      <c r="K44" s="37"/>
      <c r="L44" s="38"/>
      <c r="N44" s="115" t="s">
        <v>20</v>
      </c>
      <c r="O44" s="58">
        <f>R35</f>
        <v>64.13</v>
      </c>
      <c r="P44" s="36"/>
      <c r="Q44" s="41"/>
      <c r="R44" s="38"/>
      <c r="T44" s="115" t="s">
        <v>20</v>
      </c>
      <c r="U44" s="58">
        <f>X35</f>
        <v>64.13</v>
      </c>
      <c r="V44" s="36"/>
      <c r="W44" s="37"/>
      <c r="X4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0D87-9739-4E9A-9895-32B9F5C305B9}">
  <sheetPr>
    <pageSetUpPr fitToPage="1"/>
  </sheetPr>
  <dimension ref="B1:AF53"/>
  <sheetViews>
    <sheetView workbookViewId="0">
      <selection activeCell="B1" sqref="B1"/>
    </sheetView>
  </sheetViews>
  <sheetFormatPr defaultRowHeight="15" x14ac:dyDescent="0.25"/>
  <cols>
    <col min="1" max="1" width="3.42578125" customWidth="1"/>
    <col min="2" max="2" width="15" style="2" customWidth="1"/>
    <col min="8" max="8" width="7.140625" customWidth="1"/>
    <col min="9" max="9" width="15" style="2" customWidth="1"/>
    <col min="15" max="15" width="7.140625" customWidth="1"/>
    <col min="16" max="16" width="15" style="2" customWidth="1"/>
    <col min="22" max="22" width="7.140625" customWidth="1"/>
    <col min="23" max="23" width="1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59</v>
      </c>
      <c r="J6" s="51">
        <v>1</v>
      </c>
      <c r="K6" s="51">
        <v>115.3</v>
      </c>
      <c r="L6" s="122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59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59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61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61</v>
      </c>
      <c r="J7" s="22">
        <v>2</v>
      </c>
      <c r="K7" s="22">
        <v>101.1</v>
      </c>
      <c r="L7" s="121">
        <v>2</v>
      </c>
      <c r="M7" s="30">
        <f t="shared" si="1"/>
        <v>404.4</v>
      </c>
      <c r="N7">
        <f t="shared" ref="N7:N18" si="5">L7/2</f>
        <v>1</v>
      </c>
      <c r="P7" s="62" t="s">
        <v>61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61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63</v>
      </c>
      <c r="C8" s="110">
        <v>2</v>
      </c>
      <c r="D8" s="22">
        <v>164.08799999999999</v>
      </c>
      <c r="E8" s="121">
        <v>1.5</v>
      </c>
      <c r="F8" s="30">
        <f t="shared" si="0"/>
        <v>492.26400000000001</v>
      </c>
      <c r="G8">
        <f t="shared" si="4"/>
        <v>0.75</v>
      </c>
      <c r="I8" s="63" t="s">
        <v>63</v>
      </c>
      <c r="J8" s="22">
        <v>2</v>
      </c>
      <c r="K8" s="22">
        <v>164.08799999999999</v>
      </c>
      <c r="L8" s="121">
        <v>1.5</v>
      </c>
      <c r="M8" s="30">
        <f t="shared" si="1"/>
        <v>492.26400000000001</v>
      </c>
      <c r="N8">
        <f t="shared" si="5"/>
        <v>0.75</v>
      </c>
      <c r="P8" s="63" t="s">
        <v>63</v>
      </c>
      <c r="Q8" s="22">
        <v>2</v>
      </c>
      <c r="R8" s="22">
        <v>164.08799999999999</v>
      </c>
      <c r="S8" s="121">
        <v>1.25</v>
      </c>
      <c r="T8" s="30">
        <f t="shared" si="2"/>
        <v>410.22</v>
      </c>
      <c r="U8">
        <f t="shared" si="6"/>
        <v>0.625</v>
      </c>
      <c r="W8" s="63" t="s">
        <v>63</v>
      </c>
      <c r="X8" s="22">
        <v>2</v>
      </c>
      <c r="Y8" s="22">
        <v>164.08799999999999</v>
      </c>
      <c r="Z8" s="121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65</v>
      </c>
      <c r="C9" s="22">
        <v>1</v>
      </c>
      <c r="D9" s="112">
        <v>80.043000000000006</v>
      </c>
      <c r="E9" s="121">
        <v>2.5</v>
      </c>
      <c r="F9" s="30">
        <f>IF(OR(D9=0,E9=0),0,(D9*1000)/(1000/(C9*E9)))</f>
        <v>200.10749999999999</v>
      </c>
      <c r="G9">
        <f t="shared" si="4"/>
        <v>1.25</v>
      </c>
      <c r="I9" s="64" t="s">
        <v>65</v>
      </c>
      <c r="J9" s="22">
        <v>1</v>
      </c>
      <c r="K9" s="22">
        <v>80.043000000000006</v>
      </c>
      <c r="L9" s="121">
        <v>2.2999999999999998</v>
      </c>
      <c r="M9" s="30">
        <f>IF(OR(K9=0,L9=0),0,(K9*1000)/(1000/(J9*L9)))</f>
        <v>184.09889999999999</v>
      </c>
      <c r="N9">
        <f t="shared" si="5"/>
        <v>1.1499999999999999</v>
      </c>
      <c r="P9" s="64" t="s">
        <v>65</v>
      </c>
      <c r="Q9" s="22">
        <v>1</v>
      </c>
      <c r="R9" s="22">
        <v>80.043000000000006</v>
      </c>
      <c r="S9" s="121">
        <v>2.5</v>
      </c>
      <c r="T9" s="30">
        <f>IF(OR(R9=0,S9=0),0,(R9*1000)/(1000/(Q9*S9)))</f>
        <v>200.10749999999999</v>
      </c>
      <c r="U9">
        <f t="shared" si="6"/>
        <v>1.25</v>
      </c>
      <c r="W9" s="64" t="s">
        <v>65</v>
      </c>
      <c r="X9" s="22">
        <v>1</v>
      </c>
      <c r="Y9" s="22">
        <v>80.043000000000006</v>
      </c>
      <c r="Z9" s="121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68</v>
      </c>
      <c r="J13" s="51">
        <v>1</v>
      </c>
      <c r="K13" s="51">
        <v>136.08600000000001</v>
      </c>
      <c r="L13" s="122">
        <v>0</v>
      </c>
      <c r="M13" s="52">
        <f>IF(OR(J13=0, L13=0), 0, (K13*1000)/(1000/(J13*L13)))</f>
        <v>0</v>
      </c>
      <c r="N13">
        <f t="shared" si="5"/>
        <v>0</v>
      </c>
      <c r="P13" s="92" t="s">
        <v>68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68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6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6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6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6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71</v>
      </c>
      <c r="C15" s="22">
        <v>1</v>
      </c>
      <c r="D15" s="22">
        <v>100.087</v>
      </c>
      <c r="E15" s="121">
        <v>1</v>
      </c>
      <c r="F15" s="33">
        <f t="shared" si="8"/>
        <v>100.087</v>
      </c>
      <c r="G15">
        <f t="shared" si="4"/>
        <v>0.5</v>
      </c>
      <c r="I15" s="95" t="s">
        <v>71</v>
      </c>
      <c r="J15" s="22">
        <v>1</v>
      </c>
      <c r="K15" s="22">
        <v>100.087</v>
      </c>
      <c r="L15" s="121">
        <v>1</v>
      </c>
      <c r="M15" s="33">
        <f t="shared" si="9"/>
        <v>100.087</v>
      </c>
      <c r="N15">
        <f t="shared" si="5"/>
        <v>0.5</v>
      </c>
      <c r="P15" s="95" t="s">
        <v>71</v>
      </c>
      <c r="Q15" s="22">
        <v>1</v>
      </c>
      <c r="R15" s="22">
        <v>100.087</v>
      </c>
      <c r="S15" s="121">
        <v>1.5</v>
      </c>
      <c r="T15" s="33">
        <v>0</v>
      </c>
      <c r="U15" s="35">
        <f t="shared" si="10"/>
        <v>0.75</v>
      </c>
      <c r="W15" s="95" t="s">
        <v>71</v>
      </c>
      <c r="X15" s="22">
        <v>1</v>
      </c>
      <c r="Y15" s="22">
        <v>100.087</v>
      </c>
      <c r="Z15" s="121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73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73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73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1.5</v>
      </c>
      <c r="F26" s="33">
        <f t="shared" si="17"/>
        <v>120.23400000000001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1.5</v>
      </c>
      <c r="M26" s="33">
        <f t="shared" si="18"/>
        <v>120.23400000000001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1.25</v>
      </c>
      <c r="T26" s="33">
        <f t="shared" si="19"/>
        <v>100.19499999999999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1.5</v>
      </c>
      <c r="F27" s="33">
        <f t="shared" si="17"/>
        <v>84.036000000000001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1.5</v>
      </c>
      <c r="M27" s="33">
        <f t="shared" si="18"/>
        <v>84.036000000000001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1.25</v>
      </c>
      <c r="T27" s="33">
        <f t="shared" si="19"/>
        <v>70.03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2.5</v>
      </c>
      <c r="F28" s="33">
        <f>IF(OR(C28=0, E28=0), 0, (D28*1000)/(1000/(C28*E28)))</f>
        <v>70.03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2.2999999999999998</v>
      </c>
      <c r="M28" s="33">
        <f t="shared" si="18"/>
        <v>64.427599999999998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2.5</v>
      </c>
      <c r="T28" s="33">
        <f t="shared" si="19"/>
        <v>70.03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1</v>
      </c>
      <c r="F33" s="33">
        <f t="shared" si="17"/>
        <v>40.078000000000003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1</v>
      </c>
      <c r="M33" s="33">
        <f t="shared" si="18"/>
        <v>40.078000000000003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1.5</v>
      </c>
      <c r="T33" s="33">
        <f t="shared" si="19"/>
        <v>60.117000000000004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8.4700000000000006</v>
      </c>
      <c r="I39" s="113" t="s">
        <v>15</v>
      </c>
      <c r="J39" s="120">
        <f>SUM(M22,M25,M27,M28)</f>
        <v>211.49059999999997</v>
      </c>
      <c r="L39" s="35">
        <f>C48-J39</f>
        <v>-1.4005999999999688</v>
      </c>
      <c r="M39" s="32">
        <v>7.1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7.1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22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57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6" priority="1" operator="between">
      <formula>-2</formula>
      <formula>2</formula>
    </cfRule>
  </conditionalFormatting>
  <pageMargins left="0.25" right="0.25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8AB2-9611-458B-A29A-145EA00DE1F2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9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1.75</v>
      </c>
      <c r="F8" s="30">
        <f t="shared" si="0"/>
        <v>574.30799999999999</v>
      </c>
      <c r="G8">
        <f t="shared" si="4"/>
        <v>0.875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9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0.5</v>
      </c>
      <c r="F15" s="33">
        <f t="shared" si="8"/>
        <v>50.043500000000002</v>
      </c>
      <c r="G15">
        <f t="shared" si="4"/>
        <v>0.25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1.75</v>
      </c>
      <c r="F26" s="33">
        <f t="shared" si="17"/>
        <v>140.273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1.75</v>
      </c>
      <c r="F27" s="33">
        <f t="shared" si="17"/>
        <v>98.042000000000002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0.5</v>
      </c>
      <c r="F33" s="33">
        <f t="shared" si="17"/>
        <v>20.039000000000001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8.64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5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F6DF-FC47-4933-9BEC-04EBCA7CA6F2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1.5</v>
      </c>
      <c r="F7" s="30">
        <f t="shared" si="0"/>
        <v>303.3</v>
      </c>
      <c r="G7">
        <f t="shared" ref="G7:G18" si="4">E7/2</f>
        <v>0.75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1</v>
      </c>
      <c r="F14" s="33">
        <f t="shared" ref="F14:F16" si="8">IF(OR(C14=0, E14=0), 0, (D14*1000)/(1000/(C14*E14)))</f>
        <v>74.555000000000007</v>
      </c>
      <c r="G14">
        <f t="shared" si="4"/>
        <v>0.5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</v>
      </c>
      <c r="F15" s="33">
        <f t="shared" si="8"/>
        <v>0</v>
      </c>
      <c r="G15">
        <f t="shared" si="4"/>
        <v>0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7"/>
        <v>117.2829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7"/>
        <v>42.018000000000001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7"/>
        <v>39.094299999999997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7"/>
        <v>35.453000000000003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</v>
      </c>
      <c r="F33" s="33">
        <f t="shared" si="17"/>
        <v>0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4.79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6" spans="2:32" x14ac:dyDescent="0.25">
      <c r="F46" t="s">
        <v>109</v>
      </c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4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8DE8-4EBB-458E-959A-70DD348500ED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1.9</v>
      </c>
      <c r="F8" s="30">
        <f t="shared" si="0"/>
        <v>623.53439999999989</v>
      </c>
      <c r="G8">
        <f t="shared" si="4"/>
        <v>0.95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1.7</v>
      </c>
      <c r="F9" s="30">
        <f>IF(OR(D9=0,E9=0),0,(D9*1000)/(1000/(C9*E9)))</f>
        <v>136.07310000000001</v>
      </c>
      <c r="G9">
        <f t="shared" si="4"/>
        <v>0.85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0.2</v>
      </c>
      <c r="F15" s="33">
        <f t="shared" si="8"/>
        <v>20.017399999999999</v>
      </c>
      <c r="G15">
        <f t="shared" si="4"/>
        <v>0.1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1.9</v>
      </c>
      <c r="F26" s="33">
        <f t="shared" si="17"/>
        <v>152.29639999999998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1.9</v>
      </c>
      <c r="F27" s="33">
        <f t="shared" si="17"/>
        <v>106.44559999999998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1.7</v>
      </c>
      <c r="F28" s="33">
        <f>IF(OR(C28=0, E28=0), 0, (D28*1000)/(1000/(C28*E28)))</f>
        <v>47.620399999999997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0.2</v>
      </c>
      <c r="F33" s="33">
        <f t="shared" si="17"/>
        <v>8.0155999999999992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210.08999999999997</v>
      </c>
      <c r="D39" s="2"/>
      <c r="E39" s="35">
        <f>C48-C39</f>
        <v>0</v>
      </c>
      <c r="F39" s="32">
        <v>7.5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160.31199999999998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3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B5F4-A7C7-4E91-8037-A1993D190E25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1.9</v>
      </c>
      <c r="M8" s="30">
        <f t="shared" si="1"/>
        <v>623.53439999999989</v>
      </c>
      <c r="N8">
        <f t="shared" si="5"/>
        <v>0.95</v>
      </c>
      <c r="P8" s="63" t="s">
        <v>100</v>
      </c>
      <c r="Q8" s="22">
        <v>2</v>
      </c>
      <c r="R8" s="22">
        <v>164.08799999999999</v>
      </c>
      <c r="S8" s="121">
        <v>1.9</v>
      </c>
      <c r="T8" s="30">
        <f t="shared" si="2"/>
        <v>623.53439999999989</v>
      </c>
      <c r="U8">
        <f t="shared" si="6"/>
        <v>0.95</v>
      </c>
      <c r="W8" s="63" t="s">
        <v>100</v>
      </c>
      <c r="X8" s="22">
        <v>2</v>
      </c>
      <c r="Y8" s="22">
        <v>164.08799999999999</v>
      </c>
      <c r="Z8" s="2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121">
        <v>1.5</v>
      </c>
      <c r="M9" s="30">
        <f>IF(OR(K9=0,L9=0),0,(K9*1000)/(1000/(J9*L9)))</f>
        <v>120.06450000000001</v>
      </c>
      <c r="N9">
        <f t="shared" si="5"/>
        <v>0.75</v>
      </c>
      <c r="P9" s="109" t="s">
        <v>101</v>
      </c>
      <c r="Q9" s="22">
        <v>1</v>
      </c>
      <c r="R9" s="22">
        <v>80.043000000000006</v>
      </c>
      <c r="S9" s="121">
        <v>1.2</v>
      </c>
      <c r="T9" s="30">
        <f>IF(OR(R9=0,S9=0),0,(R9*1000)/(1000/(Q9*S9)))</f>
        <v>96.051599999999993</v>
      </c>
      <c r="U9">
        <f t="shared" si="6"/>
        <v>0.6</v>
      </c>
      <c r="W9" s="109" t="s">
        <v>101</v>
      </c>
      <c r="X9" s="22">
        <v>1</v>
      </c>
      <c r="Y9" s="22">
        <v>80.043000000000006</v>
      </c>
      <c r="Z9" s="2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121">
        <v>0.2</v>
      </c>
      <c r="M15" s="33">
        <f t="shared" si="9"/>
        <v>20.017399999999999</v>
      </c>
      <c r="N15">
        <f t="shared" si="5"/>
        <v>0.1</v>
      </c>
      <c r="P15" s="95" t="s">
        <v>107</v>
      </c>
      <c r="Q15" s="22">
        <v>1</v>
      </c>
      <c r="R15" s="22">
        <v>100.087</v>
      </c>
      <c r="S15" s="121">
        <v>0.2</v>
      </c>
      <c r="T15" s="33">
        <v>0</v>
      </c>
      <c r="U15" s="35">
        <f t="shared" si="10"/>
        <v>0.1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1.9</v>
      </c>
      <c r="M26" s="33">
        <f t="shared" si="18"/>
        <v>152.29639999999998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1.9</v>
      </c>
      <c r="T26" s="33">
        <f t="shared" si="19"/>
        <v>152.29639999999998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1.9</v>
      </c>
      <c r="M27" s="33">
        <f t="shared" si="18"/>
        <v>106.44559999999998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1.9</v>
      </c>
      <c r="T27" s="33">
        <f t="shared" si="19"/>
        <v>106.44559999999998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1.5</v>
      </c>
      <c r="M28" s="33">
        <f t="shared" si="18"/>
        <v>42.018000000000001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1.2</v>
      </c>
      <c r="T28" s="33">
        <f t="shared" si="19"/>
        <v>33.614399999999996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0.2</v>
      </c>
      <c r="M33" s="33">
        <f t="shared" si="18"/>
        <v>8.0155999999999992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0.2</v>
      </c>
      <c r="T33" s="33">
        <f t="shared" si="19"/>
        <v>8.0155999999999992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I39" s="113" t="s">
        <v>15</v>
      </c>
      <c r="J39" s="120">
        <f>SUM(M22,M25,M27,M28)</f>
        <v>211.4906</v>
      </c>
      <c r="L39" s="35">
        <f>C48-J39</f>
        <v>-1.4005999999999972</v>
      </c>
      <c r="M39" s="32">
        <v>6.56</v>
      </c>
      <c r="P39" s="113" t="s">
        <v>15</v>
      </c>
      <c r="Q39" s="59">
        <f>SUM(T22,T25,T27,T28)</f>
        <v>210.08999999999997</v>
      </c>
      <c r="S39" s="118">
        <f>Q39-C48</f>
        <v>0</v>
      </c>
      <c r="T39" s="32">
        <v>6.2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6.72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1"/>
        <v>-1.6031199999999899</v>
      </c>
      <c r="F42" s="32"/>
      <c r="I42" s="114" t="s">
        <v>18</v>
      </c>
      <c r="J42" s="57">
        <f>M26+M33</f>
        <v>160.31199999999998</v>
      </c>
      <c r="L42" s="35">
        <f t="shared" si="22"/>
        <v>0</v>
      </c>
      <c r="M42" s="32"/>
      <c r="P42" s="114" t="s">
        <v>18</v>
      </c>
      <c r="Q42" s="57">
        <f>T26+T33</f>
        <v>160.31199999999998</v>
      </c>
      <c r="S42" s="118">
        <f t="shared" si="23"/>
        <v>0</v>
      </c>
      <c r="T42" s="32"/>
      <c r="W42" s="114" t="s">
        <v>18</v>
      </c>
      <c r="X42" s="57">
        <f>AA26+AA33</f>
        <v>160.31199999999998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2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C47C-5EBB-4190-B086-DABC80E1D0EE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 t="s">
        <v>126</v>
      </c>
      <c r="D2" s="107"/>
      <c r="E2" s="107"/>
      <c r="F2" s="108"/>
      <c r="G2" s="26"/>
      <c r="H2" s="4"/>
      <c r="I2" s="39" t="s">
        <v>51</v>
      </c>
      <c r="J2" s="23" t="s">
        <v>127</v>
      </c>
      <c r="K2" s="23"/>
      <c r="L2" s="23"/>
      <c r="M2" s="24"/>
      <c r="N2" s="27"/>
      <c r="O2" s="4"/>
      <c r="P2" s="39" t="s">
        <v>89</v>
      </c>
      <c r="Q2" s="23"/>
      <c r="R2" s="23" t="s">
        <v>127</v>
      </c>
      <c r="S2" s="23"/>
      <c r="T2" s="24"/>
      <c r="U2" s="27"/>
      <c r="V2" s="4"/>
      <c r="W2" s="39" t="s">
        <v>52</v>
      </c>
      <c r="X2" s="23" t="s">
        <v>126</v>
      </c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51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22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22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22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22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22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22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22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22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51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22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22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22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22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I39" s="113" t="s">
        <v>15</v>
      </c>
      <c r="J39" s="120">
        <f>SUM(M22,M25,M27,M28)</f>
        <v>210.09000000000003</v>
      </c>
      <c r="L39" s="35">
        <f t="shared" ref="L39:L44" si="21"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 t="shared" ref="S39:S44" si="22"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 t="shared" ref="Z39:Z44" si="23">C48-X39</f>
        <v>0</v>
      </c>
      <c r="AA39" s="32">
        <v>6.72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4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si="21"/>
        <v>15.48685</v>
      </c>
      <c r="M40" s="32"/>
      <c r="P40" s="114" t="s">
        <v>16</v>
      </c>
      <c r="Q40" s="22">
        <f>SUM(T23,T30)</f>
        <v>30.973700000000001</v>
      </c>
      <c r="S40" s="118">
        <f t="shared" si="22"/>
        <v>0</v>
      </c>
      <c r="T40" s="32"/>
      <c r="W40" s="114" t="s">
        <v>16</v>
      </c>
      <c r="X40" s="22">
        <f>SUM(AA23,AA30)</f>
        <v>61.947400000000002</v>
      </c>
      <c r="Z40" s="35">
        <f t="shared" si="23"/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4"/>
        <v>0</v>
      </c>
      <c r="F41" s="32"/>
      <c r="I41" s="114" t="s">
        <v>17</v>
      </c>
      <c r="J41" s="57">
        <f>SUM(M24,M29,M31)</f>
        <v>156.37719999999999</v>
      </c>
      <c r="L41" s="35">
        <f t="shared" si="21"/>
        <v>0</v>
      </c>
      <c r="M41" s="32"/>
      <c r="P41" s="114" t="s">
        <v>17</v>
      </c>
      <c r="Q41" s="57">
        <f>SUM(T24,T29,T31)</f>
        <v>156.37719999999999</v>
      </c>
      <c r="S41" s="118">
        <f t="shared" si="22"/>
        <v>0</v>
      </c>
      <c r="T41" s="32"/>
      <c r="W41" s="114" t="s">
        <v>17</v>
      </c>
      <c r="X41" s="57">
        <f>SUM(AA24,AA29,AA31)</f>
        <v>156.37719999999999</v>
      </c>
      <c r="Z41" s="35">
        <f t="shared" si="23"/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4"/>
        <v>-1.6031199999999899</v>
      </c>
      <c r="F42" s="32"/>
      <c r="I42" s="114" t="s">
        <v>18</v>
      </c>
      <c r="J42" s="57">
        <f>M26+M33</f>
        <v>160.31200000000001</v>
      </c>
      <c r="L42" s="35">
        <f t="shared" si="21"/>
        <v>0</v>
      </c>
      <c r="M42" s="32"/>
      <c r="P42" s="114" t="s">
        <v>18</v>
      </c>
      <c r="Q42" s="57">
        <f>T26+T33</f>
        <v>160.31200000000001</v>
      </c>
      <c r="S42" s="118">
        <f t="shared" si="22"/>
        <v>0</v>
      </c>
      <c r="T42" s="32"/>
      <c r="W42" s="114" t="s">
        <v>18</v>
      </c>
      <c r="X42" s="57">
        <f>AA26+AA33</f>
        <v>160.31199999999998</v>
      </c>
      <c r="Z42" s="35">
        <f t="shared" si="23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4"/>
        <v>0</v>
      </c>
      <c r="F43" s="32"/>
      <c r="I43" s="114" t="s">
        <v>19</v>
      </c>
      <c r="J43" s="57">
        <f>M34</f>
        <v>48.61</v>
      </c>
      <c r="L43" s="35">
        <f t="shared" si="21"/>
        <v>0</v>
      </c>
      <c r="M43" s="32"/>
      <c r="P43" s="114" t="s">
        <v>19</v>
      </c>
      <c r="Q43" s="57">
        <f>T34</f>
        <v>48.61</v>
      </c>
      <c r="S43" s="118">
        <f t="shared" si="22"/>
        <v>0</v>
      </c>
      <c r="T43" s="32"/>
      <c r="W43" s="114" t="s">
        <v>19</v>
      </c>
      <c r="X43" s="57">
        <f>AA34</f>
        <v>48.61</v>
      </c>
      <c r="Z43" s="35">
        <f t="shared" si="23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4"/>
        <v>0</v>
      </c>
      <c r="F44" s="38"/>
      <c r="I44" s="115" t="s">
        <v>20</v>
      </c>
      <c r="J44" s="58">
        <f>M35</f>
        <v>64.13</v>
      </c>
      <c r="K44" s="36"/>
      <c r="L44" s="35">
        <f t="shared" si="21"/>
        <v>0</v>
      </c>
      <c r="M44" s="38"/>
      <c r="P44" s="115" t="s">
        <v>20</v>
      </c>
      <c r="Q44" s="58">
        <f>T35</f>
        <v>64.13</v>
      </c>
      <c r="R44" s="36"/>
      <c r="S44" s="118">
        <f t="shared" si="22"/>
        <v>0</v>
      </c>
      <c r="T44" s="38"/>
      <c r="W44" s="115" t="s">
        <v>20</v>
      </c>
      <c r="X44" s="58">
        <f>AA35</f>
        <v>64.13</v>
      </c>
      <c r="Y44" s="36"/>
      <c r="Z44" s="35">
        <f t="shared" si="23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1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3D39-1EBA-4E78-AA53-84340A8EC12C}">
  <sheetPr>
    <pageSetUpPr fitToPage="1"/>
  </sheetPr>
  <dimension ref="B1:AL53"/>
  <sheetViews>
    <sheetView tabSelected="1" topLeftCell="R1" zoomScale="80" zoomScaleNormal="80" workbookViewId="0">
      <selection activeCell="AB21" sqref="AB21"/>
    </sheetView>
  </sheetViews>
  <sheetFormatPr defaultRowHeight="15" x14ac:dyDescent="0.25"/>
  <cols>
    <col min="1" max="1" width="3.42578125" customWidth="1"/>
    <col min="2" max="2" width="28" style="2" customWidth="1"/>
    <col min="7" max="7" width="4.85546875" customWidth="1"/>
    <col min="8" max="8" width="10.42578125" customWidth="1"/>
    <col min="9" max="9" width="7.140625" customWidth="1"/>
    <col min="10" max="10" width="27.140625" style="2" customWidth="1"/>
    <col min="15" max="15" width="4.85546875" customWidth="1"/>
    <col min="16" max="16" width="10.42578125" customWidth="1"/>
    <col min="17" max="17" width="7.140625" customWidth="1"/>
    <col min="18" max="18" width="29.7109375" style="2" customWidth="1"/>
    <col min="23" max="23" width="3.5703125" customWidth="1"/>
    <col min="24" max="24" width="10.42578125" customWidth="1"/>
    <col min="25" max="26" width="16.42578125" customWidth="1"/>
    <col min="27" max="27" width="7.140625" customWidth="1"/>
    <col min="28" max="28" width="26.85546875" style="2" customWidth="1"/>
    <col min="30" max="30" width="13" bestFit="1" customWidth="1"/>
    <col min="33" max="33" width="3.5703125" customWidth="1"/>
    <col min="34" max="34" width="10.42578125" customWidth="1"/>
    <col min="36" max="36" width="49" bestFit="1" customWidth="1"/>
    <col min="37" max="37" width="19.85546875" bestFit="1" customWidth="1"/>
    <col min="38" max="38" width="47.42578125" customWidth="1"/>
  </cols>
  <sheetData>
    <row r="1" spans="2:38" ht="15.75" thickBot="1" x14ac:dyDescent="0.3">
      <c r="I1" s="111"/>
    </row>
    <row r="2" spans="2:38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26"/>
      <c r="I2" s="4"/>
      <c r="J2" s="39" t="s">
        <v>51</v>
      </c>
      <c r="K2" s="23"/>
      <c r="L2" s="23"/>
      <c r="M2" s="23"/>
      <c r="N2" s="24"/>
      <c r="O2" s="26"/>
      <c r="P2" s="27"/>
      <c r="Q2" s="4"/>
      <c r="R2" s="39" t="s">
        <v>89</v>
      </c>
      <c r="S2" s="23"/>
      <c r="T2" s="23"/>
      <c r="U2" s="23"/>
      <c r="V2" s="24"/>
      <c r="W2" s="27"/>
      <c r="X2" s="27"/>
      <c r="Y2" s="27"/>
      <c r="Z2" s="27"/>
      <c r="AA2" s="4"/>
      <c r="AB2" s="39" t="s">
        <v>52</v>
      </c>
      <c r="AC2" s="23"/>
      <c r="AD2" s="23"/>
      <c r="AE2" s="23"/>
      <c r="AF2" s="24"/>
      <c r="AG2" s="27"/>
      <c r="AH2" s="27"/>
      <c r="AJ2" s="7" t="s">
        <v>88</v>
      </c>
      <c r="AK2" s="8"/>
      <c r="AL2" s="9"/>
    </row>
    <row r="3" spans="2:38" ht="19.5" thickBot="1" x14ac:dyDescent="0.35">
      <c r="B3" s="25" t="s">
        <v>53</v>
      </c>
      <c r="C3" s="26">
        <f>C40/AK35</f>
        <v>0</v>
      </c>
      <c r="D3" s="27"/>
      <c r="E3" s="27"/>
      <c r="F3" s="28"/>
      <c r="G3" s="27"/>
      <c r="H3" s="27"/>
      <c r="I3" s="3"/>
      <c r="J3" s="40" t="s">
        <v>54</v>
      </c>
      <c r="K3" s="26">
        <f>K40/AK35</f>
        <v>0.49999515722864341</v>
      </c>
      <c r="L3" s="27"/>
      <c r="M3" s="27"/>
      <c r="N3" s="28"/>
      <c r="O3" s="27"/>
      <c r="P3" s="27"/>
      <c r="Q3" s="3"/>
      <c r="R3" s="40" t="s">
        <v>53</v>
      </c>
      <c r="S3" s="26">
        <f>S40/AK35</f>
        <v>0.99999031445728681</v>
      </c>
      <c r="T3" s="27"/>
      <c r="U3" s="27"/>
      <c r="V3" s="28"/>
      <c r="W3" s="27"/>
      <c r="X3" s="27"/>
      <c r="Y3" s="27"/>
      <c r="Z3" s="27"/>
      <c r="AA3" s="3"/>
      <c r="AB3" s="40" t="s">
        <v>53</v>
      </c>
      <c r="AC3" s="26">
        <f>AC40/AK35</f>
        <v>1.9999806289145736</v>
      </c>
      <c r="AD3" s="27"/>
      <c r="AE3" s="27"/>
      <c r="AF3" s="28"/>
      <c r="AG3" s="27"/>
      <c r="AH3" s="27"/>
      <c r="AJ3" s="65" t="s">
        <v>23</v>
      </c>
      <c r="AK3" s="66" t="s">
        <v>24</v>
      </c>
      <c r="AL3" s="67" t="s">
        <v>25</v>
      </c>
    </row>
    <row r="4" spans="2:38" ht="18.75" x14ac:dyDescent="0.35">
      <c r="B4" s="42" t="s">
        <v>0</v>
      </c>
      <c r="C4" s="56"/>
      <c r="D4" s="43"/>
      <c r="E4" s="43"/>
      <c r="F4" s="54"/>
      <c r="G4" s="123"/>
      <c r="H4" s="123"/>
      <c r="I4" s="3"/>
      <c r="J4" s="42" t="s">
        <v>21</v>
      </c>
      <c r="K4" s="56"/>
      <c r="L4" s="43"/>
      <c r="M4" s="43"/>
      <c r="N4" s="54"/>
      <c r="O4" s="123"/>
      <c r="P4" s="123"/>
      <c r="Q4" s="3"/>
      <c r="R4" s="42" t="s">
        <v>21</v>
      </c>
      <c r="S4" s="56"/>
      <c r="T4" s="43"/>
      <c r="U4" s="43"/>
      <c r="V4" s="54"/>
      <c r="W4" s="123"/>
      <c r="X4" s="123"/>
      <c r="Y4" s="123"/>
      <c r="Z4" s="123"/>
      <c r="AA4" s="3"/>
      <c r="AB4" s="42" t="s">
        <v>21</v>
      </c>
      <c r="AC4" s="56"/>
      <c r="AD4" s="43"/>
      <c r="AE4" s="43"/>
      <c r="AF4" s="54"/>
      <c r="AG4" s="123"/>
      <c r="AH4" s="123"/>
      <c r="AJ4" s="14" t="s">
        <v>56</v>
      </c>
      <c r="AK4" s="15">
        <v>115.03</v>
      </c>
      <c r="AL4" s="16">
        <v>115.03</v>
      </c>
    </row>
    <row r="5" spans="2:38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/>
      <c r="H5" s="123" t="s">
        <v>128</v>
      </c>
      <c r="J5" s="46" t="s">
        <v>1</v>
      </c>
      <c r="K5" s="47" t="s">
        <v>22</v>
      </c>
      <c r="L5" s="47" t="s">
        <v>48</v>
      </c>
      <c r="M5" s="47" t="s">
        <v>3</v>
      </c>
      <c r="N5" s="55" t="s">
        <v>4</v>
      </c>
      <c r="O5" s="123"/>
      <c r="P5" s="123" t="s">
        <v>128</v>
      </c>
      <c r="R5" s="46" t="s">
        <v>1</v>
      </c>
      <c r="S5" s="47" t="s">
        <v>22</v>
      </c>
      <c r="T5" s="47" t="s">
        <v>48</v>
      </c>
      <c r="U5" s="47" t="s">
        <v>3</v>
      </c>
      <c r="V5" s="55" t="s">
        <v>4</v>
      </c>
      <c r="W5" s="123"/>
      <c r="X5" s="123" t="s">
        <v>128</v>
      </c>
      <c r="Y5" s="123" t="s">
        <v>141</v>
      </c>
      <c r="Z5" s="123" t="s">
        <v>142</v>
      </c>
      <c r="AB5" s="46" t="s">
        <v>1</v>
      </c>
      <c r="AC5" s="47" t="s">
        <v>22</v>
      </c>
      <c r="AD5" s="47" t="s">
        <v>48</v>
      </c>
      <c r="AE5" s="47" t="s">
        <v>3</v>
      </c>
      <c r="AF5" s="55" t="s">
        <v>4</v>
      </c>
      <c r="AG5" s="123"/>
      <c r="AH5" s="123" t="s">
        <v>128</v>
      </c>
      <c r="AJ5" s="14" t="s">
        <v>57</v>
      </c>
      <c r="AK5" s="15">
        <v>101.11</v>
      </c>
      <c r="AL5" s="16">
        <f>AK5*2</f>
        <v>202.22</v>
      </c>
    </row>
    <row r="6" spans="2:38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 t="s">
        <v>129</v>
      </c>
      <c r="H6">
        <f>E6*20</f>
        <v>0</v>
      </c>
      <c r="J6" s="60" t="s">
        <v>98</v>
      </c>
      <c r="K6" s="51">
        <v>1</v>
      </c>
      <c r="L6" s="51">
        <v>115.3</v>
      </c>
      <c r="M6" s="51">
        <v>0.5</v>
      </c>
      <c r="N6" s="53">
        <f t="shared" ref="N6:N8" si="1">IF(OR(L6=0,M6=0),0,(L6*1000)/(1000/(K6*M6)))</f>
        <v>57.65</v>
      </c>
      <c r="O6" t="s">
        <v>129</v>
      </c>
      <c r="P6">
        <f>M6*20</f>
        <v>10</v>
      </c>
      <c r="R6" s="60" t="s">
        <v>98</v>
      </c>
      <c r="S6" s="51">
        <v>1</v>
      </c>
      <c r="T6" s="51">
        <v>115.3</v>
      </c>
      <c r="U6" s="51">
        <v>1</v>
      </c>
      <c r="V6" s="53">
        <f t="shared" ref="V6:V8" si="2">IF(OR(T6=0,U6=0),0,(T6*1000)/(1000/(S6*U6)))</f>
        <v>115.3</v>
      </c>
      <c r="W6" t="s">
        <v>129</v>
      </c>
      <c r="X6">
        <f>U6*20</f>
        <v>20</v>
      </c>
      <c r="Y6">
        <f>U6*0.675</f>
        <v>0.67500000000000004</v>
      </c>
      <c r="Z6">
        <v>675</v>
      </c>
      <c r="AB6" s="60" t="s">
        <v>98</v>
      </c>
      <c r="AC6" s="51">
        <v>1</v>
      </c>
      <c r="AD6" s="51">
        <v>115.3</v>
      </c>
      <c r="AE6" s="51">
        <v>2</v>
      </c>
      <c r="AF6" s="53">
        <f t="shared" ref="AF6:AF8" si="3">IF(OR(AD6=0,AE6=0),0,(AD6*1000)/(1000/(AC6*AE6)))</f>
        <v>230.6</v>
      </c>
      <c r="AG6" t="s">
        <v>129</v>
      </c>
      <c r="AH6">
        <f>AE6*20</f>
        <v>40</v>
      </c>
      <c r="AJ6" s="14" t="s">
        <v>58</v>
      </c>
      <c r="AK6" s="15">
        <v>236.15</v>
      </c>
      <c r="AL6" s="16">
        <f>AK6*2</f>
        <v>472.3</v>
      </c>
    </row>
    <row r="7" spans="2:38" ht="18.75" x14ac:dyDescent="0.35">
      <c r="B7" s="62" t="s">
        <v>99</v>
      </c>
      <c r="C7" s="22">
        <v>2</v>
      </c>
      <c r="D7" s="22">
        <v>101.1</v>
      </c>
      <c r="E7" s="22">
        <v>2</v>
      </c>
      <c r="F7" s="30">
        <f t="shared" si="0"/>
        <v>404.4</v>
      </c>
      <c r="G7" t="s">
        <v>130</v>
      </c>
      <c r="H7">
        <f>E7*20</f>
        <v>40</v>
      </c>
      <c r="J7" s="62" t="s">
        <v>99</v>
      </c>
      <c r="K7" s="22">
        <v>2</v>
      </c>
      <c r="L7" s="22">
        <v>101.1</v>
      </c>
      <c r="M7" s="22">
        <v>2</v>
      </c>
      <c r="N7" s="30">
        <f t="shared" si="1"/>
        <v>404.4</v>
      </c>
      <c r="O7" t="s">
        <v>130</v>
      </c>
      <c r="P7">
        <f t="shared" ref="P7:P9" si="4">M7*20</f>
        <v>40</v>
      </c>
      <c r="R7" s="62" t="s">
        <v>99</v>
      </c>
      <c r="S7" s="22">
        <v>2</v>
      </c>
      <c r="T7" s="22">
        <v>101.1</v>
      </c>
      <c r="U7" s="22">
        <v>2</v>
      </c>
      <c r="V7" s="30">
        <f t="shared" si="2"/>
        <v>404.4</v>
      </c>
      <c r="W7" t="s">
        <v>130</v>
      </c>
      <c r="X7">
        <f t="shared" ref="X7:X9" si="5">U7*20</f>
        <v>40</v>
      </c>
      <c r="Y7">
        <f t="shared" ref="Y7:Y18" si="6">U7*0.675</f>
        <v>1.35</v>
      </c>
      <c r="Z7">
        <v>1350</v>
      </c>
      <c r="AB7" s="62" t="s">
        <v>99</v>
      </c>
      <c r="AC7" s="22">
        <v>2</v>
      </c>
      <c r="AD7" s="22">
        <v>101.1</v>
      </c>
      <c r="AE7" s="22">
        <v>2</v>
      </c>
      <c r="AF7" s="30">
        <f t="shared" si="3"/>
        <v>404.4</v>
      </c>
      <c r="AG7" t="s">
        <v>130</v>
      </c>
      <c r="AH7">
        <f t="shared" ref="AH7:AH9" si="7">AE7*20</f>
        <v>40</v>
      </c>
      <c r="AJ7" s="14" t="s">
        <v>60</v>
      </c>
      <c r="AK7" s="15">
        <v>80.040000000000006</v>
      </c>
      <c r="AL7" s="16">
        <v>80.040000000000006</v>
      </c>
    </row>
    <row r="8" spans="2:38" ht="18.75" x14ac:dyDescent="0.35">
      <c r="B8" s="63" t="s">
        <v>100</v>
      </c>
      <c r="C8" s="110">
        <v>2</v>
      </c>
      <c r="D8" s="22">
        <v>164.08799999999999</v>
      </c>
      <c r="E8" s="22">
        <v>2</v>
      </c>
      <c r="F8" s="30">
        <f t="shared" si="0"/>
        <v>656.35199999999998</v>
      </c>
      <c r="G8" t="s">
        <v>131</v>
      </c>
      <c r="H8">
        <f>E8*20</f>
        <v>40</v>
      </c>
      <c r="J8" s="63" t="s">
        <v>100</v>
      </c>
      <c r="K8" s="22">
        <v>2</v>
      </c>
      <c r="L8" s="22">
        <v>164.08799999999999</v>
      </c>
      <c r="M8" s="22">
        <v>1.75</v>
      </c>
      <c r="N8" s="30">
        <f t="shared" si="1"/>
        <v>574.30799999999999</v>
      </c>
      <c r="O8" t="s">
        <v>131</v>
      </c>
      <c r="P8">
        <f t="shared" si="4"/>
        <v>35</v>
      </c>
      <c r="R8" s="63" t="s">
        <v>100</v>
      </c>
      <c r="S8" s="22">
        <v>2</v>
      </c>
      <c r="T8" s="22">
        <v>164.08799999999999</v>
      </c>
      <c r="U8" s="22">
        <v>1.5</v>
      </c>
      <c r="V8" s="30">
        <f t="shared" si="2"/>
        <v>492.26400000000001</v>
      </c>
      <c r="W8" t="s">
        <v>131</v>
      </c>
      <c r="X8">
        <f t="shared" si="5"/>
        <v>30</v>
      </c>
      <c r="Y8">
        <f t="shared" si="6"/>
        <v>1.0125000000000002</v>
      </c>
      <c r="Z8">
        <v>1012.5</v>
      </c>
      <c r="AB8" s="63" t="s">
        <v>100</v>
      </c>
      <c r="AC8" s="22">
        <v>2</v>
      </c>
      <c r="AD8" s="22">
        <v>164.08799999999999</v>
      </c>
      <c r="AE8" s="22">
        <v>1.6</v>
      </c>
      <c r="AF8" s="30">
        <f t="shared" si="3"/>
        <v>525.08159999999998</v>
      </c>
      <c r="AG8" t="s">
        <v>131</v>
      </c>
      <c r="AH8">
        <f t="shared" si="7"/>
        <v>32</v>
      </c>
      <c r="AJ8" s="14" t="s">
        <v>62</v>
      </c>
      <c r="AK8" s="15">
        <v>80.040000000000006</v>
      </c>
      <c r="AL8" s="16">
        <f>AK8*8</f>
        <v>640.32000000000005</v>
      </c>
    </row>
    <row r="9" spans="2:38" ht="18.75" x14ac:dyDescent="0.35">
      <c r="B9" s="109" t="s">
        <v>101</v>
      </c>
      <c r="C9" s="22">
        <v>1</v>
      </c>
      <c r="D9" s="112">
        <v>80.043000000000006</v>
      </c>
      <c r="E9" s="22">
        <v>1.5</v>
      </c>
      <c r="F9" s="30">
        <f>IF(OR(D9=0,E9=0),0,(D9*1000)/(1000/(C9*E9)))</f>
        <v>120.06450000000001</v>
      </c>
      <c r="G9" t="s">
        <v>132</v>
      </c>
      <c r="H9">
        <f>E9*20</f>
        <v>30</v>
      </c>
      <c r="J9" s="109" t="s">
        <v>101</v>
      </c>
      <c r="K9" s="22">
        <v>1</v>
      </c>
      <c r="L9" s="22">
        <v>80.043000000000006</v>
      </c>
      <c r="M9" s="22">
        <v>1.75</v>
      </c>
      <c r="N9" s="30">
        <f>IF(OR(L9=0,M9=0),0,(L9*1000)/(1000/(K9*M9)))</f>
        <v>140.07524999999998</v>
      </c>
      <c r="O9" t="s">
        <v>132</v>
      </c>
      <c r="P9">
        <f t="shared" si="4"/>
        <v>35</v>
      </c>
      <c r="R9" s="109" t="s">
        <v>101</v>
      </c>
      <c r="S9" s="22">
        <v>1</v>
      </c>
      <c r="T9" s="22">
        <v>80.043000000000006</v>
      </c>
      <c r="U9" s="22">
        <v>2</v>
      </c>
      <c r="V9" s="30">
        <f>IF(OR(T9=0,U9=0),0,(T9*1000)/(1000/(S9*U9)))</f>
        <v>160.08600000000001</v>
      </c>
      <c r="W9" t="s">
        <v>132</v>
      </c>
      <c r="X9">
        <f t="shared" si="5"/>
        <v>40</v>
      </c>
      <c r="Y9">
        <f t="shared" si="6"/>
        <v>1.35</v>
      </c>
      <c r="Z9">
        <v>1350</v>
      </c>
      <c r="AB9" s="109" t="s">
        <v>101</v>
      </c>
      <c r="AC9" s="22">
        <v>1</v>
      </c>
      <c r="AD9" s="22">
        <v>80.043000000000006</v>
      </c>
      <c r="AE9" s="22">
        <v>1.3</v>
      </c>
      <c r="AF9" s="30">
        <f>IF(OR(AD9=0,AE9=0),0,(AD9*1000)/(1000/(AC9*AE9)))</f>
        <v>104.05590000000001</v>
      </c>
      <c r="AG9" t="s">
        <v>132</v>
      </c>
      <c r="AH9">
        <f t="shared" si="7"/>
        <v>26</v>
      </c>
      <c r="AJ9" s="14" t="s">
        <v>64</v>
      </c>
      <c r="AK9" s="15">
        <v>136.09</v>
      </c>
      <c r="AL9" s="16">
        <v>136.09</v>
      </c>
    </row>
    <row r="10" spans="2:38" ht="15.75" thickBot="1" x14ac:dyDescent="0.3">
      <c r="B10" s="31"/>
      <c r="F10" s="32"/>
      <c r="J10" s="31"/>
      <c r="N10" s="32"/>
      <c r="R10" s="31"/>
      <c r="V10" s="32"/>
      <c r="AB10" s="31"/>
      <c r="AF10" s="32"/>
      <c r="AJ10" s="14" t="s">
        <v>26</v>
      </c>
      <c r="AK10" s="15">
        <v>74.55</v>
      </c>
      <c r="AL10" s="16">
        <v>74.55</v>
      </c>
    </row>
    <row r="11" spans="2:38" ht="18.75" x14ac:dyDescent="0.35">
      <c r="B11" s="42" t="s">
        <v>5</v>
      </c>
      <c r="C11" s="43"/>
      <c r="D11" s="43"/>
      <c r="E11" s="43"/>
      <c r="F11" s="54"/>
      <c r="G11" s="123"/>
      <c r="J11" s="42" t="s">
        <v>5</v>
      </c>
      <c r="K11" s="43"/>
      <c r="L11" s="43"/>
      <c r="M11" s="43"/>
      <c r="N11" s="54"/>
      <c r="O11" s="123"/>
      <c r="R11" s="42" t="s">
        <v>5</v>
      </c>
      <c r="S11" s="43"/>
      <c r="T11" s="43"/>
      <c r="U11" s="43"/>
      <c r="V11" s="54"/>
      <c r="W11" s="123"/>
      <c r="X11" s="123"/>
      <c r="Y11" s="123"/>
      <c r="Z11" s="123"/>
      <c r="AB11" s="42" t="s">
        <v>5</v>
      </c>
      <c r="AC11" s="43"/>
      <c r="AD11" s="43"/>
      <c r="AE11" s="43"/>
      <c r="AF11" s="54"/>
      <c r="AG11" s="123"/>
      <c r="AH11" s="123"/>
      <c r="AJ11" s="14" t="s">
        <v>66</v>
      </c>
      <c r="AK11" s="15">
        <v>100.09</v>
      </c>
      <c r="AL11" s="16">
        <v>100.09</v>
      </c>
    </row>
    <row r="12" spans="2:38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/>
      <c r="H12" s="123" t="s">
        <v>128</v>
      </c>
      <c r="J12" s="46" t="s">
        <v>1</v>
      </c>
      <c r="K12" s="47" t="s">
        <v>22</v>
      </c>
      <c r="L12" s="47" t="s">
        <v>48</v>
      </c>
      <c r="M12" s="47" t="s">
        <v>3</v>
      </c>
      <c r="N12" s="55" t="s">
        <v>4</v>
      </c>
      <c r="O12" s="123"/>
      <c r="P12" s="123" t="s">
        <v>128</v>
      </c>
      <c r="R12" s="46" t="s">
        <v>1</v>
      </c>
      <c r="S12" s="47" t="s">
        <v>22</v>
      </c>
      <c r="T12" s="47" t="s">
        <v>48</v>
      </c>
      <c r="U12" s="47" t="s">
        <v>3</v>
      </c>
      <c r="V12" s="55" t="s">
        <v>4</v>
      </c>
      <c r="W12" s="123"/>
      <c r="X12" s="123" t="s">
        <v>128</v>
      </c>
      <c r="Y12" s="123" t="s">
        <v>141</v>
      </c>
      <c r="Z12" s="123"/>
      <c r="AB12" s="46" t="s">
        <v>1</v>
      </c>
      <c r="AC12" s="47" t="s">
        <v>22</v>
      </c>
      <c r="AD12" s="47" t="s">
        <v>48</v>
      </c>
      <c r="AE12" s="47" t="s">
        <v>3</v>
      </c>
      <c r="AF12" s="55" t="s">
        <v>4</v>
      </c>
      <c r="AG12" s="123"/>
      <c r="AH12" s="123" t="s">
        <v>128</v>
      </c>
      <c r="AJ12" s="14" t="s">
        <v>67</v>
      </c>
      <c r="AK12" s="15">
        <v>246.48</v>
      </c>
      <c r="AL12" s="16">
        <f>AK12*2</f>
        <v>492.96</v>
      </c>
    </row>
    <row r="13" spans="2:38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 s="35" t="s">
        <v>133</v>
      </c>
      <c r="H13">
        <f>E13*20</f>
        <v>0</v>
      </c>
      <c r="J13" s="92" t="s">
        <v>106</v>
      </c>
      <c r="K13" s="51">
        <v>1</v>
      </c>
      <c r="L13" s="51">
        <v>136.08600000000001</v>
      </c>
      <c r="M13" s="51">
        <v>0</v>
      </c>
      <c r="N13" s="52">
        <f>IF(OR(K13=0, M13=0), 0, (L13*1000)/(1000/(K13*M13)))</f>
        <v>0</v>
      </c>
      <c r="O13" s="35" t="s">
        <v>133</v>
      </c>
      <c r="P13">
        <f>M13*20</f>
        <v>0</v>
      </c>
      <c r="R13" s="92" t="s">
        <v>106</v>
      </c>
      <c r="S13" s="51">
        <v>1</v>
      </c>
      <c r="T13" s="51">
        <v>136.08600000000001</v>
      </c>
      <c r="U13" s="51">
        <v>0</v>
      </c>
      <c r="V13" s="52">
        <v>0</v>
      </c>
      <c r="W13" s="35" t="s">
        <v>133</v>
      </c>
      <c r="X13" s="35">
        <f>U13*20</f>
        <v>0</v>
      </c>
      <c r="Y13">
        <f t="shared" si="6"/>
        <v>0</v>
      </c>
      <c r="Z13">
        <v>0</v>
      </c>
      <c r="AB13" s="92" t="s">
        <v>106</v>
      </c>
      <c r="AC13" s="51">
        <v>1</v>
      </c>
      <c r="AD13" s="51">
        <v>136.08600000000001</v>
      </c>
      <c r="AE13" s="51">
        <v>0</v>
      </c>
      <c r="AF13" s="52">
        <f>IF(OR(AC13=0, AE13=0), 0, (AD13*1000)/(1000/(AC13*AE13)))</f>
        <v>0</v>
      </c>
      <c r="AG13" s="35" t="s">
        <v>133</v>
      </c>
      <c r="AH13" s="35">
        <f>AE13*20</f>
        <v>0</v>
      </c>
      <c r="AJ13" s="17" t="s">
        <v>27</v>
      </c>
      <c r="AK13" s="18">
        <v>38.5</v>
      </c>
      <c r="AL13" s="19">
        <v>38.5</v>
      </c>
    </row>
    <row r="14" spans="2:38" ht="19.5" thickBot="1" x14ac:dyDescent="0.4">
      <c r="B14" s="94" t="s">
        <v>103</v>
      </c>
      <c r="C14" s="22">
        <v>1</v>
      </c>
      <c r="D14" s="22">
        <v>74.555000000000007</v>
      </c>
      <c r="E14" s="22">
        <v>0</v>
      </c>
      <c r="F14" s="33">
        <f t="shared" ref="F14:F16" si="8">IF(OR(C14=0, E14=0), 0, (D14*1000)/(1000/(C14*E14)))</f>
        <v>0</v>
      </c>
      <c r="G14" s="35" t="s">
        <v>134</v>
      </c>
      <c r="H14">
        <f t="shared" ref="H14:H18" si="9">E14*20</f>
        <v>0</v>
      </c>
      <c r="J14" s="94" t="s">
        <v>103</v>
      </c>
      <c r="K14" s="22">
        <v>1</v>
      </c>
      <c r="L14" s="22">
        <v>74.555000000000007</v>
      </c>
      <c r="M14" s="22">
        <v>0</v>
      </c>
      <c r="N14" s="33">
        <f t="shared" ref="N14:N16" si="10">IF(OR(K14=0, M14=0), 0, (L14*1000)/(1000/(K14*M14)))</f>
        <v>0</v>
      </c>
      <c r="O14" s="35" t="s">
        <v>134</v>
      </c>
      <c r="P14">
        <f t="shared" ref="P14:P18" si="11">M14*20</f>
        <v>0</v>
      </c>
      <c r="R14" s="94" t="s">
        <v>103</v>
      </c>
      <c r="S14" s="22">
        <v>1</v>
      </c>
      <c r="T14" s="22">
        <v>74.555000000000007</v>
      </c>
      <c r="U14" s="22">
        <v>0</v>
      </c>
      <c r="V14" s="33">
        <v>0</v>
      </c>
      <c r="W14" s="35" t="s">
        <v>134</v>
      </c>
      <c r="X14" s="35">
        <f t="shared" ref="X14:X18" si="12">U14*20</f>
        <v>0</v>
      </c>
      <c r="Y14">
        <f t="shared" si="6"/>
        <v>0</v>
      </c>
      <c r="Z14">
        <v>0</v>
      </c>
      <c r="AB14" s="94" t="s">
        <v>103</v>
      </c>
      <c r="AC14" s="22">
        <v>1</v>
      </c>
      <c r="AD14" s="22">
        <v>74.555000000000007</v>
      </c>
      <c r="AE14" s="22">
        <v>0</v>
      </c>
      <c r="AF14" s="33">
        <f t="shared" ref="AF14:AF16" si="13">IF(OR(AC14=0, AE14=0), 0, (AD14*1000)/(1000/(AC14*AE14)))</f>
        <v>0</v>
      </c>
      <c r="AG14" s="35" t="s">
        <v>134</v>
      </c>
      <c r="AH14" s="35">
        <f t="shared" ref="AH14:AH18" si="14">AE14*20</f>
        <v>0</v>
      </c>
      <c r="AJ14" s="65" t="s">
        <v>69</v>
      </c>
      <c r="AK14" s="68"/>
      <c r="AL14" s="69"/>
    </row>
    <row r="15" spans="2:38" ht="18.75" x14ac:dyDescent="0.35">
      <c r="B15" s="95" t="s">
        <v>104</v>
      </c>
      <c r="C15" s="22">
        <v>1</v>
      </c>
      <c r="D15" s="22">
        <v>100.087</v>
      </c>
      <c r="E15" s="22">
        <v>0.04</v>
      </c>
      <c r="F15" s="33">
        <f t="shared" si="8"/>
        <v>4.0034799999999997</v>
      </c>
      <c r="G15" s="35" t="s">
        <v>135</v>
      </c>
      <c r="H15">
        <f t="shared" si="9"/>
        <v>0.8</v>
      </c>
      <c r="J15" s="95" t="s">
        <v>107</v>
      </c>
      <c r="K15" s="22">
        <v>1</v>
      </c>
      <c r="L15" s="22">
        <v>100.087</v>
      </c>
      <c r="M15" s="22">
        <v>0.5</v>
      </c>
      <c r="N15" s="33">
        <f t="shared" si="10"/>
        <v>50.043500000000002</v>
      </c>
      <c r="O15" s="35" t="s">
        <v>135</v>
      </c>
      <c r="P15">
        <f t="shared" si="11"/>
        <v>10</v>
      </c>
      <c r="R15" s="95" t="s">
        <v>107</v>
      </c>
      <c r="S15" s="22">
        <v>1</v>
      </c>
      <c r="T15" s="22">
        <v>100.087</v>
      </c>
      <c r="U15" s="22">
        <v>1</v>
      </c>
      <c r="V15" s="33">
        <v>0</v>
      </c>
      <c r="W15" s="35" t="s">
        <v>135</v>
      </c>
      <c r="X15" s="35">
        <f t="shared" si="12"/>
        <v>20</v>
      </c>
      <c r="Y15">
        <f t="shared" si="6"/>
        <v>0.67500000000000004</v>
      </c>
      <c r="Z15">
        <v>675</v>
      </c>
      <c r="AB15" s="95" t="s">
        <v>107</v>
      </c>
      <c r="AC15" s="22">
        <v>1</v>
      </c>
      <c r="AD15" s="22">
        <v>100.087</v>
      </c>
      <c r="AE15" s="129">
        <v>0.8</v>
      </c>
      <c r="AF15" s="33">
        <f t="shared" si="13"/>
        <v>80.069599999999994</v>
      </c>
      <c r="AG15" s="35" t="s">
        <v>135</v>
      </c>
      <c r="AH15" s="35">
        <f t="shared" si="14"/>
        <v>16</v>
      </c>
      <c r="AJ15" s="14" t="s">
        <v>70</v>
      </c>
      <c r="AK15" s="20">
        <v>197.92</v>
      </c>
      <c r="AL15" s="16">
        <v>1.81</v>
      </c>
    </row>
    <row r="16" spans="2:38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 s="35" t="s">
        <v>136</v>
      </c>
      <c r="H16">
        <f t="shared" si="9"/>
        <v>20</v>
      </c>
      <c r="J16" s="96" t="s">
        <v>108</v>
      </c>
      <c r="K16" s="22">
        <v>2</v>
      </c>
      <c r="L16" s="22">
        <v>246.48</v>
      </c>
      <c r="M16" s="22">
        <v>1</v>
      </c>
      <c r="N16" s="33">
        <f t="shared" si="10"/>
        <v>492.96</v>
      </c>
      <c r="O16" s="35" t="s">
        <v>136</v>
      </c>
      <c r="P16">
        <f t="shared" si="11"/>
        <v>20</v>
      </c>
      <c r="R16" s="96" t="s">
        <v>108</v>
      </c>
      <c r="S16" s="22">
        <v>2</v>
      </c>
      <c r="T16" s="22">
        <v>246.48</v>
      </c>
      <c r="U16" s="22">
        <v>1</v>
      </c>
      <c r="V16" s="33">
        <f t="shared" ref="V16:V18" si="15">(T16*1000)/(1000/(S16*U16))</f>
        <v>492.96</v>
      </c>
      <c r="W16" s="35" t="s">
        <v>136</v>
      </c>
      <c r="X16" s="35">
        <f t="shared" si="12"/>
        <v>20</v>
      </c>
      <c r="Y16">
        <f t="shared" si="6"/>
        <v>0.67500000000000004</v>
      </c>
      <c r="Z16">
        <v>675</v>
      </c>
      <c r="AB16" s="96" t="s">
        <v>108</v>
      </c>
      <c r="AC16" s="22">
        <v>2</v>
      </c>
      <c r="AD16" s="22">
        <v>246.48</v>
      </c>
      <c r="AE16" s="22">
        <v>1</v>
      </c>
      <c r="AF16" s="33">
        <f t="shared" si="13"/>
        <v>492.96</v>
      </c>
      <c r="AG16" s="35" t="s">
        <v>136</v>
      </c>
      <c r="AH16" s="35">
        <f t="shared" si="14"/>
        <v>20</v>
      </c>
      <c r="AJ16" s="14" t="s">
        <v>72</v>
      </c>
      <c r="AK16" s="20">
        <v>61.83</v>
      </c>
      <c r="AL16" s="16">
        <v>2.83</v>
      </c>
    </row>
    <row r="17" spans="2:38" ht="18.75" x14ac:dyDescent="0.35">
      <c r="B17" s="29" t="s">
        <v>7</v>
      </c>
      <c r="C17" s="22">
        <v>1</v>
      </c>
      <c r="D17" s="22"/>
      <c r="E17" s="22">
        <v>1</v>
      </c>
      <c r="F17" s="33"/>
      <c r="G17" s="35" t="s">
        <v>137</v>
      </c>
      <c r="H17">
        <f t="shared" si="9"/>
        <v>20</v>
      </c>
      <c r="J17" s="29" t="s">
        <v>7</v>
      </c>
      <c r="K17" s="22">
        <v>1</v>
      </c>
      <c r="L17" s="22"/>
      <c r="M17" s="22">
        <v>1</v>
      </c>
      <c r="N17" s="33"/>
      <c r="O17" s="35" t="s">
        <v>137</v>
      </c>
      <c r="P17">
        <f t="shared" si="11"/>
        <v>20</v>
      </c>
      <c r="R17" s="29" t="s">
        <v>7</v>
      </c>
      <c r="S17" s="22">
        <v>1</v>
      </c>
      <c r="T17" s="22"/>
      <c r="U17" s="22">
        <v>1</v>
      </c>
      <c r="V17" s="33">
        <f t="shared" si="15"/>
        <v>0</v>
      </c>
      <c r="W17" s="35" t="s">
        <v>137</v>
      </c>
      <c r="X17" s="35">
        <f t="shared" si="12"/>
        <v>20</v>
      </c>
      <c r="Y17">
        <f t="shared" si="6"/>
        <v>0.67500000000000004</v>
      </c>
      <c r="Z17">
        <v>675</v>
      </c>
      <c r="AB17" s="29" t="s">
        <v>7</v>
      </c>
      <c r="AC17" s="22">
        <v>1</v>
      </c>
      <c r="AD17" s="22"/>
      <c r="AE17" s="22">
        <v>1</v>
      </c>
      <c r="AF17" s="33"/>
      <c r="AG17" s="35" t="s">
        <v>137</v>
      </c>
      <c r="AH17" s="35">
        <f t="shared" si="14"/>
        <v>20</v>
      </c>
      <c r="AJ17" s="14" t="s">
        <v>74</v>
      </c>
      <c r="AK17" s="15">
        <v>287.60000000000002</v>
      </c>
      <c r="AL17" s="16">
        <v>0.22</v>
      </c>
    </row>
    <row r="18" spans="2:38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6">(D18*1000)/(1000/(C18*E18))</f>
        <v>0</v>
      </c>
      <c r="G18" s="35" t="s">
        <v>138</v>
      </c>
      <c r="H18">
        <f t="shared" si="9"/>
        <v>20</v>
      </c>
      <c r="J18" s="29" t="s">
        <v>8</v>
      </c>
      <c r="K18" s="22">
        <v>1</v>
      </c>
      <c r="L18" s="22"/>
      <c r="M18" s="22">
        <v>1</v>
      </c>
      <c r="N18" s="33">
        <f t="shared" ref="N18" si="17">(L18*1000)/(1000/(K18*M18))</f>
        <v>0</v>
      </c>
      <c r="O18" s="35" t="s">
        <v>138</v>
      </c>
      <c r="P18">
        <f t="shared" si="11"/>
        <v>20</v>
      </c>
      <c r="R18" s="29" t="s">
        <v>8</v>
      </c>
      <c r="S18" s="22">
        <v>1</v>
      </c>
      <c r="T18" s="22"/>
      <c r="U18" s="22">
        <v>1</v>
      </c>
      <c r="V18" s="33">
        <f t="shared" si="15"/>
        <v>0</v>
      </c>
      <c r="W18" s="35" t="s">
        <v>138</v>
      </c>
      <c r="X18" s="35">
        <f t="shared" si="12"/>
        <v>20</v>
      </c>
      <c r="Y18">
        <f t="shared" si="6"/>
        <v>0.67500000000000004</v>
      </c>
      <c r="Z18">
        <v>675</v>
      </c>
      <c r="AB18" s="29" t="s">
        <v>8</v>
      </c>
      <c r="AC18" s="22">
        <v>1</v>
      </c>
      <c r="AD18" s="22"/>
      <c r="AE18" s="22">
        <v>1</v>
      </c>
      <c r="AF18" s="33">
        <f t="shared" ref="AF18" si="18">(AD18*1000)/(1000/(AC18*AE18))</f>
        <v>0</v>
      </c>
      <c r="AG18" s="35" t="s">
        <v>138</v>
      </c>
      <c r="AH18" s="35">
        <f t="shared" si="14"/>
        <v>20</v>
      </c>
      <c r="AJ18" s="14" t="s">
        <v>75</v>
      </c>
      <c r="AK18" s="15">
        <v>249.68</v>
      </c>
      <c r="AL18" s="16">
        <v>0.08</v>
      </c>
    </row>
    <row r="19" spans="2:38" ht="15.75" thickBot="1" x14ac:dyDescent="0.3">
      <c r="B19" s="31"/>
      <c r="F19" s="32"/>
      <c r="J19" s="31"/>
      <c r="N19" s="32"/>
      <c r="R19" s="31"/>
      <c r="V19" s="32"/>
      <c r="AB19" s="31"/>
      <c r="AF19" s="32"/>
      <c r="AJ19" s="17" t="s">
        <v>28</v>
      </c>
      <c r="AK19" s="18">
        <v>161.94999999999999</v>
      </c>
      <c r="AL19" s="19">
        <v>0.106</v>
      </c>
    </row>
    <row r="20" spans="2:38" ht="15.75" thickBot="1" x14ac:dyDescent="0.3">
      <c r="B20" s="42" t="s">
        <v>9</v>
      </c>
      <c r="C20" s="43"/>
      <c r="D20" s="43"/>
      <c r="E20" s="43"/>
      <c r="F20" s="54"/>
      <c r="G20" s="123"/>
      <c r="H20" s="3"/>
      <c r="J20" s="42" t="s">
        <v>9</v>
      </c>
      <c r="K20" s="43"/>
      <c r="L20" s="43"/>
      <c r="M20" s="43"/>
      <c r="N20" s="54"/>
      <c r="O20" s="123"/>
      <c r="P20" s="3"/>
      <c r="R20" s="42" t="s">
        <v>9</v>
      </c>
      <c r="S20" s="43"/>
      <c r="T20" s="43"/>
      <c r="U20" s="43"/>
      <c r="V20" s="54"/>
      <c r="W20" s="123"/>
      <c r="X20" s="3"/>
      <c r="Y20" s="3"/>
      <c r="Z20" s="3"/>
      <c r="AB20" s="42" t="s">
        <v>9</v>
      </c>
      <c r="AC20" s="43"/>
      <c r="AD20" s="43"/>
      <c r="AE20" s="43"/>
      <c r="AF20" s="54"/>
      <c r="AG20" s="123"/>
      <c r="AH20" s="3"/>
      <c r="AJ20" s="20"/>
      <c r="AK20" s="15"/>
      <c r="AL20" s="20"/>
    </row>
    <row r="21" spans="2:38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H21" s="3"/>
      <c r="J21" s="46" t="s">
        <v>10</v>
      </c>
      <c r="K21" s="47" t="s">
        <v>22</v>
      </c>
      <c r="L21" s="47" t="s">
        <v>48</v>
      </c>
      <c r="M21" s="47" t="s">
        <v>3</v>
      </c>
      <c r="N21" s="55" t="s">
        <v>4</v>
      </c>
      <c r="O21" s="123"/>
      <c r="P21" s="3"/>
      <c r="R21" s="46" t="s">
        <v>10</v>
      </c>
      <c r="S21" s="47" t="s">
        <v>22</v>
      </c>
      <c r="T21" s="47" t="s">
        <v>48</v>
      </c>
      <c r="U21" s="47" t="s">
        <v>3</v>
      </c>
      <c r="V21" s="55" t="s">
        <v>4</v>
      </c>
      <c r="W21" s="123"/>
      <c r="X21" s="3"/>
      <c r="Y21" s="3"/>
      <c r="Z21" s="3"/>
      <c r="AB21" s="46" t="s">
        <v>10</v>
      </c>
      <c r="AC21" s="47" t="s">
        <v>22</v>
      </c>
      <c r="AD21" s="47" t="s">
        <v>48</v>
      </c>
      <c r="AE21" s="47" t="s">
        <v>3</v>
      </c>
      <c r="AF21" s="55" t="s">
        <v>4</v>
      </c>
      <c r="AG21" s="123"/>
      <c r="AH21" s="3"/>
      <c r="AJ21" s="74" t="s">
        <v>29</v>
      </c>
      <c r="AK21" s="75"/>
      <c r="AL21" s="76"/>
    </row>
    <row r="22" spans="2:38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9">IF(OR(C22=0, E22=0), 0, (D22*1000)/(1000/(C22*E22)))</f>
        <v>0</v>
      </c>
      <c r="G22" s="35"/>
      <c r="H22" s="35"/>
      <c r="J22" s="60" t="s">
        <v>76</v>
      </c>
      <c r="K22" s="51">
        <f>K6</f>
        <v>1</v>
      </c>
      <c r="L22" s="51">
        <v>14.006</v>
      </c>
      <c r="M22" s="51">
        <f>M6</f>
        <v>0.5</v>
      </c>
      <c r="N22" s="52">
        <f>IF(OR(K22=0, M22=0), 0, (L22*1000)/(1000/(K22*M22)))</f>
        <v>7.0030000000000001</v>
      </c>
      <c r="O22" s="35"/>
      <c r="P22" s="35"/>
      <c r="R22" s="60" t="s">
        <v>76</v>
      </c>
      <c r="S22" s="51">
        <f>S6</f>
        <v>1</v>
      </c>
      <c r="T22" s="51">
        <v>14.006</v>
      </c>
      <c r="U22" s="51">
        <f>U6</f>
        <v>1</v>
      </c>
      <c r="V22" s="52">
        <f>IF(OR(S22=0,U22=0),0,(T22*1000)/(1000/(S22*U22)))</f>
        <v>14.006</v>
      </c>
      <c r="W22" s="35"/>
      <c r="X22" s="35"/>
      <c r="Y22" s="35"/>
      <c r="Z22" s="35"/>
      <c r="AB22" s="60" t="s">
        <v>76</v>
      </c>
      <c r="AC22" s="51">
        <f>AC6</f>
        <v>1</v>
      </c>
      <c r="AD22" s="51">
        <v>14.006</v>
      </c>
      <c r="AE22" s="51">
        <f>AE6</f>
        <v>2</v>
      </c>
      <c r="AF22" s="52">
        <f>IF(OR(AC22=0,AE22=0),0,(AD22*1000)/(1000/(AC22*AE22)))</f>
        <v>28.012</v>
      </c>
      <c r="AG22" s="35"/>
      <c r="AH22" s="35"/>
      <c r="AJ22" s="70" t="s">
        <v>31</v>
      </c>
      <c r="AK22" s="71" t="s">
        <v>32</v>
      </c>
      <c r="AL22" s="72" t="s">
        <v>29</v>
      </c>
    </row>
    <row r="23" spans="2:38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9"/>
        <v>0</v>
      </c>
      <c r="G23" s="35"/>
      <c r="H23" s="35"/>
      <c r="J23" s="61" t="s">
        <v>77</v>
      </c>
      <c r="K23" s="22">
        <f>K6</f>
        <v>1</v>
      </c>
      <c r="L23" s="22">
        <v>30.973700000000001</v>
      </c>
      <c r="M23" s="22">
        <f>M6</f>
        <v>0.5</v>
      </c>
      <c r="N23" s="33">
        <f t="shared" ref="N23:N35" si="20">IF(OR(K23=0, M23=0), 0, (L23*1000)/(1000/(K23*M23)))</f>
        <v>15.48685</v>
      </c>
      <c r="O23" s="35"/>
      <c r="P23" s="35"/>
      <c r="R23" s="61" t="s">
        <v>77</v>
      </c>
      <c r="S23" s="22">
        <f>S6</f>
        <v>1</v>
      </c>
      <c r="T23" s="22">
        <v>30.973700000000001</v>
      </c>
      <c r="U23" s="22">
        <f>U6</f>
        <v>1</v>
      </c>
      <c r="V23" s="33">
        <f t="shared" ref="V23:V35" si="21">IF(OR(S23=0,U23=0),0,(T23*1000)/(1000/(S23*U23)))</f>
        <v>30.973700000000001</v>
      </c>
      <c r="W23" s="35"/>
      <c r="X23" s="35"/>
      <c r="Y23" s="35"/>
      <c r="Z23" s="35"/>
      <c r="AB23" s="61" t="s">
        <v>77</v>
      </c>
      <c r="AC23" s="22">
        <f>AC6</f>
        <v>1</v>
      </c>
      <c r="AD23" s="22">
        <v>30.973700000000001</v>
      </c>
      <c r="AE23" s="22">
        <f>AE6</f>
        <v>2</v>
      </c>
      <c r="AF23" s="33">
        <f t="shared" ref="AF23:AF35" si="22">IF(OR(AC23=0,AE23=0),0,(AD23*1000)/(1000/(AC23*AE23)))</f>
        <v>61.947400000000002</v>
      </c>
      <c r="AG23" s="35"/>
      <c r="AH23" s="35"/>
      <c r="AJ23" s="77" t="s">
        <v>30</v>
      </c>
      <c r="AK23" s="78" t="s">
        <v>33</v>
      </c>
      <c r="AL23" s="79"/>
    </row>
    <row r="24" spans="2:38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9"/>
        <v>156.37719999999999</v>
      </c>
      <c r="G24" s="35"/>
      <c r="H24" s="35"/>
      <c r="J24" s="62" t="s">
        <v>78</v>
      </c>
      <c r="K24" s="22">
        <f>K7</f>
        <v>2</v>
      </c>
      <c r="L24" s="22">
        <v>39.094299999999997</v>
      </c>
      <c r="M24" s="22">
        <f>M7</f>
        <v>2</v>
      </c>
      <c r="N24" s="33">
        <f t="shared" si="20"/>
        <v>156.37719999999999</v>
      </c>
      <c r="O24" s="35"/>
      <c r="P24" s="35"/>
      <c r="R24" s="62" t="s">
        <v>78</v>
      </c>
      <c r="S24" s="22">
        <f>S7</f>
        <v>2</v>
      </c>
      <c r="T24" s="22">
        <v>39.094299999999997</v>
      </c>
      <c r="U24" s="22">
        <f>U7</f>
        <v>2</v>
      </c>
      <c r="V24" s="33">
        <f t="shared" si="21"/>
        <v>156.37719999999999</v>
      </c>
      <c r="W24" s="35"/>
      <c r="X24" s="35"/>
      <c r="Y24" s="35"/>
      <c r="Z24" s="35"/>
      <c r="AB24" s="62" t="s">
        <v>78</v>
      </c>
      <c r="AC24" s="22">
        <f>AC7</f>
        <v>2</v>
      </c>
      <c r="AD24" s="22">
        <v>39.094299999999997</v>
      </c>
      <c r="AE24" s="22">
        <f>AE7</f>
        <v>2</v>
      </c>
      <c r="AF24" s="33">
        <f t="shared" si="22"/>
        <v>156.37719999999999</v>
      </c>
      <c r="AG24" s="35"/>
      <c r="AH24" s="35"/>
      <c r="AJ24" s="80" t="s">
        <v>34</v>
      </c>
      <c r="AK24" s="81" t="s">
        <v>35</v>
      </c>
      <c r="AL24" s="82" t="s">
        <v>36</v>
      </c>
    </row>
    <row r="25" spans="2:38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9"/>
        <v>56.024000000000001</v>
      </c>
      <c r="G25" s="35"/>
      <c r="H25" s="35"/>
      <c r="J25" s="62" t="s">
        <v>79</v>
      </c>
      <c r="K25" s="22">
        <f>K7</f>
        <v>2</v>
      </c>
      <c r="L25" s="22">
        <v>14.006</v>
      </c>
      <c r="M25" s="22">
        <f>M7</f>
        <v>2</v>
      </c>
      <c r="N25" s="33">
        <f t="shared" si="20"/>
        <v>56.024000000000001</v>
      </c>
      <c r="O25" s="35"/>
      <c r="P25" s="35"/>
      <c r="R25" s="62" t="s">
        <v>79</v>
      </c>
      <c r="S25" s="22">
        <f>S7</f>
        <v>2</v>
      </c>
      <c r="T25" s="22">
        <v>14.006</v>
      </c>
      <c r="U25" s="22">
        <f>U7</f>
        <v>2</v>
      </c>
      <c r="V25" s="33">
        <f t="shared" si="21"/>
        <v>56.024000000000001</v>
      </c>
      <c r="W25" s="35"/>
      <c r="X25" s="35"/>
      <c r="Y25" s="35"/>
      <c r="Z25" s="35"/>
      <c r="AB25" s="62" t="s">
        <v>79</v>
      </c>
      <c r="AC25" s="22">
        <f>AC7</f>
        <v>2</v>
      </c>
      <c r="AD25" s="22">
        <v>14.006</v>
      </c>
      <c r="AE25" s="22">
        <f>AE7</f>
        <v>2</v>
      </c>
      <c r="AF25" s="33">
        <f t="shared" si="22"/>
        <v>56.024000000000001</v>
      </c>
      <c r="AG25" s="35"/>
      <c r="AH25" s="35"/>
      <c r="AJ25" s="83" t="s">
        <v>39</v>
      </c>
      <c r="AK25" s="84" t="s">
        <v>37</v>
      </c>
      <c r="AL25" s="85" t="s">
        <v>38</v>
      </c>
    </row>
    <row r="26" spans="2:38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9"/>
        <v>160.31200000000001</v>
      </c>
      <c r="G26" s="35"/>
      <c r="H26" s="35"/>
      <c r="J26" s="63" t="s">
        <v>80</v>
      </c>
      <c r="K26" s="22">
        <f>K8</f>
        <v>2</v>
      </c>
      <c r="L26" s="22">
        <v>40.078000000000003</v>
      </c>
      <c r="M26" s="22">
        <f>M8</f>
        <v>1.75</v>
      </c>
      <c r="N26" s="33">
        <f t="shared" si="20"/>
        <v>140.273</v>
      </c>
      <c r="O26" s="35"/>
      <c r="P26" s="35"/>
      <c r="R26" s="63" t="s">
        <v>80</v>
      </c>
      <c r="S26" s="22">
        <f>S8</f>
        <v>2</v>
      </c>
      <c r="T26" s="22">
        <v>40.078000000000003</v>
      </c>
      <c r="U26" s="22">
        <f>U8</f>
        <v>1.5</v>
      </c>
      <c r="V26" s="33">
        <f t="shared" si="21"/>
        <v>120.23400000000001</v>
      </c>
      <c r="W26" s="35"/>
      <c r="X26" s="35"/>
      <c r="Y26" s="35"/>
      <c r="Z26" s="35"/>
      <c r="AB26" s="63" t="s">
        <v>80</v>
      </c>
      <c r="AC26" s="22">
        <f>AC8</f>
        <v>2</v>
      </c>
      <c r="AD26" s="22">
        <v>40.078000000000003</v>
      </c>
      <c r="AE26" s="22">
        <f>AE8</f>
        <v>1.6</v>
      </c>
      <c r="AF26" s="33">
        <f t="shared" si="22"/>
        <v>128.24959999999999</v>
      </c>
      <c r="AG26" s="35"/>
      <c r="AH26" s="35"/>
      <c r="AJ26" s="86" t="s">
        <v>40</v>
      </c>
      <c r="AK26" s="87" t="s">
        <v>33</v>
      </c>
      <c r="AL26" s="88" t="s">
        <v>92</v>
      </c>
    </row>
    <row r="27" spans="2:38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9"/>
        <v>112.048</v>
      </c>
      <c r="G27" s="35"/>
      <c r="H27" s="35"/>
      <c r="J27" s="63" t="s">
        <v>81</v>
      </c>
      <c r="K27" s="22">
        <f>K8</f>
        <v>2</v>
      </c>
      <c r="L27" s="22">
        <v>28.012</v>
      </c>
      <c r="M27" s="22">
        <f>M8</f>
        <v>1.75</v>
      </c>
      <c r="N27" s="33">
        <f t="shared" si="20"/>
        <v>98.042000000000002</v>
      </c>
      <c r="O27" s="35"/>
      <c r="P27" s="35"/>
      <c r="R27" s="63" t="s">
        <v>81</v>
      </c>
      <c r="S27" s="22">
        <f>S8</f>
        <v>2</v>
      </c>
      <c r="T27" s="22">
        <v>28.012</v>
      </c>
      <c r="U27" s="22">
        <f>U8</f>
        <v>1.5</v>
      </c>
      <c r="V27" s="33">
        <f t="shared" si="21"/>
        <v>84.036000000000001</v>
      </c>
      <c r="W27" s="35"/>
      <c r="X27" s="35"/>
      <c r="Y27" s="35"/>
      <c r="Z27" s="35"/>
      <c r="AB27" s="63" t="s">
        <v>81</v>
      </c>
      <c r="AC27" s="22">
        <f>AC8</f>
        <v>2</v>
      </c>
      <c r="AD27" s="22">
        <v>28.012</v>
      </c>
      <c r="AE27" s="22">
        <f>AE8</f>
        <v>1.6</v>
      </c>
      <c r="AF27" s="33">
        <f t="shared" si="22"/>
        <v>89.638400000000004</v>
      </c>
      <c r="AG27" s="35"/>
      <c r="AH27" s="35"/>
      <c r="AJ27" s="21"/>
      <c r="AK27" s="73"/>
      <c r="AL27" s="11"/>
    </row>
    <row r="28" spans="2:38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H28" s="35"/>
      <c r="J28" s="64" t="s">
        <v>82</v>
      </c>
      <c r="K28" s="22">
        <f>K9</f>
        <v>1</v>
      </c>
      <c r="L28" s="22">
        <v>28.012</v>
      </c>
      <c r="M28" s="22">
        <f>M9</f>
        <v>1.75</v>
      </c>
      <c r="N28" s="33">
        <f t="shared" si="20"/>
        <v>49.021000000000001</v>
      </c>
      <c r="O28" s="35"/>
      <c r="P28" s="35"/>
      <c r="R28" s="64" t="s">
        <v>82</v>
      </c>
      <c r="S28" s="22">
        <f>S9</f>
        <v>1</v>
      </c>
      <c r="T28" s="22">
        <v>28.012</v>
      </c>
      <c r="U28" s="22">
        <f>U9</f>
        <v>2</v>
      </c>
      <c r="V28" s="33">
        <f t="shared" si="21"/>
        <v>56.024000000000001</v>
      </c>
      <c r="W28" s="35"/>
      <c r="X28" s="35"/>
      <c r="Y28" s="35"/>
      <c r="Z28" s="35"/>
      <c r="AB28" s="64" t="s">
        <v>82</v>
      </c>
      <c r="AC28" s="22">
        <f>AC9</f>
        <v>1</v>
      </c>
      <c r="AD28" s="22">
        <v>28.012</v>
      </c>
      <c r="AE28" s="22">
        <f>AE9</f>
        <v>1.3</v>
      </c>
      <c r="AF28" s="33">
        <f>IF(OR(AC28=0,AE28=0),0,(AD28*1000)/(1000/(AC28*AE28)))</f>
        <v>36.415600000000005</v>
      </c>
      <c r="AG28" s="35"/>
      <c r="AH28" s="35"/>
      <c r="AJ28" s="89" t="s">
        <v>41</v>
      </c>
      <c r="AK28" s="90" t="s">
        <v>33</v>
      </c>
      <c r="AL28" s="91" t="s">
        <v>91</v>
      </c>
    </row>
    <row r="29" spans="2:38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9"/>
        <v>0</v>
      </c>
      <c r="G29" s="35"/>
      <c r="H29" s="35"/>
      <c r="J29" s="93" t="s">
        <v>83</v>
      </c>
      <c r="K29" s="22">
        <f>K13</f>
        <v>1</v>
      </c>
      <c r="L29" s="22">
        <v>39.094299999999997</v>
      </c>
      <c r="M29" s="22">
        <f>M13</f>
        <v>0</v>
      </c>
      <c r="N29" s="33">
        <f t="shared" si="20"/>
        <v>0</v>
      </c>
      <c r="O29" s="35"/>
      <c r="P29" s="35"/>
      <c r="R29" s="93" t="s">
        <v>83</v>
      </c>
      <c r="S29" s="22">
        <f>S13</f>
        <v>1</v>
      </c>
      <c r="T29" s="22">
        <v>39.094299999999997</v>
      </c>
      <c r="U29" s="22">
        <f>U13</f>
        <v>0</v>
      </c>
      <c r="V29" s="33">
        <f t="shared" si="21"/>
        <v>0</v>
      </c>
      <c r="W29" s="35"/>
      <c r="X29" s="35"/>
      <c r="Y29" s="35"/>
      <c r="Z29" s="35"/>
      <c r="AB29" s="93" t="s">
        <v>83</v>
      </c>
      <c r="AC29" s="22">
        <f>AC13</f>
        <v>1</v>
      </c>
      <c r="AD29" s="22">
        <v>39.094299999999997</v>
      </c>
      <c r="AE29" s="22">
        <f>AE13</f>
        <v>0</v>
      </c>
      <c r="AF29" s="33">
        <f t="shared" si="22"/>
        <v>0</v>
      </c>
      <c r="AG29" s="35"/>
      <c r="AH29" s="35"/>
      <c r="AJ29" s="97" t="s">
        <v>43</v>
      </c>
      <c r="AK29" s="98" t="s">
        <v>35</v>
      </c>
      <c r="AL29" s="99" t="s">
        <v>42</v>
      </c>
    </row>
    <row r="30" spans="2:38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9"/>
        <v>0</v>
      </c>
      <c r="G30" s="35"/>
      <c r="H30" s="35"/>
      <c r="J30" s="93" t="s">
        <v>84</v>
      </c>
      <c r="K30" s="22">
        <f>K13</f>
        <v>1</v>
      </c>
      <c r="L30" s="22">
        <v>30.973700000000001</v>
      </c>
      <c r="M30" s="22">
        <f>M13</f>
        <v>0</v>
      </c>
      <c r="N30" s="33">
        <f t="shared" si="20"/>
        <v>0</v>
      </c>
      <c r="O30" s="35"/>
      <c r="P30" s="35"/>
      <c r="R30" s="93" t="s">
        <v>84</v>
      </c>
      <c r="S30" s="22">
        <f>S13</f>
        <v>1</v>
      </c>
      <c r="T30" s="22">
        <v>30.973700000000001</v>
      </c>
      <c r="U30" s="22">
        <f>U13</f>
        <v>0</v>
      </c>
      <c r="V30" s="33">
        <f t="shared" si="21"/>
        <v>0</v>
      </c>
      <c r="W30" s="35"/>
      <c r="X30" s="35"/>
      <c r="Y30" s="35"/>
      <c r="Z30" s="35"/>
      <c r="AB30" s="93" t="s">
        <v>84</v>
      </c>
      <c r="AC30" s="22">
        <f>AC13</f>
        <v>1</v>
      </c>
      <c r="AD30" s="22">
        <v>30.973700000000001</v>
      </c>
      <c r="AE30" s="22">
        <f>AE13</f>
        <v>0</v>
      </c>
      <c r="AF30" s="33">
        <f t="shared" si="22"/>
        <v>0</v>
      </c>
      <c r="AG30" s="35"/>
      <c r="AH30" s="35"/>
      <c r="AJ30" s="100" t="s">
        <v>44</v>
      </c>
      <c r="AK30" s="101" t="s">
        <v>37</v>
      </c>
      <c r="AL30" s="102" t="s">
        <v>93</v>
      </c>
    </row>
    <row r="31" spans="2:38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9"/>
        <v>0</v>
      </c>
      <c r="G31" s="35"/>
      <c r="H31" s="35"/>
      <c r="J31" s="94" t="s">
        <v>11</v>
      </c>
      <c r="K31" s="22">
        <f>K14</f>
        <v>1</v>
      </c>
      <c r="L31" s="22">
        <v>39.094299999999997</v>
      </c>
      <c r="M31" s="22">
        <f>M14</f>
        <v>0</v>
      </c>
      <c r="N31" s="33">
        <f t="shared" si="20"/>
        <v>0</v>
      </c>
      <c r="O31" s="35"/>
      <c r="P31" s="35"/>
      <c r="R31" s="94" t="s">
        <v>11</v>
      </c>
      <c r="S31" s="22">
        <f>S14</f>
        <v>1</v>
      </c>
      <c r="T31" s="22">
        <v>39.094299999999997</v>
      </c>
      <c r="U31" s="22">
        <f>U14</f>
        <v>0</v>
      </c>
      <c r="V31" s="33">
        <f t="shared" si="21"/>
        <v>0</v>
      </c>
      <c r="W31" s="35"/>
      <c r="X31" s="35"/>
      <c r="Y31" s="35"/>
      <c r="Z31" s="35"/>
      <c r="AB31" s="94" t="s">
        <v>11</v>
      </c>
      <c r="AC31" s="22">
        <f>AC14</f>
        <v>1</v>
      </c>
      <c r="AD31" s="22">
        <v>39.094299999999997</v>
      </c>
      <c r="AE31" s="22">
        <f>AE14</f>
        <v>0</v>
      </c>
      <c r="AF31" s="33">
        <f t="shared" si="22"/>
        <v>0</v>
      </c>
      <c r="AG31" s="35"/>
      <c r="AH31" s="35"/>
      <c r="AJ31" s="103" t="s">
        <v>45</v>
      </c>
      <c r="AK31" s="104" t="s">
        <v>37</v>
      </c>
      <c r="AL31" s="105" t="s">
        <v>90</v>
      </c>
    </row>
    <row r="32" spans="2:38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9"/>
        <v>0</v>
      </c>
      <c r="G32" s="35"/>
      <c r="H32" s="35"/>
      <c r="J32" s="94" t="s">
        <v>12</v>
      </c>
      <c r="K32" s="22">
        <f>K14</f>
        <v>1</v>
      </c>
      <c r="L32" s="22">
        <v>35.453000000000003</v>
      </c>
      <c r="M32" s="22">
        <f>M14</f>
        <v>0</v>
      </c>
      <c r="N32" s="33">
        <f t="shared" si="20"/>
        <v>0</v>
      </c>
      <c r="O32" s="35"/>
      <c r="P32" s="35"/>
      <c r="R32" s="94" t="s">
        <v>12</v>
      </c>
      <c r="S32" s="22">
        <f>S14</f>
        <v>1</v>
      </c>
      <c r="T32" s="22">
        <v>35.453000000000003</v>
      </c>
      <c r="U32" s="22">
        <f>U14</f>
        <v>0</v>
      </c>
      <c r="V32" s="33">
        <f t="shared" si="21"/>
        <v>0</v>
      </c>
      <c r="W32" s="35"/>
      <c r="X32" s="35"/>
      <c r="Y32" s="35"/>
      <c r="Z32" s="35"/>
      <c r="AB32" s="94" t="s">
        <v>12</v>
      </c>
      <c r="AC32" s="22">
        <f>AC14</f>
        <v>1</v>
      </c>
      <c r="AD32" s="22">
        <v>35.453000000000003</v>
      </c>
      <c r="AE32" s="22">
        <f>AE14</f>
        <v>0</v>
      </c>
      <c r="AF32" s="33">
        <f t="shared" si="22"/>
        <v>0</v>
      </c>
      <c r="AG32" s="35"/>
      <c r="AH32" s="35"/>
      <c r="AJ32" s="12" t="s">
        <v>46</v>
      </c>
      <c r="AK32" s="73" t="s">
        <v>37</v>
      </c>
      <c r="AL32" s="11" t="s">
        <v>90</v>
      </c>
    </row>
    <row r="33" spans="2:38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9"/>
        <v>1.6031200000000001</v>
      </c>
      <c r="G33" s="35"/>
      <c r="H33" s="35"/>
      <c r="J33" s="95" t="s">
        <v>85</v>
      </c>
      <c r="K33" s="22">
        <f>K15</f>
        <v>1</v>
      </c>
      <c r="L33" s="22">
        <v>40.078000000000003</v>
      </c>
      <c r="M33" s="22">
        <f>M15</f>
        <v>0.5</v>
      </c>
      <c r="N33" s="33">
        <f t="shared" si="20"/>
        <v>20.039000000000001</v>
      </c>
      <c r="O33" s="35"/>
      <c r="P33" s="35"/>
      <c r="R33" s="95" t="s">
        <v>85</v>
      </c>
      <c r="S33" s="22">
        <f>S15</f>
        <v>1</v>
      </c>
      <c r="T33" s="22">
        <v>40.078000000000003</v>
      </c>
      <c r="U33" s="22">
        <f>U15</f>
        <v>1</v>
      </c>
      <c r="V33" s="33">
        <f t="shared" si="21"/>
        <v>40.078000000000003</v>
      </c>
      <c r="W33" s="35"/>
      <c r="X33" s="35"/>
      <c r="Y33" s="35"/>
      <c r="Z33" s="35"/>
      <c r="AB33" s="95" t="s">
        <v>85</v>
      </c>
      <c r="AC33" s="22">
        <f>AC15</f>
        <v>1</v>
      </c>
      <c r="AD33" s="22">
        <v>40.078000000000003</v>
      </c>
      <c r="AE33" s="22">
        <f>AE15</f>
        <v>0.8</v>
      </c>
      <c r="AF33" s="33">
        <f t="shared" si="22"/>
        <v>32.062399999999997</v>
      </c>
      <c r="AG33" s="35"/>
      <c r="AH33" s="35"/>
      <c r="AJ33" s="12" t="s">
        <v>47</v>
      </c>
      <c r="AK33" s="73" t="s">
        <v>37</v>
      </c>
      <c r="AL33" s="11" t="s">
        <v>90</v>
      </c>
    </row>
    <row r="34" spans="2:38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9"/>
        <v>48.61</v>
      </c>
      <c r="G34" s="35"/>
      <c r="H34" s="35"/>
      <c r="J34" s="96" t="s">
        <v>86</v>
      </c>
      <c r="K34" s="22">
        <f>K16</f>
        <v>2</v>
      </c>
      <c r="L34" s="22">
        <v>24.305</v>
      </c>
      <c r="M34" s="22">
        <f>M16</f>
        <v>1</v>
      </c>
      <c r="N34" s="33">
        <f t="shared" si="20"/>
        <v>48.61</v>
      </c>
      <c r="O34" s="35"/>
      <c r="P34" s="35"/>
      <c r="R34" s="96" t="s">
        <v>86</v>
      </c>
      <c r="S34" s="22">
        <f>S16</f>
        <v>2</v>
      </c>
      <c r="T34" s="22">
        <v>24.305</v>
      </c>
      <c r="U34" s="22">
        <f>U16</f>
        <v>1</v>
      </c>
      <c r="V34" s="33">
        <f t="shared" si="21"/>
        <v>48.61</v>
      </c>
      <c r="W34" s="35"/>
      <c r="X34" s="35"/>
      <c r="Y34" s="35"/>
      <c r="Z34" s="35"/>
      <c r="AB34" s="96" t="s">
        <v>86</v>
      </c>
      <c r="AC34" s="22">
        <f>AC16</f>
        <v>2</v>
      </c>
      <c r="AD34" s="22">
        <v>24.305</v>
      </c>
      <c r="AE34" s="22">
        <f>AE16</f>
        <v>1</v>
      </c>
      <c r="AF34" s="33">
        <f t="shared" si="22"/>
        <v>48.61</v>
      </c>
      <c r="AG34" s="35"/>
      <c r="AH34" s="35"/>
      <c r="AJ34" s="21"/>
      <c r="AK34" s="73"/>
      <c r="AL34" s="11"/>
    </row>
    <row r="35" spans="2:38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9"/>
        <v>64.13</v>
      </c>
      <c r="G35" s="35"/>
      <c r="H35" s="35"/>
      <c r="J35" s="96" t="s">
        <v>87</v>
      </c>
      <c r="K35" s="22">
        <f>K16</f>
        <v>2</v>
      </c>
      <c r="L35" s="22">
        <v>32.064999999999998</v>
      </c>
      <c r="M35" s="22">
        <f>M16</f>
        <v>1</v>
      </c>
      <c r="N35" s="33">
        <f t="shared" si="20"/>
        <v>64.13</v>
      </c>
      <c r="O35" s="35"/>
      <c r="P35" s="35"/>
      <c r="R35" s="96" t="s">
        <v>87</v>
      </c>
      <c r="S35" s="22">
        <f>S16</f>
        <v>2</v>
      </c>
      <c r="T35" s="22">
        <v>32.064999999999998</v>
      </c>
      <c r="U35" s="22">
        <f>U16</f>
        <v>1</v>
      </c>
      <c r="V35" s="33">
        <f t="shared" si="21"/>
        <v>64.13</v>
      </c>
      <c r="W35" s="35"/>
      <c r="X35" s="35"/>
      <c r="Y35" s="35"/>
      <c r="Z35" s="35"/>
      <c r="AB35" s="96" t="s">
        <v>87</v>
      </c>
      <c r="AC35" s="22">
        <f>AC16</f>
        <v>2</v>
      </c>
      <c r="AD35" s="22">
        <v>32.064999999999998</v>
      </c>
      <c r="AE35" s="22">
        <f>AE16</f>
        <v>1</v>
      </c>
      <c r="AF35" s="33">
        <f t="shared" si="22"/>
        <v>64.13</v>
      </c>
      <c r="AG35" s="35"/>
      <c r="AH35" s="35"/>
      <c r="AJ35" s="10" t="s">
        <v>55</v>
      </c>
      <c r="AK35" s="5">
        <v>30.974</v>
      </c>
      <c r="AL35" s="6"/>
    </row>
    <row r="36" spans="2:38" ht="15.75" thickBot="1" x14ac:dyDescent="0.3">
      <c r="B36" s="31"/>
      <c r="F36" s="34"/>
      <c r="G36" s="35"/>
      <c r="H36" s="35"/>
      <c r="J36" s="31"/>
      <c r="N36" s="34"/>
      <c r="O36" s="35"/>
      <c r="P36" s="35"/>
      <c r="R36" s="31"/>
      <c r="V36" s="34"/>
      <c r="W36" s="35"/>
      <c r="X36" s="35"/>
      <c r="Y36" s="35"/>
      <c r="Z36" s="35"/>
      <c r="AB36" s="31"/>
      <c r="AF36" s="34"/>
      <c r="AG36" s="35"/>
      <c r="AH36" s="35"/>
    </row>
    <row r="37" spans="2:38" x14ac:dyDescent="0.25">
      <c r="B37" s="42" t="s">
        <v>13</v>
      </c>
      <c r="C37" s="43"/>
      <c r="D37" s="44"/>
      <c r="E37" s="44"/>
      <c r="F37" s="45"/>
      <c r="G37" s="124"/>
      <c r="H37" s="124"/>
      <c r="J37" s="42" t="s">
        <v>13</v>
      </c>
      <c r="K37" s="43"/>
      <c r="L37" s="44"/>
      <c r="M37" s="44"/>
      <c r="N37" s="50"/>
      <c r="O37" s="124"/>
      <c r="P37" s="125"/>
      <c r="R37" s="42" t="s">
        <v>13</v>
      </c>
      <c r="S37" s="43"/>
      <c r="T37" s="44"/>
      <c r="U37" s="44"/>
      <c r="V37" s="50"/>
      <c r="W37" s="125"/>
      <c r="X37" s="125"/>
      <c r="Y37" s="125"/>
      <c r="Z37" s="125"/>
      <c r="AB37" s="42" t="s">
        <v>13</v>
      </c>
      <c r="AC37" s="43"/>
      <c r="AD37" s="44"/>
      <c r="AE37" s="44"/>
      <c r="AF37" s="50"/>
      <c r="AG37" s="125"/>
      <c r="AH37" s="125"/>
    </row>
    <row r="38" spans="2:38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38"/>
      <c r="H38" s="125"/>
      <c r="J38" s="46" t="s">
        <v>14</v>
      </c>
      <c r="K38" s="47" t="s">
        <v>4</v>
      </c>
      <c r="L38" s="48"/>
      <c r="M38" s="117" t="s">
        <v>95</v>
      </c>
      <c r="N38" s="128" t="s">
        <v>97</v>
      </c>
      <c r="O38" s="138"/>
      <c r="P38" s="125"/>
      <c r="R38" s="46" t="s">
        <v>14</v>
      </c>
      <c r="S38" s="47" t="s">
        <v>4</v>
      </c>
      <c r="T38" s="48"/>
      <c r="U38" s="117" t="s">
        <v>95</v>
      </c>
      <c r="V38" s="128" t="s">
        <v>97</v>
      </c>
      <c r="W38" s="138"/>
      <c r="X38" s="125"/>
      <c r="Y38" s="125"/>
      <c r="Z38" s="125"/>
      <c r="AB38" s="46" t="s">
        <v>14</v>
      </c>
      <c r="AC38" s="47" t="s">
        <v>4</v>
      </c>
      <c r="AD38" s="48"/>
      <c r="AE38" s="117" t="s">
        <v>95</v>
      </c>
      <c r="AF38" s="128" t="s">
        <v>97</v>
      </c>
      <c r="AG38" s="138"/>
      <c r="AH38" s="125"/>
    </row>
    <row r="39" spans="2:38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J39" s="113" t="s">
        <v>15</v>
      </c>
      <c r="K39" s="120">
        <f>SUM(N22,N25,N27,N28)</f>
        <v>210.09000000000003</v>
      </c>
      <c r="M39" s="35">
        <f t="shared" ref="M39:M44" si="23">C48-K39</f>
        <v>0</v>
      </c>
      <c r="N39" s="32">
        <v>6.79</v>
      </c>
      <c r="R39" s="113" t="s">
        <v>15</v>
      </c>
      <c r="S39" s="59">
        <f>SUM(V22,V25,V27,V28)</f>
        <v>210.09</v>
      </c>
      <c r="U39" s="118">
        <f>S39-C48</f>
        <v>0</v>
      </c>
      <c r="V39" s="32">
        <v>6.7</v>
      </c>
      <c r="AB39" s="113" t="s">
        <v>15</v>
      </c>
      <c r="AC39" s="59">
        <f>SUM(AF22,AF25,AF27,AF28)</f>
        <v>210.09</v>
      </c>
      <c r="AE39" s="35">
        <f>C48-AC39</f>
        <v>0</v>
      </c>
      <c r="AF39" s="32">
        <v>6.72</v>
      </c>
    </row>
    <row r="40" spans="2:38" x14ac:dyDescent="0.25">
      <c r="B40" s="114" t="s">
        <v>16</v>
      </c>
      <c r="C40" s="22">
        <f>SUM(F23,F30)</f>
        <v>0</v>
      </c>
      <c r="E40" s="35">
        <f t="shared" ref="E40:E44" si="24">C49-C40</f>
        <v>30.973700000000001</v>
      </c>
      <c r="F40" s="32"/>
      <c r="J40" s="114" t="s">
        <v>16</v>
      </c>
      <c r="K40" s="131">
        <f>SUM(N23,N30)</f>
        <v>15.48685</v>
      </c>
      <c r="M40" s="35">
        <f t="shared" si="23"/>
        <v>15.48685</v>
      </c>
      <c r="N40" s="32"/>
      <c r="R40" s="114" t="s">
        <v>16</v>
      </c>
      <c r="S40" s="22">
        <f>SUM(V23,V30)</f>
        <v>30.973700000000001</v>
      </c>
      <c r="U40" s="118">
        <f>S40-C49</f>
        <v>0</v>
      </c>
      <c r="V40" s="32"/>
      <c r="AB40" s="114" t="s">
        <v>16</v>
      </c>
      <c r="AC40" s="22">
        <f>SUM(AF23,AF30)</f>
        <v>61.947400000000002</v>
      </c>
      <c r="AE40" s="35">
        <f>C49-AC40</f>
        <v>-30.973700000000001</v>
      </c>
      <c r="AF40" s="32"/>
    </row>
    <row r="41" spans="2:38" x14ac:dyDescent="0.25">
      <c r="B41" s="114" t="s">
        <v>17</v>
      </c>
      <c r="C41" s="119">
        <f>SUM(F24,F29,F31)</f>
        <v>156.37719999999999</v>
      </c>
      <c r="E41" s="35">
        <f t="shared" si="24"/>
        <v>0</v>
      </c>
      <c r="F41" s="32"/>
      <c r="J41" s="114" t="s">
        <v>17</v>
      </c>
      <c r="K41" s="57">
        <f>SUM(N24,N29,N31)</f>
        <v>156.37719999999999</v>
      </c>
      <c r="M41" s="35">
        <f t="shared" si="23"/>
        <v>0</v>
      </c>
      <c r="N41" s="32"/>
      <c r="R41" s="114" t="s">
        <v>17</v>
      </c>
      <c r="S41" s="57">
        <f>SUM(V24,V29,V31)</f>
        <v>156.37719999999999</v>
      </c>
      <c r="U41" s="118">
        <f>S41-C50</f>
        <v>0</v>
      </c>
      <c r="V41" s="32"/>
      <c r="AB41" s="114" t="s">
        <v>17</v>
      </c>
      <c r="AC41" s="57">
        <f>SUM(AF24,AF29,AF31)</f>
        <v>156.37719999999999</v>
      </c>
      <c r="AE41" s="35">
        <f>C50-AC41</f>
        <v>0</v>
      </c>
      <c r="AF41" s="32"/>
    </row>
    <row r="42" spans="2:38" x14ac:dyDescent="0.25">
      <c r="B42" s="114" t="s">
        <v>18</v>
      </c>
      <c r="C42" s="119">
        <f>F26+F33</f>
        <v>161.91512</v>
      </c>
      <c r="E42" s="35">
        <f t="shared" si="24"/>
        <v>-1.6031199999999899</v>
      </c>
      <c r="F42" s="32"/>
      <c r="J42" s="114" t="s">
        <v>18</v>
      </c>
      <c r="K42" s="57">
        <f>N26+N33</f>
        <v>160.31200000000001</v>
      </c>
      <c r="M42" s="35">
        <f t="shared" si="23"/>
        <v>0</v>
      </c>
      <c r="N42" s="32"/>
      <c r="R42" s="114" t="s">
        <v>18</v>
      </c>
      <c r="S42" s="57">
        <f>V26+V33</f>
        <v>160.31200000000001</v>
      </c>
      <c r="U42" s="118">
        <f>S42-C51</f>
        <v>0</v>
      </c>
      <c r="V42" s="32"/>
      <c r="AB42" s="114" t="s">
        <v>18</v>
      </c>
      <c r="AC42" s="57">
        <f>AF26+AF33</f>
        <v>160.31199999999998</v>
      </c>
      <c r="AE42" s="35">
        <f>C51-AC42</f>
        <v>0</v>
      </c>
      <c r="AF42" s="32"/>
    </row>
    <row r="43" spans="2:38" x14ac:dyDescent="0.25">
      <c r="B43" s="114" t="s">
        <v>19</v>
      </c>
      <c r="C43" s="57">
        <f>F34</f>
        <v>48.61</v>
      </c>
      <c r="E43" s="35">
        <f t="shared" si="24"/>
        <v>0</v>
      </c>
      <c r="F43" s="32"/>
      <c r="J43" s="114" t="s">
        <v>19</v>
      </c>
      <c r="K43" s="57">
        <f>N34</f>
        <v>48.61</v>
      </c>
      <c r="M43" s="35">
        <f t="shared" si="23"/>
        <v>0</v>
      </c>
      <c r="N43" s="32"/>
      <c r="R43" s="114" t="s">
        <v>19</v>
      </c>
      <c r="S43" s="57">
        <f>V34</f>
        <v>48.61</v>
      </c>
      <c r="U43" s="118">
        <f>S43-C52</f>
        <v>0</v>
      </c>
      <c r="V43" s="32"/>
      <c r="AB43" s="114" t="s">
        <v>19</v>
      </c>
      <c r="AC43" s="57">
        <f>AF34</f>
        <v>48.61</v>
      </c>
      <c r="AE43" s="35">
        <f>C52-AC43</f>
        <v>0</v>
      </c>
      <c r="AF43" s="32"/>
    </row>
    <row r="44" spans="2:38" ht="15.75" thickBot="1" x14ac:dyDescent="0.3">
      <c r="B44" s="115" t="s">
        <v>20</v>
      </c>
      <c r="C44" s="58">
        <f>F35</f>
        <v>64.13</v>
      </c>
      <c r="D44" s="36"/>
      <c r="E44" s="35">
        <f t="shared" si="24"/>
        <v>0</v>
      </c>
      <c r="F44" s="38"/>
      <c r="J44" s="115" t="s">
        <v>20</v>
      </c>
      <c r="K44" s="58">
        <f>N35</f>
        <v>64.13</v>
      </c>
      <c r="L44" s="36"/>
      <c r="M44" s="35">
        <f t="shared" si="23"/>
        <v>0</v>
      </c>
      <c r="N44" s="38"/>
      <c r="R44" s="115" t="s">
        <v>20</v>
      </c>
      <c r="S44" s="58">
        <f>V35</f>
        <v>64.13</v>
      </c>
      <c r="T44" s="36"/>
      <c r="U44" s="118">
        <f>S44-C53</f>
        <v>0</v>
      </c>
      <c r="V44" s="38"/>
      <c r="AB44" s="115" t="s">
        <v>20</v>
      </c>
      <c r="AC44" s="58">
        <f>AF35</f>
        <v>64.13</v>
      </c>
      <c r="AD44" s="36"/>
      <c r="AE44" s="35">
        <f>C53-AC44</f>
        <v>0</v>
      </c>
      <c r="AF44" s="38"/>
    </row>
    <row r="46" spans="2:38" x14ac:dyDescent="0.25">
      <c r="R46" s="2" t="s">
        <v>139</v>
      </c>
      <c r="S46" t="s">
        <v>140</v>
      </c>
    </row>
    <row r="47" spans="2:38" x14ac:dyDescent="0.25">
      <c r="B47" s="116" t="s">
        <v>94</v>
      </c>
      <c r="R47" s="2" t="s">
        <v>15</v>
      </c>
      <c r="S47">
        <v>203.23</v>
      </c>
      <c r="U47">
        <f>S39-S47</f>
        <v>6.8600000000000136</v>
      </c>
    </row>
    <row r="48" spans="2:38" x14ac:dyDescent="0.25">
      <c r="B48" s="2" t="s">
        <v>15</v>
      </c>
      <c r="C48">
        <v>210.09</v>
      </c>
      <c r="R48" s="2" t="s">
        <v>16</v>
      </c>
      <c r="S48">
        <v>29.96</v>
      </c>
      <c r="U48">
        <f>S40-S48</f>
        <v>1.0137</v>
      </c>
    </row>
    <row r="49" spans="2:21" x14ac:dyDescent="0.25">
      <c r="B49" s="2" t="s">
        <v>16</v>
      </c>
      <c r="C49">
        <v>30.973700000000001</v>
      </c>
      <c r="R49" s="2" t="s">
        <v>17</v>
      </c>
      <c r="S49">
        <v>151.27000000000001</v>
      </c>
      <c r="U49">
        <f t="shared" ref="U49:U52" si="25">S41-S49</f>
        <v>5.1071999999999775</v>
      </c>
    </row>
    <row r="50" spans="2:21" x14ac:dyDescent="0.25">
      <c r="B50" s="2" t="s">
        <v>17</v>
      </c>
      <c r="C50">
        <v>156.37719999999999</v>
      </c>
      <c r="R50" s="2" t="s">
        <v>18</v>
      </c>
      <c r="S50">
        <v>155.08000000000001</v>
      </c>
      <c r="U50">
        <f t="shared" si="25"/>
        <v>5.2319999999999993</v>
      </c>
    </row>
    <row r="51" spans="2:21" x14ac:dyDescent="0.25">
      <c r="B51" s="2" t="s">
        <v>18</v>
      </c>
      <c r="C51">
        <v>160.31200000000001</v>
      </c>
      <c r="R51" s="2" t="s">
        <v>19</v>
      </c>
      <c r="S51">
        <v>47.02</v>
      </c>
      <c r="U51">
        <f t="shared" si="25"/>
        <v>1.5899999999999963</v>
      </c>
    </row>
    <row r="52" spans="2:21" x14ac:dyDescent="0.25">
      <c r="B52" s="2" t="s">
        <v>19</v>
      </c>
      <c r="C52">
        <v>48.61</v>
      </c>
      <c r="R52" s="2" t="s">
        <v>20</v>
      </c>
      <c r="S52">
        <v>62.04</v>
      </c>
      <c r="U52">
        <f t="shared" si="25"/>
        <v>2.0899999999999963</v>
      </c>
    </row>
    <row r="53" spans="2:21" x14ac:dyDescent="0.25">
      <c r="B53" s="2" t="s">
        <v>20</v>
      </c>
      <c r="C53">
        <v>64.13</v>
      </c>
    </row>
  </sheetData>
  <conditionalFormatting sqref="E39:E44 M39:M44 U39:U44 AE39:AE44">
    <cfRule type="cellIs" dxfId="0" priority="1" operator="between">
      <formula>-2</formula>
      <formula>2</formula>
    </cfRule>
  </conditionalFormatting>
  <pageMargins left="0.7" right="0.7" top="0.75" bottom="0.75" header="0.3" footer="0.3"/>
  <pageSetup scale="57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E5A0-CE33-4932-A400-B881E6F8611C}">
  <dimension ref="B2:T17"/>
  <sheetViews>
    <sheetView workbookViewId="0"/>
  </sheetViews>
  <sheetFormatPr defaultRowHeight="15" x14ac:dyDescent="0.25"/>
  <cols>
    <col min="10" max="10" width="10.5703125" customWidth="1"/>
    <col min="12" max="12" width="5.28515625" customWidth="1"/>
    <col min="15" max="15" width="5.28515625" customWidth="1"/>
    <col min="18" max="18" width="5.28515625" customWidth="1"/>
  </cols>
  <sheetData>
    <row r="2" spans="2:20" x14ac:dyDescent="0.25">
      <c r="B2" s="136" t="s">
        <v>124</v>
      </c>
      <c r="C2" s="135"/>
      <c r="D2" s="135"/>
      <c r="E2" s="135"/>
      <c r="F2" s="135"/>
      <c r="G2" s="135"/>
      <c r="H2" s="135"/>
    </row>
    <row r="3" spans="2:20" x14ac:dyDescent="0.25">
      <c r="B3" s="133"/>
      <c r="C3" s="133" t="s">
        <v>113</v>
      </c>
      <c r="D3" s="133" t="s">
        <v>114</v>
      </c>
      <c r="E3" s="133" t="s">
        <v>115</v>
      </c>
      <c r="F3" s="133" t="s">
        <v>116</v>
      </c>
      <c r="G3" s="133" t="s">
        <v>117</v>
      </c>
      <c r="H3" s="133" t="s">
        <v>118</v>
      </c>
      <c r="J3" t="s">
        <v>119</v>
      </c>
    </row>
    <row r="4" spans="2:20" x14ac:dyDescent="0.25">
      <c r="B4" s="133" t="s">
        <v>110</v>
      </c>
      <c r="C4" s="133">
        <v>8.52</v>
      </c>
      <c r="D4" s="133">
        <v>8.4700000000000006</v>
      </c>
      <c r="E4" s="133">
        <v>8.64</v>
      </c>
      <c r="F4" s="133">
        <v>4.79</v>
      </c>
      <c r="G4" s="133">
        <v>7.5</v>
      </c>
      <c r="H4" s="137">
        <v>6.7</v>
      </c>
      <c r="J4" t="s">
        <v>118</v>
      </c>
    </row>
    <row r="5" spans="2:20" x14ac:dyDescent="0.25">
      <c r="B5" s="133" t="s">
        <v>51</v>
      </c>
      <c r="C5" s="133">
        <v>7.62</v>
      </c>
      <c r="D5" s="133">
        <v>7.1</v>
      </c>
      <c r="E5" s="137">
        <v>6.79</v>
      </c>
      <c r="F5" s="133">
        <v>0</v>
      </c>
      <c r="G5" s="133">
        <v>0</v>
      </c>
      <c r="H5" s="133">
        <v>6.56</v>
      </c>
      <c r="J5" t="s">
        <v>115</v>
      </c>
    </row>
    <row r="6" spans="2:20" x14ac:dyDescent="0.25">
      <c r="B6" s="133" t="s">
        <v>111</v>
      </c>
      <c r="C6" s="133">
        <v>4.33</v>
      </c>
      <c r="D6" s="133">
        <v>7.1</v>
      </c>
      <c r="E6" s="137">
        <v>6.7</v>
      </c>
      <c r="F6" s="133">
        <v>0</v>
      </c>
      <c r="G6" s="133">
        <v>0</v>
      </c>
      <c r="H6" s="133">
        <v>6.2</v>
      </c>
      <c r="J6" t="s">
        <v>115</v>
      </c>
    </row>
    <row r="7" spans="2:20" x14ac:dyDescent="0.25">
      <c r="B7" s="133" t="s">
        <v>112</v>
      </c>
      <c r="C7" s="133">
        <v>4.2699999999999996</v>
      </c>
      <c r="D7" s="133">
        <v>6.96</v>
      </c>
      <c r="E7" s="133">
        <v>0</v>
      </c>
      <c r="F7" s="133">
        <v>0</v>
      </c>
      <c r="G7" s="133">
        <v>0</v>
      </c>
      <c r="H7" s="137">
        <v>6.72</v>
      </c>
      <c r="J7" t="s">
        <v>118</v>
      </c>
    </row>
    <row r="9" spans="2:20" x14ac:dyDescent="0.25">
      <c r="J9" s="136" t="s">
        <v>125</v>
      </c>
      <c r="K9" s="136"/>
      <c r="L9" s="135"/>
      <c r="M9" s="135"/>
      <c r="N9" s="135"/>
      <c r="O9" s="135"/>
      <c r="P9" s="135"/>
      <c r="Q9" s="135"/>
      <c r="R9" s="135"/>
      <c r="S9" s="135"/>
      <c r="T9" s="135"/>
    </row>
    <row r="10" spans="2:20" x14ac:dyDescent="0.25">
      <c r="J10" s="132" t="s">
        <v>120</v>
      </c>
      <c r="K10" s="132"/>
      <c r="M10" s="132" t="s">
        <v>121</v>
      </c>
      <c r="N10" s="133"/>
      <c r="P10" s="132" t="s">
        <v>122</v>
      </c>
      <c r="Q10" s="133"/>
      <c r="S10" s="132" t="s">
        <v>123</v>
      </c>
      <c r="T10" s="133"/>
    </row>
    <row r="11" spans="2:20" x14ac:dyDescent="0.25">
      <c r="J11" s="134" t="s">
        <v>15</v>
      </c>
      <c r="K11" s="134">
        <v>210.09</v>
      </c>
      <c r="M11" s="134" t="s">
        <v>15</v>
      </c>
      <c r="N11" s="134">
        <v>210.09000000000003</v>
      </c>
      <c r="P11" s="134" t="s">
        <v>15</v>
      </c>
      <c r="Q11" s="134">
        <v>210.09</v>
      </c>
      <c r="S11" s="134" t="s">
        <v>15</v>
      </c>
      <c r="T11" s="134">
        <v>210.09</v>
      </c>
    </row>
    <row r="12" spans="2:20" x14ac:dyDescent="0.25">
      <c r="J12" s="133" t="s">
        <v>16</v>
      </c>
      <c r="K12" s="133">
        <v>0</v>
      </c>
      <c r="M12" s="133" t="s">
        <v>16</v>
      </c>
      <c r="N12" s="133">
        <v>15.48685</v>
      </c>
      <c r="P12" s="133" t="s">
        <v>16</v>
      </c>
      <c r="Q12" s="133">
        <v>30.973700000000001</v>
      </c>
      <c r="S12" s="133" t="s">
        <v>16</v>
      </c>
      <c r="T12" s="133">
        <v>61.947400000000002</v>
      </c>
    </row>
    <row r="13" spans="2:20" x14ac:dyDescent="0.25">
      <c r="J13" s="134" t="s">
        <v>17</v>
      </c>
      <c r="K13" s="134">
        <v>156.37719999999999</v>
      </c>
      <c r="M13" s="134" t="s">
        <v>17</v>
      </c>
      <c r="N13" s="134">
        <v>156.37719999999999</v>
      </c>
      <c r="P13" s="134" t="s">
        <v>17</v>
      </c>
      <c r="Q13" s="134">
        <v>156.37719999999999</v>
      </c>
      <c r="S13" s="134" t="s">
        <v>17</v>
      </c>
      <c r="T13" s="134">
        <v>156.37719999999999</v>
      </c>
    </row>
    <row r="14" spans="2:20" x14ac:dyDescent="0.25">
      <c r="J14" s="134" t="s">
        <v>18</v>
      </c>
      <c r="K14" s="134">
        <v>161.91512</v>
      </c>
      <c r="M14" s="134" t="s">
        <v>18</v>
      </c>
      <c r="N14" s="134">
        <v>160.31200000000001</v>
      </c>
      <c r="P14" s="134" t="s">
        <v>18</v>
      </c>
      <c r="Q14" s="134">
        <v>160.31200000000001</v>
      </c>
      <c r="S14" s="134" t="s">
        <v>18</v>
      </c>
      <c r="T14" s="134">
        <v>160.31199999999998</v>
      </c>
    </row>
    <row r="15" spans="2:20" x14ac:dyDescent="0.25">
      <c r="J15" s="134" t="s">
        <v>19</v>
      </c>
      <c r="K15" s="134">
        <v>48.61</v>
      </c>
      <c r="M15" s="134" t="s">
        <v>19</v>
      </c>
      <c r="N15" s="134">
        <v>48.61</v>
      </c>
      <c r="P15" s="134" t="s">
        <v>19</v>
      </c>
      <c r="Q15" s="134">
        <v>48.61</v>
      </c>
      <c r="S15" s="134" t="s">
        <v>19</v>
      </c>
      <c r="T15" s="134">
        <v>48.61</v>
      </c>
    </row>
    <row r="16" spans="2:20" x14ac:dyDescent="0.25">
      <c r="J16" s="134" t="s">
        <v>20</v>
      </c>
      <c r="K16" s="134">
        <v>64.13</v>
      </c>
      <c r="M16" s="134" t="s">
        <v>20</v>
      </c>
      <c r="N16" s="134">
        <v>64.13</v>
      </c>
      <c r="P16" s="134" t="s">
        <v>20</v>
      </c>
      <c r="Q16" s="134">
        <v>64.13</v>
      </c>
      <c r="S16" s="134" t="s">
        <v>20</v>
      </c>
      <c r="T16" s="134">
        <v>64.13</v>
      </c>
    </row>
    <row r="17" spans="10:20" x14ac:dyDescent="0.25">
      <c r="J17" s="134" t="s">
        <v>97</v>
      </c>
      <c r="K17" s="133">
        <v>6.7</v>
      </c>
      <c r="M17" s="133"/>
      <c r="N17" s="133">
        <v>6.79</v>
      </c>
      <c r="P17" s="133"/>
      <c r="Q17" s="133">
        <v>6.7</v>
      </c>
      <c r="S17" s="133"/>
      <c r="T17" s="133">
        <v>6.72</v>
      </c>
    </row>
  </sheetData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recipes_v1</vt:lpstr>
      <vt:lpstr>recipes_v2</vt:lpstr>
      <vt:lpstr>recipes_v3</vt:lpstr>
      <vt:lpstr>recipes_v4</vt:lpstr>
      <vt:lpstr>recipes_v5</vt:lpstr>
      <vt:lpstr>recipes_v6</vt:lpstr>
      <vt:lpstr>recipe_winners</vt:lpstr>
      <vt:lpstr>recipe_final</vt:lpstr>
      <vt:lpstr>pH_notes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cp:lastPrinted>2025-08-15T19:06:13Z</cp:lastPrinted>
  <dcterms:created xsi:type="dcterms:W3CDTF">2025-08-03T20:16:05Z</dcterms:created>
  <dcterms:modified xsi:type="dcterms:W3CDTF">2025-08-15T21:37:36Z</dcterms:modified>
</cp:coreProperties>
</file>