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<sst xmlns="http://schemas.openxmlformats.org/spreadsheetml/2006/main" count="1568" uniqueCount="486">
  <si>
    <t>File opened</t>
  </si>
  <si>
    <t>2025-10-02 17:11:23</t>
  </si>
  <si>
    <t>Console s/n</t>
  </si>
  <si>
    <t>68C-022608</t>
  </si>
  <si>
    <t>Console ver</t>
  </si>
  <si>
    <t>Bluestem v.2.1.11</t>
  </si>
  <si>
    <t>Scripts ver</t>
  </si>
  <si>
    <t>2023.02  2.1.11, Jun 2023</t>
  </si>
  <si>
    <t>Head s/n</t>
  </si>
  <si>
    <t>68H-422598</t>
  </si>
  <si>
    <t>Head ver</t>
  </si>
  <si>
    <t>1.4.23</t>
  </si>
  <si>
    <t>Head cal</t>
  </si>
  <si>
    <t>{"oxygen": "21", "co2azero": "0.923878", "co2aspan1": "1.00016", "co2aspan2": "-0.0254498", "co2aspan2a": "0.319337", "co2aspan2b": "0.316792", "co2aspanconc1": "2491", "co2aspanconc2": "303.6", "co2bzero": "0.920183", "co2bspan1": "0.99991", "co2bspan2": "-0.0259223", "co2bspan2a": "0.316673", "co2bspan2b": "0.314045", "co2bspanconc1": "2491", "co2bspanconc2": "303.6", "h2oazero": "1.06374", "h2oaspan1": "1.01033", "h2oaspan2": "0", "h2oaspan2a": "0.0705651", "h2oaspan2b": "0.0712942", "h2oaspanconc1": "12.15", "h2oaspanconc2": "0", "h2obzero": "1.07172", "h2obspan1": "1.02672", "h2obspan2": "0", "h2obspan2a": "0.0697958", "h2obspan2b": "0.0716606", "h2obspanconc1": "12.15", "h2obspanconc2": "0", "tazero": "0.108437", "tbzero": "0.225744", "flowmeterzero": "2.50179", "flowazero": "0.302", "flowbzero": "0.29587", "chamberpressurezero": "2.61184", "ssa_ref": "35216.5", "ssb_ref": "35428.5"}</t>
  </si>
  <si>
    <t>Factory cal date</t>
  </si>
  <si>
    <t>09 Mar 2022</t>
  </si>
  <si>
    <t>CO2 rangematch</t>
  </si>
  <si>
    <t>Thu Oct  2 09:25</t>
  </si>
  <si>
    <t>H2O rangematch</t>
  </si>
  <si>
    <t>Thu Oct  2 09:31</t>
  </si>
  <si>
    <t>Chamber type</t>
  </si>
  <si>
    <t>6800-01A</t>
  </si>
  <si>
    <t>Chamber s/n</t>
  </si>
  <si>
    <t>MPF-842248</t>
  </si>
  <si>
    <t>Chamber rev</t>
  </si>
  <si>
    <t>0</t>
  </si>
  <si>
    <t>Chamber cal</t>
  </si>
  <si>
    <t>Fluorometer</t>
  </si>
  <si>
    <t>Flr. Version</t>
  </si>
  <si>
    <t>17:11:23</t>
  </si>
  <si>
    <t>Stability Definition:	ΔCO2 (Meas2): Slp&lt;0.1 Per=20	ΔH2O (Meas2): Slp&lt;0.1 Per=20	F (FlrLS):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</si>
  <si>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</si>
  <si>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</si>
  <si>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</si>
  <si>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</si>
  <si>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</si>
  <si>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</si>
  <si>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</si>
  <si>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</si>
  <si>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</si>
  <si>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</si>
  <si>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</si>
  <si>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</si>
  <si>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</si>
  <si>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</si>
  <si>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</si>
  <si>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</si>
  <si>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</si>
  <si>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</si>
  <si>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</si>
  <si>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</si>
  <si>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</si>
  <si>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</si>
  <si>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</si>
  <si>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</si>
  <si>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</si>
  <si>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</si>
  <si>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</si>
  <si>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</si>
  <si>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</si>
  <si>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</si>
  <si>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</si>
  <si>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</si>
  <si>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</si>
  <si>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</si>
  <si>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</si>
  <si>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</si>
  <si>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</si>
  <si>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</si>
  <si>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</si>
  <si>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</si>
  <si>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</si>
  <si>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</si>
  <si>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</si>
  <si>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</si>
  <si>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</si>
  <si>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</si>
  <si>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</si>
  <si>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</si>
  <si>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</si>
  <si>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</si>
  <si>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</si>
  <si>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2.28738 177.36 357.153 623.606 866.13 1069.83 1265.75 1424.36</t>
  </si>
  <si>
    <t>Fs_true</t>
  </si>
  <si>
    <t>0.124315 212.301 386.125 609.561 800.805 1003.38 1200.84 1401.14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</si>
  <si>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</si>
  <si>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</si>
  <si>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</si>
  <si>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</si>
  <si>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</si>
  <si>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</si>
  <si>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</si>
  <si>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</si>
  <si>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</si>
  <si>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</si>
  <si>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</si>
  <si>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</si>
  <si>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</si>
  <si>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</si>
  <si>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</si>
  <si>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</si>
  <si>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</si>
  <si>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</si>
  <si>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</si>
  <si>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</si>
  <si>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</si>
  <si>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</si>
  <si>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</si>
  <si>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</si>
  <si>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</si>
  <si>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</si>
  <si>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</si>
  <si>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</si>
  <si>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</si>
  <si>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</si>
  <si>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</si>
  <si>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</si>
  <si>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</si>
  <si>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</si>
  <si>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</si>
  <si>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</si>
  <si>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</si>
  <si>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</si>
  <si>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</si>
  <si>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</si>
  <si>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</si>
  <si>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</si>
  <si>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</si>
  <si>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</si>
  <si>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</si>
  <si>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</si>
  <si>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</si>
  <si>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</si>
  <si>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</si>
  <si>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</si>
  <si>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</si>
  <si>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</si>
  <si>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</si>
  <si>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</si>
  <si>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</si>
  <si>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</si>
  <si>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</si>
  <si>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</si>
  <si>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</si>
  <si>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</si>
  <si>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</si>
  <si>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</si>
  <si>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</si>
  <si>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</si>
  <si>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</si>
  <si>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</si>
  <si>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</si>
  <si>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</si>
  <si>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</si>
  <si>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</si>
  <si>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</si>
  <si>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</si>
  <si>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</si>
  <si>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</si>
  <si>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</si>
  <si>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</si>
  <si>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</si>
  <si>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</si>
  <si>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</si>
  <si>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</si>
  <si>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</si>
  <si>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</si>
  <si>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</si>
  <si>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</si>
  <si>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</si>
  <si>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</si>
  <si>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</si>
  <si>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</si>
  <si>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</si>
  <si>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</si>
  <si>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</si>
  <si>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</si>
  <si>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</si>
  <si>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</si>
  <si>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</si>
  <si>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</si>
  <si>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</si>
  <si>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</si>
  <si>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</si>
  <si>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</si>
  <si>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</si>
  <si>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</si>
  <si>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</si>
  <si>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</si>
  <si>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</si>
  <si>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</si>
  <si>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</si>
  <si>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</si>
  <si>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</si>
  <si>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</si>
  <si>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</si>
  <si>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</si>
  <si>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</si>
  <si>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</si>
  <si>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</si>
  <si>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</si>
  <si>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</si>
  <si>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</si>
  <si>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</si>
  <si>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</si>
  <si>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</si>
  <si>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</si>
  <si>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</si>
  <si>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</si>
  <si>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</si>
  <si>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</si>
  <si>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</si>
  <si>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</si>
  <si>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</si>
  <si>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</si>
  <si>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</si>
  <si>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</si>
  <si>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</si>
  <si>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</si>
  <si>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</si>
  <si>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</si>
  <si>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</si>
  <si>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</si>
  <si>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</si>
  <si>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</si>
  <si>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</si>
  <si>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</si>
  <si>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</si>
  <si>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</si>
  <si>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</si>
  <si>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</si>
  <si>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</si>
  <si>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</si>
  <si>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</si>
  <si>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</si>
  <si>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</si>
  <si>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</si>
  <si>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</si>
  <si>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</si>
  <si>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</si>
  <si>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</si>
  <si>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</si>
  <si>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</si>
  <si>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</si>
  <si>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</si>
  <si>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</si>
  <si>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</si>
  <si>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</si>
  <si>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</si>
  <si>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</si>
  <si>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</si>
  <si>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</si>
  <si>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</si>
  <si>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</si>
  <si>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</si>
  <si>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</si>
  <si>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</si>
  <si>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</si>
  <si>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</si>
  <si>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</si>
  <si>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</si>
  <si>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</si>
  <si>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</si>
  <si>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</si>
  <si>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</si>
  <si>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</si>
  <si>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</si>
  <si>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</si>
  <si>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</si>
  <si>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</si>
  <si>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</si>
  <si>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</si>
  <si>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</si>
  <si>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</si>
  <si>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</si>
  <si>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</si>
  <si>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</si>
  <si>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</si>
  <si>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</si>
  <si>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</si>
  <si>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</si>
  <si>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</si>
  <si>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</si>
  <si>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</si>
  <si>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</si>
  <si>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</si>
  <si>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</si>
  <si>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</si>
  <si>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</si>
  <si>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</si>
  <si>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</si>
  <si>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</si>
  <si>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</si>
  <si>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</si>
  <si>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</si>
  <si>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</si>
  <si>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</si>
  <si>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</si>
  <si>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</si>
  <si>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</si>
  <si>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</si>
  <si>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</si>
  <si>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</si>
  <si>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</si>
  <si>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</si>
  <si>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</si>
  <si>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</si>
  <si>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</si>
  <si>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</si>
  <si>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</si>
  <si>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</si>
  <si>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</si>
  <si>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</si>
  <si>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</si>
  <si>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</si>
  <si>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</si>
  <si>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</si>
  <si>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</si>
  <si>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</si>
  <si>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</si>
  <si>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</si>
  <si>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</si>
  <si>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</si>
  <si>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</si>
  <si>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</si>
  <si>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</si>
  <si>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</si>
  <si>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</si>
  <si>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</si>
  <si>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</si>
  <si>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</si>
  <si>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</si>
  <si>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</si>
  <si>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</si>
  <si>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</si>
  <si>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</si>
  <si>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</si>
  <si>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</si>
  <si>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</si>
  <si>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</si>
  <si>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</si>
  <si>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</si>
  <si>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</si>
  <si>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</si>
  <si>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</si>
  <si>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</si>
  <si>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</si>
  <si>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</si>
  <si>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</si>
  <si>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</si>
  <si>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</si>
  <si>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</si>
  <si>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</si>
  <si>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</si>
  <si>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</si>
  <si>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</si>
  <si>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</si>
  <si>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</si>
  <si>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</si>
  <si>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</si>
  <si>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</si>
  <si>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</si>
  <si>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</si>
  <si>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</si>
  <si>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</si>
  <si>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</si>
  <si>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</si>
  <si>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</si>
  <si>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</si>
  <si>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</si>
  <si>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</si>
  <si>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</si>
  <si>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</si>
  <si>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</si>
  <si>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</si>
  <si>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</si>
  <si>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</si>
  <si>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</si>
  <si>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</si>
  <si>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</si>
  <si>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</si>
  <si>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</si>
  <si>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</si>
  <si>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</si>
  <si>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</si>
  <si>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</si>
  <si>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</si>
  <si>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</si>
  <si>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</si>
  <si>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</si>
  <si>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</si>
  <si>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</si>
  <si>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</si>
  <si>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</si>
  <si>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</si>
  <si>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</si>
  <si>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</si>
  <si>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</si>
  <si>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</si>
  <si>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</si>
  <si>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</si>
  <si>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</si>
  <si>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</si>
  <si>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</si>
  <si>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</si>
  <si>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</si>
  <si>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</si>
  <si>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</si>
  <si>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</si>
  <si>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</si>
  <si>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</si>
  <si>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</si>
  <si>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</si>
  <si>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</si>
  <si>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</si>
  <si>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</si>
  <si>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20251002 17:22:39</t>
  </si>
  <si>
    <t>17:22:39</t>
  </si>
  <si>
    <t>123</t>
  </si>
  <si>
    <t>stan</t>
  </si>
  <si>
    <t>-</t>
  </si>
  <si>
    <t>0: Broadleaf</t>
  </si>
  <si>
    <t>--:--:--</t>
  </si>
  <si>
    <t>2/2</t>
  </si>
  <si>
    <t>00000000</t>
  </si>
  <si>
    <t>iiiiiiii</t>
  </si>
  <si>
    <t>off</t>
  </si>
  <si>
    <t>20251002 17:22:41</t>
  </si>
  <si>
    <t>17:22:41</t>
  </si>
  <si>
    <t>20251002 17:22:43</t>
  </si>
  <si>
    <t>17:22:43</t>
  </si>
  <si>
    <t>20251002 17:22:45</t>
  </si>
  <si>
    <t>17:22:45</t>
  </si>
  <si>
    <t>1/2</t>
  </si>
  <si>
    <t>20251002 17:22:47</t>
  </si>
  <si>
    <t>17:22:47</t>
  </si>
  <si>
    <t>20251002 17:22:49</t>
  </si>
  <si>
    <t>17:22:49</t>
  </si>
  <si>
    <t>20251002 17:22:51</t>
  </si>
  <si>
    <t>17:22:51</t>
  </si>
  <si>
    <t>20251002 17:22:53</t>
  </si>
  <si>
    <t>17:22:53</t>
  </si>
  <si>
    <t>20251002 17:22:55</t>
  </si>
  <si>
    <t>17:22:55</t>
  </si>
  <si>
    <t>20251002 17:22:57</t>
  </si>
  <si>
    <t>17:22:57</t>
  </si>
  <si>
    <t>20251002 17:22:59</t>
  </si>
  <si>
    <t>17:22:59</t>
  </si>
  <si>
    <t>20251002 17:23:01</t>
  </si>
  <si>
    <t>17:23:01</t>
  </si>
  <si>
    <t>20251002 17:23:03</t>
  </si>
  <si>
    <t>17:23:03</t>
  </si>
  <si>
    <t>20251002 17:23:05</t>
  </si>
  <si>
    <t>17:23:05</t>
  </si>
  <si>
    <t>20251002 17:23:07</t>
  </si>
  <si>
    <t>17:23:07</t>
  </si>
  <si>
    <t>20251002 17:23:09</t>
  </si>
  <si>
    <t>17:23:09</t>
  </si>
  <si>
    <t>20251002 17:23:11</t>
  </si>
  <si>
    <t>17:23:11</t>
  </si>
  <si>
    <t>20251002 17:23:13</t>
  </si>
  <si>
    <t>17:23:13</t>
  </si>
  <si>
    <t>20251002 17:23:15</t>
  </si>
  <si>
    <t>17:23:15</t>
  </si>
  <si>
    <t>20251002 17:23:17</t>
  </si>
  <si>
    <t>17:23:17</t>
  </si>
  <si>
    <t>20251002 17:23:19</t>
  </si>
  <si>
    <t>17:23:19</t>
  </si>
  <si>
    <t>20251002 17:23:21</t>
  </si>
  <si>
    <t>17:23:21</t>
  </si>
  <si>
    <t>20251002 17:23:23</t>
  </si>
  <si>
    <t>17:23:23</t>
  </si>
  <si>
    <t>20251002 17:23:25</t>
  </si>
  <si>
    <t>17:23:25</t>
  </si>
  <si>
    <t>20251002 17:23:27</t>
  </si>
  <si>
    <t>17:23:27</t>
  </si>
  <si>
    <t>20251002 17:23:29</t>
  </si>
  <si>
    <t>17:23:29</t>
  </si>
  <si>
    <t>20251002 17:23:31</t>
  </si>
  <si>
    <t>17:23:31</t>
  </si>
  <si>
    <t>20251002 17:23:33</t>
  </si>
  <si>
    <t>17:23:33</t>
  </si>
  <si>
    <t>20251002 17:23:35</t>
  </si>
  <si>
    <t>17:23:35</t>
  </si>
  <si>
    <t>20251002 17:23:37</t>
  </si>
  <si>
    <t>17:23:37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</si>
</sst>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X46"/>
  <sheetViews>
    <sheetView tabSelected="1" workbookViewId="0"/>
  </sheetViews>
  <sheetFormatPr defaultRowHeight="15"/>
  <sheetData>
    <row r="2" spans="1:284">
      <c r="A2" t="s">
        <v>31</v>
      </c>
      <c r="B2" t="s">
        <v>32</v>
      </c>
      <c r="C2" t="s">
        <v>33</v>
      </c>
    </row>
    <row r="3" spans="1:284">
      <c r="B3">
        <v>4</v>
      </c>
      <c r="C3">
        <v>21</v>
      </c>
    </row>
    <row r="4" spans="1:284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4">
      <c r="B5" t="s">
        <v>21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84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4">
      <c r="B7">
        <v>0</v>
      </c>
      <c r="C7">
        <v>1</v>
      </c>
      <c r="D7">
        <v>0</v>
      </c>
      <c r="E7">
        <v>0</v>
      </c>
    </row>
    <row r="8" spans="1:284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4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4">
      <c r="B11">
        <v>0</v>
      </c>
      <c r="C11">
        <v>0</v>
      </c>
      <c r="D11">
        <v>0</v>
      </c>
      <c r="E11">
        <v>0</v>
      </c>
      <c r="F11">
        <v>1</v>
      </c>
    </row>
    <row r="12" spans="1:284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4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4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93</v>
      </c>
      <c r="CW14" t="s">
        <v>93</v>
      </c>
      <c r="CX14" t="s">
        <v>93</v>
      </c>
      <c r="CY14" t="s">
        <v>93</v>
      </c>
      <c r="CZ14" t="s">
        <v>94</v>
      </c>
      <c r="DA14" t="s">
        <v>94</v>
      </c>
      <c r="DB14" t="s">
        <v>94</v>
      </c>
      <c r="DC14" t="s">
        <v>94</v>
      </c>
      <c r="DD14" t="s">
        <v>95</v>
      </c>
      <c r="DE14" t="s">
        <v>95</v>
      </c>
      <c r="DF14" t="s">
        <v>95</v>
      </c>
      <c r="DG14" t="s">
        <v>95</v>
      </c>
      <c r="DH14" t="s">
        <v>95</v>
      </c>
      <c r="DI14" t="s">
        <v>95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99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102</v>
      </c>
      <c r="HD14" t="s">
        <v>102</v>
      </c>
      <c r="HE14" t="s">
        <v>102</v>
      </c>
      <c r="HF14" t="s">
        <v>102</v>
      </c>
      <c r="HG14" t="s">
        <v>102</v>
      </c>
      <c r="HH14" t="s">
        <v>102</v>
      </c>
      <c r="HI14" t="s">
        <v>102</v>
      </c>
      <c r="HJ14" t="s">
        <v>102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103</v>
      </c>
      <c r="IB14" t="s">
        <v>103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104</v>
      </c>
      <c r="IO14" t="s">
        <v>104</v>
      </c>
      <c r="IP14" t="s">
        <v>104</v>
      </c>
      <c r="IQ14" t="s">
        <v>104</v>
      </c>
      <c r="IR14" t="s">
        <v>104</v>
      </c>
      <c r="IS14" t="s">
        <v>104</v>
      </c>
      <c r="IT14" t="s">
        <v>104</v>
      </c>
      <c r="IU14" t="s">
        <v>104</v>
      </c>
      <c r="IV14" t="s">
        <v>104</v>
      </c>
      <c r="IW14" t="s">
        <v>104</v>
      </c>
      <c r="IX14" t="s">
        <v>104</v>
      </c>
      <c r="IY14" t="s">
        <v>104</v>
      </c>
      <c r="IZ14" t="s">
        <v>104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106</v>
      </c>
      <c r="JO14" t="s">
        <v>106</v>
      </c>
      <c r="JP14" t="s">
        <v>106</v>
      </c>
      <c r="JQ14" t="s">
        <v>106</v>
      </c>
      <c r="JR14" t="s">
        <v>106</v>
      </c>
      <c r="JS14" t="s">
        <v>106</v>
      </c>
      <c r="JT14" t="s">
        <v>106</v>
      </c>
      <c r="JU14" t="s">
        <v>106</v>
      </c>
      <c r="JV14" t="s">
        <v>106</v>
      </c>
      <c r="JW14" t="s">
        <v>106</v>
      </c>
      <c r="JX14" t="s">
        <v>106</v>
      </c>
    </row>
    <row r="15" spans="1:284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89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150</v>
      </c>
      <c r="AT15" t="s">
        <v>151</v>
      </c>
      <c r="AU15" t="s">
        <v>152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171</v>
      </c>
      <c r="CJ15" t="s">
        <v>192</v>
      </c>
      <c r="CK15" t="s">
        <v>193</v>
      </c>
      <c r="CL15" t="s">
        <v>194</v>
      </c>
      <c r="CM15" t="s">
        <v>145</v>
      </c>
      <c r="CN15" t="s">
        <v>195</v>
      </c>
      <c r="CO15" t="s">
        <v>196</v>
      </c>
      <c r="CP15" t="s">
        <v>197</v>
      </c>
      <c r="CQ15" t="s">
        <v>198</v>
      </c>
      <c r="CR15" t="s">
        <v>199</v>
      </c>
      <c r="CS15" t="s">
        <v>200</v>
      </c>
      <c r="CT15" t="s">
        <v>201</v>
      </c>
      <c r="CU15" t="s">
        <v>202</v>
      </c>
      <c r="CV15" t="s">
        <v>203</v>
      </c>
      <c r="CW15" t="s">
        <v>204</v>
      </c>
      <c r="CX15" t="s">
        <v>205</v>
      </c>
      <c r="CY15" t="s">
        <v>206</v>
      </c>
      <c r="CZ15" t="s">
        <v>207</v>
      </c>
      <c r="DA15" t="s">
        <v>208</v>
      </c>
      <c r="DB15" t="s">
        <v>209</v>
      </c>
      <c r="DC15" t="s">
        <v>210</v>
      </c>
      <c r="DD15" t="s">
        <v>115</v>
      </c>
      <c r="DE15" t="s">
        <v>211</v>
      </c>
      <c r="DF15" t="s">
        <v>212</v>
      </c>
      <c r="DG15" t="s">
        <v>213</v>
      </c>
      <c r="DH15" t="s">
        <v>214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222</v>
      </c>
      <c r="DQ15" t="s">
        <v>223</v>
      </c>
      <c r="DR15" t="s">
        <v>224</v>
      </c>
      <c r="DS15" t="s">
        <v>225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108</v>
      </c>
      <c r="FD15" t="s">
        <v>111</v>
      </c>
      <c r="FE15" t="s">
        <v>261</v>
      </c>
      <c r="FF15" t="s">
        <v>262</v>
      </c>
      <c r="FG15" t="s">
        <v>263</v>
      </c>
      <c r="FH15" t="s">
        <v>264</v>
      </c>
      <c r="FI15" t="s">
        <v>265</v>
      </c>
      <c r="FJ15" t="s">
        <v>266</v>
      </c>
      <c r="FK15" t="s">
        <v>267</v>
      </c>
      <c r="FL15" t="s">
        <v>268</v>
      </c>
      <c r="FM15" t="s">
        <v>269</v>
      </c>
      <c r="FN15" t="s">
        <v>270</v>
      </c>
      <c r="FO15" t="s">
        <v>271</v>
      </c>
      <c r="FP15" t="s">
        <v>272</v>
      </c>
      <c r="FQ15" t="s">
        <v>273</v>
      </c>
      <c r="FR15" t="s">
        <v>274</v>
      </c>
      <c r="FS15" t="s">
        <v>275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</row>
    <row r="16" spans="1:284">
      <c r="B16" t="s">
        <v>385</v>
      </c>
      <c r="C16" t="s">
        <v>385</v>
      </c>
      <c r="F16" t="s">
        <v>385</v>
      </c>
      <c r="I16" t="s">
        <v>385</v>
      </c>
      <c r="J16" t="s">
        <v>386</v>
      </c>
      <c r="K16" t="s">
        <v>387</v>
      </c>
      <c r="L16" t="s">
        <v>388</v>
      </c>
      <c r="M16" t="s">
        <v>389</v>
      </c>
      <c r="N16" t="s">
        <v>389</v>
      </c>
      <c r="O16" t="s">
        <v>218</v>
      </c>
      <c r="P16" t="s">
        <v>218</v>
      </c>
      <c r="Q16" t="s">
        <v>386</v>
      </c>
      <c r="R16" t="s">
        <v>386</v>
      </c>
      <c r="S16" t="s">
        <v>386</v>
      </c>
      <c r="T16" t="s">
        <v>386</v>
      </c>
      <c r="U16" t="s">
        <v>390</v>
      </c>
      <c r="V16" t="s">
        <v>391</v>
      </c>
      <c r="W16" t="s">
        <v>391</v>
      </c>
      <c r="X16" t="s">
        <v>392</v>
      </c>
      <c r="Y16" t="s">
        <v>393</v>
      </c>
      <c r="Z16" t="s">
        <v>392</v>
      </c>
      <c r="AA16" t="s">
        <v>392</v>
      </c>
      <c r="AB16" t="s">
        <v>392</v>
      </c>
      <c r="AC16" t="s">
        <v>390</v>
      </c>
      <c r="AD16" t="s">
        <v>390</v>
      </c>
      <c r="AE16" t="s">
        <v>390</v>
      </c>
      <c r="AF16" t="s">
        <v>390</v>
      </c>
      <c r="AG16" t="s">
        <v>394</v>
      </c>
      <c r="AH16" t="s">
        <v>393</v>
      </c>
      <c r="AJ16" t="s">
        <v>393</v>
      </c>
      <c r="AK16" t="s">
        <v>394</v>
      </c>
      <c r="AQ16" t="s">
        <v>388</v>
      </c>
      <c r="AX16" t="s">
        <v>388</v>
      </c>
      <c r="AY16" t="s">
        <v>388</v>
      </c>
      <c r="AZ16" t="s">
        <v>388</v>
      </c>
      <c r="BA16" t="s">
        <v>395</v>
      </c>
      <c r="BO16" t="s">
        <v>396</v>
      </c>
      <c r="BQ16" t="s">
        <v>396</v>
      </c>
      <c r="BR16" t="s">
        <v>388</v>
      </c>
      <c r="BU16" t="s">
        <v>396</v>
      </c>
      <c r="BV16" t="s">
        <v>393</v>
      </c>
      <c r="BY16" t="s">
        <v>397</v>
      </c>
      <c r="BZ16" t="s">
        <v>397</v>
      </c>
      <c r="CB16" t="s">
        <v>398</v>
      </c>
      <c r="CC16" t="s">
        <v>396</v>
      </c>
      <c r="CE16" t="s">
        <v>396</v>
      </c>
      <c r="CF16" t="s">
        <v>388</v>
      </c>
      <c r="CJ16" t="s">
        <v>396</v>
      </c>
      <c r="CL16" t="s">
        <v>399</v>
      </c>
      <c r="CO16" t="s">
        <v>396</v>
      </c>
      <c r="CP16" t="s">
        <v>396</v>
      </c>
      <c r="CR16" t="s">
        <v>396</v>
      </c>
      <c r="CT16" t="s">
        <v>396</v>
      </c>
      <c r="CV16" t="s">
        <v>388</v>
      </c>
      <c r="CW16" t="s">
        <v>388</v>
      </c>
      <c r="CY16" t="s">
        <v>400</v>
      </c>
      <c r="CZ16" t="s">
        <v>401</v>
      </c>
      <c r="DC16" t="s">
        <v>386</v>
      </c>
      <c r="DD16" t="s">
        <v>385</v>
      </c>
      <c r="DE16" t="s">
        <v>389</v>
      </c>
      <c r="DF16" t="s">
        <v>389</v>
      </c>
      <c r="DG16" t="s">
        <v>402</v>
      </c>
      <c r="DH16" t="s">
        <v>402</v>
      </c>
      <c r="DI16" t="s">
        <v>389</v>
      </c>
      <c r="DJ16" t="s">
        <v>402</v>
      </c>
      <c r="DK16" t="s">
        <v>394</v>
      </c>
      <c r="DL16" t="s">
        <v>392</v>
      </c>
      <c r="DM16" t="s">
        <v>392</v>
      </c>
      <c r="DN16" t="s">
        <v>391</v>
      </c>
      <c r="DO16" t="s">
        <v>391</v>
      </c>
      <c r="DP16" t="s">
        <v>391</v>
      </c>
      <c r="DQ16" t="s">
        <v>391</v>
      </c>
      <c r="DR16" t="s">
        <v>391</v>
      </c>
      <c r="DS16" t="s">
        <v>403</v>
      </c>
      <c r="DT16" t="s">
        <v>388</v>
      </c>
      <c r="DU16" t="s">
        <v>388</v>
      </c>
      <c r="DV16" t="s">
        <v>389</v>
      </c>
      <c r="DW16" t="s">
        <v>389</v>
      </c>
      <c r="DX16" t="s">
        <v>389</v>
      </c>
      <c r="DY16" t="s">
        <v>402</v>
      </c>
      <c r="DZ16" t="s">
        <v>389</v>
      </c>
      <c r="EA16" t="s">
        <v>402</v>
      </c>
      <c r="EB16" t="s">
        <v>392</v>
      </c>
      <c r="EC16" t="s">
        <v>392</v>
      </c>
      <c r="ED16" t="s">
        <v>391</v>
      </c>
      <c r="EE16" t="s">
        <v>391</v>
      </c>
      <c r="EF16" t="s">
        <v>388</v>
      </c>
      <c r="EK16" t="s">
        <v>388</v>
      </c>
      <c r="EN16" t="s">
        <v>391</v>
      </c>
      <c r="EO16" t="s">
        <v>391</v>
      </c>
      <c r="EP16" t="s">
        <v>391</v>
      </c>
      <c r="EQ16" t="s">
        <v>391</v>
      </c>
      <c r="ER16" t="s">
        <v>391</v>
      </c>
      <c r="ES16" t="s">
        <v>388</v>
      </c>
      <c r="ET16" t="s">
        <v>388</v>
      </c>
      <c r="EU16" t="s">
        <v>388</v>
      </c>
      <c r="EV16" t="s">
        <v>385</v>
      </c>
      <c r="EY16" t="s">
        <v>404</v>
      </c>
      <c r="EZ16" t="s">
        <v>404</v>
      </c>
      <c r="FB16" t="s">
        <v>385</v>
      </c>
      <c r="FC16" t="s">
        <v>405</v>
      </c>
      <c r="FE16" t="s">
        <v>385</v>
      </c>
      <c r="FF16" t="s">
        <v>385</v>
      </c>
      <c r="FH16" t="s">
        <v>406</v>
      </c>
      <c r="FI16" t="s">
        <v>407</v>
      </c>
      <c r="FJ16" t="s">
        <v>406</v>
      </c>
      <c r="FK16" t="s">
        <v>407</v>
      </c>
      <c r="FL16" t="s">
        <v>406</v>
      </c>
      <c r="FM16" t="s">
        <v>407</v>
      </c>
      <c r="FN16" t="s">
        <v>393</v>
      </c>
      <c r="FO16" t="s">
        <v>393</v>
      </c>
      <c r="FP16" t="s">
        <v>389</v>
      </c>
      <c r="FQ16" t="s">
        <v>408</v>
      </c>
      <c r="FR16" t="s">
        <v>389</v>
      </c>
      <c r="FU16" t="s">
        <v>409</v>
      </c>
      <c r="FX16" t="s">
        <v>402</v>
      </c>
      <c r="FY16" t="s">
        <v>410</v>
      </c>
      <c r="FZ16" t="s">
        <v>402</v>
      </c>
      <c r="GE16" t="s">
        <v>411</v>
      </c>
      <c r="GF16" t="s">
        <v>411</v>
      </c>
      <c r="GS16" t="s">
        <v>411</v>
      </c>
      <c r="GT16" t="s">
        <v>411</v>
      </c>
      <c r="GU16" t="s">
        <v>412</v>
      </c>
      <c r="GV16" t="s">
        <v>412</v>
      </c>
      <c r="GW16" t="s">
        <v>391</v>
      </c>
      <c r="GX16" t="s">
        <v>391</v>
      </c>
      <c r="GY16" t="s">
        <v>393</v>
      </c>
      <c r="GZ16" t="s">
        <v>391</v>
      </c>
      <c r="HA16" t="s">
        <v>402</v>
      </c>
      <c r="HB16" t="s">
        <v>393</v>
      </c>
      <c r="HC16" t="s">
        <v>393</v>
      </c>
      <c r="HE16" t="s">
        <v>411</v>
      </c>
      <c r="HF16" t="s">
        <v>411</v>
      </c>
      <c r="HG16" t="s">
        <v>411</v>
      </c>
      <c r="HH16" t="s">
        <v>411</v>
      </c>
      <c r="HI16" t="s">
        <v>411</v>
      </c>
      <c r="HJ16" t="s">
        <v>411</v>
      </c>
      <c r="HK16" t="s">
        <v>411</v>
      </c>
      <c r="HL16" t="s">
        <v>413</v>
      </c>
      <c r="HM16" t="s">
        <v>413</v>
      </c>
      <c r="HN16" t="s">
        <v>413</v>
      </c>
      <c r="HO16" t="s">
        <v>414</v>
      </c>
      <c r="HP16" t="s">
        <v>411</v>
      </c>
      <c r="HQ16" t="s">
        <v>411</v>
      </c>
      <c r="HR16" t="s">
        <v>411</v>
      </c>
      <c r="HS16" t="s">
        <v>411</v>
      </c>
      <c r="HT16" t="s">
        <v>411</v>
      </c>
      <c r="HU16" t="s">
        <v>411</v>
      </c>
      <c r="HV16" t="s">
        <v>411</v>
      </c>
      <c r="HW16" t="s">
        <v>411</v>
      </c>
      <c r="HX16" t="s">
        <v>411</v>
      </c>
      <c r="HY16" t="s">
        <v>411</v>
      </c>
      <c r="HZ16" t="s">
        <v>411</v>
      </c>
      <c r="IA16" t="s">
        <v>411</v>
      </c>
      <c r="IH16" t="s">
        <v>411</v>
      </c>
      <c r="II16" t="s">
        <v>393</v>
      </c>
      <c r="IJ16" t="s">
        <v>393</v>
      </c>
      <c r="IK16" t="s">
        <v>406</v>
      </c>
      <c r="IL16" t="s">
        <v>407</v>
      </c>
      <c r="IM16" t="s">
        <v>406</v>
      </c>
      <c r="IQ16" t="s">
        <v>407</v>
      </c>
      <c r="IU16" t="s">
        <v>389</v>
      </c>
      <c r="IV16" t="s">
        <v>389</v>
      </c>
      <c r="IW16" t="s">
        <v>402</v>
      </c>
      <c r="IX16" t="s">
        <v>402</v>
      </c>
      <c r="IY16" t="s">
        <v>415</v>
      </c>
      <c r="IZ16" t="s">
        <v>415</v>
      </c>
      <c r="JA16" t="s">
        <v>411</v>
      </c>
      <c r="JB16" t="s">
        <v>411</v>
      </c>
      <c r="JC16" t="s">
        <v>411</v>
      </c>
      <c r="JD16" t="s">
        <v>411</v>
      </c>
      <c r="JE16" t="s">
        <v>411</v>
      </c>
      <c r="JF16" t="s">
        <v>411</v>
      </c>
      <c r="JG16" t="s">
        <v>391</v>
      </c>
      <c r="JH16" t="s">
        <v>411</v>
      </c>
      <c r="JJ16" t="s">
        <v>394</v>
      </c>
      <c r="JK16" t="s">
        <v>394</v>
      </c>
      <c r="JL16" t="s">
        <v>391</v>
      </c>
      <c r="JM16" t="s">
        <v>391</v>
      </c>
      <c r="JN16" t="s">
        <v>391</v>
      </c>
      <c r="JO16" t="s">
        <v>391</v>
      </c>
      <c r="JP16" t="s">
        <v>391</v>
      </c>
      <c r="JQ16" t="s">
        <v>393</v>
      </c>
      <c r="JR16" t="s">
        <v>393</v>
      </c>
      <c r="JS16" t="s">
        <v>393</v>
      </c>
      <c r="JT16" t="s">
        <v>391</v>
      </c>
      <c r="JU16" t="s">
        <v>389</v>
      </c>
      <c r="JV16" t="s">
        <v>402</v>
      </c>
      <c r="JW16" t="s">
        <v>393</v>
      </c>
      <c r="JX16" t="s">
        <v>393</v>
      </c>
    </row>
    <row r="17" spans="1:284">
      <c r="A17">
        <v>1</v>
      </c>
      <c r="B17">
        <v>1759443759</v>
      </c>
      <c r="C17">
        <v>0</v>
      </c>
      <c r="D17" t="s">
        <v>416</v>
      </c>
      <c r="E17" t="s">
        <v>417</v>
      </c>
      <c r="F17">
        <v>5</v>
      </c>
      <c r="G17" t="s">
        <v>418</v>
      </c>
      <c r="H17" t="s">
        <v>419</v>
      </c>
      <c r="I17">
        <v>1759443756</v>
      </c>
      <c r="J17">
        <f>(K17)/1000</f>
        <v>0</v>
      </c>
      <c r="K17">
        <f>1000*DK17*AI17*(DG17-DH17)/(100*CZ17*(1000-AI17*DG17))</f>
        <v>0</v>
      </c>
      <c r="L17">
        <f>DK17*AI17*(DF17-DE17*(1000-AI17*DH17)/(1000-AI17*DG17))/(100*CZ17)</f>
        <v>0</v>
      </c>
      <c r="M17">
        <f>DE17 - IF(AI17&gt;1, L17*CZ17*100.0/(AK17), 0)</f>
        <v>0</v>
      </c>
      <c r="N17">
        <f>((T17-J17/2)*M17-L17)/(T17+J17/2)</f>
        <v>0</v>
      </c>
      <c r="O17">
        <f>N17*(DL17+DM17)/1000.0</f>
        <v>0</v>
      </c>
      <c r="P17">
        <f>(DE17 - IF(AI17&gt;1, L17*CZ17*100.0/(AK17), 0))*(DL17+DM17)/1000.0</f>
        <v>0</v>
      </c>
      <c r="Q17">
        <f>2.0/((1/S17-1/R17)+SIGN(S17)*SQRT((1/S17-1/R17)*(1/S17-1/R17) + 4*DA17/((DA17+1)*(DA17+1))*(2*1/S17*1/R17-1/R17*1/R17)))</f>
        <v>0</v>
      </c>
      <c r="R17">
        <f>IF(LEFT(DB17,1)&lt;&gt;"0",IF(LEFT(DB17,1)="1",3.0,DC17),$D$5+$E$5*(DS17*DL17/($K$5*1000))+$F$5*(DS17*DL17/($K$5*1000))*MAX(MIN(CZ17,$J$5),$I$5)*MAX(MIN(CZ17,$J$5),$I$5)+$G$5*MAX(MIN(CZ17,$J$5),$I$5)*(DS17*DL17/($K$5*1000))+$H$5*(DS17*DL17/($K$5*1000))*(DS17*DL17/($K$5*1000)))</f>
        <v>0</v>
      </c>
      <c r="S17">
        <f>J17*(1000-(1000*0.61365*exp(17.502*W17/(240.97+W17))/(DL17+DM17)+DG17)/2)/(1000*0.61365*exp(17.502*W17/(240.97+W17))/(DL17+DM17)-DG17)</f>
        <v>0</v>
      </c>
      <c r="T17">
        <f>1/((DA17+1)/(Q17/1.6)+1/(R17/1.37)) + DA17/((DA17+1)/(Q17/1.6) + DA17/(R17/1.37))</f>
        <v>0</v>
      </c>
      <c r="U17">
        <f>(CV17*CY17)</f>
        <v>0</v>
      </c>
      <c r="V17">
        <f>(DN17+(U17+2*0.95*5.67E-8*(((DN17+$B$7)+273)^4-(DN17+273)^4)-44100*J17)/(1.84*29.3*R17+8*0.95*5.67E-8*(DN17+273)^3))</f>
        <v>0</v>
      </c>
      <c r="W17">
        <f>($C$7*DO17+$D$7*DP17+$E$7*V17)</f>
        <v>0</v>
      </c>
      <c r="X17">
        <f>0.61365*exp(17.502*W17/(240.97+W17))</f>
        <v>0</v>
      </c>
      <c r="Y17">
        <f>(Z17/AA17*100)</f>
        <v>0</v>
      </c>
      <c r="Z17">
        <f>DG17*(DL17+DM17)/1000</f>
        <v>0</v>
      </c>
      <c r="AA17">
        <f>0.61365*exp(17.502*DN17/(240.97+DN17))</f>
        <v>0</v>
      </c>
      <c r="AB17">
        <f>(X17-DG17*(DL17+DM17)/1000)</f>
        <v>0</v>
      </c>
      <c r="AC17">
        <f>(-J17*44100)</f>
        <v>0</v>
      </c>
      <c r="AD17">
        <f>2*29.3*R17*0.92*(DN17-W17)</f>
        <v>0</v>
      </c>
      <c r="AE17">
        <f>2*0.95*5.67E-8*(((DN17+$B$7)+273)^4-(W17+273)^4)</f>
        <v>0</v>
      </c>
      <c r="AF17">
        <f>U17+AE17+AC17+AD17</f>
        <v>0</v>
      </c>
      <c r="AG17">
        <v>1</v>
      </c>
      <c r="AH17">
        <v>0</v>
      </c>
      <c r="AI17">
        <f>IF(AG17*$H$13&gt;=AK17,1.0,(AK17/(AK17-AG17*$H$13)))</f>
        <v>0</v>
      </c>
      <c r="AJ17">
        <f>(AI17-1)*100</f>
        <v>0</v>
      </c>
      <c r="AK17">
        <f>MAX(0,($B$13+$C$13*DS17)/(1+$D$13*DS17)*DL17/(DN17+273)*$E$13)</f>
        <v>0</v>
      </c>
      <c r="AL17" t="s">
        <v>420</v>
      </c>
      <c r="AM17" t="s">
        <v>420</v>
      </c>
      <c r="AN17">
        <v>0</v>
      </c>
      <c r="AO17">
        <v>0</v>
      </c>
      <c r="AP17">
        <f>1-AN17/AO17</f>
        <v>0</v>
      </c>
      <c r="AQ17">
        <v>0</v>
      </c>
      <c r="AR17" t="s">
        <v>420</v>
      </c>
      <c r="AS17" t="s">
        <v>420</v>
      </c>
      <c r="AT17">
        <v>0</v>
      </c>
      <c r="AU17">
        <v>0</v>
      </c>
      <c r="AV17">
        <f>1-AT17/AU17</f>
        <v>0</v>
      </c>
      <c r="AW17">
        <v>0.5</v>
      </c>
      <c r="AX17">
        <f>CW17</f>
        <v>0</v>
      </c>
      <c r="AY17">
        <f>L17</f>
        <v>0</v>
      </c>
      <c r="AZ17">
        <f>AV17*AW17*AX17</f>
        <v>0</v>
      </c>
      <c r="BA17">
        <f>(AY17-AQ17)/AX17</f>
        <v>0</v>
      </c>
      <c r="BB17">
        <f>(AO17-AU17)/AU17</f>
        <v>0</v>
      </c>
      <c r="BC17">
        <f>AN17/(AP17+AN17/AU17)</f>
        <v>0</v>
      </c>
      <c r="BD17" t="s">
        <v>420</v>
      </c>
      <c r="BE17">
        <v>0</v>
      </c>
      <c r="BF17">
        <f>IF(BE17&lt;&gt;0, BE17, BC17)</f>
        <v>0</v>
      </c>
      <c r="BG17">
        <f>1-BF17/AU17</f>
        <v>0</v>
      </c>
      <c r="BH17">
        <f>(AU17-AT17)/(AU17-BF17)</f>
        <v>0</v>
      </c>
      <c r="BI17">
        <f>(AO17-AU17)/(AO17-BF17)</f>
        <v>0</v>
      </c>
      <c r="BJ17">
        <f>(AU17-AT17)/(AU17-AN17)</f>
        <v>0</v>
      </c>
      <c r="BK17">
        <f>(AO17-AU17)/(AO17-AN17)</f>
        <v>0</v>
      </c>
      <c r="BL17">
        <f>(BH17*BF17/AT17)</f>
        <v>0</v>
      </c>
      <c r="BM17">
        <f>(1-BL17)</f>
        <v>0</v>
      </c>
      <c r="CV17">
        <f>$B$11*DT17+$C$11*DU17+$F$11*EF17*(1-EI17)</f>
        <v>0</v>
      </c>
      <c r="CW17">
        <f>CV17*CX17</f>
        <v>0</v>
      </c>
      <c r="CX17">
        <f>($B$11*$D$9+$C$11*$D$9+$F$11*((ES17+EK17)/MAX(ES17+EK17+ET17, 0.1)*$I$9+ET17/MAX(ES17+EK17+ET17, 0.1)*$J$9))/($B$11+$C$11+$F$11)</f>
        <v>0</v>
      </c>
      <c r="CY17">
        <f>($B$11*$K$9+$C$11*$K$9+$F$11*((ES17+EK17)/MAX(ES17+EK17+ET17, 0.1)*$P$9+ET17/MAX(ES17+EK17+ET17, 0.1)*$Q$9))/($B$11+$C$11+$F$11)</f>
        <v>0</v>
      </c>
      <c r="CZ17">
        <v>3.46</v>
      </c>
      <c r="DA17">
        <v>0.5</v>
      </c>
      <c r="DB17" t="s">
        <v>421</v>
      </c>
      <c r="DC17">
        <v>2</v>
      </c>
      <c r="DD17">
        <v>1759443756</v>
      </c>
      <c r="DE17">
        <v>419.6389090909091</v>
      </c>
      <c r="DF17">
        <v>419.9619999999999</v>
      </c>
      <c r="DG17">
        <v>23.92943636363636</v>
      </c>
      <c r="DH17">
        <v>23.89153636363636</v>
      </c>
      <c r="DI17">
        <v>419.2179090909091</v>
      </c>
      <c r="DJ17">
        <v>23.77694545454546</v>
      </c>
      <c r="DK17">
        <v>499.9986363636364</v>
      </c>
      <c r="DL17">
        <v>90.78804545454545</v>
      </c>
      <c r="DM17">
        <v>0.03025615454545455</v>
      </c>
      <c r="DN17">
        <v>30.29682727272727</v>
      </c>
      <c r="DO17">
        <v>29.99970909090909</v>
      </c>
      <c r="DP17">
        <v>999.9</v>
      </c>
      <c r="DQ17">
        <v>0</v>
      </c>
      <c r="DR17">
        <v>0</v>
      </c>
      <c r="DS17">
        <v>9997.854545454546</v>
      </c>
      <c r="DT17">
        <v>0</v>
      </c>
      <c r="DU17">
        <v>0.4496599999999999</v>
      </c>
      <c r="DV17">
        <v>-0.3233086363636364</v>
      </c>
      <c r="DW17">
        <v>429.9267272727273</v>
      </c>
      <c r="DX17">
        <v>430.241</v>
      </c>
      <c r="DY17">
        <v>0.03789623636363636</v>
      </c>
      <c r="DZ17">
        <v>419.9619999999999</v>
      </c>
      <c r="EA17">
        <v>23.89153636363636</v>
      </c>
      <c r="EB17">
        <v>2.172506363636364</v>
      </c>
      <c r="EC17">
        <v>2.169064545454546</v>
      </c>
      <c r="ED17">
        <v>18.76100909090909</v>
      </c>
      <c r="EE17">
        <v>18.73564545454545</v>
      </c>
      <c r="EF17">
        <v>0.00500097</v>
      </c>
      <c r="EG17">
        <v>0</v>
      </c>
      <c r="EH17">
        <v>0</v>
      </c>
      <c r="EI17">
        <v>0</v>
      </c>
      <c r="EJ17">
        <v>306.9636363636364</v>
      </c>
      <c r="EK17">
        <v>0.00500097</v>
      </c>
      <c r="EL17">
        <v>-6.081818181818182</v>
      </c>
      <c r="EM17">
        <v>-2.518181818181818</v>
      </c>
      <c r="EN17">
        <v>35.875</v>
      </c>
      <c r="EO17">
        <v>41.26127272727273</v>
      </c>
      <c r="EP17">
        <v>38.15881818181818</v>
      </c>
      <c r="EQ17">
        <v>42.00554545454546</v>
      </c>
      <c r="ER17">
        <v>38.60781818181818</v>
      </c>
      <c r="ES17">
        <v>0</v>
      </c>
      <c r="ET17">
        <v>0</v>
      </c>
      <c r="EU17">
        <v>0</v>
      </c>
      <c r="EV17">
        <v>1759443759.5</v>
      </c>
      <c r="EW17">
        <v>0</v>
      </c>
      <c r="EX17">
        <v>308.1230769230769</v>
      </c>
      <c r="EY17">
        <v>-1.264957565824951</v>
      </c>
      <c r="EZ17">
        <v>9.603419307688558</v>
      </c>
      <c r="FA17">
        <v>-5.996153846153846</v>
      </c>
      <c r="FB17">
        <v>15</v>
      </c>
      <c r="FC17">
        <v>0</v>
      </c>
      <c r="FD17" t="s">
        <v>422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-0.3121240487804878</v>
      </c>
      <c r="FQ17">
        <v>0.04946379094076635</v>
      </c>
      <c r="FR17">
        <v>0.02742270351987718</v>
      </c>
      <c r="FS17">
        <v>1</v>
      </c>
      <c r="FT17">
        <v>308.4323529411765</v>
      </c>
      <c r="FU17">
        <v>-12.80519486818061</v>
      </c>
      <c r="FV17">
        <v>7.664383655363882</v>
      </c>
      <c r="FW17">
        <v>-1</v>
      </c>
      <c r="FX17">
        <v>0.03847042926829268</v>
      </c>
      <c r="FY17">
        <v>-0.002295002090592236</v>
      </c>
      <c r="FZ17">
        <v>0.0008957108498061419</v>
      </c>
      <c r="GA17">
        <v>1</v>
      </c>
      <c r="GB17">
        <v>2</v>
      </c>
      <c r="GC17">
        <v>2</v>
      </c>
      <c r="GD17" t="s">
        <v>423</v>
      </c>
      <c r="GE17">
        <v>3.13627</v>
      </c>
      <c r="GF17">
        <v>2.69046</v>
      </c>
      <c r="GG17">
        <v>0.0940015</v>
      </c>
      <c r="GH17">
        <v>0.0932471</v>
      </c>
      <c r="GI17">
        <v>0.106232</v>
      </c>
      <c r="GJ17">
        <v>0.104816</v>
      </c>
      <c r="GK17">
        <v>28695.1</v>
      </c>
      <c r="GL17">
        <v>28818.6</v>
      </c>
      <c r="GM17">
        <v>29447.7</v>
      </c>
      <c r="GN17">
        <v>29374.3</v>
      </c>
      <c r="GO17">
        <v>34758.1</v>
      </c>
      <c r="GP17">
        <v>34813.5</v>
      </c>
      <c r="GQ17">
        <v>41419.4</v>
      </c>
      <c r="GR17">
        <v>41717.6</v>
      </c>
      <c r="GS17">
        <v>1.91782</v>
      </c>
      <c r="GT17">
        <v>1.87805</v>
      </c>
      <c r="GU17">
        <v>0.080511</v>
      </c>
      <c r="GV17">
        <v>0</v>
      </c>
      <c r="GW17">
        <v>28.6903</v>
      </c>
      <c r="GX17">
        <v>999.9</v>
      </c>
      <c r="GY17">
        <v>57.8</v>
      </c>
      <c r="GZ17">
        <v>31</v>
      </c>
      <c r="HA17">
        <v>28.7218</v>
      </c>
      <c r="HB17">
        <v>62.8334</v>
      </c>
      <c r="HC17">
        <v>22.8446</v>
      </c>
      <c r="HD17">
        <v>1</v>
      </c>
      <c r="HE17">
        <v>0.145739</v>
      </c>
      <c r="HF17">
        <v>-1.05444</v>
      </c>
      <c r="HG17">
        <v>20.3554</v>
      </c>
      <c r="HH17">
        <v>5.22343</v>
      </c>
      <c r="HI17">
        <v>12.0159</v>
      </c>
      <c r="HJ17">
        <v>4.98985</v>
      </c>
      <c r="HK17">
        <v>3.28928</v>
      </c>
      <c r="HL17">
        <v>9999</v>
      </c>
      <c r="HM17">
        <v>9999</v>
      </c>
      <c r="HN17">
        <v>9999</v>
      </c>
      <c r="HO17">
        <v>999.9</v>
      </c>
      <c r="HP17">
        <v>1.86752</v>
      </c>
      <c r="HQ17">
        <v>1.86661</v>
      </c>
      <c r="HR17">
        <v>1.866</v>
      </c>
      <c r="HS17">
        <v>1.86598</v>
      </c>
      <c r="HT17">
        <v>1.86783</v>
      </c>
      <c r="HU17">
        <v>1.87028</v>
      </c>
      <c r="HV17">
        <v>1.8689</v>
      </c>
      <c r="HW17">
        <v>1.87042</v>
      </c>
      <c r="HX17">
        <v>0</v>
      </c>
      <c r="HY17">
        <v>0</v>
      </c>
      <c r="HZ17">
        <v>0</v>
      </c>
      <c r="IA17">
        <v>0</v>
      </c>
      <c r="IB17" t="s">
        <v>424</v>
      </c>
      <c r="IC17" t="s">
        <v>425</v>
      </c>
      <c r="ID17" t="s">
        <v>426</v>
      </c>
      <c r="IE17" t="s">
        <v>426</v>
      </c>
      <c r="IF17" t="s">
        <v>426</v>
      </c>
      <c r="IG17" t="s">
        <v>426</v>
      </c>
      <c r="IH17">
        <v>0</v>
      </c>
      <c r="II17">
        <v>100</v>
      </c>
      <c r="IJ17">
        <v>100</v>
      </c>
      <c r="IK17">
        <v>0.421</v>
      </c>
      <c r="IL17">
        <v>0.1525</v>
      </c>
      <c r="IM17">
        <v>0.2330401526087988</v>
      </c>
      <c r="IN17">
        <v>0.0007367307031265224</v>
      </c>
      <c r="IO17">
        <v>-7.251983638940153E-07</v>
      </c>
      <c r="IP17">
        <v>8.652596383391262E-11</v>
      </c>
      <c r="IQ17">
        <v>-0.06151440896874384</v>
      </c>
      <c r="IR17">
        <v>-0.003393034134951665</v>
      </c>
      <c r="IS17">
        <v>0.0008123692083874657</v>
      </c>
      <c r="IT17">
        <v>-1.224458200654948E-05</v>
      </c>
      <c r="IU17">
        <v>8</v>
      </c>
      <c r="IV17">
        <v>2305</v>
      </c>
      <c r="IW17">
        <v>1</v>
      </c>
      <c r="IX17">
        <v>28</v>
      </c>
      <c r="IY17">
        <v>29324062.6</v>
      </c>
      <c r="IZ17">
        <v>29324062.6</v>
      </c>
      <c r="JA17">
        <v>1.02661</v>
      </c>
      <c r="JB17">
        <v>2.18384</v>
      </c>
      <c r="JC17">
        <v>1.39771</v>
      </c>
      <c r="JD17">
        <v>2.33887</v>
      </c>
      <c r="JE17">
        <v>1.49536</v>
      </c>
      <c r="JF17">
        <v>2.66846</v>
      </c>
      <c r="JG17">
        <v>35.638</v>
      </c>
      <c r="JH17">
        <v>24.0875</v>
      </c>
      <c r="JI17">
        <v>18</v>
      </c>
      <c r="JJ17">
        <v>492.102</v>
      </c>
      <c r="JK17">
        <v>456.723</v>
      </c>
      <c r="JL17">
        <v>30.4409</v>
      </c>
      <c r="JM17">
        <v>29.4708</v>
      </c>
      <c r="JN17">
        <v>29.9999</v>
      </c>
      <c r="JO17">
        <v>29.3062</v>
      </c>
      <c r="JP17">
        <v>29.2297</v>
      </c>
      <c r="JQ17">
        <v>20.5507</v>
      </c>
      <c r="JR17">
        <v>25.7241</v>
      </c>
      <c r="JS17">
        <v>72.01090000000001</v>
      </c>
      <c r="JT17">
        <v>30.4472</v>
      </c>
      <c r="JU17">
        <v>420</v>
      </c>
      <c r="JV17">
        <v>23.846</v>
      </c>
      <c r="JW17">
        <v>100.616</v>
      </c>
      <c r="JX17">
        <v>100.332</v>
      </c>
    </row>
    <row r="18" spans="1:284">
      <c r="A18">
        <v>2</v>
      </c>
      <c r="B18">
        <v>1759443761</v>
      </c>
      <c r="C18">
        <v>2</v>
      </c>
      <c r="D18" t="s">
        <v>427</v>
      </c>
      <c r="E18" t="s">
        <v>428</v>
      </c>
      <c r="F18">
        <v>5</v>
      </c>
      <c r="G18" t="s">
        <v>418</v>
      </c>
      <c r="H18" t="s">
        <v>419</v>
      </c>
      <c r="I18">
        <v>1759443758.166667</v>
      </c>
      <c r="J18">
        <f>(K18)/1000</f>
        <v>0</v>
      </c>
      <c r="K18">
        <f>1000*DK18*AI18*(DG18-DH18)/(100*CZ18*(1000-AI18*DG18))</f>
        <v>0</v>
      </c>
      <c r="L18">
        <f>DK18*AI18*(DF18-DE18*(1000-AI18*DH18)/(1000-AI18*DG18))/(100*CZ18)</f>
        <v>0</v>
      </c>
      <c r="M18">
        <f>DE18 - IF(AI18&gt;1, L18*CZ18*100.0/(AK18), 0)</f>
        <v>0</v>
      </c>
      <c r="N18">
        <f>((T18-J18/2)*M18-L18)/(T18+J18/2)</f>
        <v>0</v>
      </c>
      <c r="O18">
        <f>N18*(DL18+DM18)/1000.0</f>
        <v>0</v>
      </c>
      <c r="P18">
        <f>(DE18 - IF(AI18&gt;1, L18*CZ18*100.0/(AK18), 0))*(DL18+DM18)/1000.0</f>
        <v>0</v>
      </c>
      <c r="Q18">
        <f>2.0/((1/S18-1/R18)+SIGN(S18)*SQRT((1/S18-1/R18)*(1/S18-1/R18) + 4*DA18/((DA18+1)*(DA18+1))*(2*1/S18*1/R18-1/R18*1/R18)))</f>
        <v>0</v>
      </c>
      <c r="R18">
        <f>IF(LEFT(DB18,1)&lt;&gt;"0",IF(LEFT(DB18,1)="1",3.0,DC18),$D$5+$E$5*(DS18*DL18/($K$5*1000))+$F$5*(DS18*DL18/($K$5*1000))*MAX(MIN(CZ18,$J$5),$I$5)*MAX(MIN(CZ18,$J$5),$I$5)+$G$5*MAX(MIN(CZ18,$J$5),$I$5)*(DS18*DL18/($K$5*1000))+$H$5*(DS18*DL18/($K$5*1000))*(DS18*DL18/($K$5*1000)))</f>
        <v>0</v>
      </c>
      <c r="S18">
        <f>J18*(1000-(1000*0.61365*exp(17.502*W18/(240.97+W18))/(DL18+DM18)+DG18)/2)/(1000*0.61365*exp(17.502*W18/(240.97+W18))/(DL18+DM18)-DG18)</f>
        <v>0</v>
      </c>
      <c r="T18">
        <f>1/((DA18+1)/(Q18/1.6)+1/(R18/1.37)) + DA18/((DA18+1)/(Q18/1.6) + DA18/(R18/1.37))</f>
        <v>0</v>
      </c>
      <c r="U18">
        <f>(CV18*CY18)</f>
        <v>0</v>
      </c>
      <c r="V18">
        <f>(DN18+(U18+2*0.95*5.67E-8*(((DN18+$B$7)+273)^4-(DN18+273)^4)-44100*J18)/(1.84*29.3*R18+8*0.95*5.67E-8*(DN18+273)^3))</f>
        <v>0</v>
      </c>
      <c r="W18">
        <f>($C$7*DO18+$D$7*DP18+$E$7*V18)</f>
        <v>0</v>
      </c>
      <c r="X18">
        <f>0.61365*exp(17.502*W18/(240.97+W18))</f>
        <v>0</v>
      </c>
      <c r="Y18">
        <f>(Z18/AA18*100)</f>
        <v>0</v>
      </c>
      <c r="Z18">
        <f>DG18*(DL18+DM18)/1000</f>
        <v>0</v>
      </c>
      <c r="AA18">
        <f>0.61365*exp(17.502*DN18/(240.97+DN18))</f>
        <v>0</v>
      </c>
      <c r="AB18">
        <f>(X18-DG18*(DL18+DM18)/1000)</f>
        <v>0</v>
      </c>
      <c r="AC18">
        <f>(-J18*44100)</f>
        <v>0</v>
      </c>
      <c r="AD18">
        <f>2*29.3*R18*0.92*(DN18-W18)</f>
        <v>0</v>
      </c>
      <c r="AE18">
        <f>2*0.95*5.67E-8*(((DN18+$B$7)+273)^4-(W18+273)^4)</f>
        <v>0</v>
      </c>
      <c r="AF18">
        <f>U18+AE18+AC18+AD18</f>
        <v>0</v>
      </c>
      <c r="AG18">
        <v>1</v>
      </c>
      <c r="AH18">
        <v>0</v>
      </c>
      <c r="AI18">
        <f>IF(AG18*$H$13&gt;=AK18,1.0,(AK18/(AK18-AG18*$H$13)))</f>
        <v>0</v>
      </c>
      <c r="AJ18">
        <f>(AI18-1)*100</f>
        <v>0</v>
      </c>
      <c r="AK18">
        <f>MAX(0,($B$13+$C$13*DS18)/(1+$D$13*DS18)*DL18/(DN18+273)*$E$13)</f>
        <v>0</v>
      </c>
      <c r="AL18" t="s">
        <v>420</v>
      </c>
      <c r="AM18" t="s">
        <v>420</v>
      </c>
      <c r="AN18">
        <v>0</v>
      </c>
      <c r="AO18">
        <v>0</v>
      </c>
      <c r="AP18">
        <f>1-AN18/AO18</f>
        <v>0</v>
      </c>
      <c r="AQ18">
        <v>0</v>
      </c>
      <c r="AR18" t="s">
        <v>420</v>
      </c>
      <c r="AS18" t="s">
        <v>420</v>
      </c>
      <c r="AT18">
        <v>0</v>
      </c>
      <c r="AU18">
        <v>0</v>
      </c>
      <c r="AV18">
        <f>1-AT18/AU18</f>
        <v>0</v>
      </c>
      <c r="AW18">
        <v>0.5</v>
      </c>
      <c r="AX18">
        <f>CW18</f>
        <v>0</v>
      </c>
      <c r="AY18">
        <f>L18</f>
        <v>0</v>
      </c>
      <c r="AZ18">
        <f>AV18*AW18*AX18</f>
        <v>0</v>
      </c>
      <c r="BA18">
        <f>(AY18-AQ18)/AX18</f>
        <v>0</v>
      </c>
      <c r="BB18">
        <f>(AO18-AU18)/AU18</f>
        <v>0</v>
      </c>
      <c r="BC18">
        <f>AN18/(AP18+AN18/AU18)</f>
        <v>0</v>
      </c>
      <c r="BD18" t="s">
        <v>420</v>
      </c>
      <c r="BE18">
        <v>0</v>
      </c>
      <c r="BF18">
        <f>IF(BE18&lt;&gt;0, BE18, BC18)</f>
        <v>0</v>
      </c>
      <c r="BG18">
        <f>1-BF18/AU18</f>
        <v>0</v>
      </c>
      <c r="BH18">
        <f>(AU18-AT18)/(AU18-BF18)</f>
        <v>0</v>
      </c>
      <c r="BI18">
        <f>(AO18-AU18)/(AO18-BF18)</f>
        <v>0</v>
      </c>
      <c r="BJ18">
        <f>(AU18-AT18)/(AU18-AN18)</f>
        <v>0</v>
      </c>
      <c r="BK18">
        <f>(AO18-AU18)/(AO18-AN18)</f>
        <v>0</v>
      </c>
      <c r="BL18">
        <f>(BH18*BF18/AT18)</f>
        <v>0</v>
      </c>
      <c r="BM18">
        <f>(1-BL18)</f>
        <v>0</v>
      </c>
      <c r="CV18">
        <f>$B$11*DT18+$C$11*DU18+$F$11*EF18*(1-EI18)</f>
        <v>0</v>
      </c>
      <c r="CW18">
        <f>CV18*CX18</f>
        <v>0</v>
      </c>
      <c r="CX18">
        <f>($B$11*$D$9+$C$11*$D$9+$F$11*((ES18+EK18)/MAX(ES18+EK18+ET18, 0.1)*$I$9+ET18/MAX(ES18+EK18+ET18, 0.1)*$J$9))/($B$11+$C$11+$F$11)</f>
        <v>0</v>
      </c>
      <c r="CY18">
        <f>($B$11*$K$9+$C$11*$K$9+$F$11*((ES18+EK18)/MAX(ES18+EK18+ET18, 0.1)*$P$9+ET18/MAX(ES18+EK18+ET18, 0.1)*$Q$9))/($B$11+$C$11+$F$11)</f>
        <v>0</v>
      </c>
      <c r="CZ18">
        <v>3.46</v>
      </c>
      <c r="DA18">
        <v>0.5</v>
      </c>
      <c r="DB18" t="s">
        <v>421</v>
      </c>
      <c r="DC18">
        <v>2</v>
      </c>
      <c r="DD18">
        <v>1759443758.166667</v>
      </c>
      <c r="DE18">
        <v>419.6428888888889</v>
      </c>
      <c r="DF18">
        <v>419.9723333333333</v>
      </c>
      <c r="DG18">
        <v>23.92733333333333</v>
      </c>
      <c r="DH18">
        <v>23.89024444444444</v>
      </c>
      <c r="DI18">
        <v>419.2221111111111</v>
      </c>
      <c r="DJ18">
        <v>23.77486666666666</v>
      </c>
      <c r="DK18">
        <v>499.9881111111111</v>
      </c>
      <c r="DL18">
        <v>90.7877</v>
      </c>
      <c r="DM18">
        <v>0.03030764444444444</v>
      </c>
      <c r="DN18">
        <v>30.29485555555556</v>
      </c>
      <c r="DO18">
        <v>30.0022</v>
      </c>
      <c r="DP18">
        <v>999.9000000000001</v>
      </c>
      <c r="DQ18">
        <v>0</v>
      </c>
      <c r="DR18">
        <v>0</v>
      </c>
      <c r="DS18">
        <v>9991.324444444444</v>
      </c>
      <c r="DT18">
        <v>0</v>
      </c>
      <c r="DU18">
        <v>0.44966</v>
      </c>
      <c r="DV18">
        <v>-0.3295694444444444</v>
      </c>
      <c r="DW18">
        <v>429.9298888888889</v>
      </c>
      <c r="DX18">
        <v>430.2511111111111</v>
      </c>
      <c r="DY18">
        <v>0.03708266666666667</v>
      </c>
      <c r="DZ18">
        <v>419.9723333333333</v>
      </c>
      <c r="EA18">
        <v>23.89024444444444</v>
      </c>
      <c r="EB18">
        <v>2.172306666666667</v>
      </c>
      <c r="EC18">
        <v>2.16894</v>
      </c>
      <c r="ED18">
        <v>18.75954444444444</v>
      </c>
      <c r="EE18">
        <v>18.73472222222222</v>
      </c>
      <c r="EF18">
        <v>0.00500097</v>
      </c>
      <c r="EG18">
        <v>0</v>
      </c>
      <c r="EH18">
        <v>0</v>
      </c>
      <c r="EI18">
        <v>0</v>
      </c>
      <c r="EJ18">
        <v>307.6777777777777</v>
      </c>
      <c r="EK18">
        <v>0.00500097</v>
      </c>
      <c r="EL18">
        <v>-6.866666666666667</v>
      </c>
      <c r="EM18">
        <v>-2.788888888888889</v>
      </c>
      <c r="EN18">
        <v>35.88188888888889</v>
      </c>
      <c r="EO18">
        <v>41.26377777777778</v>
      </c>
      <c r="EP18">
        <v>38.17322222222222</v>
      </c>
      <c r="EQ18">
        <v>41.97900000000001</v>
      </c>
      <c r="ER18">
        <v>38.611</v>
      </c>
      <c r="ES18">
        <v>0</v>
      </c>
      <c r="ET18">
        <v>0</v>
      </c>
      <c r="EU18">
        <v>0</v>
      </c>
      <c r="EV18">
        <v>1759443761.9</v>
      </c>
      <c r="EW18">
        <v>0</v>
      </c>
      <c r="EX18">
        <v>308.4576923076924</v>
      </c>
      <c r="EY18">
        <v>3.046153461883341</v>
      </c>
      <c r="EZ18">
        <v>-12.37264913052758</v>
      </c>
      <c r="FA18">
        <v>-6.280769230769232</v>
      </c>
      <c r="FB18">
        <v>15</v>
      </c>
      <c r="FC18">
        <v>0</v>
      </c>
      <c r="FD18" t="s">
        <v>422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-0.3106547317073171</v>
      </c>
      <c r="FQ18">
        <v>-0.00657957491289166</v>
      </c>
      <c r="FR18">
        <v>0.02531502794979201</v>
      </c>
      <c r="FS18">
        <v>1</v>
      </c>
      <c r="FT18">
        <v>308.4794117647059</v>
      </c>
      <c r="FU18">
        <v>1.006875442812684</v>
      </c>
      <c r="FV18">
        <v>7.333957258243598</v>
      </c>
      <c r="FW18">
        <v>-1</v>
      </c>
      <c r="FX18">
        <v>0.03842037073170732</v>
      </c>
      <c r="FY18">
        <v>-0.003970471777003431</v>
      </c>
      <c r="FZ18">
        <v>0.0009486991553891309</v>
      </c>
      <c r="GA18">
        <v>1</v>
      </c>
      <c r="GB18">
        <v>2</v>
      </c>
      <c r="GC18">
        <v>2</v>
      </c>
      <c r="GD18" t="s">
        <v>423</v>
      </c>
      <c r="GE18">
        <v>3.13618</v>
      </c>
      <c r="GF18">
        <v>2.69049</v>
      </c>
      <c r="GG18">
        <v>0.0940082</v>
      </c>
      <c r="GH18">
        <v>0.0932458</v>
      </c>
      <c r="GI18">
        <v>0.106229</v>
      </c>
      <c r="GJ18">
        <v>0.104814</v>
      </c>
      <c r="GK18">
        <v>28695</v>
      </c>
      <c r="GL18">
        <v>28818.7</v>
      </c>
      <c r="GM18">
        <v>29447.8</v>
      </c>
      <c r="GN18">
        <v>29374.4</v>
      </c>
      <c r="GO18">
        <v>34758.1</v>
      </c>
      <c r="GP18">
        <v>34813.6</v>
      </c>
      <c r="GQ18">
        <v>41419.3</v>
      </c>
      <c r="GR18">
        <v>41717.7</v>
      </c>
      <c r="GS18">
        <v>1.9176</v>
      </c>
      <c r="GT18">
        <v>1.87805</v>
      </c>
      <c r="GU18">
        <v>0.080891</v>
      </c>
      <c r="GV18">
        <v>0</v>
      </c>
      <c r="GW18">
        <v>28.6903</v>
      </c>
      <c r="GX18">
        <v>999.9</v>
      </c>
      <c r="GY18">
        <v>57.8</v>
      </c>
      <c r="GZ18">
        <v>31</v>
      </c>
      <c r="HA18">
        <v>28.7231</v>
      </c>
      <c r="HB18">
        <v>62.8134</v>
      </c>
      <c r="HC18">
        <v>22.8646</v>
      </c>
      <c r="HD18">
        <v>1</v>
      </c>
      <c r="HE18">
        <v>0.145716</v>
      </c>
      <c r="HF18">
        <v>-1.06939</v>
      </c>
      <c r="HG18">
        <v>20.3544</v>
      </c>
      <c r="HH18">
        <v>5.22358</v>
      </c>
      <c r="HI18">
        <v>12.0159</v>
      </c>
      <c r="HJ18">
        <v>4.99015</v>
      </c>
      <c r="HK18">
        <v>3.28923</v>
      </c>
      <c r="HL18">
        <v>9999</v>
      </c>
      <c r="HM18">
        <v>9999</v>
      </c>
      <c r="HN18">
        <v>9999</v>
      </c>
      <c r="HO18">
        <v>999.9</v>
      </c>
      <c r="HP18">
        <v>1.86752</v>
      </c>
      <c r="HQ18">
        <v>1.86661</v>
      </c>
      <c r="HR18">
        <v>1.866</v>
      </c>
      <c r="HS18">
        <v>1.866</v>
      </c>
      <c r="HT18">
        <v>1.86783</v>
      </c>
      <c r="HU18">
        <v>1.87027</v>
      </c>
      <c r="HV18">
        <v>1.8689</v>
      </c>
      <c r="HW18">
        <v>1.87041</v>
      </c>
      <c r="HX18">
        <v>0</v>
      </c>
      <c r="HY18">
        <v>0</v>
      </c>
      <c r="HZ18">
        <v>0</v>
      </c>
      <c r="IA18">
        <v>0</v>
      </c>
      <c r="IB18" t="s">
        <v>424</v>
      </c>
      <c r="IC18" t="s">
        <v>425</v>
      </c>
      <c r="ID18" t="s">
        <v>426</v>
      </c>
      <c r="IE18" t="s">
        <v>426</v>
      </c>
      <c r="IF18" t="s">
        <v>426</v>
      </c>
      <c r="IG18" t="s">
        <v>426</v>
      </c>
      <c r="IH18">
        <v>0</v>
      </c>
      <c r="II18">
        <v>100</v>
      </c>
      <c r="IJ18">
        <v>100</v>
      </c>
      <c r="IK18">
        <v>0.42</v>
      </c>
      <c r="IL18">
        <v>0.1524</v>
      </c>
      <c r="IM18">
        <v>0.2330401526087988</v>
      </c>
      <c r="IN18">
        <v>0.0007367307031265224</v>
      </c>
      <c r="IO18">
        <v>-7.251983638940153E-07</v>
      </c>
      <c r="IP18">
        <v>8.652596383391262E-11</v>
      </c>
      <c r="IQ18">
        <v>-0.06151440896874384</v>
      </c>
      <c r="IR18">
        <v>-0.003393034134951665</v>
      </c>
      <c r="IS18">
        <v>0.0008123692083874657</v>
      </c>
      <c r="IT18">
        <v>-1.224458200654948E-05</v>
      </c>
      <c r="IU18">
        <v>8</v>
      </c>
      <c r="IV18">
        <v>2305</v>
      </c>
      <c r="IW18">
        <v>1</v>
      </c>
      <c r="IX18">
        <v>28</v>
      </c>
      <c r="IY18">
        <v>29324062.7</v>
      </c>
      <c r="IZ18">
        <v>29324062.7</v>
      </c>
      <c r="JA18">
        <v>1.02661</v>
      </c>
      <c r="JB18">
        <v>2.17773</v>
      </c>
      <c r="JC18">
        <v>1.39648</v>
      </c>
      <c r="JD18">
        <v>2.34253</v>
      </c>
      <c r="JE18">
        <v>1.49536</v>
      </c>
      <c r="JF18">
        <v>2.7124</v>
      </c>
      <c r="JG18">
        <v>35.638</v>
      </c>
      <c r="JH18">
        <v>24.0963</v>
      </c>
      <c r="JI18">
        <v>18</v>
      </c>
      <c r="JJ18">
        <v>491.949</v>
      </c>
      <c r="JK18">
        <v>456.723</v>
      </c>
      <c r="JL18">
        <v>30.4401</v>
      </c>
      <c r="JM18">
        <v>29.4708</v>
      </c>
      <c r="JN18">
        <v>29.9999</v>
      </c>
      <c r="JO18">
        <v>29.3049</v>
      </c>
      <c r="JP18">
        <v>29.2297</v>
      </c>
      <c r="JQ18">
        <v>20.5506</v>
      </c>
      <c r="JR18">
        <v>25.7241</v>
      </c>
      <c r="JS18">
        <v>72.01090000000001</v>
      </c>
      <c r="JT18">
        <v>30.4472</v>
      </c>
      <c r="JU18">
        <v>420</v>
      </c>
      <c r="JV18">
        <v>23.846</v>
      </c>
      <c r="JW18">
        <v>100.616</v>
      </c>
      <c r="JX18">
        <v>100.332</v>
      </c>
    </row>
    <row r="19" spans="1:284">
      <c r="A19">
        <v>3</v>
      </c>
      <c r="B19">
        <v>1759443763</v>
      </c>
      <c r="C19">
        <v>4</v>
      </c>
      <c r="D19" t="s">
        <v>429</v>
      </c>
      <c r="E19" t="s">
        <v>430</v>
      </c>
      <c r="F19">
        <v>5</v>
      </c>
      <c r="G19" t="s">
        <v>418</v>
      </c>
      <c r="H19" t="s">
        <v>419</v>
      </c>
      <c r="I19">
        <v>1759443760.3125</v>
      </c>
      <c r="J19">
        <f>(K19)/1000</f>
        <v>0</v>
      </c>
      <c r="K19">
        <f>1000*DK19*AI19*(DG19-DH19)/(100*CZ19*(1000-AI19*DG19))</f>
        <v>0</v>
      </c>
      <c r="L19">
        <f>DK19*AI19*(DF19-DE19*(1000-AI19*DH19)/(1000-AI19*DG19))/(100*CZ19)</f>
        <v>0</v>
      </c>
      <c r="M19">
        <f>DE19 - IF(AI19&gt;1, L19*CZ19*100.0/(AK19), 0)</f>
        <v>0</v>
      </c>
      <c r="N19">
        <f>((T19-J19/2)*M19-L19)/(T19+J19/2)</f>
        <v>0</v>
      </c>
      <c r="O19">
        <f>N19*(DL19+DM19)/1000.0</f>
        <v>0</v>
      </c>
      <c r="P19">
        <f>(DE19 - IF(AI19&gt;1, L19*CZ19*100.0/(AK19), 0))*(DL19+DM19)/1000.0</f>
        <v>0</v>
      </c>
      <c r="Q19">
        <f>2.0/((1/S19-1/R19)+SIGN(S19)*SQRT((1/S19-1/R19)*(1/S19-1/R19) + 4*DA19/((DA19+1)*(DA19+1))*(2*1/S19*1/R19-1/R19*1/R19)))</f>
        <v>0</v>
      </c>
      <c r="R19">
        <f>IF(LEFT(DB19,1)&lt;&gt;"0",IF(LEFT(DB19,1)="1",3.0,DC19),$D$5+$E$5*(DS19*DL19/($K$5*1000))+$F$5*(DS19*DL19/($K$5*1000))*MAX(MIN(CZ19,$J$5),$I$5)*MAX(MIN(CZ19,$J$5),$I$5)+$G$5*MAX(MIN(CZ19,$J$5),$I$5)*(DS19*DL19/($K$5*1000))+$H$5*(DS19*DL19/($K$5*1000))*(DS19*DL19/($K$5*1000)))</f>
        <v>0</v>
      </c>
      <c r="S19">
        <f>J19*(1000-(1000*0.61365*exp(17.502*W19/(240.97+W19))/(DL19+DM19)+DG19)/2)/(1000*0.61365*exp(17.502*W19/(240.97+W19))/(DL19+DM19)-DG19)</f>
        <v>0</v>
      </c>
      <c r="T19">
        <f>1/((DA19+1)/(Q19/1.6)+1/(R19/1.37)) + DA19/((DA19+1)/(Q19/1.6) + DA19/(R19/1.37))</f>
        <v>0</v>
      </c>
      <c r="U19">
        <f>(CV19*CY19)</f>
        <v>0</v>
      </c>
      <c r="V19">
        <f>(DN19+(U19+2*0.95*5.67E-8*(((DN19+$B$7)+273)^4-(DN19+273)^4)-44100*J19)/(1.84*29.3*R19+8*0.95*5.67E-8*(DN19+273)^3))</f>
        <v>0</v>
      </c>
      <c r="W19">
        <f>($C$7*DO19+$D$7*DP19+$E$7*V19)</f>
        <v>0</v>
      </c>
      <c r="X19">
        <f>0.61365*exp(17.502*W19/(240.97+W19))</f>
        <v>0</v>
      </c>
      <c r="Y19">
        <f>(Z19/AA19*100)</f>
        <v>0</v>
      </c>
      <c r="Z19">
        <f>DG19*(DL19+DM19)/1000</f>
        <v>0</v>
      </c>
      <c r="AA19">
        <f>0.61365*exp(17.502*DN19/(240.97+DN19))</f>
        <v>0</v>
      </c>
      <c r="AB19">
        <f>(X19-DG19*(DL19+DM19)/1000)</f>
        <v>0</v>
      </c>
      <c r="AC19">
        <f>(-J19*44100)</f>
        <v>0</v>
      </c>
      <c r="AD19">
        <f>2*29.3*R19*0.92*(DN19-W19)</f>
        <v>0</v>
      </c>
      <c r="AE19">
        <f>2*0.95*5.67E-8*(((DN19+$B$7)+273)^4-(W19+273)^4)</f>
        <v>0</v>
      </c>
      <c r="AF19">
        <f>U19+AE19+AC19+AD19</f>
        <v>0</v>
      </c>
      <c r="AG19">
        <v>1</v>
      </c>
      <c r="AH19">
        <v>0</v>
      </c>
      <c r="AI19">
        <f>IF(AG19*$H$13&gt;=AK19,1.0,(AK19/(AK19-AG19*$H$13)))</f>
        <v>0</v>
      </c>
      <c r="AJ19">
        <f>(AI19-1)*100</f>
        <v>0</v>
      </c>
      <c r="AK19">
        <f>MAX(0,($B$13+$C$13*DS19)/(1+$D$13*DS19)*DL19/(DN19+273)*$E$13)</f>
        <v>0</v>
      </c>
      <c r="AL19" t="s">
        <v>420</v>
      </c>
      <c r="AM19" t="s">
        <v>420</v>
      </c>
      <c r="AN19">
        <v>0</v>
      </c>
      <c r="AO19">
        <v>0</v>
      </c>
      <c r="AP19">
        <f>1-AN19/AO19</f>
        <v>0</v>
      </c>
      <c r="AQ19">
        <v>0</v>
      </c>
      <c r="AR19" t="s">
        <v>420</v>
      </c>
      <c r="AS19" t="s">
        <v>420</v>
      </c>
      <c r="AT19">
        <v>0</v>
      </c>
      <c r="AU19">
        <v>0</v>
      </c>
      <c r="AV19">
        <f>1-AT19/AU19</f>
        <v>0</v>
      </c>
      <c r="AW19">
        <v>0.5</v>
      </c>
      <c r="AX19">
        <f>CW19</f>
        <v>0</v>
      </c>
      <c r="AY19">
        <f>L19</f>
        <v>0</v>
      </c>
      <c r="AZ19">
        <f>AV19*AW19*AX19</f>
        <v>0</v>
      </c>
      <c r="BA19">
        <f>(AY19-AQ19)/AX19</f>
        <v>0</v>
      </c>
      <c r="BB19">
        <f>(AO19-AU19)/AU19</f>
        <v>0</v>
      </c>
      <c r="BC19">
        <f>AN19/(AP19+AN19/AU19)</f>
        <v>0</v>
      </c>
      <c r="BD19" t="s">
        <v>420</v>
      </c>
      <c r="BE19">
        <v>0</v>
      </c>
      <c r="BF19">
        <f>IF(BE19&lt;&gt;0, BE19, BC19)</f>
        <v>0</v>
      </c>
      <c r="BG19">
        <f>1-BF19/AU19</f>
        <v>0</v>
      </c>
      <c r="BH19">
        <f>(AU19-AT19)/(AU19-BF19)</f>
        <v>0</v>
      </c>
      <c r="BI19">
        <f>(AO19-AU19)/(AO19-BF19)</f>
        <v>0</v>
      </c>
      <c r="BJ19">
        <f>(AU19-AT19)/(AU19-AN19)</f>
        <v>0</v>
      </c>
      <c r="BK19">
        <f>(AO19-AU19)/(AO19-AN19)</f>
        <v>0</v>
      </c>
      <c r="BL19">
        <f>(BH19*BF19/AT19)</f>
        <v>0</v>
      </c>
      <c r="BM19">
        <f>(1-BL19)</f>
        <v>0</v>
      </c>
      <c r="CV19">
        <f>$B$11*DT19+$C$11*DU19+$F$11*EF19*(1-EI19)</f>
        <v>0</v>
      </c>
      <c r="CW19">
        <f>CV19*CX19</f>
        <v>0</v>
      </c>
      <c r="CX19">
        <f>($B$11*$D$9+$C$11*$D$9+$F$11*((ES19+EK19)/MAX(ES19+EK19+ET19, 0.1)*$I$9+ET19/MAX(ES19+EK19+ET19, 0.1)*$J$9))/($B$11+$C$11+$F$11)</f>
        <v>0</v>
      </c>
      <c r="CY19">
        <f>($B$11*$K$9+$C$11*$K$9+$F$11*((ES19+EK19)/MAX(ES19+EK19+ET19, 0.1)*$P$9+ET19/MAX(ES19+EK19+ET19, 0.1)*$Q$9))/($B$11+$C$11+$F$11)</f>
        <v>0</v>
      </c>
      <c r="CZ19">
        <v>3.46</v>
      </c>
      <c r="DA19">
        <v>0.5</v>
      </c>
      <c r="DB19" t="s">
        <v>421</v>
      </c>
      <c r="DC19">
        <v>2</v>
      </c>
      <c r="DD19">
        <v>1759443760.3125</v>
      </c>
      <c r="DE19">
        <v>419.66275</v>
      </c>
      <c r="DF19">
        <v>419.983625</v>
      </c>
      <c r="DG19">
        <v>23.9260125</v>
      </c>
      <c r="DH19">
        <v>23.8892</v>
      </c>
      <c r="DI19">
        <v>419.242125</v>
      </c>
      <c r="DJ19">
        <v>23.773575</v>
      </c>
      <c r="DK19">
        <v>499.961875</v>
      </c>
      <c r="DL19">
        <v>90.78727499999999</v>
      </c>
      <c r="DM19">
        <v>0.0303226625</v>
      </c>
      <c r="DN19">
        <v>30.2934625</v>
      </c>
      <c r="DO19">
        <v>30.0045625</v>
      </c>
      <c r="DP19">
        <v>999.9</v>
      </c>
      <c r="DQ19">
        <v>0</v>
      </c>
      <c r="DR19">
        <v>0</v>
      </c>
      <c r="DS19">
        <v>9988.365</v>
      </c>
      <c r="DT19">
        <v>0</v>
      </c>
      <c r="DU19">
        <v>0.44966</v>
      </c>
      <c r="DV19">
        <v>-0.320888625</v>
      </c>
      <c r="DW19">
        <v>429.949875</v>
      </c>
      <c r="DX19">
        <v>430.262375</v>
      </c>
      <c r="DY19">
        <v>0.036803475</v>
      </c>
      <c r="DZ19">
        <v>419.983625</v>
      </c>
      <c r="EA19">
        <v>23.8892</v>
      </c>
      <c r="EB19">
        <v>2.17217625</v>
      </c>
      <c r="EC19">
        <v>2.168835</v>
      </c>
      <c r="ED19">
        <v>18.758575</v>
      </c>
      <c r="EE19">
        <v>18.73395</v>
      </c>
      <c r="EF19">
        <v>0.00500097</v>
      </c>
      <c r="EG19">
        <v>0</v>
      </c>
      <c r="EH19">
        <v>0</v>
      </c>
      <c r="EI19">
        <v>0</v>
      </c>
      <c r="EJ19">
        <v>308.25</v>
      </c>
      <c r="EK19">
        <v>0.00500097</v>
      </c>
      <c r="EL19">
        <v>-13.35</v>
      </c>
      <c r="EM19">
        <v>-3.1625</v>
      </c>
      <c r="EN19">
        <v>35.906</v>
      </c>
      <c r="EO19">
        <v>41.226375</v>
      </c>
      <c r="EP19">
        <v>38.14825</v>
      </c>
      <c r="EQ19">
        <v>41.874875</v>
      </c>
      <c r="ER19">
        <v>38.562375</v>
      </c>
      <c r="ES19">
        <v>0</v>
      </c>
      <c r="ET19">
        <v>0</v>
      </c>
      <c r="EU19">
        <v>0</v>
      </c>
      <c r="EV19">
        <v>1759443763.7</v>
      </c>
      <c r="EW19">
        <v>0</v>
      </c>
      <c r="EX19">
        <v>307.984</v>
      </c>
      <c r="EY19">
        <v>9.746153336305293</v>
      </c>
      <c r="EZ19">
        <v>-62.23846079141663</v>
      </c>
      <c r="FA19">
        <v>-7.643999999999998</v>
      </c>
      <c r="FB19">
        <v>15</v>
      </c>
      <c r="FC19">
        <v>0</v>
      </c>
      <c r="FD19" t="s">
        <v>422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-0.3079930487804878</v>
      </c>
      <c r="FQ19">
        <v>-0.05120055052264838</v>
      </c>
      <c r="FR19">
        <v>0.02292571713797201</v>
      </c>
      <c r="FS19">
        <v>1</v>
      </c>
      <c r="FT19">
        <v>308.6323529411765</v>
      </c>
      <c r="FU19">
        <v>4.860198533187639</v>
      </c>
      <c r="FV19">
        <v>6.91999322459016</v>
      </c>
      <c r="FW19">
        <v>-1</v>
      </c>
      <c r="FX19">
        <v>0.03823642926829268</v>
      </c>
      <c r="FY19">
        <v>-0.009519679442508665</v>
      </c>
      <c r="FZ19">
        <v>0.001096616414080681</v>
      </c>
      <c r="GA19">
        <v>1</v>
      </c>
      <c r="GB19">
        <v>2</v>
      </c>
      <c r="GC19">
        <v>2</v>
      </c>
      <c r="GD19" t="s">
        <v>423</v>
      </c>
      <c r="GE19">
        <v>3.13616</v>
      </c>
      <c r="GF19">
        <v>2.69052</v>
      </c>
      <c r="GG19">
        <v>0.0940028</v>
      </c>
      <c r="GH19">
        <v>0.0932471</v>
      </c>
      <c r="GI19">
        <v>0.106228</v>
      </c>
      <c r="GJ19">
        <v>0.10481</v>
      </c>
      <c r="GK19">
        <v>28695.2</v>
      </c>
      <c r="GL19">
        <v>28818.8</v>
      </c>
      <c r="GM19">
        <v>29447.8</v>
      </c>
      <c r="GN19">
        <v>29374.4</v>
      </c>
      <c r="GO19">
        <v>34758.3</v>
      </c>
      <c r="GP19">
        <v>34813.8</v>
      </c>
      <c r="GQ19">
        <v>41419.5</v>
      </c>
      <c r="GR19">
        <v>41717.8</v>
      </c>
      <c r="GS19">
        <v>1.9176</v>
      </c>
      <c r="GT19">
        <v>1.87785</v>
      </c>
      <c r="GU19">
        <v>0.0804961</v>
      </c>
      <c r="GV19">
        <v>0</v>
      </c>
      <c r="GW19">
        <v>28.6903</v>
      </c>
      <c r="GX19">
        <v>999.9</v>
      </c>
      <c r="GY19">
        <v>57.8</v>
      </c>
      <c r="GZ19">
        <v>31</v>
      </c>
      <c r="HA19">
        <v>28.7219</v>
      </c>
      <c r="HB19">
        <v>62.7034</v>
      </c>
      <c r="HC19">
        <v>22.8806</v>
      </c>
      <c r="HD19">
        <v>1</v>
      </c>
      <c r="HE19">
        <v>0.145409</v>
      </c>
      <c r="HF19">
        <v>-1.07603</v>
      </c>
      <c r="HG19">
        <v>20.3544</v>
      </c>
      <c r="HH19">
        <v>5.22358</v>
      </c>
      <c r="HI19">
        <v>12.0159</v>
      </c>
      <c r="HJ19">
        <v>4.99015</v>
      </c>
      <c r="HK19">
        <v>3.28915</v>
      </c>
      <c r="HL19">
        <v>9999</v>
      </c>
      <c r="HM19">
        <v>9999</v>
      </c>
      <c r="HN19">
        <v>9999</v>
      </c>
      <c r="HO19">
        <v>999.9</v>
      </c>
      <c r="HP19">
        <v>1.86752</v>
      </c>
      <c r="HQ19">
        <v>1.86662</v>
      </c>
      <c r="HR19">
        <v>1.866</v>
      </c>
      <c r="HS19">
        <v>1.866</v>
      </c>
      <c r="HT19">
        <v>1.86783</v>
      </c>
      <c r="HU19">
        <v>1.87028</v>
      </c>
      <c r="HV19">
        <v>1.8689</v>
      </c>
      <c r="HW19">
        <v>1.87041</v>
      </c>
      <c r="HX19">
        <v>0</v>
      </c>
      <c r="HY19">
        <v>0</v>
      </c>
      <c r="HZ19">
        <v>0</v>
      </c>
      <c r="IA19">
        <v>0</v>
      </c>
      <c r="IB19" t="s">
        <v>424</v>
      </c>
      <c r="IC19" t="s">
        <v>425</v>
      </c>
      <c r="ID19" t="s">
        <v>426</v>
      </c>
      <c r="IE19" t="s">
        <v>426</v>
      </c>
      <c r="IF19" t="s">
        <v>426</v>
      </c>
      <c r="IG19" t="s">
        <v>426</v>
      </c>
      <c r="IH19">
        <v>0</v>
      </c>
      <c r="II19">
        <v>100</v>
      </c>
      <c r="IJ19">
        <v>100</v>
      </c>
      <c r="IK19">
        <v>0.421</v>
      </c>
      <c r="IL19">
        <v>0.1524</v>
      </c>
      <c r="IM19">
        <v>0.2330401526087988</v>
      </c>
      <c r="IN19">
        <v>0.0007367307031265224</v>
      </c>
      <c r="IO19">
        <v>-7.251983638940153E-07</v>
      </c>
      <c r="IP19">
        <v>8.652596383391262E-11</v>
      </c>
      <c r="IQ19">
        <v>-0.06151440896874384</v>
      </c>
      <c r="IR19">
        <v>-0.003393034134951665</v>
      </c>
      <c r="IS19">
        <v>0.0008123692083874657</v>
      </c>
      <c r="IT19">
        <v>-1.224458200654948E-05</v>
      </c>
      <c r="IU19">
        <v>8</v>
      </c>
      <c r="IV19">
        <v>2305</v>
      </c>
      <c r="IW19">
        <v>1</v>
      </c>
      <c r="IX19">
        <v>28</v>
      </c>
      <c r="IY19">
        <v>29324062.7</v>
      </c>
      <c r="IZ19">
        <v>29324062.7</v>
      </c>
      <c r="JA19">
        <v>1.02539</v>
      </c>
      <c r="JB19">
        <v>2.18384</v>
      </c>
      <c r="JC19">
        <v>1.39648</v>
      </c>
      <c r="JD19">
        <v>2.34253</v>
      </c>
      <c r="JE19">
        <v>1.49536</v>
      </c>
      <c r="JF19">
        <v>2.70386</v>
      </c>
      <c r="JG19">
        <v>35.638</v>
      </c>
      <c r="JH19">
        <v>24.0875</v>
      </c>
      <c r="JI19">
        <v>18</v>
      </c>
      <c r="JJ19">
        <v>491.945</v>
      </c>
      <c r="JK19">
        <v>456.597</v>
      </c>
      <c r="JL19">
        <v>30.4402</v>
      </c>
      <c r="JM19">
        <v>29.4706</v>
      </c>
      <c r="JN19">
        <v>29.9999</v>
      </c>
      <c r="JO19">
        <v>29.3045</v>
      </c>
      <c r="JP19">
        <v>29.2297</v>
      </c>
      <c r="JQ19">
        <v>20.55</v>
      </c>
      <c r="JR19">
        <v>25.7241</v>
      </c>
      <c r="JS19">
        <v>72.01090000000001</v>
      </c>
      <c r="JT19">
        <v>30.4428</v>
      </c>
      <c r="JU19">
        <v>420</v>
      </c>
      <c r="JV19">
        <v>23.846</v>
      </c>
      <c r="JW19">
        <v>100.617</v>
      </c>
      <c r="JX19">
        <v>100.332</v>
      </c>
    </row>
    <row r="20" spans="1:284">
      <c r="A20">
        <v>4</v>
      </c>
      <c r="B20">
        <v>1759443765</v>
      </c>
      <c r="C20">
        <v>6</v>
      </c>
      <c r="D20" t="s">
        <v>431</v>
      </c>
      <c r="E20" t="s">
        <v>432</v>
      </c>
      <c r="F20">
        <v>5</v>
      </c>
      <c r="G20" t="s">
        <v>418</v>
      </c>
      <c r="H20" t="s">
        <v>419</v>
      </c>
      <c r="I20">
        <v>1759443762</v>
      </c>
      <c r="J20">
        <f>(K20)/1000</f>
        <v>0</v>
      </c>
      <c r="K20">
        <f>1000*DK20*AI20*(DG20-DH20)/(100*CZ20*(1000-AI20*DG20))</f>
        <v>0</v>
      </c>
      <c r="L20">
        <f>DK20*AI20*(DF20-DE20*(1000-AI20*DH20)/(1000-AI20*DG20))/(100*CZ20)</f>
        <v>0</v>
      </c>
      <c r="M20">
        <f>DE20 - IF(AI20&gt;1, L20*CZ20*100.0/(AK20), 0)</f>
        <v>0</v>
      </c>
      <c r="N20">
        <f>((T20-J20/2)*M20-L20)/(T20+J20/2)</f>
        <v>0</v>
      </c>
      <c r="O20">
        <f>N20*(DL20+DM20)/1000.0</f>
        <v>0</v>
      </c>
      <c r="P20">
        <f>(DE20 - IF(AI20&gt;1, L20*CZ20*100.0/(AK20), 0))*(DL20+DM20)/1000.0</f>
        <v>0</v>
      </c>
      <c r="Q20">
        <f>2.0/((1/S20-1/R20)+SIGN(S20)*SQRT((1/S20-1/R20)*(1/S20-1/R20) + 4*DA20/((DA20+1)*(DA20+1))*(2*1/S20*1/R20-1/R20*1/R20)))</f>
        <v>0</v>
      </c>
      <c r="R20">
        <f>IF(LEFT(DB20,1)&lt;&gt;"0",IF(LEFT(DB20,1)="1",3.0,DC20),$D$5+$E$5*(DS20*DL20/($K$5*1000))+$F$5*(DS20*DL20/($K$5*1000))*MAX(MIN(CZ20,$J$5),$I$5)*MAX(MIN(CZ20,$J$5),$I$5)+$G$5*MAX(MIN(CZ20,$J$5),$I$5)*(DS20*DL20/($K$5*1000))+$H$5*(DS20*DL20/($K$5*1000))*(DS20*DL20/($K$5*1000)))</f>
        <v>0</v>
      </c>
      <c r="S20">
        <f>J20*(1000-(1000*0.61365*exp(17.502*W20/(240.97+W20))/(DL20+DM20)+DG20)/2)/(1000*0.61365*exp(17.502*W20/(240.97+W20))/(DL20+DM20)-DG20)</f>
        <v>0</v>
      </c>
      <c r="T20">
        <f>1/((DA20+1)/(Q20/1.6)+1/(R20/1.37)) + DA20/((DA20+1)/(Q20/1.6) + DA20/(R20/1.37))</f>
        <v>0</v>
      </c>
      <c r="U20">
        <f>(CV20*CY20)</f>
        <v>0</v>
      </c>
      <c r="V20">
        <f>(DN20+(U20+2*0.95*5.67E-8*(((DN20+$B$7)+273)^4-(DN20+273)^4)-44100*J20)/(1.84*29.3*R20+8*0.95*5.67E-8*(DN20+273)^3))</f>
        <v>0</v>
      </c>
      <c r="W20">
        <f>($C$7*DO20+$D$7*DP20+$E$7*V20)</f>
        <v>0</v>
      </c>
      <c r="X20">
        <f>0.61365*exp(17.502*W20/(240.97+W20))</f>
        <v>0</v>
      </c>
      <c r="Y20">
        <f>(Z20/AA20*100)</f>
        <v>0</v>
      </c>
      <c r="Z20">
        <f>DG20*(DL20+DM20)/1000</f>
        <v>0</v>
      </c>
      <c r="AA20">
        <f>0.61365*exp(17.502*DN20/(240.97+DN20))</f>
        <v>0</v>
      </c>
      <c r="AB20">
        <f>(X20-DG20*(DL20+DM20)/1000)</f>
        <v>0</v>
      </c>
      <c r="AC20">
        <f>(-J20*44100)</f>
        <v>0</v>
      </c>
      <c r="AD20">
        <f>2*29.3*R20*0.92*(DN20-W20)</f>
        <v>0</v>
      </c>
      <c r="AE20">
        <f>2*0.95*5.67E-8*(((DN20+$B$7)+273)^4-(W20+273)^4)</f>
        <v>0</v>
      </c>
      <c r="AF20">
        <f>U20+AE20+AC20+AD20</f>
        <v>0</v>
      </c>
      <c r="AG20">
        <v>1</v>
      </c>
      <c r="AH20">
        <v>0</v>
      </c>
      <c r="AI20">
        <f>IF(AG20*$H$13&gt;=AK20,1.0,(AK20/(AK20-AG20*$H$13)))</f>
        <v>0</v>
      </c>
      <c r="AJ20">
        <f>(AI20-1)*100</f>
        <v>0</v>
      </c>
      <c r="AK20">
        <f>MAX(0,($B$13+$C$13*DS20)/(1+$D$13*DS20)*DL20/(DN20+273)*$E$13)</f>
        <v>0</v>
      </c>
      <c r="AL20" t="s">
        <v>420</v>
      </c>
      <c r="AM20" t="s">
        <v>420</v>
      </c>
      <c r="AN20">
        <v>0</v>
      </c>
      <c r="AO20">
        <v>0</v>
      </c>
      <c r="AP20">
        <f>1-AN20/AO20</f>
        <v>0</v>
      </c>
      <c r="AQ20">
        <v>0</v>
      </c>
      <c r="AR20" t="s">
        <v>420</v>
      </c>
      <c r="AS20" t="s">
        <v>420</v>
      </c>
      <c r="AT20">
        <v>0</v>
      </c>
      <c r="AU20">
        <v>0</v>
      </c>
      <c r="AV20">
        <f>1-AT20/AU20</f>
        <v>0</v>
      </c>
      <c r="AW20">
        <v>0.5</v>
      </c>
      <c r="AX20">
        <f>CW20</f>
        <v>0</v>
      </c>
      <c r="AY20">
        <f>L20</f>
        <v>0</v>
      </c>
      <c r="AZ20">
        <f>AV20*AW20*AX20</f>
        <v>0</v>
      </c>
      <c r="BA20">
        <f>(AY20-AQ20)/AX20</f>
        <v>0</v>
      </c>
      <c r="BB20">
        <f>(AO20-AU20)/AU20</f>
        <v>0</v>
      </c>
      <c r="BC20">
        <f>AN20/(AP20+AN20/AU20)</f>
        <v>0</v>
      </c>
      <c r="BD20" t="s">
        <v>420</v>
      </c>
      <c r="BE20">
        <v>0</v>
      </c>
      <c r="BF20">
        <f>IF(BE20&lt;&gt;0, BE20, BC20)</f>
        <v>0</v>
      </c>
      <c r="BG20">
        <f>1-BF20/AU20</f>
        <v>0</v>
      </c>
      <c r="BH20">
        <f>(AU20-AT20)/(AU20-BF20)</f>
        <v>0</v>
      </c>
      <c r="BI20">
        <f>(AO20-AU20)/(AO20-BF20)</f>
        <v>0</v>
      </c>
      <c r="BJ20">
        <f>(AU20-AT20)/(AU20-AN20)</f>
        <v>0</v>
      </c>
      <c r="BK20">
        <f>(AO20-AU20)/(AO20-AN20)</f>
        <v>0</v>
      </c>
      <c r="BL20">
        <f>(BH20*BF20/AT20)</f>
        <v>0</v>
      </c>
      <c r="BM20">
        <f>(1-BL20)</f>
        <v>0</v>
      </c>
      <c r="CV20">
        <f>$B$11*DT20+$C$11*DU20+$F$11*EF20*(1-EI20)</f>
        <v>0</v>
      </c>
      <c r="CW20">
        <f>CV20*CX20</f>
        <v>0</v>
      </c>
      <c r="CX20">
        <f>($B$11*$D$9+$C$11*$D$9+$F$11*((ES20+EK20)/MAX(ES20+EK20+ET20, 0.1)*$I$9+ET20/MAX(ES20+EK20+ET20, 0.1)*$J$9))/($B$11+$C$11+$F$11)</f>
        <v>0</v>
      </c>
      <c r="CY20">
        <f>($B$11*$K$9+$C$11*$K$9+$F$11*((ES20+EK20)/MAX(ES20+EK20+ET20, 0.1)*$P$9+ET20/MAX(ES20+EK20+ET20, 0.1)*$Q$9))/($B$11+$C$11+$F$11)</f>
        <v>0</v>
      </c>
      <c r="CZ20">
        <v>3.46</v>
      </c>
      <c r="DA20">
        <v>0.5</v>
      </c>
      <c r="DB20" t="s">
        <v>421</v>
      </c>
      <c r="DC20">
        <v>2</v>
      </c>
      <c r="DD20">
        <v>1759443762</v>
      </c>
      <c r="DE20">
        <v>419.656</v>
      </c>
      <c r="DF20">
        <v>419.9923333333334</v>
      </c>
      <c r="DG20">
        <v>23.9254</v>
      </c>
      <c r="DH20">
        <v>23.88805555555556</v>
      </c>
      <c r="DI20">
        <v>419.2355555555555</v>
      </c>
      <c r="DJ20">
        <v>23.77296666666667</v>
      </c>
      <c r="DK20">
        <v>499.9686666666666</v>
      </c>
      <c r="DL20">
        <v>90.78752222222222</v>
      </c>
      <c r="DM20">
        <v>0.03026297777777778</v>
      </c>
      <c r="DN20">
        <v>30.29244444444445</v>
      </c>
      <c r="DO20">
        <v>30.00305555555556</v>
      </c>
      <c r="DP20">
        <v>999.9000000000001</v>
      </c>
      <c r="DQ20">
        <v>0</v>
      </c>
      <c r="DR20">
        <v>0</v>
      </c>
      <c r="DS20">
        <v>9994.091111111113</v>
      </c>
      <c r="DT20">
        <v>0</v>
      </c>
      <c r="DU20">
        <v>0.44966</v>
      </c>
      <c r="DV20">
        <v>-0.3361274444444444</v>
      </c>
      <c r="DW20">
        <v>429.9426666666666</v>
      </c>
      <c r="DX20">
        <v>430.2705555555556</v>
      </c>
      <c r="DY20">
        <v>0.03733974444444445</v>
      </c>
      <c r="DZ20">
        <v>419.9923333333334</v>
      </c>
      <c r="EA20">
        <v>23.88805555555556</v>
      </c>
      <c r="EB20">
        <v>2.172126666666667</v>
      </c>
      <c r="EC20">
        <v>2.168736666666667</v>
      </c>
      <c r="ED20">
        <v>18.75818888888889</v>
      </c>
      <c r="EE20">
        <v>18.73322222222222</v>
      </c>
      <c r="EF20">
        <v>0.00500097</v>
      </c>
      <c r="EG20">
        <v>0</v>
      </c>
      <c r="EH20">
        <v>0</v>
      </c>
      <c r="EI20">
        <v>0</v>
      </c>
      <c r="EJ20">
        <v>309.1</v>
      </c>
      <c r="EK20">
        <v>0.00500097</v>
      </c>
      <c r="EL20">
        <v>-15.35555555555555</v>
      </c>
      <c r="EM20">
        <v>-3.211111111111111</v>
      </c>
      <c r="EN20">
        <v>35.92322222222222</v>
      </c>
      <c r="EO20">
        <v>41.15955555555556</v>
      </c>
      <c r="EP20">
        <v>38.13188888888889</v>
      </c>
      <c r="EQ20">
        <v>41.78444444444445</v>
      </c>
      <c r="ER20">
        <v>38.50666666666667</v>
      </c>
      <c r="ES20">
        <v>0</v>
      </c>
      <c r="ET20">
        <v>0</v>
      </c>
      <c r="EU20">
        <v>0</v>
      </c>
      <c r="EV20">
        <v>1759443765.5</v>
      </c>
      <c r="EW20">
        <v>0</v>
      </c>
      <c r="EX20">
        <v>308.6038461538461</v>
      </c>
      <c r="EY20">
        <v>-5.254701067565462</v>
      </c>
      <c r="EZ20">
        <v>-50.35213619527752</v>
      </c>
      <c r="FA20">
        <v>-8.6</v>
      </c>
      <c r="FB20">
        <v>15</v>
      </c>
      <c r="FC20">
        <v>0</v>
      </c>
      <c r="FD20" t="s">
        <v>422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-0.311937675</v>
      </c>
      <c r="FQ20">
        <v>-0.1302109981238263</v>
      </c>
      <c r="FR20">
        <v>0.02800329039183387</v>
      </c>
      <c r="FS20">
        <v>0</v>
      </c>
      <c r="FT20">
        <v>308.0617647058824</v>
      </c>
      <c r="FU20">
        <v>-2.748663255027476</v>
      </c>
      <c r="FV20">
        <v>7.068447483499445</v>
      </c>
      <c r="FW20">
        <v>-1</v>
      </c>
      <c r="FX20">
        <v>0.0381125875</v>
      </c>
      <c r="FY20">
        <v>-0.008161622138836908</v>
      </c>
      <c r="FZ20">
        <v>0.001038372589725744</v>
      </c>
      <c r="GA20">
        <v>1</v>
      </c>
      <c r="GB20">
        <v>1</v>
      </c>
      <c r="GC20">
        <v>2</v>
      </c>
      <c r="GD20" t="s">
        <v>433</v>
      </c>
      <c r="GE20">
        <v>3.13633</v>
      </c>
      <c r="GF20">
        <v>2.69045</v>
      </c>
      <c r="GG20">
        <v>0.0939976</v>
      </c>
      <c r="GH20">
        <v>0.0932524</v>
      </c>
      <c r="GI20">
        <v>0.106229</v>
      </c>
      <c r="GJ20">
        <v>0.104803</v>
      </c>
      <c r="GK20">
        <v>28695</v>
      </c>
      <c r="GL20">
        <v>28818.8</v>
      </c>
      <c r="GM20">
        <v>29447.5</v>
      </c>
      <c r="GN20">
        <v>29374.6</v>
      </c>
      <c r="GO20">
        <v>34758</v>
      </c>
      <c r="GP20">
        <v>34814.1</v>
      </c>
      <c r="GQ20">
        <v>41419.2</v>
      </c>
      <c r="GR20">
        <v>41717.8</v>
      </c>
      <c r="GS20">
        <v>1.9178</v>
      </c>
      <c r="GT20">
        <v>1.87783</v>
      </c>
      <c r="GU20">
        <v>0.0800416</v>
      </c>
      <c r="GV20">
        <v>0</v>
      </c>
      <c r="GW20">
        <v>28.691</v>
      </c>
      <c r="GX20">
        <v>999.9</v>
      </c>
      <c r="GY20">
        <v>57.8</v>
      </c>
      <c r="GZ20">
        <v>31</v>
      </c>
      <c r="HA20">
        <v>28.7233</v>
      </c>
      <c r="HB20">
        <v>62.8034</v>
      </c>
      <c r="HC20">
        <v>22.8446</v>
      </c>
      <c r="HD20">
        <v>1</v>
      </c>
      <c r="HE20">
        <v>0.145201</v>
      </c>
      <c r="HF20">
        <v>-1.07507</v>
      </c>
      <c r="HG20">
        <v>20.3544</v>
      </c>
      <c r="HH20">
        <v>5.22358</v>
      </c>
      <c r="HI20">
        <v>12.0159</v>
      </c>
      <c r="HJ20">
        <v>4.99005</v>
      </c>
      <c r="HK20">
        <v>3.28923</v>
      </c>
      <c r="HL20">
        <v>9999</v>
      </c>
      <c r="HM20">
        <v>9999</v>
      </c>
      <c r="HN20">
        <v>9999</v>
      </c>
      <c r="HO20">
        <v>999.9</v>
      </c>
      <c r="HP20">
        <v>1.86752</v>
      </c>
      <c r="HQ20">
        <v>1.86663</v>
      </c>
      <c r="HR20">
        <v>1.866</v>
      </c>
      <c r="HS20">
        <v>1.866</v>
      </c>
      <c r="HT20">
        <v>1.86783</v>
      </c>
      <c r="HU20">
        <v>1.87028</v>
      </c>
      <c r="HV20">
        <v>1.8689</v>
      </c>
      <c r="HW20">
        <v>1.87041</v>
      </c>
      <c r="HX20">
        <v>0</v>
      </c>
      <c r="HY20">
        <v>0</v>
      </c>
      <c r="HZ20">
        <v>0</v>
      </c>
      <c r="IA20">
        <v>0</v>
      </c>
      <c r="IB20" t="s">
        <v>424</v>
      </c>
      <c r="IC20" t="s">
        <v>425</v>
      </c>
      <c r="ID20" t="s">
        <v>426</v>
      </c>
      <c r="IE20" t="s">
        <v>426</v>
      </c>
      <c r="IF20" t="s">
        <v>426</v>
      </c>
      <c r="IG20" t="s">
        <v>426</v>
      </c>
      <c r="IH20">
        <v>0</v>
      </c>
      <c r="II20">
        <v>100</v>
      </c>
      <c r="IJ20">
        <v>100</v>
      </c>
      <c r="IK20">
        <v>0.42</v>
      </c>
      <c r="IL20">
        <v>0.1524</v>
      </c>
      <c r="IM20">
        <v>0.2330401526087988</v>
      </c>
      <c r="IN20">
        <v>0.0007367307031265224</v>
      </c>
      <c r="IO20">
        <v>-7.251983638940153E-07</v>
      </c>
      <c r="IP20">
        <v>8.652596383391262E-11</v>
      </c>
      <c r="IQ20">
        <v>-0.06151440896874384</v>
      </c>
      <c r="IR20">
        <v>-0.003393034134951665</v>
      </c>
      <c r="IS20">
        <v>0.0008123692083874657</v>
      </c>
      <c r="IT20">
        <v>-1.224458200654948E-05</v>
      </c>
      <c r="IU20">
        <v>8</v>
      </c>
      <c r="IV20">
        <v>2305</v>
      </c>
      <c r="IW20">
        <v>1</v>
      </c>
      <c r="IX20">
        <v>28</v>
      </c>
      <c r="IY20">
        <v>29324062.8</v>
      </c>
      <c r="IZ20">
        <v>29324062.8</v>
      </c>
      <c r="JA20">
        <v>1.02661</v>
      </c>
      <c r="JB20">
        <v>2.17651</v>
      </c>
      <c r="JC20">
        <v>1.39771</v>
      </c>
      <c r="JD20">
        <v>2.33765</v>
      </c>
      <c r="JE20">
        <v>1.49536</v>
      </c>
      <c r="JF20">
        <v>2.72827</v>
      </c>
      <c r="JG20">
        <v>35.638</v>
      </c>
      <c r="JH20">
        <v>24.0875</v>
      </c>
      <c r="JI20">
        <v>18</v>
      </c>
      <c r="JJ20">
        <v>492.072</v>
      </c>
      <c r="JK20">
        <v>456.581</v>
      </c>
      <c r="JL20">
        <v>30.4401</v>
      </c>
      <c r="JM20">
        <v>29.4693</v>
      </c>
      <c r="JN20">
        <v>30</v>
      </c>
      <c r="JO20">
        <v>29.3045</v>
      </c>
      <c r="JP20">
        <v>29.2297</v>
      </c>
      <c r="JQ20">
        <v>20.5505</v>
      </c>
      <c r="JR20">
        <v>25.7241</v>
      </c>
      <c r="JS20">
        <v>72.01090000000001</v>
      </c>
      <c r="JT20">
        <v>30.4428</v>
      </c>
      <c r="JU20">
        <v>420</v>
      </c>
      <c r="JV20">
        <v>23.846</v>
      </c>
      <c r="JW20">
        <v>100.616</v>
      </c>
      <c r="JX20">
        <v>100.332</v>
      </c>
    </row>
    <row r="21" spans="1:284">
      <c r="A21">
        <v>5</v>
      </c>
      <c r="B21">
        <v>1759443767</v>
      </c>
      <c r="C21">
        <v>8</v>
      </c>
      <c r="D21" t="s">
        <v>434</v>
      </c>
      <c r="E21" t="s">
        <v>435</v>
      </c>
      <c r="F21">
        <v>5</v>
      </c>
      <c r="G21" t="s">
        <v>418</v>
      </c>
      <c r="H21" t="s">
        <v>419</v>
      </c>
      <c r="I21">
        <v>1759443764</v>
      </c>
      <c r="J21">
        <f>(K21)/1000</f>
        <v>0</v>
      </c>
      <c r="K21">
        <f>1000*DK21*AI21*(DG21-DH21)/(100*CZ21*(1000-AI21*DG21))</f>
        <v>0</v>
      </c>
      <c r="L21">
        <f>DK21*AI21*(DF21-DE21*(1000-AI21*DH21)/(1000-AI21*DG21))/(100*CZ21)</f>
        <v>0</v>
      </c>
      <c r="M21">
        <f>DE21 - IF(AI21&gt;1, L21*CZ21*100.0/(AK21), 0)</f>
        <v>0</v>
      </c>
      <c r="N21">
        <f>((T21-J21/2)*M21-L21)/(T21+J21/2)</f>
        <v>0</v>
      </c>
      <c r="O21">
        <f>N21*(DL21+DM21)/1000.0</f>
        <v>0</v>
      </c>
      <c r="P21">
        <f>(DE21 - IF(AI21&gt;1, L21*CZ21*100.0/(AK21), 0))*(DL21+DM21)/1000.0</f>
        <v>0</v>
      </c>
      <c r="Q21">
        <f>2.0/((1/S21-1/R21)+SIGN(S21)*SQRT((1/S21-1/R21)*(1/S21-1/R21) + 4*DA21/((DA21+1)*(DA21+1))*(2*1/S21*1/R21-1/R21*1/R21)))</f>
        <v>0</v>
      </c>
      <c r="R21">
        <f>IF(LEFT(DB21,1)&lt;&gt;"0",IF(LEFT(DB21,1)="1",3.0,DC21),$D$5+$E$5*(DS21*DL21/($K$5*1000))+$F$5*(DS21*DL21/($K$5*1000))*MAX(MIN(CZ21,$J$5),$I$5)*MAX(MIN(CZ21,$J$5),$I$5)+$G$5*MAX(MIN(CZ21,$J$5),$I$5)*(DS21*DL21/($K$5*1000))+$H$5*(DS21*DL21/($K$5*1000))*(DS21*DL21/($K$5*1000)))</f>
        <v>0</v>
      </c>
      <c r="S21">
        <f>J21*(1000-(1000*0.61365*exp(17.502*W21/(240.97+W21))/(DL21+DM21)+DG21)/2)/(1000*0.61365*exp(17.502*W21/(240.97+W21))/(DL21+DM21)-DG21)</f>
        <v>0</v>
      </c>
      <c r="T21">
        <f>1/((DA21+1)/(Q21/1.6)+1/(R21/1.37)) + DA21/((DA21+1)/(Q21/1.6) + DA21/(R21/1.37))</f>
        <v>0</v>
      </c>
      <c r="U21">
        <f>(CV21*CY21)</f>
        <v>0</v>
      </c>
      <c r="V21">
        <f>(DN21+(U21+2*0.95*5.67E-8*(((DN21+$B$7)+273)^4-(DN21+273)^4)-44100*J21)/(1.84*29.3*R21+8*0.95*5.67E-8*(DN21+273)^3))</f>
        <v>0</v>
      </c>
      <c r="W21">
        <f>($C$7*DO21+$D$7*DP21+$E$7*V21)</f>
        <v>0</v>
      </c>
      <c r="X21">
        <f>0.61365*exp(17.502*W21/(240.97+W21))</f>
        <v>0</v>
      </c>
      <c r="Y21">
        <f>(Z21/AA21*100)</f>
        <v>0</v>
      </c>
      <c r="Z21">
        <f>DG21*(DL21+DM21)/1000</f>
        <v>0</v>
      </c>
      <c r="AA21">
        <f>0.61365*exp(17.502*DN21/(240.97+DN21))</f>
        <v>0</v>
      </c>
      <c r="AB21">
        <f>(X21-DG21*(DL21+DM21)/1000)</f>
        <v>0</v>
      </c>
      <c r="AC21">
        <f>(-J21*44100)</f>
        <v>0</v>
      </c>
      <c r="AD21">
        <f>2*29.3*R21*0.92*(DN21-W21)</f>
        <v>0</v>
      </c>
      <c r="AE21">
        <f>2*0.95*5.67E-8*(((DN21+$B$7)+273)^4-(W21+273)^4)</f>
        <v>0</v>
      </c>
      <c r="AF21">
        <f>U21+AE21+AC21+AD21</f>
        <v>0</v>
      </c>
      <c r="AG21">
        <v>1</v>
      </c>
      <c r="AH21">
        <v>0</v>
      </c>
      <c r="AI21">
        <f>IF(AG21*$H$13&gt;=AK21,1.0,(AK21/(AK21-AG21*$H$13)))</f>
        <v>0</v>
      </c>
      <c r="AJ21">
        <f>(AI21-1)*100</f>
        <v>0</v>
      </c>
      <c r="AK21">
        <f>MAX(0,($B$13+$C$13*DS21)/(1+$D$13*DS21)*DL21/(DN21+273)*$E$13)</f>
        <v>0</v>
      </c>
      <c r="AL21" t="s">
        <v>420</v>
      </c>
      <c r="AM21" t="s">
        <v>420</v>
      </c>
      <c r="AN21">
        <v>0</v>
      </c>
      <c r="AO21">
        <v>0</v>
      </c>
      <c r="AP21">
        <f>1-AN21/AO21</f>
        <v>0</v>
      </c>
      <c r="AQ21">
        <v>0</v>
      </c>
      <c r="AR21" t="s">
        <v>420</v>
      </c>
      <c r="AS21" t="s">
        <v>420</v>
      </c>
      <c r="AT21">
        <v>0</v>
      </c>
      <c r="AU21">
        <v>0</v>
      </c>
      <c r="AV21">
        <f>1-AT21/AU21</f>
        <v>0</v>
      </c>
      <c r="AW21">
        <v>0.5</v>
      </c>
      <c r="AX21">
        <f>CW21</f>
        <v>0</v>
      </c>
      <c r="AY21">
        <f>L21</f>
        <v>0</v>
      </c>
      <c r="AZ21">
        <f>AV21*AW21*AX21</f>
        <v>0</v>
      </c>
      <c r="BA21">
        <f>(AY21-AQ21)/AX21</f>
        <v>0</v>
      </c>
      <c r="BB21">
        <f>(AO21-AU21)/AU21</f>
        <v>0</v>
      </c>
      <c r="BC21">
        <f>AN21/(AP21+AN21/AU21)</f>
        <v>0</v>
      </c>
      <c r="BD21" t="s">
        <v>420</v>
      </c>
      <c r="BE21">
        <v>0</v>
      </c>
      <c r="BF21">
        <f>IF(BE21&lt;&gt;0, BE21, BC21)</f>
        <v>0</v>
      </c>
      <c r="BG21">
        <f>1-BF21/AU21</f>
        <v>0</v>
      </c>
      <c r="BH21">
        <f>(AU21-AT21)/(AU21-BF21)</f>
        <v>0</v>
      </c>
      <c r="BI21">
        <f>(AO21-AU21)/(AO21-BF21)</f>
        <v>0</v>
      </c>
      <c r="BJ21">
        <f>(AU21-AT21)/(AU21-AN21)</f>
        <v>0</v>
      </c>
      <c r="BK21">
        <f>(AO21-AU21)/(AO21-AN21)</f>
        <v>0</v>
      </c>
      <c r="BL21">
        <f>(BH21*BF21/AT21)</f>
        <v>0</v>
      </c>
      <c r="BM21">
        <f>(1-BL21)</f>
        <v>0</v>
      </c>
      <c r="CV21">
        <f>$B$11*DT21+$C$11*DU21+$F$11*EF21*(1-EI21)</f>
        <v>0</v>
      </c>
      <c r="CW21">
        <f>CV21*CX21</f>
        <v>0</v>
      </c>
      <c r="CX21">
        <f>($B$11*$D$9+$C$11*$D$9+$F$11*((ES21+EK21)/MAX(ES21+EK21+ET21, 0.1)*$I$9+ET21/MAX(ES21+EK21+ET21, 0.1)*$J$9))/($B$11+$C$11+$F$11)</f>
        <v>0</v>
      </c>
      <c r="CY21">
        <f>($B$11*$K$9+$C$11*$K$9+$F$11*((ES21+EK21)/MAX(ES21+EK21+ET21, 0.1)*$P$9+ET21/MAX(ES21+EK21+ET21, 0.1)*$Q$9))/($B$11+$C$11+$F$11)</f>
        <v>0</v>
      </c>
      <c r="CZ21">
        <v>3.46</v>
      </c>
      <c r="DA21">
        <v>0.5</v>
      </c>
      <c r="DB21" t="s">
        <v>421</v>
      </c>
      <c r="DC21">
        <v>2</v>
      </c>
      <c r="DD21">
        <v>1759443764</v>
      </c>
      <c r="DE21">
        <v>419.6503333333333</v>
      </c>
      <c r="DF21">
        <v>419.9893333333333</v>
      </c>
      <c r="DG21">
        <v>23.92494444444445</v>
      </c>
      <c r="DH21">
        <v>23.8864</v>
      </c>
      <c r="DI21">
        <v>419.2297777777778</v>
      </c>
      <c r="DJ21">
        <v>23.77252222222222</v>
      </c>
      <c r="DK21">
        <v>499.9907777777778</v>
      </c>
      <c r="DL21">
        <v>90.7881</v>
      </c>
      <c r="DM21">
        <v>0.03020882222222222</v>
      </c>
      <c r="DN21">
        <v>30.29072222222223</v>
      </c>
      <c r="DO21">
        <v>29.99878888888889</v>
      </c>
      <c r="DP21">
        <v>999.9000000000001</v>
      </c>
      <c r="DQ21">
        <v>0</v>
      </c>
      <c r="DR21">
        <v>0</v>
      </c>
      <c r="DS21">
        <v>10002.49444444444</v>
      </c>
      <c r="DT21">
        <v>0</v>
      </c>
      <c r="DU21">
        <v>0.44966</v>
      </c>
      <c r="DV21">
        <v>-0.3387552222222222</v>
      </c>
      <c r="DW21">
        <v>429.9367777777778</v>
      </c>
      <c r="DX21">
        <v>430.2666666666667</v>
      </c>
      <c r="DY21">
        <v>0.03853925555555556</v>
      </c>
      <c r="DZ21">
        <v>419.9893333333333</v>
      </c>
      <c r="EA21">
        <v>23.8864</v>
      </c>
      <c r="EB21">
        <v>2.1721</v>
      </c>
      <c r="EC21">
        <v>2.168601111111111</v>
      </c>
      <c r="ED21">
        <v>18.75798888888889</v>
      </c>
      <c r="EE21">
        <v>18.73222222222222</v>
      </c>
      <c r="EF21">
        <v>0.00500097</v>
      </c>
      <c r="EG21">
        <v>0</v>
      </c>
      <c r="EH21">
        <v>0</v>
      </c>
      <c r="EI21">
        <v>0</v>
      </c>
      <c r="EJ21">
        <v>309.9666666666666</v>
      </c>
      <c r="EK21">
        <v>0.00500097</v>
      </c>
      <c r="EL21">
        <v>-13.92222222222222</v>
      </c>
      <c r="EM21">
        <v>-2.933333333333333</v>
      </c>
      <c r="EN21">
        <v>35.937</v>
      </c>
      <c r="EO21">
        <v>41.07622222222223</v>
      </c>
      <c r="EP21">
        <v>38.125</v>
      </c>
      <c r="EQ21">
        <v>41.68022222222222</v>
      </c>
      <c r="ER21">
        <v>38.44422222222222</v>
      </c>
      <c r="ES21">
        <v>0</v>
      </c>
      <c r="ET21">
        <v>0</v>
      </c>
      <c r="EU21">
        <v>0</v>
      </c>
      <c r="EV21">
        <v>1759443767.9</v>
      </c>
      <c r="EW21">
        <v>0</v>
      </c>
      <c r="EX21">
        <v>308.9615384615385</v>
      </c>
      <c r="EY21">
        <v>20.54017083571167</v>
      </c>
      <c r="EZ21">
        <v>-22.22222161277355</v>
      </c>
      <c r="FA21">
        <v>-8.876923076923077</v>
      </c>
      <c r="FB21">
        <v>15</v>
      </c>
      <c r="FC21">
        <v>0</v>
      </c>
      <c r="FD21" t="s">
        <v>422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-0.3150217317073171</v>
      </c>
      <c r="FQ21">
        <v>-0.2112325505226476</v>
      </c>
      <c r="FR21">
        <v>0.03279065293723153</v>
      </c>
      <c r="FS21">
        <v>0</v>
      </c>
      <c r="FT21">
        <v>308.414705882353</v>
      </c>
      <c r="FU21">
        <v>10.92895317910452</v>
      </c>
      <c r="FV21">
        <v>6.800611233469311</v>
      </c>
      <c r="FW21">
        <v>-1</v>
      </c>
      <c r="FX21">
        <v>0.03822451951219512</v>
      </c>
      <c r="FY21">
        <v>-0.002530685017421631</v>
      </c>
      <c r="FZ21">
        <v>0.001138676355915812</v>
      </c>
      <c r="GA21">
        <v>1</v>
      </c>
      <c r="GB21">
        <v>1</v>
      </c>
      <c r="GC21">
        <v>2</v>
      </c>
      <c r="GD21" t="s">
        <v>433</v>
      </c>
      <c r="GE21">
        <v>3.13632</v>
      </c>
      <c r="GF21">
        <v>2.69058</v>
      </c>
      <c r="GG21">
        <v>0.0940103</v>
      </c>
      <c r="GH21">
        <v>0.0932447</v>
      </c>
      <c r="GI21">
        <v>0.106227</v>
      </c>
      <c r="GJ21">
        <v>0.104802</v>
      </c>
      <c r="GK21">
        <v>28694.2</v>
      </c>
      <c r="GL21">
        <v>28819.2</v>
      </c>
      <c r="GM21">
        <v>29447.1</v>
      </c>
      <c r="GN21">
        <v>29374.8</v>
      </c>
      <c r="GO21">
        <v>34757.5</v>
      </c>
      <c r="GP21">
        <v>34814.4</v>
      </c>
      <c r="GQ21">
        <v>41418.5</v>
      </c>
      <c r="GR21">
        <v>41718</v>
      </c>
      <c r="GS21">
        <v>1.91793</v>
      </c>
      <c r="GT21">
        <v>1.87777</v>
      </c>
      <c r="GU21">
        <v>0.07970629999999999</v>
      </c>
      <c r="GV21">
        <v>0</v>
      </c>
      <c r="GW21">
        <v>28.6922</v>
      </c>
      <c r="GX21">
        <v>999.9</v>
      </c>
      <c r="GY21">
        <v>57.8</v>
      </c>
      <c r="GZ21">
        <v>31</v>
      </c>
      <c r="HA21">
        <v>28.72</v>
      </c>
      <c r="HB21">
        <v>62.7234</v>
      </c>
      <c r="HC21">
        <v>22.8085</v>
      </c>
      <c r="HD21">
        <v>1</v>
      </c>
      <c r="HE21">
        <v>0.145313</v>
      </c>
      <c r="HF21">
        <v>-1.07977</v>
      </c>
      <c r="HG21">
        <v>20.3544</v>
      </c>
      <c r="HH21">
        <v>5.22358</v>
      </c>
      <c r="HI21">
        <v>12.0159</v>
      </c>
      <c r="HJ21">
        <v>4.9901</v>
      </c>
      <c r="HK21">
        <v>3.28925</v>
      </c>
      <c r="HL21">
        <v>9999</v>
      </c>
      <c r="HM21">
        <v>9999</v>
      </c>
      <c r="HN21">
        <v>9999</v>
      </c>
      <c r="HO21">
        <v>999.9</v>
      </c>
      <c r="HP21">
        <v>1.86752</v>
      </c>
      <c r="HQ21">
        <v>1.86662</v>
      </c>
      <c r="HR21">
        <v>1.866</v>
      </c>
      <c r="HS21">
        <v>1.86599</v>
      </c>
      <c r="HT21">
        <v>1.86783</v>
      </c>
      <c r="HU21">
        <v>1.87028</v>
      </c>
      <c r="HV21">
        <v>1.8689</v>
      </c>
      <c r="HW21">
        <v>1.87041</v>
      </c>
      <c r="HX21">
        <v>0</v>
      </c>
      <c r="HY21">
        <v>0</v>
      </c>
      <c r="HZ21">
        <v>0</v>
      </c>
      <c r="IA21">
        <v>0</v>
      </c>
      <c r="IB21" t="s">
        <v>424</v>
      </c>
      <c r="IC21" t="s">
        <v>425</v>
      </c>
      <c r="ID21" t="s">
        <v>426</v>
      </c>
      <c r="IE21" t="s">
        <v>426</v>
      </c>
      <c r="IF21" t="s">
        <v>426</v>
      </c>
      <c r="IG21" t="s">
        <v>426</v>
      </c>
      <c r="IH21">
        <v>0</v>
      </c>
      <c r="II21">
        <v>100</v>
      </c>
      <c r="IJ21">
        <v>100</v>
      </c>
      <c r="IK21">
        <v>0.421</v>
      </c>
      <c r="IL21">
        <v>0.1524</v>
      </c>
      <c r="IM21">
        <v>0.2330401526087988</v>
      </c>
      <c r="IN21">
        <v>0.0007367307031265224</v>
      </c>
      <c r="IO21">
        <v>-7.251983638940153E-07</v>
      </c>
      <c r="IP21">
        <v>8.652596383391262E-11</v>
      </c>
      <c r="IQ21">
        <v>-0.06151440896874384</v>
      </c>
      <c r="IR21">
        <v>-0.003393034134951665</v>
      </c>
      <c r="IS21">
        <v>0.0008123692083874657</v>
      </c>
      <c r="IT21">
        <v>-1.224458200654948E-05</v>
      </c>
      <c r="IU21">
        <v>8</v>
      </c>
      <c r="IV21">
        <v>2305</v>
      </c>
      <c r="IW21">
        <v>1</v>
      </c>
      <c r="IX21">
        <v>28</v>
      </c>
      <c r="IY21">
        <v>29324062.8</v>
      </c>
      <c r="IZ21">
        <v>29324062.8</v>
      </c>
      <c r="JA21">
        <v>1.02661</v>
      </c>
      <c r="JB21">
        <v>2.18262</v>
      </c>
      <c r="JC21">
        <v>1.39648</v>
      </c>
      <c r="JD21">
        <v>2.34131</v>
      </c>
      <c r="JE21">
        <v>1.49536</v>
      </c>
      <c r="JF21">
        <v>2.68066</v>
      </c>
      <c r="JG21">
        <v>35.638</v>
      </c>
      <c r="JH21">
        <v>24.0875</v>
      </c>
      <c r="JI21">
        <v>18</v>
      </c>
      <c r="JJ21">
        <v>492.152</v>
      </c>
      <c r="JK21">
        <v>456.544</v>
      </c>
      <c r="JL21">
        <v>30.4393</v>
      </c>
      <c r="JM21">
        <v>29.4683</v>
      </c>
      <c r="JN21">
        <v>30.0001</v>
      </c>
      <c r="JO21">
        <v>29.3045</v>
      </c>
      <c r="JP21">
        <v>29.2289</v>
      </c>
      <c r="JQ21">
        <v>20.5528</v>
      </c>
      <c r="JR21">
        <v>25.7241</v>
      </c>
      <c r="JS21">
        <v>72.01090000000001</v>
      </c>
      <c r="JT21">
        <v>30.848</v>
      </c>
      <c r="JU21">
        <v>420</v>
      </c>
      <c r="JV21">
        <v>23.846</v>
      </c>
      <c r="JW21">
        <v>100.614</v>
      </c>
      <c r="JX21">
        <v>100.333</v>
      </c>
    </row>
    <row r="22" spans="1:284">
      <c r="A22">
        <v>6</v>
      </c>
      <c r="B22">
        <v>1759443769</v>
      </c>
      <c r="C22">
        <v>10</v>
      </c>
      <c r="D22" t="s">
        <v>436</v>
      </c>
      <c r="E22" t="s">
        <v>437</v>
      </c>
      <c r="F22">
        <v>5</v>
      </c>
      <c r="G22" t="s">
        <v>418</v>
      </c>
      <c r="H22" t="s">
        <v>419</v>
      </c>
      <c r="I22">
        <v>1759443766</v>
      </c>
      <c r="J22">
        <f>(K22)/1000</f>
        <v>0</v>
      </c>
      <c r="K22">
        <f>1000*DK22*AI22*(DG22-DH22)/(100*CZ22*(1000-AI22*DG22))</f>
        <v>0</v>
      </c>
      <c r="L22">
        <f>DK22*AI22*(DF22-DE22*(1000-AI22*DH22)/(1000-AI22*DG22))/(100*CZ22)</f>
        <v>0</v>
      </c>
      <c r="M22">
        <f>DE22 - IF(AI22&gt;1, L22*CZ22*100.0/(AK22), 0)</f>
        <v>0</v>
      </c>
      <c r="N22">
        <f>((T22-J22/2)*M22-L22)/(T22+J22/2)</f>
        <v>0</v>
      </c>
      <c r="O22">
        <f>N22*(DL22+DM22)/1000.0</f>
        <v>0</v>
      </c>
      <c r="P22">
        <f>(DE22 - IF(AI22&gt;1, L22*CZ22*100.0/(AK22), 0))*(DL22+DM22)/1000.0</f>
        <v>0</v>
      </c>
      <c r="Q22">
        <f>2.0/((1/S22-1/R22)+SIGN(S22)*SQRT((1/S22-1/R22)*(1/S22-1/R22) + 4*DA22/((DA22+1)*(DA22+1))*(2*1/S22*1/R22-1/R22*1/R22)))</f>
        <v>0</v>
      </c>
      <c r="R22">
        <f>IF(LEFT(DB22,1)&lt;&gt;"0",IF(LEFT(DB22,1)="1",3.0,DC22),$D$5+$E$5*(DS22*DL22/($K$5*1000))+$F$5*(DS22*DL22/($K$5*1000))*MAX(MIN(CZ22,$J$5),$I$5)*MAX(MIN(CZ22,$J$5),$I$5)+$G$5*MAX(MIN(CZ22,$J$5),$I$5)*(DS22*DL22/($K$5*1000))+$H$5*(DS22*DL22/($K$5*1000))*(DS22*DL22/($K$5*1000)))</f>
        <v>0</v>
      </c>
      <c r="S22">
        <f>J22*(1000-(1000*0.61365*exp(17.502*W22/(240.97+W22))/(DL22+DM22)+DG22)/2)/(1000*0.61365*exp(17.502*W22/(240.97+W22))/(DL22+DM22)-DG22)</f>
        <v>0</v>
      </c>
      <c r="T22">
        <f>1/((DA22+1)/(Q22/1.6)+1/(R22/1.37)) + DA22/((DA22+1)/(Q22/1.6) + DA22/(R22/1.37))</f>
        <v>0</v>
      </c>
      <c r="U22">
        <f>(CV22*CY22)</f>
        <v>0</v>
      </c>
      <c r="V22">
        <f>(DN22+(U22+2*0.95*5.67E-8*(((DN22+$B$7)+273)^4-(DN22+273)^4)-44100*J22)/(1.84*29.3*R22+8*0.95*5.67E-8*(DN22+273)^3))</f>
        <v>0</v>
      </c>
      <c r="W22">
        <f>($C$7*DO22+$D$7*DP22+$E$7*V22)</f>
        <v>0</v>
      </c>
      <c r="X22">
        <f>0.61365*exp(17.502*W22/(240.97+W22))</f>
        <v>0</v>
      </c>
      <c r="Y22">
        <f>(Z22/AA22*100)</f>
        <v>0</v>
      </c>
      <c r="Z22">
        <f>DG22*(DL22+DM22)/1000</f>
        <v>0</v>
      </c>
      <c r="AA22">
        <f>0.61365*exp(17.502*DN22/(240.97+DN22))</f>
        <v>0</v>
      </c>
      <c r="AB22">
        <f>(X22-DG22*(DL22+DM22)/1000)</f>
        <v>0</v>
      </c>
      <c r="AC22">
        <f>(-J22*44100)</f>
        <v>0</v>
      </c>
      <c r="AD22">
        <f>2*29.3*R22*0.92*(DN22-W22)</f>
        <v>0</v>
      </c>
      <c r="AE22">
        <f>2*0.95*5.67E-8*(((DN22+$B$7)+273)^4-(W22+273)^4)</f>
        <v>0</v>
      </c>
      <c r="AF22">
        <f>U22+AE22+AC22+AD22</f>
        <v>0</v>
      </c>
      <c r="AG22">
        <v>1</v>
      </c>
      <c r="AH22">
        <v>0</v>
      </c>
      <c r="AI22">
        <f>IF(AG22*$H$13&gt;=AK22,1.0,(AK22/(AK22-AG22*$H$13)))</f>
        <v>0</v>
      </c>
      <c r="AJ22">
        <f>(AI22-1)*100</f>
        <v>0</v>
      </c>
      <c r="AK22">
        <f>MAX(0,($B$13+$C$13*DS22)/(1+$D$13*DS22)*DL22/(DN22+273)*$E$13)</f>
        <v>0</v>
      </c>
      <c r="AL22" t="s">
        <v>420</v>
      </c>
      <c r="AM22" t="s">
        <v>420</v>
      </c>
      <c r="AN22">
        <v>0</v>
      </c>
      <c r="AO22">
        <v>0</v>
      </c>
      <c r="AP22">
        <f>1-AN22/AO22</f>
        <v>0</v>
      </c>
      <c r="AQ22">
        <v>0</v>
      </c>
      <c r="AR22" t="s">
        <v>420</v>
      </c>
      <c r="AS22" t="s">
        <v>420</v>
      </c>
      <c r="AT22">
        <v>0</v>
      </c>
      <c r="AU22">
        <v>0</v>
      </c>
      <c r="AV22">
        <f>1-AT22/AU22</f>
        <v>0</v>
      </c>
      <c r="AW22">
        <v>0.5</v>
      </c>
      <c r="AX22">
        <f>CW22</f>
        <v>0</v>
      </c>
      <c r="AY22">
        <f>L22</f>
        <v>0</v>
      </c>
      <c r="AZ22">
        <f>AV22*AW22*AX22</f>
        <v>0</v>
      </c>
      <c r="BA22">
        <f>(AY22-AQ22)/AX22</f>
        <v>0</v>
      </c>
      <c r="BB22">
        <f>(AO22-AU22)/AU22</f>
        <v>0</v>
      </c>
      <c r="BC22">
        <f>AN22/(AP22+AN22/AU22)</f>
        <v>0</v>
      </c>
      <c r="BD22" t="s">
        <v>420</v>
      </c>
      <c r="BE22">
        <v>0</v>
      </c>
      <c r="BF22">
        <f>IF(BE22&lt;&gt;0, BE22, BC22)</f>
        <v>0</v>
      </c>
      <c r="BG22">
        <f>1-BF22/AU22</f>
        <v>0</v>
      </c>
      <c r="BH22">
        <f>(AU22-AT22)/(AU22-BF22)</f>
        <v>0</v>
      </c>
      <c r="BI22">
        <f>(AO22-AU22)/(AO22-BF22)</f>
        <v>0</v>
      </c>
      <c r="BJ22">
        <f>(AU22-AT22)/(AU22-AN22)</f>
        <v>0</v>
      </c>
      <c r="BK22">
        <f>(AO22-AU22)/(AO22-AN22)</f>
        <v>0</v>
      </c>
      <c r="BL22">
        <f>(BH22*BF22/AT22)</f>
        <v>0</v>
      </c>
      <c r="BM22">
        <f>(1-BL22)</f>
        <v>0</v>
      </c>
      <c r="CV22">
        <f>$B$11*DT22+$C$11*DU22+$F$11*EF22*(1-EI22)</f>
        <v>0</v>
      </c>
      <c r="CW22">
        <f>CV22*CX22</f>
        <v>0</v>
      </c>
      <c r="CX22">
        <f>($B$11*$D$9+$C$11*$D$9+$F$11*((ES22+EK22)/MAX(ES22+EK22+ET22, 0.1)*$I$9+ET22/MAX(ES22+EK22+ET22, 0.1)*$J$9))/($B$11+$C$11+$F$11)</f>
        <v>0</v>
      </c>
      <c r="CY22">
        <f>($B$11*$K$9+$C$11*$K$9+$F$11*((ES22+EK22)/MAX(ES22+EK22+ET22, 0.1)*$P$9+ET22/MAX(ES22+EK22+ET22, 0.1)*$Q$9))/($B$11+$C$11+$F$11)</f>
        <v>0</v>
      </c>
      <c r="CZ22">
        <v>3.46</v>
      </c>
      <c r="DA22">
        <v>0.5</v>
      </c>
      <c r="DB22" t="s">
        <v>421</v>
      </c>
      <c r="DC22">
        <v>2</v>
      </c>
      <c r="DD22">
        <v>1759443766</v>
      </c>
      <c r="DE22">
        <v>419.651111111111</v>
      </c>
      <c r="DF22">
        <v>419.9737777777778</v>
      </c>
      <c r="DG22">
        <v>23.92434444444444</v>
      </c>
      <c r="DH22">
        <v>23.88453333333333</v>
      </c>
      <c r="DI22">
        <v>419.2306666666667</v>
      </c>
      <c r="DJ22">
        <v>23.77192222222222</v>
      </c>
      <c r="DK22">
        <v>500.0187777777778</v>
      </c>
      <c r="DL22">
        <v>90.789</v>
      </c>
      <c r="DM22">
        <v>0.03021331111111111</v>
      </c>
      <c r="DN22">
        <v>30.28853333333334</v>
      </c>
      <c r="DO22">
        <v>29.99344444444444</v>
      </c>
      <c r="DP22">
        <v>999.9000000000001</v>
      </c>
      <c r="DQ22">
        <v>0</v>
      </c>
      <c r="DR22">
        <v>0</v>
      </c>
      <c r="DS22">
        <v>10003.88333333333</v>
      </c>
      <c r="DT22">
        <v>0</v>
      </c>
      <c r="DU22">
        <v>0.44966</v>
      </c>
      <c r="DV22">
        <v>-0.3224317777777778</v>
      </c>
      <c r="DW22">
        <v>429.9373333333333</v>
      </c>
      <c r="DX22">
        <v>430.25</v>
      </c>
      <c r="DY22">
        <v>0.03982289999999999</v>
      </c>
      <c r="DZ22">
        <v>419.9737777777778</v>
      </c>
      <c r="EA22">
        <v>23.88453333333333</v>
      </c>
      <c r="EB22">
        <v>2.172067777777778</v>
      </c>
      <c r="EC22">
        <v>2.168452222222222</v>
      </c>
      <c r="ED22">
        <v>18.75775555555555</v>
      </c>
      <c r="EE22">
        <v>18.73111111111111</v>
      </c>
      <c r="EF22">
        <v>0.00500097</v>
      </c>
      <c r="EG22">
        <v>0</v>
      </c>
      <c r="EH22">
        <v>0</v>
      </c>
      <c r="EI22">
        <v>0</v>
      </c>
      <c r="EJ22">
        <v>309.3444444444444</v>
      </c>
      <c r="EK22">
        <v>0.00500097</v>
      </c>
      <c r="EL22">
        <v>-5.966666666666666</v>
      </c>
      <c r="EM22">
        <v>-1.977777777777777</v>
      </c>
      <c r="EN22">
        <v>35.937</v>
      </c>
      <c r="EO22">
        <v>41.00666666666667</v>
      </c>
      <c r="EP22">
        <v>38.10400000000001</v>
      </c>
      <c r="EQ22">
        <v>41.59</v>
      </c>
      <c r="ER22">
        <v>38.38855555555556</v>
      </c>
      <c r="ES22">
        <v>0</v>
      </c>
      <c r="ET22">
        <v>0</v>
      </c>
      <c r="EU22">
        <v>0</v>
      </c>
      <c r="EV22">
        <v>1759443769.7</v>
      </c>
      <c r="EW22">
        <v>0</v>
      </c>
      <c r="EX22">
        <v>309.032</v>
      </c>
      <c r="EY22">
        <v>14.01538489109493</v>
      </c>
      <c r="EZ22">
        <v>10.3692307655628</v>
      </c>
      <c r="FA22">
        <v>-8.412000000000001</v>
      </c>
      <c r="FB22">
        <v>15</v>
      </c>
      <c r="FC22">
        <v>0</v>
      </c>
      <c r="FD22" t="s">
        <v>422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-0.3129829</v>
      </c>
      <c r="FQ22">
        <v>-0.1302070694183858</v>
      </c>
      <c r="FR22">
        <v>0.03530492114125169</v>
      </c>
      <c r="FS22">
        <v>0</v>
      </c>
      <c r="FT22">
        <v>308.6941176470588</v>
      </c>
      <c r="FU22">
        <v>18.60656974189235</v>
      </c>
      <c r="FV22">
        <v>6.880447197182614</v>
      </c>
      <c r="FW22">
        <v>-1</v>
      </c>
      <c r="FX22">
        <v>0.03827729</v>
      </c>
      <c r="FY22">
        <v>0.002122761726078728</v>
      </c>
      <c r="FZ22">
        <v>0.001244201157329472</v>
      </c>
      <c r="GA22">
        <v>1</v>
      </c>
      <c r="GB22">
        <v>1</v>
      </c>
      <c r="GC22">
        <v>2</v>
      </c>
      <c r="GD22" t="s">
        <v>433</v>
      </c>
      <c r="GE22">
        <v>3.13614</v>
      </c>
      <c r="GF22">
        <v>2.69063</v>
      </c>
      <c r="GG22">
        <v>0.0940097</v>
      </c>
      <c r="GH22">
        <v>0.09324259999999999</v>
      </c>
      <c r="GI22">
        <v>0.106223</v>
      </c>
      <c r="GJ22">
        <v>0.104795</v>
      </c>
      <c r="GK22">
        <v>28694.2</v>
      </c>
      <c r="GL22">
        <v>28819.2</v>
      </c>
      <c r="GM22">
        <v>29447</v>
      </c>
      <c r="GN22">
        <v>29374.7</v>
      </c>
      <c r="GO22">
        <v>34757.6</v>
      </c>
      <c r="GP22">
        <v>34814.5</v>
      </c>
      <c r="GQ22">
        <v>41418.4</v>
      </c>
      <c r="GR22">
        <v>41717.9</v>
      </c>
      <c r="GS22">
        <v>1.91785</v>
      </c>
      <c r="GT22">
        <v>1.87785</v>
      </c>
      <c r="GU22">
        <v>0.0794902</v>
      </c>
      <c r="GV22">
        <v>0</v>
      </c>
      <c r="GW22">
        <v>28.6927</v>
      </c>
      <c r="GX22">
        <v>999.9</v>
      </c>
      <c r="GY22">
        <v>57.8</v>
      </c>
      <c r="GZ22">
        <v>31</v>
      </c>
      <c r="HA22">
        <v>28.7225</v>
      </c>
      <c r="HB22">
        <v>62.5234</v>
      </c>
      <c r="HC22">
        <v>22.9087</v>
      </c>
      <c r="HD22">
        <v>1</v>
      </c>
      <c r="HE22">
        <v>0.145775</v>
      </c>
      <c r="HF22">
        <v>-2.04142</v>
      </c>
      <c r="HG22">
        <v>20.3425</v>
      </c>
      <c r="HH22">
        <v>5.22358</v>
      </c>
      <c r="HI22">
        <v>12.0159</v>
      </c>
      <c r="HJ22">
        <v>4.99015</v>
      </c>
      <c r="HK22">
        <v>3.28933</v>
      </c>
      <c r="HL22">
        <v>9999</v>
      </c>
      <c r="HM22">
        <v>9999</v>
      </c>
      <c r="HN22">
        <v>9999</v>
      </c>
      <c r="HO22">
        <v>999.9</v>
      </c>
      <c r="HP22">
        <v>1.86752</v>
      </c>
      <c r="HQ22">
        <v>1.86662</v>
      </c>
      <c r="HR22">
        <v>1.866</v>
      </c>
      <c r="HS22">
        <v>1.86599</v>
      </c>
      <c r="HT22">
        <v>1.86783</v>
      </c>
      <c r="HU22">
        <v>1.87027</v>
      </c>
      <c r="HV22">
        <v>1.86891</v>
      </c>
      <c r="HW22">
        <v>1.87039</v>
      </c>
      <c r="HX22">
        <v>0</v>
      </c>
      <c r="HY22">
        <v>0</v>
      </c>
      <c r="HZ22">
        <v>0</v>
      </c>
      <c r="IA22">
        <v>0</v>
      </c>
      <c r="IB22" t="s">
        <v>424</v>
      </c>
      <c r="IC22" t="s">
        <v>425</v>
      </c>
      <c r="ID22" t="s">
        <v>426</v>
      </c>
      <c r="IE22" t="s">
        <v>426</v>
      </c>
      <c r="IF22" t="s">
        <v>426</v>
      </c>
      <c r="IG22" t="s">
        <v>426</v>
      </c>
      <c r="IH22">
        <v>0</v>
      </c>
      <c r="II22">
        <v>100</v>
      </c>
      <c r="IJ22">
        <v>100</v>
      </c>
      <c r="IK22">
        <v>0.421</v>
      </c>
      <c r="IL22">
        <v>0.1524</v>
      </c>
      <c r="IM22">
        <v>0.2330401526087988</v>
      </c>
      <c r="IN22">
        <v>0.0007367307031265224</v>
      </c>
      <c r="IO22">
        <v>-7.251983638940153E-07</v>
      </c>
      <c r="IP22">
        <v>8.652596383391262E-11</v>
      </c>
      <c r="IQ22">
        <v>-0.06151440896874384</v>
      </c>
      <c r="IR22">
        <v>-0.003393034134951665</v>
      </c>
      <c r="IS22">
        <v>0.0008123692083874657</v>
      </c>
      <c r="IT22">
        <v>-1.224458200654948E-05</v>
      </c>
      <c r="IU22">
        <v>8</v>
      </c>
      <c r="IV22">
        <v>2305</v>
      </c>
      <c r="IW22">
        <v>1</v>
      </c>
      <c r="IX22">
        <v>28</v>
      </c>
      <c r="IY22">
        <v>29324062.8</v>
      </c>
      <c r="IZ22">
        <v>29324062.8</v>
      </c>
      <c r="JA22">
        <v>1.02661</v>
      </c>
      <c r="JB22">
        <v>2.17529</v>
      </c>
      <c r="JC22">
        <v>1.39648</v>
      </c>
      <c r="JD22">
        <v>2.34131</v>
      </c>
      <c r="JE22">
        <v>1.49536</v>
      </c>
      <c r="JF22">
        <v>2.7063</v>
      </c>
      <c r="JG22">
        <v>35.6613</v>
      </c>
      <c r="JH22">
        <v>24.0787</v>
      </c>
      <c r="JI22">
        <v>18</v>
      </c>
      <c r="JJ22">
        <v>492.104</v>
      </c>
      <c r="JK22">
        <v>456.582</v>
      </c>
      <c r="JL22">
        <v>30.4669</v>
      </c>
      <c r="JM22">
        <v>29.4683</v>
      </c>
      <c r="JN22">
        <v>30.0004</v>
      </c>
      <c r="JO22">
        <v>29.3045</v>
      </c>
      <c r="JP22">
        <v>29.2277</v>
      </c>
      <c r="JQ22">
        <v>20.5524</v>
      </c>
      <c r="JR22">
        <v>25.7241</v>
      </c>
      <c r="JS22">
        <v>72.01090000000001</v>
      </c>
      <c r="JT22">
        <v>30.848</v>
      </c>
      <c r="JU22">
        <v>420</v>
      </c>
      <c r="JV22">
        <v>23.846</v>
      </c>
      <c r="JW22">
        <v>100.614</v>
      </c>
      <c r="JX22">
        <v>100.333</v>
      </c>
    </row>
    <row r="23" spans="1:284">
      <c r="A23">
        <v>7</v>
      </c>
      <c r="B23">
        <v>1759443771</v>
      </c>
      <c r="C23">
        <v>12</v>
      </c>
      <c r="D23" t="s">
        <v>438</v>
      </c>
      <c r="E23" t="s">
        <v>439</v>
      </c>
      <c r="F23">
        <v>5</v>
      </c>
      <c r="G23" t="s">
        <v>418</v>
      </c>
      <c r="H23" t="s">
        <v>419</v>
      </c>
      <c r="I23">
        <v>1759443768</v>
      </c>
      <c r="J23">
        <f>(K23)/1000</f>
        <v>0</v>
      </c>
      <c r="K23">
        <f>1000*DK23*AI23*(DG23-DH23)/(100*CZ23*(1000-AI23*DG23))</f>
        <v>0</v>
      </c>
      <c r="L23">
        <f>DK23*AI23*(DF23-DE23*(1000-AI23*DH23)/(1000-AI23*DG23))/(100*CZ23)</f>
        <v>0</v>
      </c>
      <c r="M23">
        <f>DE23 - IF(AI23&gt;1, L23*CZ23*100.0/(AK23), 0)</f>
        <v>0</v>
      </c>
      <c r="N23">
        <f>((T23-J23/2)*M23-L23)/(T23+J23/2)</f>
        <v>0</v>
      </c>
      <c r="O23">
        <f>N23*(DL23+DM23)/1000.0</f>
        <v>0</v>
      </c>
      <c r="P23">
        <f>(DE23 - IF(AI23&gt;1, L23*CZ23*100.0/(AK23), 0))*(DL23+DM23)/1000.0</f>
        <v>0</v>
      </c>
      <c r="Q23">
        <f>2.0/((1/S23-1/R23)+SIGN(S23)*SQRT((1/S23-1/R23)*(1/S23-1/R23) + 4*DA23/((DA23+1)*(DA23+1))*(2*1/S23*1/R23-1/R23*1/R23)))</f>
        <v>0</v>
      </c>
      <c r="R23">
        <f>IF(LEFT(DB23,1)&lt;&gt;"0",IF(LEFT(DB23,1)="1",3.0,DC23),$D$5+$E$5*(DS23*DL23/($K$5*1000))+$F$5*(DS23*DL23/($K$5*1000))*MAX(MIN(CZ23,$J$5),$I$5)*MAX(MIN(CZ23,$J$5),$I$5)+$G$5*MAX(MIN(CZ23,$J$5),$I$5)*(DS23*DL23/($K$5*1000))+$H$5*(DS23*DL23/($K$5*1000))*(DS23*DL23/($K$5*1000)))</f>
        <v>0</v>
      </c>
      <c r="S23">
        <f>J23*(1000-(1000*0.61365*exp(17.502*W23/(240.97+W23))/(DL23+DM23)+DG23)/2)/(1000*0.61365*exp(17.502*W23/(240.97+W23))/(DL23+DM23)-DG23)</f>
        <v>0</v>
      </c>
      <c r="T23">
        <f>1/((DA23+1)/(Q23/1.6)+1/(R23/1.37)) + DA23/((DA23+1)/(Q23/1.6) + DA23/(R23/1.37))</f>
        <v>0</v>
      </c>
      <c r="U23">
        <f>(CV23*CY23)</f>
        <v>0</v>
      </c>
      <c r="V23">
        <f>(DN23+(U23+2*0.95*5.67E-8*(((DN23+$B$7)+273)^4-(DN23+273)^4)-44100*J23)/(1.84*29.3*R23+8*0.95*5.67E-8*(DN23+273)^3))</f>
        <v>0</v>
      </c>
      <c r="W23">
        <f>($C$7*DO23+$D$7*DP23+$E$7*V23)</f>
        <v>0</v>
      </c>
      <c r="X23">
        <f>0.61365*exp(17.502*W23/(240.97+W23))</f>
        <v>0</v>
      </c>
      <c r="Y23">
        <f>(Z23/AA23*100)</f>
        <v>0</v>
      </c>
      <c r="Z23">
        <f>DG23*(DL23+DM23)/1000</f>
        <v>0</v>
      </c>
      <c r="AA23">
        <f>0.61365*exp(17.502*DN23/(240.97+DN23))</f>
        <v>0</v>
      </c>
      <c r="AB23">
        <f>(X23-DG23*(DL23+DM23)/1000)</f>
        <v>0</v>
      </c>
      <c r="AC23">
        <f>(-J23*44100)</f>
        <v>0</v>
      </c>
      <c r="AD23">
        <f>2*29.3*R23*0.92*(DN23-W23)</f>
        <v>0</v>
      </c>
      <c r="AE23">
        <f>2*0.95*5.67E-8*(((DN23+$B$7)+273)^4-(W23+273)^4)</f>
        <v>0</v>
      </c>
      <c r="AF23">
        <f>U23+AE23+AC23+AD23</f>
        <v>0</v>
      </c>
      <c r="AG23">
        <v>1</v>
      </c>
      <c r="AH23">
        <v>0</v>
      </c>
      <c r="AI23">
        <f>IF(AG23*$H$13&gt;=AK23,1.0,(AK23/(AK23-AG23*$H$13)))</f>
        <v>0</v>
      </c>
      <c r="AJ23">
        <f>(AI23-1)*100</f>
        <v>0</v>
      </c>
      <c r="AK23">
        <f>MAX(0,($B$13+$C$13*DS23)/(1+$D$13*DS23)*DL23/(DN23+273)*$E$13)</f>
        <v>0</v>
      </c>
      <c r="AL23" t="s">
        <v>420</v>
      </c>
      <c r="AM23" t="s">
        <v>420</v>
      </c>
      <c r="AN23">
        <v>0</v>
      </c>
      <c r="AO23">
        <v>0</v>
      </c>
      <c r="AP23">
        <f>1-AN23/AO23</f>
        <v>0</v>
      </c>
      <c r="AQ23">
        <v>0</v>
      </c>
      <c r="AR23" t="s">
        <v>420</v>
      </c>
      <c r="AS23" t="s">
        <v>420</v>
      </c>
      <c r="AT23">
        <v>0</v>
      </c>
      <c r="AU23">
        <v>0</v>
      </c>
      <c r="AV23">
        <f>1-AT23/AU23</f>
        <v>0</v>
      </c>
      <c r="AW23">
        <v>0.5</v>
      </c>
      <c r="AX23">
        <f>CW23</f>
        <v>0</v>
      </c>
      <c r="AY23">
        <f>L23</f>
        <v>0</v>
      </c>
      <c r="AZ23">
        <f>AV23*AW23*AX23</f>
        <v>0</v>
      </c>
      <c r="BA23">
        <f>(AY23-AQ23)/AX23</f>
        <v>0</v>
      </c>
      <c r="BB23">
        <f>(AO23-AU23)/AU23</f>
        <v>0</v>
      </c>
      <c r="BC23">
        <f>AN23/(AP23+AN23/AU23)</f>
        <v>0</v>
      </c>
      <c r="BD23" t="s">
        <v>420</v>
      </c>
      <c r="BE23">
        <v>0</v>
      </c>
      <c r="BF23">
        <f>IF(BE23&lt;&gt;0, BE23, BC23)</f>
        <v>0</v>
      </c>
      <c r="BG23">
        <f>1-BF23/AU23</f>
        <v>0</v>
      </c>
      <c r="BH23">
        <f>(AU23-AT23)/(AU23-BF23)</f>
        <v>0</v>
      </c>
      <c r="BI23">
        <f>(AO23-AU23)/(AO23-BF23)</f>
        <v>0</v>
      </c>
      <c r="BJ23">
        <f>(AU23-AT23)/(AU23-AN23)</f>
        <v>0</v>
      </c>
      <c r="BK23">
        <f>(AO23-AU23)/(AO23-AN23)</f>
        <v>0</v>
      </c>
      <c r="BL23">
        <f>(BH23*BF23/AT23)</f>
        <v>0</v>
      </c>
      <c r="BM23">
        <f>(1-BL23)</f>
        <v>0</v>
      </c>
      <c r="CV23">
        <f>$B$11*DT23+$C$11*DU23+$F$11*EF23*(1-EI23)</f>
        <v>0</v>
      </c>
      <c r="CW23">
        <f>CV23*CX23</f>
        <v>0</v>
      </c>
      <c r="CX23">
        <f>($B$11*$D$9+$C$11*$D$9+$F$11*((ES23+EK23)/MAX(ES23+EK23+ET23, 0.1)*$I$9+ET23/MAX(ES23+EK23+ET23, 0.1)*$J$9))/($B$11+$C$11+$F$11)</f>
        <v>0</v>
      </c>
      <c r="CY23">
        <f>($B$11*$K$9+$C$11*$K$9+$F$11*((ES23+EK23)/MAX(ES23+EK23+ET23, 0.1)*$P$9+ET23/MAX(ES23+EK23+ET23, 0.1)*$Q$9))/($B$11+$C$11+$F$11)</f>
        <v>0</v>
      </c>
      <c r="CZ23">
        <v>3.46</v>
      </c>
      <c r="DA23">
        <v>0.5</v>
      </c>
      <c r="DB23" t="s">
        <v>421</v>
      </c>
      <c r="DC23">
        <v>2</v>
      </c>
      <c r="DD23">
        <v>1759443768</v>
      </c>
      <c r="DE23">
        <v>419.6643333333333</v>
      </c>
      <c r="DF23">
        <v>419.9586666666667</v>
      </c>
      <c r="DG23">
        <v>23.92341111111111</v>
      </c>
      <c r="DH23">
        <v>23.88276666666667</v>
      </c>
      <c r="DI23">
        <v>419.2436666666666</v>
      </c>
      <c r="DJ23">
        <v>23.771</v>
      </c>
      <c r="DK23">
        <v>500.0126666666666</v>
      </c>
      <c r="DL23">
        <v>90.78965555555556</v>
      </c>
      <c r="DM23">
        <v>0.03031452222222222</v>
      </c>
      <c r="DN23">
        <v>30.28683333333333</v>
      </c>
      <c r="DO23">
        <v>29.98995555555555</v>
      </c>
      <c r="DP23">
        <v>999.9000000000001</v>
      </c>
      <c r="DQ23">
        <v>0</v>
      </c>
      <c r="DR23">
        <v>0</v>
      </c>
      <c r="DS23">
        <v>9999.025555555556</v>
      </c>
      <c r="DT23">
        <v>0</v>
      </c>
      <c r="DU23">
        <v>0.44966</v>
      </c>
      <c r="DV23">
        <v>-0.2943182222222222</v>
      </c>
      <c r="DW23">
        <v>429.9503333333334</v>
      </c>
      <c r="DX23">
        <v>430.234</v>
      </c>
      <c r="DY23">
        <v>0.04065915555555556</v>
      </c>
      <c r="DZ23">
        <v>419.9586666666667</v>
      </c>
      <c r="EA23">
        <v>23.88276666666667</v>
      </c>
      <c r="EB23">
        <v>2.171998888888889</v>
      </c>
      <c r="EC23">
        <v>2.168306666666667</v>
      </c>
      <c r="ED23">
        <v>18.75725555555556</v>
      </c>
      <c r="EE23">
        <v>18.73005555555556</v>
      </c>
      <c r="EF23">
        <v>0.00500097</v>
      </c>
      <c r="EG23">
        <v>0</v>
      </c>
      <c r="EH23">
        <v>0</v>
      </c>
      <c r="EI23">
        <v>0</v>
      </c>
      <c r="EJ23">
        <v>309.2777777777778</v>
      </c>
      <c r="EK23">
        <v>0.00500097</v>
      </c>
      <c r="EL23">
        <v>-1.855555555555556</v>
      </c>
      <c r="EM23">
        <v>-1.533333333333333</v>
      </c>
      <c r="EN23">
        <v>35.937</v>
      </c>
      <c r="EO23">
        <v>40.92333333333333</v>
      </c>
      <c r="EP23">
        <v>38.083</v>
      </c>
      <c r="EQ23">
        <v>41.49288888888889</v>
      </c>
      <c r="ER23">
        <v>38.34688888888889</v>
      </c>
      <c r="ES23">
        <v>0</v>
      </c>
      <c r="ET23">
        <v>0</v>
      </c>
      <c r="EU23">
        <v>0</v>
      </c>
      <c r="EV23">
        <v>1759443771.5</v>
      </c>
      <c r="EW23">
        <v>0</v>
      </c>
      <c r="EX23">
        <v>309.5461538461539</v>
      </c>
      <c r="EY23">
        <v>9.059829200952807</v>
      </c>
      <c r="EZ23">
        <v>19.3504272842667</v>
      </c>
      <c r="FA23">
        <v>-8.200000000000001</v>
      </c>
      <c r="FB23">
        <v>15</v>
      </c>
      <c r="FC23">
        <v>0</v>
      </c>
      <c r="FD23" t="s">
        <v>422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-0.3123183414634146</v>
      </c>
      <c r="FQ23">
        <v>-0.02042437630662093</v>
      </c>
      <c r="FR23">
        <v>0.03554104750958425</v>
      </c>
      <c r="FS23">
        <v>1</v>
      </c>
      <c r="FT23">
        <v>308.95</v>
      </c>
      <c r="FU23">
        <v>4.820473578739203</v>
      </c>
      <c r="FV23">
        <v>6.504398963959162</v>
      </c>
      <c r="FW23">
        <v>-1</v>
      </c>
      <c r="FX23">
        <v>0.03851313170731707</v>
      </c>
      <c r="FY23">
        <v>0.00957174355400702</v>
      </c>
      <c r="FZ23">
        <v>0.001523439584630462</v>
      </c>
      <c r="GA23">
        <v>1</v>
      </c>
      <c r="GB23">
        <v>2</v>
      </c>
      <c r="GC23">
        <v>2</v>
      </c>
      <c r="GD23" t="s">
        <v>423</v>
      </c>
      <c r="GE23">
        <v>3.13623</v>
      </c>
      <c r="GF23">
        <v>2.6906</v>
      </c>
      <c r="GG23">
        <v>0.0940057</v>
      </c>
      <c r="GH23">
        <v>0.0932511</v>
      </c>
      <c r="GI23">
        <v>0.106222</v>
      </c>
      <c r="GJ23">
        <v>0.104793</v>
      </c>
      <c r="GK23">
        <v>28694.7</v>
      </c>
      <c r="GL23">
        <v>28818.8</v>
      </c>
      <c r="GM23">
        <v>29447.4</v>
      </c>
      <c r="GN23">
        <v>29374.6</v>
      </c>
      <c r="GO23">
        <v>34758.1</v>
      </c>
      <c r="GP23">
        <v>34814.5</v>
      </c>
      <c r="GQ23">
        <v>41419</v>
      </c>
      <c r="GR23">
        <v>41717.8</v>
      </c>
      <c r="GS23">
        <v>1.91775</v>
      </c>
      <c r="GT23">
        <v>1.87798</v>
      </c>
      <c r="GU23">
        <v>0.0796616</v>
      </c>
      <c r="GV23">
        <v>0</v>
      </c>
      <c r="GW23">
        <v>28.6927</v>
      </c>
      <c r="GX23">
        <v>999.9</v>
      </c>
      <c r="GY23">
        <v>57.8</v>
      </c>
      <c r="GZ23">
        <v>31</v>
      </c>
      <c r="HA23">
        <v>28.722</v>
      </c>
      <c r="HB23">
        <v>62.7434</v>
      </c>
      <c r="HC23">
        <v>22.8045</v>
      </c>
      <c r="HD23">
        <v>1</v>
      </c>
      <c r="HE23">
        <v>0.146817</v>
      </c>
      <c r="HF23">
        <v>-2.68797</v>
      </c>
      <c r="HG23">
        <v>20.3357</v>
      </c>
      <c r="HH23">
        <v>5.22358</v>
      </c>
      <c r="HI23">
        <v>12.0159</v>
      </c>
      <c r="HJ23">
        <v>4.9902</v>
      </c>
      <c r="HK23">
        <v>3.2893</v>
      </c>
      <c r="HL23">
        <v>9999</v>
      </c>
      <c r="HM23">
        <v>9999</v>
      </c>
      <c r="HN23">
        <v>9999</v>
      </c>
      <c r="HO23">
        <v>999.9</v>
      </c>
      <c r="HP23">
        <v>1.86752</v>
      </c>
      <c r="HQ23">
        <v>1.86662</v>
      </c>
      <c r="HR23">
        <v>1.866</v>
      </c>
      <c r="HS23">
        <v>1.86599</v>
      </c>
      <c r="HT23">
        <v>1.86783</v>
      </c>
      <c r="HU23">
        <v>1.87027</v>
      </c>
      <c r="HV23">
        <v>1.86891</v>
      </c>
      <c r="HW23">
        <v>1.8704</v>
      </c>
      <c r="HX23">
        <v>0</v>
      </c>
      <c r="HY23">
        <v>0</v>
      </c>
      <c r="HZ23">
        <v>0</v>
      </c>
      <c r="IA23">
        <v>0</v>
      </c>
      <c r="IB23" t="s">
        <v>424</v>
      </c>
      <c r="IC23" t="s">
        <v>425</v>
      </c>
      <c r="ID23" t="s">
        <v>426</v>
      </c>
      <c r="IE23" t="s">
        <v>426</v>
      </c>
      <c r="IF23" t="s">
        <v>426</v>
      </c>
      <c r="IG23" t="s">
        <v>426</v>
      </c>
      <c r="IH23">
        <v>0</v>
      </c>
      <c r="II23">
        <v>100</v>
      </c>
      <c r="IJ23">
        <v>100</v>
      </c>
      <c r="IK23">
        <v>0.42</v>
      </c>
      <c r="IL23">
        <v>0.1524</v>
      </c>
      <c r="IM23">
        <v>0.2330401526087988</v>
      </c>
      <c r="IN23">
        <v>0.0007367307031265224</v>
      </c>
      <c r="IO23">
        <v>-7.251983638940153E-07</v>
      </c>
      <c r="IP23">
        <v>8.652596383391262E-11</v>
      </c>
      <c r="IQ23">
        <v>-0.06151440896874384</v>
      </c>
      <c r="IR23">
        <v>-0.003393034134951665</v>
      </c>
      <c r="IS23">
        <v>0.0008123692083874657</v>
      </c>
      <c r="IT23">
        <v>-1.224458200654948E-05</v>
      </c>
      <c r="IU23">
        <v>8</v>
      </c>
      <c r="IV23">
        <v>2305</v>
      </c>
      <c r="IW23">
        <v>1</v>
      </c>
      <c r="IX23">
        <v>28</v>
      </c>
      <c r="IY23">
        <v>29324062.9</v>
      </c>
      <c r="IZ23">
        <v>29324062.9</v>
      </c>
      <c r="JA23">
        <v>1.02661</v>
      </c>
      <c r="JB23">
        <v>2.17773</v>
      </c>
      <c r="JC23">
        <v>1.39648</v>
      </c>
      <c r="JD23">
        <v>2.34131</v>
      </c>
      <c r="JE23">
        <v>1.49536</v>
      </c>
      <c r="JF23">
        <v>2.66479</v>
      </c>
      <c r="JG23">
        <v>35.6613</v>
      </c>
      <c r="JH23">
        <v>24.0787</v>
      </c>
      <c r="JI23">
        <v>18</v>
      </c>
      <c r="JJ23">
        <v>492.04</v>
      </c>
      <c r="JK23">
        <v>456.656</v>
      </c>
      <c r="JL23">
        <v>30.6113</v>
      </c>
      <c r="JM23">
        <v>29.4683</v>
      </c>
      <c r="JN23">
        <v>30.001</v>
      </c>
      <c r="JO23">
        <v>29.3045</v>
      </c>
      <c r="JP23">
        <v>29.2272</v>
      </c>
      <c r="JQ23">
        <v>20.5525</v>
      </c>
      <c r="JR23">
        <v>25.7241</v>
      </c>
      <c r="JS23">
        <v>72.01090000000001</v>
      </c>
      <c r="JT23">
        <v>30.848</v>
      </c>
      <c r="JU23">
        <v>420</v>
      </c>
      <c r="JV23">
        <v>23.846</v>
      </c>
      <c r="JW23">
        <v>100.615</v>
      </c>
      <c r="JX23">
        <v>100.332</v>
      </c>
    </row>
    <row r="24" spans="1:284">
      <c r="A24">
        <v>8</v>
      </c>
      <c r="B24">
        <v>1759443773</v>
      </c>
      <c r="C24">
        <v>14</v>
      </c>
      <c r="D24" t="s">
        <v>440</v>
      </c>
      <c r="E24" t="s">
        <v>441</v>
      </c>
      <c r="F24">
        <v>5</v>
      </c>
      <c r="G24" t="s">
        <v>418</v>
      </c>
      <c r="H24" t="s">
        <v>419</v>
      </c>
      <c r="I24">
        <v>1759443770</v>
      </c>
      <c r="J24">
        <f>(K24)/1000</f>
        <v>0</v>
      </c>
      <c r="K24">
        <f>1000*DK24*AI24*(DG24-DH24)/(100*CZ24*(1000-AI24*DG24))</f>
        <v>0</v>
      </c>
      <c r="L24">
        <f>DK24*AI24*(DF24-DE24*(1000-AI24*DH24)/(1000-AI24*DG24))/(100*CZ24)</f>
        <v>0</v>
      </c>
      <c r="M24">
        <f>DE24 - IF(AI24&gt;1, L24*CZ24*100.0/(AK24), 0)</f>
        <v>0</v>
      </c>
      <c r="N24">
        <f>((T24-J24/2)*M24-L24)/(T24+J24/2)</f>
        <v>0</v>
      </c>
      <c r="O24">
        <f>N24*(DL24+DM24)/1000.0</f>
        <v>0</v>
      </c>
      <c r="P24">
        <f>(DE24 - IF(AI24&gt;1, L24*CZ24*100.0/(AK24), 0))*(DL24+DM24)/1000.0</f>
        <v>0</v>
      </c>
      <c r="Q24">
        <f>2.0/((1/S24-1/R24)+SIGN(S24)*SQRT((1/S24-1/R24)*(1/S24-1/R24) + 4*DA24/((DA24+1)*(DA24+1))*(2*1/S24*1/R24-1/R24*1/R24)))</f>
        <v>0</v>
      </c>
      <c r="R24">
        <f>IF(LEFT(DB24,1)&lt;&gt;"0",IF(LEFT(DB24,1)="1",3.0,DC24),$D$5+$E$5*(DS24*DL24/($K$5*1000))+$F$5*(DS24*DL24/($K$5*1000))*MAX(MIN(CZ24,$J$5),$I$5)*MAX(MIN(CZ24,$J$5),$I$5)+$G$5*MAX(MIN(CZ24,$J$5),$I$5)*(DS24*DL24/($K$5*1000))+$H$5*(DS24*DL24/($K$5*1000))*(DS24*DL24/($K$5*1000)))</f>
        <v>0</v>
      </c>
      <c r="S24">
        <f>J24*(1000-(1000*0.61365*exp(17.502*W24/(240.97+W24))/(DL24+DM24)+DG24)/2)/(1000*0.61365*exp(17.502*W24/(240.97+W24))/(DL24+DM24)-DG24)</f>
        <v>0</v>
      </c>
      <c r="T24">
        <f>1/((DA24+1)/(Q24/1.6)+1/(R24/1.37)) + DA24/((DA24+1)/(Q24/1.6) + DA24/(R24/1.37))</f>
        <v>0</v>
      </c>
      <c r="U24">
        <f>(CV24*CY24)</f>
        <v>0</v>
      </c>
      <c r="V24">
        <f>(DN24+(U24+2*0.95*5.67E-8*(((DN24+$B$7)+273)^4-(DN24+273)^4)-44100*J24)/(1.84*29.3*R24+8*0.95*5.67E-8*(DN24+273)^3))</f>
        <v>0</v>
      </c>
      <c r="W24">
        <f>($C$7*DO24+$D$7*DP24+$E$7*V24)</f>
        <v>0</v>
      </c>
      <c r="X24">
        <f>0.61365*exp(17.502*W24/(240.97+W24))</f>
        <v>0</v>
      </c>
      <c r="Y24">
        <f>(Z24/AA24*100)</f>
        <v>0</v>
      </c>
      <c r="Z24">
        <f>DG24*(DL24+DM24)/1000</f>
        <v>0</v>
      </c>
      <c r="AA24">
        <f>0.61365*exp(17.502*DN24/(240.97+DN24))</f>
        <v>0</v>
      </c>
      <c r="AB24">
        <f>(X24-DG24*(DL24+DM24)/1000)</f>
        <v>0</v>
      </c>
      <c r="AC24">
        <f>(-J24*44100)</f>
        <v>0</v>
      </c>
      <c r="AD24">
        <f>2*29.3*R24*0.92*(DN24-W24)</f>
        <v>0</v>
      </c>
      <c r="AE24">
        <f>2*0.95*5.67E-8*(((DN24+$B$7)+273)^4-(W24+273)^4)</f>
        <v>0</v>
      </c>
      <c r="AF24">
        <f>U24+AE24+AC24+AD24</f>
        <v>0</v>
      </c>
      <c r="AG24">
        <v>1</v>
      </c>
      <c r="AH24">
        <v>0</v>
      </c>
      <c r="AI24">
        <f>IF(AG24*$H$13&gt;=AK24,1.0,(AK24/(AK24-AG24*$H$13)))</f>
        <v>0</v>
      </c>
      <c r="AJ24">
        <f>(AI24-1)*100</f>
        <v>0</v>
      </c>
      <c r="AK24">
        <f>MAX(0,($B$13+$C$13*DS24)/(1+$D$13*DS24)*DL24/(DN24+273)*$E$13)</f>
        <v>0</v>
      </c>
      <c r="AL24" t="s">
        <v>420</v>
      </c>
      <c r="AM24" t="s">
        <v>420</v>
      </c>
      <c r="AN24">
        <v>0</v>
      </c>
      <c r="AO24">
        <v>0</v>
      </c>
      <c r="AP24">
        <f>1-AN24/AO24</f>
        <v>0</v>
      </c>
      <c r="AQ24">
        <v>0</v>
      </c>
      <c r="AR24" t="s">
        <v>420</v>
      </c>
      <c r="AS24" t="s">
        <v>420</v>
      </c>
      <c r="AT24">
        <v>0</v>
      </c>
      <c r="AU24">
        <v>0</v>
      </c>
      <c r="AV24">
        <f>1-AT24/AU24</f>
        <v>0</v>
      </c>
      <c r="AW24">
        <v>0.5</v>
      </c>
      <c r="AX24">
        <f>CW24</f>
        <v>0</v>
      </c>
      <c r="AY24">
        <f>L24</f>
        <v>0</v>
      </c>
      <c r="AZ24">
        <f>AV24*AW24*AX24</f>
        <v>0</v>
      </c>
      <c r="BA24">
        <f>(AY24-AQ24)/AX24</f>
        <v>0</v>
      </c>
      <c r="BB24">
        <f>(AO24-AU24)/AU24</f>
        <v>0</v>
      </c>
      <c r="BC24">
        <f>AN24/(AP24+AN24/AU24)</f>
        <v>0</v>
      </c>
      <c r="BD24" t="s">
        <v>420</v>
      </c>
      <c r="BE24">
        <v>0</v>
      </c>
      <c r="BF24">
        <f>IF(BE24&lt;&gt;0, BE24, BC24)</f>
        <v>0</v>
      </c>
      <c r="BG24">
        <f>1-BF24/AU24</f>
        <v>0</v>
      </c>
      <c r="BH24">
        <f>(AU24-AT24)/(AU24-BF24)</f>
        <v>0</v>
      </c>
      <c r="BI24">
        <f>(AO24-AU24)/(AO24-BF24)</f>
        <v>0</v>
      </c>
      <c r="BJ24">
        <f>(AU24-AT24)/(AU24-AN24)</f>
        <v>0</v>
      </c>
      <c r="BK24">
        <f>(AO24-AU24)/(AO24-AN24)</f>
        <v>0</v>
      </c>
      <c r="BL24">
        <f>(BH24*BF24/AT24)</f>
        <v>0</v>
      </c>
      <c r="BM24">
        <f>(1-BL24)</f>
        <v>0</v>
      </c>
      <c r="CV24">
        <f>$B$11*DT24+$C$11*DU24+$F$11*EF24*(1-EI24)</f>
        <v>0</v>
      </c>
      <c r="CW24">
        <f>CV24*CX24</f>
        <v>0</v>
      </c>
      <c r="CX24">
        <f>($B$11*$D$9+$C$11*$D$9+$F$11*((ES24+EK24)/MAX(ES24+EK24+ET24, 0.1)*$I$9+ET24/MAX(ES24+EK24+ET24, 0.1)*$J$9))/($B$11+$C$11+$F$11)</f>
        <v>0</v>
      </c>
      <c r="CY24">
        <f>($B$11*$K$9+$C$11*$K$9+$F$11*((ES24+EK24)/MAX(ES24+EK24+ET24, 0.1)*$P$9+ET24/MAX(ES24+EK24+ET24, 0.1)*$Q$9))/($B$11+$C$11+$F$11)</f>
        <v>0</v>
      </c>
      <c r="CZ24">
        <v>3.46</v>
      </c>
      <c r="DA24">
        <v>0.5</v>
      </c>
      <c r="DB24" t="s">
        <v>421</v>
      </c>
      <c r="DC24">
        <v>2</v>
      </c>
      <c r="DD24">
        <v>1759443770</v>
      </c>
      <c r="DE24">
        <v>419.667</v>
      </c>
      <c r="DF24">
        <v>419.9643333333333</v>
      </c>
      <c r="DG24">
        <v>23.92321111111111</v>
      </c>
      <c r="DH24">
        <v>23.88163333333334</v>
      </c>
      <c r="DI24">
        <v>419.2464444444444</v>
      </c>
      <c r="DJ24">
        <v>23.77081111111111</v>
      </c>
      <c r="DK24">
        <v>499.9988888888889</v>
      </c>
      <c r="DL24">
        <v>90.78994444444444</v>
      </c>
      <c r="DM24">
        <v>0.03035718888888889</v>
      </c>
      <c r="DN24">
        <v>30.28674444444444</v>
      </c>
      <c r="DO24">
        <v>29.99001111111111</v>
      </c>
      <c r="DP24">
        <v>999.9000000000001</v>
      </c>
      <c r="DQ24">
        <v>0</v>
      </c>
      <c r="DR24">
        <v>0</v>
      </c>
      <c r="DS24">
        <v>9996.386666666665</v>
      </c>
      <c r="DT24">
        <v>0</v>
      </c>
      <c r="DU24">
        <v>0.44966</v>
      </c>
      <c r="DV24">
        <v>-0.2972582222222222</v>
      </c>
      <c r="DW24">
        <v>429.953</v>
      </c>
      <c r="DX24">
        <v>430.2393333333333</v>
      </c>
      <c r="DY24">
        <v>0.04160307777777777</v>
      </c>
      <c r="DZ24">
        <v>419.9643333333333</v>
      </c>
      <c r="EA24">
        <v>23.88163333333334</v>
      </c>
      <c r="EB24">
        <v>2.171987777777778</v>
      </c>
      <c r="EC24">
        <v>2.168208888888889</v>
      </c>
      <c r="ED24">
        <v>18.75718888888889</v>
      </c>
      <c r="EE24">
        <v>18.72933333333333</v>
      </c>
      <c r="EF24">
        <v>0.00500097</v>
      </c>
      <c r="EG24">
        <v>0</v>
      </c>
      <c r="EH24">
        <v>0</v>
      </c>
      <c r="EI24">
        <v>0</v>
      </c>
      <c r="EJ24">
        <v>309.1111111111111</v>
      </c>
      <c r="EK24">
        <v>0.00500097</v>
      </c>
      <c r="EL24">
        <v>-2.544444444444444</v>
      </c>
      <c r="EM24">
        <v>-1.5</v>
      </c>
      <c r="EN24">
        <v>35.937</v>
      </c>
      <c r="EO24">
        <v>40.84688888888888</v>
      </c>
      <c r="EP24">
        <v>38.062</v>
      </c>
      <c r="EQ24">
        <v>41.40955555555556</v>
      </c>
      <c r="ER24">
        <v>38.30522222222222</v>
      </c>
      <c r="ES24">
        <v>0</v>
      </c>
      <c r="ET24">
        <v>0</v>
      </c>
      <c r="EU24">
        <v>0</v>
      </c>
      <c r="EV24">
        <v>1759443773.9</v>
      </c>
      <c r="EW24">
        <v>0</v>
      </c>
      <c r="EX24">
        <v>309.7923076923077</v>
      </c>
      <c r="EY24">
        <v>9.21025622123498</v>
      </c>
      <c r="EZ24">
        <v>42.40000037637004</v>
      </c>
      <c r="FA24">
        <v>-8.13076923076923</v>
      </c>
      <c r="FB24">
        <v>15</v>
      </c>
      <c r="FC24">
        <v>0</v>
      </c>
      <c r="FD24" t="s">
        <v>422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-0.31720275</v>
      </c>
      <c r="FQ24">
        <v>0.02255833395872535</v>
      </c>
      <c r="FR24">
        <v>0.03433175301433791</v>
      </c>
      <c r="FS24">
        <v>1</v>
      </c>
      <c r="FT24">
        <v>309.385294117647</v>
      </c>
      <c r="FU24">
        <v>16.06569891371253</v>
      </c>
      <c r="FV24">
        <v>6.913717496352972</v>
      </c>
      <c r="FW24">
        <v>-1</v>
      </c>
      <c r="FX24">
        <v>0.03880424</v>
      </c>
      <c r="FY24">
        <v>0.01402250431519689</v>
      </c>
      <c r="FZ24">
        <v>0.001771618344170098</v>
      </c>
      <c r="GA24">
        <v>1</v>
      </c>
      <c r="GB24">
        <v>2</v>
      </c>
      <c r="GC24">
        <v>2</v>
      </c>
      <c r="GD24" t="s">
        <v>423</v>
      </c>
      <c r="GE24">
        <v>3.13632</v>
      </c>
      <c r="GF24">
        <v>2.69052</v>
      </c>
      <c r="GG24">
        <v>0.094004</v>
      </c>
      <c r="GH24">
        <v>0.09325070000000001</v>
      </c>
      <c r="GI24">
        <v>0.106235</v>
      </c>
      <c r="GJ24">
        <v>0.104794</v>
      </c>
      <c r="GK24">
        <v>28695</v>
      </c>
      <c r="GL24">
        <v>28818.8</v>
      </c>
      <c r="GM24">
        <v>29447.6</v>
      </c>
      <c r="GN24">
        <v>29374.6</v>
      </c>
      <c r="GO24">
        <v>34758</v>
      </c>
      <c r="GP24">
        <v>34814.5</v>
      </c>
      <c r="GQ24">
        <v>41419.5</v>
      </c>
      <c r="GR24">
        <v>41717.8</v>
      </c>
      <c r="GS24">
        <v>1.91782</v>
      </c>
      <c r="GT24">
        <v>1.87803</v>
      </c>
      <c r="GU24">
        <v>0.08014590000000001</v>
      </c>
      <c r="GV24">
        <v>0</v>
      </c>
      <c r="GW24">
        <v>28.6927</v>
      </c>
      <c r="GX24">
        <v>999.9</v>
      </c>
      <c r="GY24">
        <v>57.8</v>
      </c>
      <c r="GZ24">
        <v>31</v>
      </c>
      <c r="HA24">
        <v>28.7213</v>
      </c>
      <c r="HB24">
        <v>62.9034</v>
      </c>
      <c r="HC24">
        <v>22.8606</v>
      </c>
      <c r="HD24">
        <v>1</v>
      </c>
      <c r="HE24">
        <v>0.147541</v>
      </c>
      <c r="HF24">
        <v>-2.17871</v>
      </c>
      <c r="HG24">
        <v>20.3434</v>
      </c>
      <c r="HH24">
        <v>5.22358</v>
      </c>
      <c r="HI24">
        <v>12.0159</v>
      </c>
      <c r="HJ24">
        <v>4.99025</v>
      </c>
      <c r="HK24">
        <v>3.2892</v>
      </c>
      <c r="HL24">
        <v>9999</v>
      </c>
      <c r="HM24">
        <v>9999</v>
      </c>
      <c r="HN24">
        <v>9999</v>
      </c>
      <c r="HO24">
        <v>999.9</v>
      </c>
      <c r="HP24">
        <v>1.86752</v>
      </c>
      <c r="HQ24">
        <v>1.86662</v>
      </c>
      <c r="HR24">
        <v>1.866</v>
      </c>
      <c r="HS24">
        <v>1.86599</v>
      </c>
      <c r="HT24">
        <v>1.86783</v>
      </c>
      <c r="HU24">
        <v>1.87028</v>
      </c>
      <c r="HV24">
        <v>1.8689</v>
      </c>
      <c r="HW24">
        <v>1.87041</v>
      </c>
      <c r="HX24">
        <v>0</v>
      </c>
      <c r="HY24">
        <v>0</v>
      </c>
      <c r="HZ24">
        <v>0</v>
      </c>
      <c r="IA24">
        <v>0</v>
      </c>
      <c r="IB24" t="s">
        <v>424</v>
      </c>
      <c r="IC24" t="s">
        <v>425</v>
      </c>
      <c r="ID24" t="s">
        <v>426</v>
      </c>
      <c r="IE24" t="s">
        <v>426</v>
      </c>
      <c r="IF24" t="s">
        <v>426</v>
      </c>
      <c r="IG24" t="s">
        <v>426</v>
      </c>
      <c r="IH24">
        <v>0</v>
      </c>
      <c r="II24">
        <v>100</v>
      </c>
      <c r="IJ24">
        <v>100</v>
      </c>
      <c r="IK24">
        <v>0.42</v>
      </c>
      <c r="IL24">
        <v>0.1524</v>
      </c>
      <c r="IM24">
        <v>0.2330401526087988</v>
      </c>
      <c r="IN24">
        <v>0.0007367307031265224</v>
      </c>
      <c r="IO24">
        <v>-7.251983638940153E-07</v>
      </c>
      <c r="IP24">
        <v>8.652596383391262E-11</v>
      </c>
      <c r="IQ24">
        <v>-0.06151440896874384</v>
      </c>
      <c r="IR24">
        <v>-0.003393034134951665</v>
      </c>
      <c r="IS24">
        <v>0.0008123692083874657</v>
      </c>
      <c r="IT24">
        <v>-1.224458200654948E-05</v>
      </c>
      <c r="IU24">
        <v>8</v>
      </c>
      <c r="IV24">
        <v>2305</v>
      </c>
      <c r="IW24">
        <v>1</v>
      </c>
      <c r="IX24">
        <v>28</v>
      </c>
      <c r="IY24">
        <v>29324062.9</v>
      </c>
      <c r="IZ24">
        <v>29324062.9</v>
      </c>
      <c r="JA24">
        <v>1.02661</v>
      </c>
      <c r="JB24">
        <v>2.17773</v>
      </c>
      <c r="JC24">
        <v>1.39648</v>
      </c>
      <c r="JD24">
        <v>2.34009</v>
      </c>
      <c r="JE24">
        <v>1.49536</v>
      </c>
      <c r="JF24">
        <v>2.68188</v>
      </c>
      <c r="JG24">
        <v>35.6613</v>
      </c>
      <c r="JH24">
        <v>24.0875</v>
      </c>
      <c r="JI24">
        <v>18</v>
      </c>
      <c r="JJ24">
        <v>492.088</v>
      </c>
      <c r="JK24">
        <v>456.688</v>
      </c>
      <c r="JL24">
        <v>30.7846</v>
      </c>
      <c r="JM24">
        <v>29.4683</v>
      </c>
      <c r="JN24">
        <v>30.0012</v>
      </c>
      <c r="JO24">
        <v>29.3045</v>
      </c>
      <c r="JP24">
        <v>29.2272</v>
      </c>
      <c r="JQ24">
        <v>20.5532</v>
      </c>
      <c r="JR24">
        <v>25.7241</v>
      </c>
      <c r="JS24">
        <v>72.01090000000001</v>
      </c>
      <c r="JT24">
        <v>30.8554</v>
      </c>
      <c r="JU24">
        <v>420</v>
      </c>
      <c r="JV24">
        <v>23.8458</v>
      </c>
      <c r="JW24">
        <v>100.616</v>
      </c>
      <c r="JX24">
        <v>100.332</v>
      </c>
    </row>
    <row r="25" spans="1:284">
      <c r="A25">
        <v>9</v>
      </c>
      <c r="B25">
        <v>1759443775</v>
      </c>
      <c r="C25">
        <v>16</v>
      </c>
      <c r="D25" t="s">
        <v>442</v>
      </c>
      <c r="E25" t="s">
        <v>443</v>
      </c>
      <c r="F25">
        <v>5</v>
      </c>
      <c r="G25" t="s">
        <v>418</v>
      </c>
      <c r="H25" t="s">
        <v>419</v>
      </c>
      <c r="I25">
        <v>1759443772</v>
      </c>
      <c r="J25">
        <f>(K25)/1000</f>
        <v>0</v>
      </c>
      <c r="K25">
        <f>1000*DK25*AI25*(DG25-DH25)/(100*CZ25*(1000-AI25*DG25))</f>
        <v>0</v>
      </c>
      <c r="L25">
        <f>DK25*AI25*(DF25-DE25*(1000-AI25*DH25)/(1000-AI25*DG25))/(100*CZ25)</f>
        <v>0</v>
      </c>
      <c r="M25">
        <f>DE25 - IF(AI25&gt;1, L25*CZ25*100.0/(AK25), 0)</f>
        <v>0</v>
      </c>
      <c r="N25">
        <f>((T25-J25/2)*M25-L25)/(T25+J25/2)</f>
        <v>0</v>
      </c>
      <c r="O25">
        <f>N25*(DL25+DM25)/1000.0</f>
        <v>0</v>
      </c>
      <c r="P25">
        <f>(DE25 - IF(AI25&gt;1, L25*CZ25*100.0/(AK25), 0))*(DL25+DM25)/1000.0</f>
        <v>0</v>
      </c>
      <c r="Q25">
        <f>2.0/((1/S25-1/R25)+SIGN(S25)*SQRT((1/S25-1/R25)*(1/S25-1/R25) + 4*DA25/((DA25+1)*(DA25+1))*(2*1/S25*1/R25-1/R25*1/R25)))</f>
        <v>0</v>
      </c>
      <c r="R25">
        <f>IF(LEFT(DB25,1)&lt;&gt;"0",IF(LEFT(DB25,1)="1",3.0,DC25),$D$5+$E$5*(DS25*DL25/($K$5*1000))+$F$5*(DS25*DL25/($K$5*1000))*MAX(MIN(CZ25,$J$5),$I$5)*MAX(MIN(CZ25,$J$5),$I$5)+$G$5*MAX(MIN(CZ25,$J$5),$I$5)*(DS25*DL25/($K$5*1000))+$H$5*(DS25*DL25/($K$5*1000))*(DS25*DL25/($K$5*1000)))</f>
        <v>0</v>
      </c>
      <c r="S25">
        <f>J25*(1000-(1000*0.61365*exp(17.502*W25/(240.97+W25))/(DL25+DM25)+DG25)/2)/(1000*0.61365*exp(17.502*W25/(240.97+W25))/(DL25+DM25)-DG25)</f>
        <v>0</v>
      </c>
      <c r="T25">
        <f>1/((DA25+1)/(Q25/1.6)+1/(R25/1.37)) + DA25/((DA25+1)/(Q25/1.6) + DA25/(R25/1.37))</f>
        <v>0</v>
      </c>
      <c r="U25">
        <f>(CV25*CY25)</f>
        <v>0</v>
      </c>
      <c r="V25">
        <f>(DN25+(U25+2*0.95*5.67E-8*(((DN25+$B$7)+273)^4-(DN25+273)^4)-44100*J25)/(1.84*29.3*R25+8*0.95*5.67E-8*(DN25+273)^3))</f>
        <v>0</v>
      </c>
      <c r="W25">
        <f>($C$7*DO25+$D$7*DP25+$E$7*V25)</f>
        <v>0</v>
      </c>
      <c r="X25">
        <f>0.61365*exp(17.502*W25/(240.97+W25))</f>
        <v>0</v>
      </c>
      <c r="Y25">
        <f>(Z25/AA25*100)</f>
        <v>0</v>
      </c>
      <c r="Z25">
        <f>DG25*(DL25+DM25)/1000</f>
        <v>0</v>
      </c>
      <c r="AA25">
        <f>0.61365*exp(17.502*DN25/(240.97+DN25))</f>
        <v>0</v>
      </c>
      <c r="AB25">
        <f>(X25-DG25*(DL25+DM25)/1000)</f>
        <v>0</v>
      </c>
      <c r="AC25">
        <f>(-J25*44100)</f>
        <v>0</v>
      </c>
      <c r="AD25">
        <f>2*29.3*R25*0.92*(DN25-W25)</f>
        <v>0</v>
      </c>
      <c r="AE25">
        <f>2*0.95*5.67E-8*(((DN25+$B$7)+273)^4-(W25+273)^4)</f>
        <v>0</v>
      </c>
      <c r="AF25">
        <f>U25+AE25+AC25+AD25</f>
        <v>0</v>
      </c>
      <c r="AG25">
        <v>1</v>
      </c>
      <c r="AH25">
        <v>0</v>
      </c>
      <c r="AI25">
        <f>IF(AG25*$H$13&gt;=AK25,1.0,(AK25/(AK25-AG25*$H$13)))</f>
        <v>0</v>
      </c>
      <c r="AJ25">
        <f>(AI25-1)*100</f>
        <v>0</v>
      </c>
      <c r="AK25">
        <f>MAX(0,($B$13+$C$13*DS25)/(1+$D$13*DS25)*DL25/(DN25+273)*$E$13)</f>
        <v>0</v>
      </c>
      <c r="AL25" t="s">
        <v>420</v>
      </c>
      <c r="AM25" t="s">
        <v>420</v>
      </c>
      <c r="AN25">
        <v>0</v>
      </c>
      <c r="AO25">
        <v>0</v>
      </c>
      <c r="AP25">
        <f>1-AN25/AO25</f>
        <v>0</v>
      </c>
      <c r="AQ25">
        <v>0</v>
      </c>
      <c r="AR25" t="s">
        <v>420</v>
      </c>
      <c r="AS25" t="s">
        <v>420</v>
      </c>
      <c r="AT25">
        <v>0</v>
      </c>
      <c r="AU25">
        <v>0</v>
      </c>
      <c r="AV25">
        <f>1-AT25/AU25</f>
        <v>0</v>
      </c>
      <c r="AW25">
        <v>0.5</v>
      </c>
      <c r="AX25">
        <f>CW25</f>
        <v>0</v>
      </c>
      <c r="AY25">
        <f>L25</f>
        <v>0</v>
      </c>
      <c r="AZ25">
        <f>AV25*AW25*AX25</f>
        <v>0</v>
      </c>
      <c r="BA25">
        <f>(AY25-AQ25)/AX25</f>
        <v>0</v>
      </c>
      <c r="BB25">
        <f>(AO25-AU25)/AU25</f>
        <v>0</v>
      </c>
      <c r="BC25">
        <f>AN25/(AP25+AN25/AU25)</f>
        <v>0</v>
      </c>
      <c r="BD25" t="s">
        <v>420</v>
      </c>
      <c r="BE25">
        <v>0</v>
      </c>
      <c r="BF25">
        <f>IF(BE25&lt;&gt;0, BE25, BC25)</f>
        <v>0</v>
      </c>
      <c r="BG25">
        <f>1-BF25/AU25</f>
        <v>0</v>
      </c>
      <c r="BH25">
        <f>(AU25-AT25)/(AU25-BF25)</f>
        <v>0</v>
      </c>
      <c r="BI25">
        <f>(AO25-AU25)/(AO25-BF25)</f>
        <v>0</v>
      </c>
      <c r="BJ25">
        <f>(AU25-AT25)/(AU25-AN25)</f>
        <v>0</v>
      </c>
      <c r="BK25">
        <f>(AO25-AU25)/(AO25-AN25)</f>
        <v>0</v>
      </c>
      <c r="BL25">
        <f>(BH25*BF25/AT25)</f>
        <v>0</v>
      </c>
      <c r="BM25">
        <f>(1-BL25)</f>
        <v>0</v>
      </c>
      <c r="CV25">
        <f>$B$11*DT25+$C$11*DU25+$F$11*EF25*(1-EI25)</f>
        <v>0</v>
      </c>
      <c r="CW25">
        <f>CV25*CX25</f>
        <v>0</v>
      </c>
      <c r="CX25">
        <f>($B$11*$D$9+$C$11*$D$9+$F$11*((ES25+EK25)/MAX(ES25+EK25+ET25, 0.1)*$I$9+ET25/MAX(ES25+EK25+ET25, 0.1)*$J$9))/($B$11+$C$11+$F$11)</f>
        <v>0</v>
      </c>
      <c r="CY25">
        <f>($B$11*$K$9+$C$11*$K$9+$F$11*((ES25+EK25)/MAX(ES25+EK25+ET25, 0.1)*$P$9+ET25/MAX(ES25+EK25+ET25, 0.1)*$Q$9))/($B$11+$C$11+$F$11)</f>
        <v>0</v>
      </c>
      <c r="CZ25">
        <v>3.46</v>
      </c>
      <c r="DA25">
        <v>0.5</v>
      </c>
      <c r="DB25" t="s">
        <v>421</v>
      </c>
      <c r="DC25">
        <v>2</v>
      </c>
      <c r="DD25">
        <v>1759443772</v>
      </c>
      <c r="DE25">
        <v>419.6516666666667</v>
      </c>
      <c r="DF25">
        <v>419.9705555555556</v>
      </c>
      <c r="DG25">
        <v>23.92501111111111</v>
      </c>
      <c r="DH25">
        <v>23.88077777777778</v>
      </c>
      <c r="DI25">
        <v>419.230888888889</v>
      </c>
      <c r="DJ25">
        <v>23.77258888888889</v>
      </c>
      <c r="DK25">
        <v>500.0077777777777</v>
      </c>
      <c r="DL25">
        <v>90.79043333333334</v>
      </c>
      <c r="DM25">
        <v>0.03031406666666666</v>
      </c>
      <c r="DN25">
        <v>30.28872222222222</v>
      </c>
      <c r="DO25">
        <v>29.99427777777777</v>
      </c>
      <c r="DP25">
        <v>999.9000000000001</v>
      </c>
      <c r="DQ25">
        <v>0</v>
      </c>
      <c r="DR25">
        <v>0</v>
      </c>
      <c r="DS25">
        <v>9997.081111111111</v>
      </c>
      <c r="DT25">
        <v>0</v>
      </c>
      <c r="DU25">
        <v>0.44966</v>
      </c>
      <c r="DV25">
        <v>-0.31879</v>
      </c>
      <c r="DW25">
        <v>429.9378888888889</v>
      </c>
      <c r="DX25">
        <v>430.2451111111111</v>
      </c>
      <c r="DY25">
        <v>0.0442473</v>
      </c>
      <c r="DZ25">
        <v>419.9705555555556</v>
      </c>
      <c r="EA25">
        <v>23.88077777777778</v>
      </c>
      <c r="EB25">
        <v>2.172163333333333</v>
      </c>
      <c r="EC25">
        <v>2.168144444444445</v>
      </c>
      <c r="ED25">
        <v>18.75847777777778</v>
      </c>
      <c r="EE25">
        <v>18.72886666666666</v>
      </c>
      <c r="EF25">
        <v>0.00500097</v>
      </c>
      <c r="EG25">
        <v>0</v>
      </c>
      <c r="EH25">
        <v>0</v>
      </c>
      <c r="EI25">
        <v>0</v>
      </c>
      <c r="EJ25">
        <v>309.3</v>
      </c>
      <c r="EK25">
        <v>0.00500097</v>
      </c>
      <c r="EL25">
        <v>-5.277777777777778</v>
      </c>
      <c r="EM25">
        <v>-1.488888888888889</v>
      </c>
      <c r="EN25">
        <v>35.937</v>
      </c>
      <c r="EO25">
        <v>40.77055555555555</v>
      </c>
      <c r="EP25">
        <v>38.062</v>
      </c>
      <c r="EQ25">
        <v>41.32622222222223</v>
      </c>
      <c r="ER25">
        <v>38.27755555555555</v>
      </c>
      <c r="ES25">
        <v>0</v>
      </c>
      <c r="ET25">
        <v>0</v>
      </c>
      <c r="EU25">
        <v>0</v>
      </c>
      <c r="EV25">
        <v>1759443775.7</v>
      </c>
      <c r="EW25">
        <v>0</v>
      </c>
      <c r="EX25">
        <v>309.584</v>
      </c>
      <c r="EY25">
        <v>12.3769229161436</v>
      </c>
      <c r="EZ25">
        <v>35.48461585778454</v>
      </c>
      <c r="FA25">
        <v>-8.359999999999999</v>
      </c>
      <c r="FB25">
        <v>15</v>
      </c>
      <c r="FC25">
        <v>0</v>
      </c>
      <c r="FD25" t="s">
        <v>422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-0.3211498536585366</v>
      </c>
      <c r="FQ25">
        <v>0.03904818815331017</v>
      </c>
      <c r="FR25">
        <v>0.03326952487110863</v>
      </c>
      <c r="FS25">
        <v>1</v>
      </c>
      <c r="FT25">
        <v>309.5470588235294</v>
      </c>
      <c r="FU25">
        <v>11.94194037543699</v>
      </c>
      <c r="FV25">
        <v>6.673222843138602</v>
      </c>
      <c r="FW25">
        <v>-1</v>
      </c>
      <c r="FX25">
        <v>0.03988283902439024</v>
      </c>
      <c r="FY25">
        <v>0.02780993310104527</v>
      </c>
      <c r="FZ25">
        <v>0.003313506358783186</v>
      </c>
      <c r="GA25">
        <v>1</v>
      </c>
      <c r="GB25">
        <v>2</v>
      </c>
      <c r="GC25">
        <v>2</v>
      </c>
      <c r="GD25" t="s">
        <v>423</v>
      </c>
      <c r="GE25">
        <v>3.13625</v>
      </c>
      <c r="GF25">
        <v>2.69056</v>
      </c>
      <c r="GG25">
        <v>0.09399929999999999</v>
      </c>
      <c r="GH25">
        <v>0.09324499999999999</v>
      </c>
      <c r="GI25">
        <v>0.106251</v>
      </c>
      <c r="GJ25">
        <v>0.10479</v>
      </c>
      <c r="GK25">
        <v>28695</v>
      </c>
      <c r="GL25">
        <v>28818.7</v>
      </c>
      <c r="GM25">
        <v>29447.4</v>
      </c>
      <c r="GN25">
        <v>29374.3</v>
      </c>
      <c r="GO25">
        <v>34757.3</v>
      </c>
      <c r="GP25">
        <v>34814.4</v>
      </c>
      <c r="GQ25">
        <v>41419.4</v>
      </c>
      <c r="GR25">
        <v>41717.5</v>
      </c>
      <c r="GS25">
        <v>1.9179</v>
      </c>
      <c r="GT25">
        <v>1.8784</v>
      </c>
      <c r="GU25">
        <v>0.0805855</v>
      </c>
      <c r="GV25">
        <v>0</v>
      </c>
      <c r="GW25">
        <v>28.6927</v>
      </c>
      <c r="GX25">
        <v>999.9</v>
      </c>
      <c r="GY25">
        <v>57.8</v>
      </c>
      <c r="GZ25">
        <v>31</v>
      </c>
      <c r="HA25">
        <v>28.7215</v>
      </c>
      <c r="HB25">
        <v>62.7634</v>
      </c>
      <c r="HC25">
        <v>22.8726</v>
      </c>
      <c r="HD25">
        <v>1</v>
      </c>
      <c r="HE25">
        <v>0.147223</v>
      </c>
      <c r="HF25">
        <v>-1.90137</v>
      </c>
      <c r="HG25">
        <v>20.347</v>
      </c>
      <c r="HH25">
        <v>5.22358</v>
      </c>
      <c r="HI25">
        <v>12.0159</v>
      </c>
      <c r="HJ25">
        <v>4.99005</v>
      </c>
      <c r="HK25">
        <v>3.28925</v>
      </c>
      <c r="HL25">
        <v>9999</v>
      </c>
      <c r="HM25">
        <v>9999</v>
      </c>
      <c r="HN25">
        <v>9999</v>
      </c>
      <c r="HO25">
        <v>999.9</v>
      </c>
      <c r="HP25">
        <v>1.86752</v>
      </c>
      <c r="HQ25">
        <v>1.86664</v>
      </c>
      <c r="HR25">
        <v>1.866</v>
      </c>
      <c r="HS25">
        <v>1.86599</v>
      </c>
      <c r="HT25">
        <v>1.86784</v>
      </c>
      <c r="HU25">
        <v>1.87027</v>
      </c>
      <c r="HV25">
        <v>1.8689</v>
      </c>
      <c r="HW25">
        <v>1.87041</v>
      </c>
      <c r="HX25">
        <v>0</v>
      </c>
      <c r="HY25">
        <v>0</v>
      </c>
      <c r="HZ25">
        <v>0</v>
      </c>
      <c r="IA25">
        <v>0</v>
      </c>
      <c r="IB25" t="s">
        <v>424</v>
      </c>
      <c r="IC25" t="s">
        <v>425</v>
      </c>
      <c r="ID25" t="s">
        <v>426</v>
      </c>
      <c r="IE25" t="s">
        <v>426</v>
      </c>
      <c r="IF25" t="s">
        <v>426</v>
      </c>
      <c r="IG25" t="s">
        <v>426</v>
      </c>
      <c r="IH25">
        <v>0</v>
      </c>
      <c r="II25">
        <v>100</v>
      </c>
      <c r="IJ25">
        <v>100</v>
      </c>
      <c r="IK25">
        <v>0.421</v>
      </c>
      <c r="IL25">
        <v>0.1525</v>
      </c>
      <c r="IM25">
        <v>0.2330401526087988</v>
      </c>
      <c r="IN25">
        <v>0.0007367307031265224</v>
      </c>
      <c r="IO25">
        <v>-7.251983638940153E-07</v>
      </c>
      <c r="IP25">
        <v>8.652596383391262E-11</v>
      </c>
      <c r="IQ25">
        <v>-0.06151440896874384</v>
      </c>
      <c r="IR25">
        <v>-0.003393034134951665</v>
      </c>
      <c r="IS25">
        <v>0.0008123692083874657</v>
      </c>
      <c r="IT25">
        <v>-1.224458200654948E-05</v>
      </c>
      <c r="IU25">
        <v>8</v>
      </c>
      <c r="IV25">
        <v>2305</v>
      </c>
      <c r="IW25">
        <v>1</v>
      </c>
      <c r="IX25">
        <v>28</v>
      </c>
      <c r="IY25">
        <v>29324062.9</v>
      </c>
      <c r="IZ25">
        <v>29324062.9</v>
      </c>
      <c r="JA25">
        <v>1.02661</v>
      </c>
      <c r="JB25">
        <v>2.17896</v>
      </c>
      <c r="JC25">
        <v>1.39771</v>
      </c>
      <c r="JD25">
        <v>2.33765</v>
      </c>
      <c r="JE25">
        <v>1.49536</v>
      </c>
      <c r="JF25">
        <v>2.69775</v>
      </c>
      <c r="JG25">
        <v>35.6613</v>
      </c>
      <c r="JH25">
        <v>24.0875</v>
      </c>
      <c r="JI25">
        <v>18</v>
      </c>
      <c r="JJ25">
        <v>492.136</v>
      </c>
      <c r="JK25">
        <v>456.925</v>
      </c>
      <c r="JL25">
        <v>30.8593</v>
      </c>
      <c r="JM25">
        <v>29.4674</v>
      </c>
      <c r="JN25">
        <v>30.0007</v>
      </c>
      <c r="JO25">
        <v>29.3045</v>
      </c>
      <c r="JP25">
        <v>29.2272</v>
      </c>
      <c r="JQ25">
        <v>20.5543</v>
      </c>
      <c r="JR25">
        <v>25.7241</v>
      </c>
      <c r="JS25">
        <v>72.01090000000001</v>
      </c>
      <c r="JT25">
        <v>30.8554</v>
      </c>
      <c r="JU25">
        <v>420</v>
      </c>
      <c r="JV25">
        <v>23.8445</v>
      </c>
      <c r="JW25">
        <v>100.616</v>
      </c>
      <c r="JX25">
        <v>100.331</v>
      </c>
    </row>
    <row r="26" spans="1:284">
      <c r="A26">
        <v>10</v>
      </c>
      <c r="B26">
        <v>1759443777</v>
      </c>
      <c r="C26">
        <v>18</v>
      </c>
      <c r="D26" t="s">
        <v>444</v>
      </c>
      <c r="E26" t="s">
        <v>445</v>
      </c>
      <c r="F26">
        <v>5</v>
      </c>
      <c r="G26" t="s">
        <v>418</v>
      </c>
      <c r="H26" t="s">
        <v>419</v>
      </c>
      <c r="I26">
        <v>1759443774</v>
      </c>
      <c r="J26">
        <f>(K26)/1000</f>
        <v>0</v>
      </c>
      <c r="K26">
        <f>1000*DK26*AI26*(DG26-DH26)/(100*CZ26*(1000-AI26*DG26))</f>
        <v>0</v>
      </c>
      <c r="L26">
        <f>DK26*AI26*(DF26-DE26*(1000-AI26*DH26)/(1000-AI26*DG26))/(100*CZ26)</f>
        <v>0</v>
      </c>
      <c r="M26">
        <f>DE26 - IF(AI26&gt;1, L26*CZ26*100.0/(AK26), 0)</f>
        <v>0</v>
      </c>
      <c r="N26">
        <f>((T26-J26/2)*M26-L26)/(T26+J26/2)</f>
        <v>0</v>
      </c>
      <c r="O26">
        <f>N26*(DL26+DM26)/1000.0</f>
        <v>0</v>
      </c>
      <c r="P26">
        <f>(DE26 - IF(AI26&gt;1, L26*CZ26*100.0/(AK26), 0))*(DL26+DM26)/1000.0</f>
        <v>0</v>
      </c>
      <c r="Q26">
        <f>2.0/((1/S26-1/R26)+SIGN(S26)*SQRT((1/S26-1/R26)*(1/S26-1/R26) + 4*DA26/((DA26+1)*(DA26+1))*(2*1/S26*1/R26-1/R26*1/R26)))</f>
        <v>0</v>
      </c>
      <c r="R26">
        <f>IF(LEFT(DB26,1)&lt;&gt;"0",IF(LEFT(DB26,1)="1",3.0,DC26),$D$5+$E$5*(DS26*DL26/($K$5*1000))+$F$5*(DS26*DL26/($K$5*1000))*MAX(MIN(CZ26,$J$5),$I$5)*MAX(MIN(CZ26,$J$5),$I$5)+$G$5*MAX(MIN(CZ26,$J$5),$I$5)*(DS26*DL26/($K$5*1000))+$H$5*(DS26*DL26/($K$5*1000))*(DS26*DL26/($K$5*1000)))</f>
        <v>0</v>
      </c>
      <c r="S26">
        <f>J26*(1000-(1000*0.61365*exp(17.502*W26/(240.97+W26))/(DL26+DM26)+DG26)/2)/(1000*0.61365*exp(17.502*W26/(240.97+W26))/(DL26+DM26)-DG26)</f>
        <v>0</v>
      </c>
      <c r="T26">
        <f>1/((DA26+1)/(Q26/1.6)+1/(R26/1.37)) + DA26/((DA26+1)/(Q26/1.6) + DA26/(R26/1.37))</f>
        <v>0</v>
      </c>
      <c r="U26">
        <f>(CV26*CY26)</f>
        <v>0</v>
      </c>
      <c r="V26">
        <f>(DN26+(U26+2*0.95*5.67E-8*(((DN26+$B$7)+273)^4-(DN26+273)^4)-44100*J26)/(1.84*29.3*R26+8*0.95*5.67E-8*(DN26+273)^3))</f>
        <v>0</v>
      </c>
      <c r="W26">
        <f>($C$7*DO26+$D$7*DP26+$E$7*V26)</f>
        <v>0</v>
      </c>
      <c r="X26">
        <f>0.61365*exp(17.502*W26/(240.97+W26))</f>
        <v>0</v>
      </c>
      <c r="Y26">
        <f>(Z26/AA26*100)</f>
        <v>0</v>
      </c>
      <c r="Z26">
        <f>DG26*(DL26+DM26)/1000</f>
        <v>0</v>
      </c>
      <c r="AA26">
        <f>0.61365*exp(17.502*DN26/(240.97+DN26))</f>
        <v>0</v>
      </c>
      <c r="AB26">
        <f>(X26-DG26*(DL26+DM26)/1000)</f>
        <v>0</v>
      </c>
      <c r="AC26">
        <f>(-J26*44100)</f>
        <v>0</v>
      </c>
      <c r="AD26">
        <f>2*29.3*R26*0.92*(DN26-W26)</f>
        <v>0</v>
      </c>
      <c r="AE26">
        <f>2*0.95*5.67E-8*(((DN26+$B$7)+273)^4-(W26+273)^4)</f>
        <v>0</v>
      </c>
      <c r="AF26">
        <f>U26+AE26+AC26+AD26</f>
        <v>0</v>
      </c>
      <c r="AG26">
        <v>1</v>
      </c>
      <c r="AH26">
        <v>0</v>
      </c>
      <c r="AI26">
        <f>IF(AG26*$H$13&gt;=AK26,1.0,(AK26/(AK26-AG26*$H$13)))</f>
        <v>0</v>
      </c>
      <c r="AJ26">
        <f>(AI26-1)*100</f>
        <v>0</v>
      </c>
      <c r="AK26">
        <f>MAX(0,($B$13+$C$13*DS26)/(1+$D$13*DS26)*DL26/(DN26+273)*$E$13)</f>
        <v>0</v>
      </c>
      <c r="AL26" t="s">
        <v>420</v>
      </c>
      <c r="AM26" t="s">
        <v>420</v>
      </c>
      <c r="AN26">
        <v>0</v>
      </c>
      <c r="AO26">
        <v>0</v>
      </c>
      <c r="AP26">
        <f>1-AN26/AO26</f>
        <v>0</v>
      </c>
      <c r="AQ26">
        <v>0</v>
      </c>
      <c r="AR26" t="s">
        <v>420</v>
      </c>
      <c r="AS26" t="s">
        <v>420</v>
      </c>
      <c r="AT26">
        <v>0</v>
      </c>
      <c r="AU26">
        <v>0</v>
      </c>
      <c r="AV26">
        <f>1-AT26/AU26</f>
        <v>0</v>
      </c>
      <c r="AW26">
        <v>0.5</v>
      </c>
      <c r="AX26">
        <f>CW26</f>
        <v>0</v>
      </c>
      <c r="AY26">
        <f>L26</f>
        <v>0</v>
      </c>
      <c r="AZ26">
        <f>AV26*AW26*AX26</f>
        <v>0</v>
      </c>
      <c r="BA26">
        <f>(AY26-AQ26)/AX26</f>
        <v>0</v>
      </c>
      <c r="BB26">
        <f>(AO26-AU26)/AU26</f>
        <v>0</v>
      </c>
      <c r="BC26">
        <f>AN26/(AP26+AN26/AU26)</f>
        <v>0</v>
      </c>
      <c r="BD26" t="s">
        <v>420</v>
      </c>
      <c r="BE26">
        <v>0</v>
      </c>
      <c r="BF26">
        <f>IF(BE26&lt;&gt;0, BE26, BC26)</f>
        <v>0</v>
      </c>
      <c r="BG26">
        <f>1-BF26/AU26</f>
        <v>0</v>
      </c>
      <c r="BH26">
        <f>(AU26-AT26)/(AU26-BF26)</f>
        <v>0</v>
      </c>
      <c r="BI26">
        <f>(AO26-AU26)/(AO26-BF26)</f>
        <v>0</v>
      </c>
      <c r="BJ26">
        <f>(AU26-AT26)/(AU26-AN26)</f>
        <v>0</v>
      </c>
      <c r="BK26">
        <f>(AO26-AU26)/(AO26-AN26)</f>
        <v>0</v>
      </c>
      <c r="BL26">
        <f>(BH26*BF26/AT26)</f>
        <v>0</v>
      </c>
      <c r="BM26">
        <f>(1-BL26)</f>
        <v>0</v>
      </c>
      <c r="CV26">
        <f>$B$11*DT26+$C$11*DU26+$F$11*EF26*(1-EI26)</f>
        <v>0</v>
      </c>
      <c r="CW26">
        <f>CV26*CX26</f>
        <v>0</v>
      </c>
      <c r="CX26">
        <f>($B$11*$D$9+$C$11*$D$9+$F$11*((ES26+EK26)/MAX(ES26+EK26+ET26, 0.1)*$I$9+ET26/MAX(ES26+EK26+ET26, 0.1)*$J$9))/($B$11+$C$11+$F$11)</f>
        <v>0</v>
      </c>
      <c r="CY26">
        <f>($B$11*$K$9+$C$11*$K$9+$F$11*((ES26+EK26)/MAX(ES26+EK26+ET26, 0.1)*$P$9+ET26/MAX(ES26+EK26+ET26, 0.1)*$Q$9))/($B$11+$C$11+$F$11)</f>
        <v>0</v>
      </c>
      <c r="CZ26">
        <v>3.46</v>
      </c>
      <c r="DA26">
        <v>0.5</v>
      </c>
      <c r="DB26" t="s">
        <v>421</v>
      </c>
      <c r="DC26">
        <v>2</v>
      </c>
      <c r="DD26">
        <v>1759443774</v>
      </c>
      <c r="DE26">
        <v>419.6363333333333</v>
      </c>
      <c r="DF26">
        <v>419.957</v>
      </c>
      <c r="DG26">
        <v>23.92844444444444</v>
      </c>
      <c r="DH26">
        <v>23.87998888888889</v>
      </c>
      <c r="DI26">
        <v>419.2156666666667</v>
      </c>
      <c r="DJ26">
        <v>23.77597777777778</v>
      </c>
      <c r="DK26">
        <v>499.9981111111111</v>
      </c>
      <c r="DL26">
        <v>90.79088888888889</v>
      </c>
      <c r="DM26">
        <v>0.03033492222222222</v>
      </c>
      <c r="DN26">
        <v>30.29287777777778</v>
      </c>
      <c r="DO26">
        <v>30.00174444444444</v>
      </c>
      <c r="DP26">
        <v>999.9000000000001</v>
      </c>
      <c r="DQ26">
        <v>0</v>
      </c>
      <c r="DR26">
        <v>0</v>
      </c>
      <c r="DS26">
        <v>9995.694444444445</v>
      </c>
      <c r="DT26">
        <v>0</v>
      </c>
      <c r="DU26">
        <v>0.44966</v>
      </c>
      <c r="DV26">
        <v>-0.3204482222222222</v>
      </c>
      <c r="DW26">
        <v>429.9237777777778</v>
      </c>
      <c r="DX26">
        <v>430.2307777777777</v>
      </c>
      <c r="DY26">
        <v>0.04846635555555556</v>
      </c>
      <c r="DZ26">
        <v>419.957</v>
      </c>
      <c r="EA26">
        <v>23.87998888888889</v>
      </c>
      <c r="EB26">
        <v>2.172485555555555</v>
      </c>
      <c r="EC26">
        <v>2.168084444444444</v>
      </c>
      <c r="ED26">
        <v>18.76085555555555</v>
      </c>
      <c r="EE26">
        <v>18.72842222222222</v>
      </c>
      <c r="EF26">
        <v>0.00500097</v>
      </c>
      <c r="EG26">
        <v>0</v>
      </c>
      <c r="EH26">
        <v>0</v>
      </c>
      <c r="EI26">
        <v>0</v>
      </c>
      <c r="EJ26">
        <v>309.7222222222222</v>
      </c>
      <c r="EK26">
        <v>0.00500097</v>
      </c>
      <c r="EL26">
        <v>-8.433333333333334</v>
      </c>
      <c r="EM26">
        <v>-2.388888888888889</v>
      </c>
      <c r="EN26">
        <v>35.937</v>
      </c>
      <c r="EO26">
        <v>40.70811111111111</v>
      </c>
      <c r="EP26">
        <v>38.04133333333333</v>
      </c>
      <c r="EQ26">
        <v>41.24288888888889</v>
      </c>
      <c r="ER26">
        <v>38.23588888888889</v>
      </c>
      <c r="ES26">
        <v>0</v>
      </c>
      <c r="ET26">
        <v>0</v>
      </c>
      <c r="EU26">
        <v>0</v>
      </c>
      <c r="EV26">
        <v>1759443777.5</v>
      </c>
      <c r="EW26">
        <v>0</v>
      </c>
      <c r="EX26">
        <v>309.5769230769231</v>
      </c>
      <c r="EY26">
        <v>-1.05299161695479</v>
      </c>
      <c r="EZ26">
        <v>20.07863297400341</v>
      </c>
      <c r="FA26">
        <v>-9.01923076923077</v>
      </c>
      <c r="FB26">
        <v>15</v>
      </c>
      <c r="FC26">
        <v>0</v>
      </c>
      <c r="FD26" t="s">
        <v>422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-0.32214815</v>
      </c>
      <c r="FQ26">
        <v>0.06073690806754227</v>
      </c>
      <c r="FR26">
        <v>0.0336512586893492</v>
      </c>
      <c r="FS26">
        <v>1</v>
      </c>
      <c r="FT26">
        <v>309.4911764705882</v>
      </c>
      <c r="FU26">
        <v>1.841100040480052</v>
      </c>
      <c r="FV26">
        <v>6.679528322862098</v>
      </c>
      <c r="FW26">
        <v>-1</v>
      </c>
      <c r="FX26">
        <v>0.0410293525</v>
      </c>
      <c r="FY26">
        <v>0.04314677110694173</v>
      </c>
      <c r="FZ26">
        <v>0.004755607645821273</v>
      </c>
      <c r="GA26">
        <v>1</v>
      </c>
      <c r="GB26">
        <v>2</v>
      </c>
      <c r="GC26">
        <v>2</v>
      </c>
      <c r="GD26" t="s">
        <v>423</v>
      </c>
      <c r="GE26">
        <v>3.13623</v>
      </c>
      <c r="GF26">
        <v>2.69071</v>
      </c>
      <c r="GG26">
        <v>0.094003</v>
      </c>
      <c r="GH26">
        <v>0.09323819999999999</v>
      </c>
      <c r="GI26">
        <v>0.106259</v>
      </c>
      <c r="GJ26">
        <v>0.104786</v>
      </c>
      <c r="GK26">
        <v>28694.9</v>
      </c>
      <c r="GL26">
        <v>28818.8</v>
      </c>
      <c r="GM26">
        <v>29447.5</v>
      </c>
      <c r="GN26">
        <v>29374.2</v>
      </c>
      <c r="GO26">
        <v>34756.8</v>
      </c>
      <c r="GP26">
        <v>34814.4</v>
      </c>
      <c r="GQ26">
        <v>41419.2</v>
      </c>
      <c r="GR26">
        <v>41717.3</v>
      </c>
      <c r="GS26">
        <v>1.91782</v>
      </c>
      <c r="GT26">
        <v>1.87835</v>
      </c>
      <c r="GU26">
        <v>0.0808835</v>
      </c>
      <c r="GV26">
        <v>0</v>
      </c>
      <c r="GW26">
        <v>28.6927</v>
      </c>
      <c r="GX26">
        <v>999.9</v>
      </c>
      <c r="GY26">
        <v>57.8</v>
      </c>
      <c r="GZ26">
        <v>31</v>
      </c>
      <c r="HA26">
        <v>28.7238</v>
      </c>
      <c r="HB26">
        <v>62.5034</v>
      </c>
      <c r="HC26">
        <v>22.8566</v>
      </c>
      <c r="HD26">
        <v>1</v>
      </c>
      <c r="HE26">
        <v>0.146684</v>
      </c>
      <c r="HF26">
        <v>-1.74754</v>
      </c>
      <c r="HG26">
        <v>20.3486</v>
      </c>
      <c r="HH26">
        <v>5.22373</v>
      </c>
      <c r="HI26">
        <v>12.0159</v>
      </c>
      <c r="HJ26">
        <v>4.9899</v>
      </c>
      <c r="HK26">
        <v>3.28923</v>
      </c>
      <c r="HL26">
        <v>9999</v>
      </c>
      <c r="HM26">
        <v>9999</v>
      </c>
      <c r="HN26">
        <v>9999</v>
      </c>
      <c r="HO26">
        <v>999.9</v>
      </c>
      <c r="HP26">
        <v>1.86752</v>
      </c>
      <c r="HQ26">
        <v>1.86665</v>
      </c>
      <c r="HR26">
        <v>1.866</v>
      </c>
      <c r="HS26">
        <v>1.86599</v>
      </c>
      <c r="HT26">
        <v>1.86783</v>
      </c>
      <c r="HU26">
        <v>1.87027</v>
      </c>
      <c r="HV26">
        <v>1.8689</v>
      </c>
      <c r="HW26">
        <v>1.87041</v>
      </c>
      <c r="HX26">
        <v>0</v>
      </c>
      <c r="HY26">
        <v>0</v>
      </c>
      <c r="HZ26">
        <v>0</v>
      </c>
      <c r="IA26">
        <v>0</v>
      </c>
      <c r="IB26" t="s">
        <v>424</v>
      </c>
      <c r="IC26" t="s">
        <v>425</v>
      </c>
      <c r="ID26" t="s">
        <v>426</v>
      </c>
      <c r="IE26" t="s">
        <v>426</v>
      </c>
      <c r="IF26" t="s">
        <v>426</v>
      </c>
      <c r="IG26" t="s">
        <v>426</v>
      </c>
      <c r="IH26">
        <v>0</v>
      </c>
      <c r="II26">
        <v>100</v>
      </c>
      <c r="IJ26">
        <v>100</v>
      </c>
      <c r="IK26">
        <v>0.421</v>
      </c>
      <c r="IL26">
        <v>0.1526</v>
      </c>
      <c r="IM26">
        <v>0.2330401526087988</v>
      </c>
      <c r="IN26">
        <v>0.0007367307031265224</v>
      </c>
      <c r="IO26">
        <v>-7.251983638940153E-07</v>
      </c>
      <c r="IP26">
        <v>8.652596383391262E-11</v>
      </c>
      <c r="IQ26">
        <v>-0.06151440896874384</v>
      </c>
      <c r="IR26">
        <v>-0.003393034134951665</v>
      </c>
      <c r="IS26">
        <v>0.0008123692083874657</v>
      </c>
      <c r="IT26">
        <v>-1.224458200654948E-05</v>
      </c>
      <c r="IU26">
        <v>8</v>
      </c>
      <c r="IV26">
        <v>2305</v>
      </c>
      <c r="IW26">
        <v>1</v>
      </c>
      <c r="IX26">
        <v>28</v>
      </c>
      <c r="IY26">
        <v>29324062.9</v>
      </c>
      <c r="IZ26">
        <v>29324062.9</v>
      </c>
      <c r="JA26">
        <v>1.02661</v>
      </c>
      <c r="JB26">
        <v>2.17407</v>
      </c>
      <c r="JC26">
        <v>1.39648</v>
      </c>
      <c r="JD26">
        <v>2.34131</v>
      </c>
      <c r="JE26">
        <v>1.49536</v>
      </c>
      <c r="JF26">
        <v>2.70752</v>
      </c>
      <c r="JG26">
        <v>35.6613</v>
      </c>
      <c r="JH26">
        <v>24.0787</v>
      </c>
      <c r="JI26">
        <v>18</v>
      </c>
      <c r="JJ26">
        <v>492.087</v>
      </c>
      <c r="JK26">
        <v>456.894</v>
      </c>
      <c r="JL26">
        <v>30.8875</v>
      </c>
      <c r="JM26">
        <v>29.4661</v>
      </c>
      <c r="JN26">
        <v>30.0002</v>
      </c>
      <c r="JO26">
        <v>29.3043</v>
      </c>
      <c r="JP26">
        <v>29.2272</v>
      </c>
      <c r="JQ26">
        <v>20.5568</v>
      </c>
      <c r="JR26">
        <v>25.7241</v>
      </c>
      <c r="JS26">
        <v>72.01090000000001</v>
      </c>
      <c r="JT26">
        <v>30.8677</v>
      </c>
      <c r="JU26">
        <v>420</v>
      </c>
      <c r="JV26">
        <v>23.8423</v>
      </c>
      <c r="JW26">
        <v>100.616</v>
      </c>
      <c r="JX26">
        <v>100.331</v>
      </c>
    </row>
    <row r="27" spans="1:284">
      <c r="A27">
        <v>11</v>
      </c>
      <c r="B27">
        <v>1759443779</v>
      </c>
      <c r="C27">
        <v>20</v>
      </c>
      <c r="D27" t="s">
        <v>446</v>
      </c>
      <c r="E27" t="s">
        <v>447</v>
      </c>
      <c r="F27">
        <v>5</v>
      </c>
      <c r="G27" t="s">
        <v>418</v>
      </c>
      <c r="H27" t="s">
        <v>419</v>
      </c>
      <c r="I27">
        <v>1759443776</v>
      </c>
      <c r="J27">
        <f>(K27)/1000</f>
        <v>0</v>
      </c>
      <c r="K27">
        <f>1000*DK27*AI27*(DG27-DH27)/(100*CZ27*(1000-AI27*DG27))</f>
        <v>0</v>
      </c>
      <c r="L27">
        <f>DK27*AI27*(DF27-DE27*(1000-AI27*DH27)/(1000-AI27*DG27))/(100*CZ27)</f>
        <v>0</v>
      </c>
      <c r="M27">
        <f>DE27 - IF(AI27&gt;1, L27*CZ27*100.0/(AK27), 0)</f>
        <v>0</v>
      </c>
      <c r="N27">
        <f>((T27-J27/2)*M27-L27)/(T27+J27/2)</f>
        <v>0</v>
      </c>
      <c r="O27">
        <f>N27*(DL27+DM27)/1000.0</f>
        <v>0</v>
      </c>
      <c r="P27">
        <f>(DE27 - IF(AI27&gt;1, L27*CZ27*100.0/(AK27), 0))*(DL27+DM27)/1000.0</f>
        <v>0</v>
      </c>
      <c r="Q27">
        <f>2.0/((1/S27-1/R27)+SIGN(S27)*SQRT((1/S27-1/R27)*(1/S27-1/R27) + 4*DA27/((DA27+1)*(DA27+1))*(2*1/S27*1/R27-1/R27*1/R27)))</f>
        <v>0</v>
      </c>
      <c r="R27">
        <f>IF(LEFT(DB27,1)&lt;&gt;"0",IF(LEFT(DB27,1)="1",3.0,DC27),$D$5+$E$5*(DS27*DL27/($K$5*1000))+$F$5*(DS27*DL27/($K$5*1000))*MAX(MIN(CZ27,$J$5),$I$5)*MAX(MIN(CZ27,$J$5),$I$5)+$G$5*MAX(MIN(CZ27,$J$5),$I$5)*(DS27*DL27/($K$5*1000))+$H$5*(DS27*DL27/($K$5*1000))*(DS27*DL27/($K$5*1000)))</f>
        <v>0</v>
      </c>
      <c r="S27">
        <f>J27*(1000-(1000*0.61365*exp(17.502*W27/(240.97+W27))/(DL27+DM27)+DG27)/2)/(1000*0.61365*exp(17.502*W27/(240.97+W27))/(DL27+DM27)-DG27)</f>
        <v>0</v>
      </c>
      <c r="T27">
        <f>1/((DA27+1)/(Q27/1.6)+1/(R27/1.37)) + DA27/((DA27+1)/(Q27/1.6) + DA27/(R27/1.37))</f>
        <v>0</v>
      </c>
      <c r="U27">
        <f>(CV27*CY27)</f>
        <v>0</v>
      </c>
      <c r="V27">
        <f>(DN27+(U27+2*0.95*5.67E-8*(((DN27+$B$7)+273)^4-(DN27+273)^4)-44100*J27)/(1.84*29.3*R27+8*0.95*5.67E-8*(DN27+273)^3))</f>
        <v>0</v>
      </c>
      <c r="W27">
        <f>($C$7*DO27+$D$7*DP27+$E$7*V27)</f>
        <v>0</v>
      </c>
      <c r="X27">
        <f>0.61365*exp(17.502*W27/(240.97+W27))</f>
        <v>0</v>
      </c>
      <c r="Y27">
        <f>(Z27/AA27*100)</f>
        <v>0</v>
      </c>
      <c r="Z27">
        <f>DG27*(DL27+DM27)/1000</f>
        <v>0</v>
      </c>
      <c r="AA27">
        <f>0.61365*exp(17.502*DN27/(240.97+DN27))</f>
        <v>0</v>
      </c>
      <c r="AB27">
        <f>(X27-DG27*(DL27+DM27)/1000)</f>
        <v>0</v>
      </c>
      <c r="AC27">
        <f>(-J27*44100)</f>
        <v>0</v>
      </c>
      <c r="AD27">
        <f>2*29.3*R27*0.92*(DN27-W27)</f>
        <v>0</v>
      </c>
      <c r="AE27">
        <f>2*0.95*5.67E-8*(((DN27+$B$7)+273)^4-(W27+273)^4)</f>
        <v>0</v>
      </c>
      <c r="AF27">
        <f>U27+AE27+AC27+AD27</f>
        <v>0</v>
      </c>
      <c r="AG27">
        <v>1</v>
      </c>
      <c r="AH27">
        <v>0</v>
      </c>
      <c r="AI27">
        <f>IF(AG27*$H$13&gt;=AK27,1.0,(AK27/(AK27-AG27*$H$13)))</f>
        <v>0</v>
      </c>
      <c r="AJ27">
        <f>(AI27-1)*100</f>
        <v>0</v>
      </c>
      <c r="AK27">
        <f>MAX(0,($B$13+$C$13*DS27)/(1+$D$13*DS27)*DL27/(DN27+273)*$E$13)</f>
        <v>0</v>
      </c>
      <c r="AL27" t="s">
        <v>420</v>
      </c>
      <c r="AM27" t="s">
        <v>420</v>
      </c>
      <c r="AN27">
        <v>0</v>
      </c>
      <c r="AO27">
        <v>0</v>
      </c>
      <c r="AP27">
        <f>1-AN27/AO27</f>
        <v>0</v>
      </c>
      <c r="AQ27">
        <v>0</v>
      </c>
      <c r="AR27" t="s">
        <v>420</v>
      </c>
      <c r="AS27" t="s">
        <v>420</v>
      </c>
      <c r="AT27">
        <v>0</v>
      </c>
      <c r="AU27">
        <v>0</v>
      </c>
      <c r="AV27">
        <f>1-AT27/AU27</f>
        <v>0</v>
      </c>
      <c r="AW27">
        <v>0.5</v>
      </c>
      <c r="AX27">
        <f>CW27</f>
        <v>0</v>
      </c>
      <c r="AY27">
        <f>L27</f>
        <v>0</v>
      </c>
      <c r="AZ27">
        <f>AV27*AW27*AX27</f>
        <v>0</v>
      </c>
      <c r="BA27">
        <f>(AY27-AQ27)/AX27</f>
        <v>0</v>
      </c>
      <c r="BB27">
        <f>(AO27-AU27)/AU27</f>
        <v>0</v>
      </c>
      <c r="BC27">
        <f>AN27/(AP27+AN27/AU27)</f>
        <v>0</v>
      </c>
      <c r="BD27" t="s">
        <v>420</v>
      </c>
      <c r="BE27">
        <v>0</v>
      </c>
      <c r="BF27">
        <f>IF(BE27&lt;&gt;0, BE27, BC27)</f>
        <v>0</v>
      </c>
      <c r="BG27">
        <f>1-BF27/AU27</f>
        <v>0</v>
      </c>
      <c r="BH27">
        <f>(AU27-AT27)/(AU27-BF27)</f>
        <v>0</v>
      </c>
      <c r="BI27">
        <f>(AO27-AU27)/(AO27-BF27)</f>
        <v>0</v>
      </c>
      <c r="BJ27">
        <f>(AU27-AT27)/(AU27-AN27)</f>
        <v>0</v>
      </c>
      <c r="BK27">
        <f>(AO27-AU27)/(AO27-AN27)</f>
        <v>0</v>
      </c>
      <c r="BL27">
        <f>(BH27*BF27/AT27)</f>
        <v>0</v>
      </c>
      <c r="BM27">
        <f>(1-BL27)</f>
        <v>0</v>
      </c>
      <c r="CV27">
        <f>$B$11*DT27+$C$11*DU27+$F$11*EF27*(1-EI27)</f>
        <v>0</v>
      </c>
      <c r="CW27">
        <f>CV27*CX27</f>
        <v>0</v>
      </c>
      <c r="CX27">
        <f>($B$11*$D$9+$C$11*$D$9+$F$11*((ES27+EK27)/MAX(ES27+EK27+ET27, 0.1)*$I$9+ET27/MAX(ES27+EK27+ET27, 0.1)*$J$9))/($B$11+$C$11+$F$11)</f>
        <v>0</v>
      </c>
      <c r="CY27">
        <f>($B$11*$K$9+$C$11*$K$9+$F$11*((ES27+EK27)/MAX(ES27+EK27+ET27, 0.1)*$P$9+ET27/MAX(ES27+EK27+ET27, 0.1)*$Q$9))/($B$11+$C$11+$F$11)</f>
        <v>0</v>
      </c>
      <c r="CZ27">
        <v>3.46</v>
      </c>
      <c r="DA27">
        <v>0.5</v>
      </c>
      <c r="DB27" t="s">
        <v>421</v>
      </c>
      <c r="DC27">
        <v>2</v>
      </c>
      <c r="DD27">
        <v>1759443776</v>
      </c>
      <c r="DE27">
        <v>419.6268888888889</v>
      </c>
      <c r="DF27">
        <v>419.9477777777778</v>
      </c>
      <c r="DG27">
        <v>23.93173333333333</v>
      </c>
      <c r="DH27">
        <v>23.87886666666667</v>
      </c>
      <c r="DI27">
        <v>419.206</v>
      </c>
      <c r="DJ27">
        <v>23.7792</v>
      </c>
      <c r="DK27">
        <v>500.0223333333333</v>
      </c>
      <c r="DL27">
        <v>90.79092222222221</v>
      </c>
      <c r="DM27">
        <v>0.03032839999999999</v>
      </c>
      <c r="DN27">
        <v>30.29892222222222</v>
      </c>
      <c r="DO27">
        <v>30.00887777777778</v>
      </c>
      <c r="DP27">
        <v>999.9000000000001</v>
      </c>
      <c r="DQ27">
        <v>0</v>
      </c>
      <c r="DR27">
        <v>0</v>
      </c>
      <c r="DS27">
        <v>10001.81111111111</v>
      </c>
      <c r="DT27">
        <v>0</v>
      </c>
      <c r="DU27">
        <v>0.44966</v>
      </c>
      <c r="DV27">
        <v>-0.3209364444444444</v>
      </c>
      <c r="DW27">
        <v>429.9153333333334</v>
      </c>
      <c r="DX27">
        <v>430.2208888888889</v>
      </c>
      <c r="DY27">
        <v>0.05286067777777778</v>
      </c>
      <c r="DZ27">
        <v>419.9477777777778</v>
      </c>
      <c r="EA27">
        <v>23.87886666666667</v>
      </c>
      <c r="EB27">
        <v>2.172783333333333</v>
      </c>
      <c r="EC27">
        <v>2.167984444444444</v>
      </c>
      <c r="ED27">
        <v>18.76303333333333</v>
      </c>
      <c r="EE27">
        <v>18.72767777777778</v>
      </c>
      <c r="EF27">
        <v>0.00500097</v>
      </c>
      <c r="EG27">
        <v>0</v>
      </c>
      <c r="EH27">
        <v>0</v>
      </c>
      <c r="EI27">
        <v>0</v>
      </c>
      <c r="EJ27">
        <v>307.9777777777778</v>
      </c>
      <c r="EK27">
        <v>0.00500097</v>
      </c>
      <c r="EL27">
        <v>-10.3</v>
      </c>
      <c r="EM27">
        <v>-3.155555555555555</v>
      </c>
      <c r="EN27">
        <v>35.937</v>
      </c>
      <c r="EO27">
        <v>40.64555555555555</v>
      </c>
      <c r="EP27">
        <v>38.02066666666666</v>
      </c>
      <c r="EQ27">
        <v>41.15955555555556</v>
      </c>
      <c r="ER27">
        <v>38.208</v>
      </c>
      <c r="ES27">
        <v>0</v>
      </c>
      <c r="ET27">
        <v>0</v>
      </c>
      <c r="EU27">
        <v>0</v>
      </c>
      <c r="EV27">
        <v>1759443779.9</v>
      </c>
      <c r="EW27">
        <v>0</v>
      </c>
      <c r="EX27">
        <v>309.9153846153847</v>
      </c>
      <c r="EY27">
        <v>-18.18803428981763</v>
      </c>
      <c r="EZ27">
        <v>-31.16581153765127</v>
      </c>
      <c r="FA27">
        <v>-7.946153846153846</v>
      </c>
      <c r="FB27">
        <v>15</v>
      </c>
      <c r="FC27">
        <v>0</v>
      </c>
      <c r="FD27" t="s">
        <v>422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-0.318542512195122</v>
      </c>
      <c r="FQ27">
        <v>0.0376814425087107</v>
      </c>
      <c r="FR27">
        <v>0.03408428928415479</v>
      </c>
      <c r="FS27">
        <v>1</v>
      </c>
      <c r="FT27">
        <v>309.5323529411765</v>
      </c>
      <c r="FU27">
        <v>-8.582123830320741</v>
      </c>
      <c r="FV27">
        <v>6.469963205106542</v>
      </c>
      <c r="FW27">
        <v>-1</v>
      </c>
      <c r="FX27">
        <v>0.04316296829268292</v>
      </c>
      <c r="FY27">
        <v>0.06056118606271774</v>
      </c>
      <c r="FZ27">
        <v>0.006475955938454147</v>
      </c>
      <c r="GA27">
        <v>1</v>
      </c>
      <c r="GB27">
        <v>2</v>
      </c>
      <c r="GC27">
        <v>2</v>
      </c>
      <c r="GD27" t="s">
        <v>423</v>
      </c>
      <c r="GE27">
        <v>3.13634</v>
      </c>
      <c r="GF27">
        <v>2.69074</v>
      </c>
      <c r="GG27">
        <v>0.0939999</v>
      </c>
      <c r="GH27">
        <v>0.0932477</v>
      </c>
      <c r="GI27">
        <v>0.106259</v>
      </c>
      <c r="GJ27">
        <v>0.10478</v>
      </c>
      <c r="GK27">
        <v>28695.4</v>
      </c>
      <c r="GL27">
        <v>28818.6</v>
      </c>
      <c r="GM27">
        <v>29447.9</v>
      </c>
      <c r="GN27">
        <v>29374.2</v>
      </c>
      <c r="GO27">
        <v>34757.2</v>
      </c>
      <c r="GP27">
        <v>34814.7</v>
      </c>
      <c r="GQ27">
        <v>41419.6</v>
      </c>
      <c r="GR27">
        <v>41717.4</v>
      </c>
      <c r="GS27">
        <v>1.91803</v>
      </c>
      <c r="GT27">
        <v>1.87805</v>
      </c>
      <c r="GU27">
        <v>0.0812262</v>
      </c>
      <c r="GV27">
        <v>0</v>
      </c>
      <c r="GW27">
        <v>28.6927</v>
      </c>
      <c r="GX27">
        <v>999.9</v>
      </c>
      <c r="GY27">
        <v>57.8</v>
      </c>
      <c r="GZ27">
        <v>31</v>
      </c>
      <c r="HA27">
        <v>28.7195</v>
      </c>
      <c r="HB27">
        <v>62.4234</v>
      </c>
      <c r="HC27">
        <v>22.8165</v>
      </c>
      <c r="HD27">
        <v>1</v>
      </c>
      <c r="HE27">
        <v>0.146489</v>
      </c>
      <c r="HF27">
        <v>-1.6402</v>
      </c>
      <c r="HG27">
        <v>20.3497</v>
      </c>
      <c r="HH27">
        <v>5.22388</v>
      </c>
      <c r="HI27">
        <v>12.0159</v>
      </c>
      <c r="HJ27">
        <v>4.9898</v>
      </c>
      <c r="HK27">
        <v>3.28918</v>
      </c>
      <c r="HL27">
        <v>9999</v>
      </c>
      <c r="HM27">
        <v>9999</v>
      </c>
      <c r="HN27">
        <v>9999</v>
      </c>
      <c r="HO27">
        <v>999.9</v>
      </c>
      <c r="HP27">
        <v>1.86752</v>
      </c>
      <c r="HQ27">
        <v>1.86664</v>
      </c>
      <c r="HR27">
        <v>1.866</v>
      </c>
      <c r="HS27">
        <v>1.86599</v>
      </c>
      <c r="HT27">
        <v>1.86783</v>
      </c>
      <c r="HU27">
        <v>1.87027</v>
      </c>
      <c r="HV27">
        <v>1.86891</v>
      </c>
      <c r="HW27">
        <v>1.87042</v>
      </c>
      <c r="HX27">
        <v>0</v>
      </c>
      <c r="HY27">
        <v>0</v>
      </c>
      <c r="HZ27">
        <v>0</v>
      </c>
      <c r="IA27">
        <v>0</v>
      </c>
      <c r="IB27" t="s">
        <v>424</v>
      </c>
      <c r="IC27" t="s">
        <v>425</v>
      </c>
      <c r="ID27" t="s">
        <v>426</v>
      </c>
      <c r="IE27" t="s">
        <v>426</v>
      </c>
      <c r="IF27" t="s">
        <v>426</v>
      </c>
      <c r="IG27" t="s">
        <v>426</v>
      </c>
      <c r="IH27">
        <v>0</v>
      </c>
      <c r="II27">
        <v>100</v>
      </c>
      <c r="IJ27">
        <v>100</v>
      </c>
      <c r="IK27">
        <v>0.42</v>
      </c>
      <c r="IL27">
        <v>0.1526</v>
      </c>
      <c r="IM27">
        <v>0.2330401526087988</v>
      </c>
      <c r="IN27">
        <v>0.0007367307031265224</v>
      </c>
      <c r="IO27">
        <v>-7.251983638940153E-07</v>
      </c>
      <c r="IP27">
        <v>8.652596383391262E-11</v>
      </c>
      <c r="IQ27">
        <v>-0.06151440896874384</v>
      </c>
      <c r="IR27">
        <v>-0.003393034134951665</v>
      </c>
      <c r="IS27">
        <v>0.0008123692083874657</v>
      </c>
      <c r="IT27">
        <v>-1.224458200654948E-05</v>
      </c>
      <c r="IU27">
        <v>8</v>
      </c>
      <c r="IV27">
        <v>2305</v>
      </c>
      <c r="IW27">
        <v>1</v>
      </c>
      <c r="IX27">
        <v>28</v>
      </c>
      <c r="IY27">
        <v>29324063</v>
      </c>
      <c r="IZ27">
        <v>29324063</v>
      </c>
      <c r="JA27">
        <v>1.02661</v>
      </c>
      <c r="JB27">
        <v>2.17773</v>
      </c>
      <c r="JC27">
        <v>1.39648</v>
      </c>
      <c r="JD27">
        <v>2.34131</v>
      </c>
      <c r="JE27">
        <v>1.49536</v>
      </c>
      <c r="JF27">
        <v>2.65991</v>
      </c>
      <c r="JG27">
        <v>35.6613</v>
      </c>
      <c r="JH27">
        <v>24.0875</v>
      </c>
      <c r="JI27">
        <v>18</v>
      </c>
      <c r="JJ27">
        <v>492.204</v>
      </c>
      <c r="JK27">
        <v>456.704</v>
      </c>
      <c r="JL27">
        <v>30.9027</v>
      </c>
      <c r="JM27">
        <v>29.4657</v>
      </c>
      <c r="JN27">
        <v>30</v>
      </c>
      <c r="JO27">
        <v>29.303</v>
      </c>
      <c r="JP27">
        <v>29.2272</v>
      </c>
      <c r="JQ27">
        <v>20.5549</v>
      </c>
      <c r="JR27">
        <v>25.7241</v>
      </c>
      <c r="JS27">
        <v>72.01090000000001</v>
      </c>
      <c r="JT27">
        <v>30.8677</v>
      </c>
      <c r="JU27">
        <v>420</v>
      </c>
      <c r="JV27">
        <v>23.842</v>
      </c>
      <c r="JW27">
        <v>100.617</v>
      </c>
      <c r="JX27">
        <v>100.331</v>
      </c>
    </row>
    <row r="28" spans="1:284">
      <c r="A28">
        <v>12</v>
      </c>
      <c r="B28">
        <v>1759443781</v>
      </c>
      <c r="C28">
        <v>22</v>
      </c>
      <c r="D28" t="s">
        <v>448</v>
      </c>
      <c r="E28" t="s">
        <v>449</v>
      </c>
      <c r="F28">
        <v>5</v>
      </c>
      <c r="G28" t="s">
        <v>418</v>
      </c>
      <c r="H28" t="s">
        <v>419</v>
      </c>
      <c r="I28">
        <v>1759443778</v>
      </c>
      <c r="J28">
        <f>(K28)/1000</f>
        <v>0</v>
      </c>
      <c r="K28">
        <f>1000*DK28*AI28*(DG28-DH28)/(100*CZ28*(1000-AI28*DG28))</f>
        <v>0</v>
      </c>
      <c r="L28">
        <f>DK28*AI28*(DF28-DE28*(1000-AI28*DH28)/(1000-AI28*DG28))/(100*CZ28)</f>
        <v>0</v>
      </c>
      <c r="M28">
        <f>DE28 - IF(AI28&gt;1, L28*CZ28*100.0/(AK28), 0)</f>
        <v>0</v>
      </c>
      <c r="N28">
        <f>((T28-J28/2)*M28-L28)/(T28+J28/2)</f>
        <v>0</v>
      </c>
      <c r="O28">
        <f>N28*(DL28+DM28)/1000.0</f>
        <v>0</v>
      </c>
      <c r="P28">
        <f>(DE28 - IF(AI28&gt;1, L28*CZ28*100.0/(AK28), 0))*(DL28+DM28)/1000.0</f>
        <v>0</v>
      </c>
      <c r="Q28">
        <f>2.0/((1/S28-1/R28)+SIGN(S28)*SQRT((1/S28-1/R28)*(1/S28-1/R28) + 4*DA28/((DA28+1)*(DA28+1))*(2*1/S28*1/R28-1/R28*1/R28)))</f>
        <v>0</v>
      </c>
      <c r="R28">
        <f>IF(LEFT(DB28,1)&lt;&gt;"0",IF(LEFT(DB28,1)="1",3.0,DC28),$D$5+$E$5*(DS28*DL28/($K$5*1000))+$F$5*(DS28*DL28/($K$5*1000))*MAX(MIN(CZ28,$J$5),$I$5)*MAX(MIN(CZ28,$J$5),$I$5)+$G$5*MAX(MIN(CZ28,$J$5),$I$5)*(DS28*DL28/($K$5*1000))+$H$5*(DS28*DL28/($K$5*1000))*(DS28*DL28/($K$5*1000)))</f>
        <v>0</v>
      </c>
      <c r="S28">
        <f>J28*(1000-(1000*0.61365*exp(17.502*W28/(240.97+W28))/(DL28+DM28)+DG28)/2)/(1000*0.61365*exp(17.502*W28/(240.97+W28))/(DL28+DM28)-DG28)</f>
        <v>0</v>
      </c>
      <c r="T28">
        <f>1/((DA28+1)/(Q28/1.6)+1/(R28/1.37)) + DA28/((DA28+1)/(Q28/1.6) + DA28/(R28/1.37))</f>
        <v>0</v>
      </c>
      <c r="U28">
        <f>(CV28*CY28)</f>
        <v>0</v>
      </c>
      <c r="V28">
        <f>(DN28+(U28+2*0.95*5.67E-8*(((DN28+$B$7)+273)^4-(DN28+273)^4)-44100*J28)/(1.84*29.3*R28+8*0.95*5.67E-8*(DN28+273)^3))</f>
        <v>0</v>
      </c>
      <c r="W28">
        <f>($C$7*DO28+$D$7*DP28+$E$7*V28)</f>
        <v>0</v>
      </c>
      <c r="X28">
        <f>0.61365*exp(17.502*W28/(240.97+W28))</f>
        <v>0</v>
      </c>
      <c r="Y28">
        <f>(Z28/AA28*100)</f>
        <v>0</v>
      </c>
      <c r="Z28">
        <f>DG28*(DL28+DM28)/1000</f>
        <v>0</v>
      </c>
      <c r="AA28">
        <f>0.61365*exp(17.502*DN28/(240.97+DN28))</f>
        <v>0</v>
      </c>
      <c r="AB28">
        <f>(X28-DG28*(DL28+DM28)/1000)</f>
        <v>0</v>
      </c>
      <c r="AC28">
        <f>(-J28*44100)</f>
        <v>0</v>
      </c>
      <c r="AD28">
        <f>2*29.3*R28*0.92*(DN28-W28)</f>
        <v>0</v>
      </c>
      <c r="AE28">
        <f>2*0.95*5.67E-8*(((DN28+$B$7)+273)^4-(W28+273)^4)</f>
        <v>0</v>
      </c>
      <c r="AF28">
        <f>U28+AE28+AC28+AD28</f>
        <v>0</v>
      </c>
      <c r="AG28">
        <v>1</v>
      </c>
      <c r="AH28">
        <v>0</v>
      </c>
      <c r="AI28">
        <f>IF(AG28*$H$13&gt;=AK28,1.0,(AK28/(AK28-AG28*$H$13)))</f>
        <v>0</v>
      </c>
      <c r="AJ28">
        <f>(AI28-1)*100</f>
        <v>0</v>
      </c>
      <c r="AK28">
        <f>MAX(0,($B$13+$C$13*DS28)/(1+$D$13*DS28)*DL28/(DN28+273)*$E$13)</f>
        <v>0</v>
      </c>
      <c r="AL28" t="s">
        <v>420</v>
      </c>
      <c r="AM28" t="s">
        <v>420</v>
      </c>
      <c r="AN28">
        <v>0</v>
      </c>
      <c r="AO28">
        <v>0</v>
      </c>
      <c r="AP28">
        <f>1-AN28/AO28</f>
        <v>0</v>
      </c>
      <c r="AQ28">
        <v>0</v>
      </c>
      <c r="AR28" t="s">
        <v>420</v>
      </c>
      <c r="AS28" t="s">
        <v>420</v>
      </c>
      <c r="AT28">
        <v>0</v>
      </c>
      <c r="AU28">
        <v>0</v>
      </c>
      <c r="AV28">
        <f>1-AT28/AU28</f>
        <v>0</v>
      </c>
      <c r="AW28">
        <v>0.5</v>
      </c>
      <c r="AX28">
        <f>CW28</f>
        <v>0</v>
      </c>
      <c r="AY28">
        <f>L28</f>
        <v>0</v>
      </c>
      <c r="AZ28">
        <f>AV28*AW28*AX28</f>
        <v>0</v>
      </c>
      <c r="BA28">
        <f>(AY28-AQ28)/AX28</f>
        <v>0</v>
      </c>
      <c r="BB28">
        <f>(AO28-AU28)/AU28</f>
        <v>0</v>
      </c>
      <c r="BC28">
        <f>AN28/(AP28+AN28/AU28)</f>
        <v>0</v>
      </c>
      <c r="BD28" t="s">
        <v>420</v>
      </c>
      <c r="BE28">
        <v>0</v>
      </c>
      <c r="BF28">
        <f>IF(BE28&lt;&gt;0, BE28, BC28)</f>
        <v>0</v>
      </c>
      <c r="BG28">
        <f>1-BF28/AU28</f>
        <v>0</v>
      </c>
      <c r="BH28">
        <f>(AU28-AT28)/(AU28-BF28)</f>
        <v>0</v>
      </c>
      <c r="BI28">
        <f>(AO28-AU28)/(AO28-BF28)</f>
        <v>0</v>
      </c>
      <c r="BJ28">
        <f>(AU28-AT28)/(AU28-AN28)</f>
        <v>0</v>
      </c>
      <c r="BK28">
        <f>(AO28-AU28)/(AO28-AN28)</f>
        <v>0</v>
      </c>
      <c r="BL28">
        <f>(BH28*BF28/AT28)</f>
        <v>0</v>
      </c>
      <c r="BM28">
        <f>(1-BL28)</f>
        <v>0</v>
      </c>
      <c r="CV28">
        <f>$B$11*DT28+$C$11*DU28+$F$11*EF28*(1-EI28)</f>
        <v>0</v>
      </c>
      <c r="CW28">
        <f>CV28*CX28</f>
        <v>0</v>
      </c>
      <c r="CX28">
        <f>($B$11*$D$9+$C$11*$D$9+$F$11*((ES28+EK28)/MAX(ES28+EK28+ET28, 0.1)*$I$9+ET28/MAX(ES28+EK28+ET28, 0.1)*$J$9))/($B$11+$C$11+$F$11)</f>
        <v>0</v>
      </c>
      <c r="CY28">
        <f>($B$11*$K$9+$C$11*$K$9+$F$11*((ES28+EK28)/MAX(ES28+EK28+ET28, 0.1)*$P$9+ET28/MAX(ES28+EK28+ET28, 0.1)*$Q$9))/($B$11+$C$11+$F$11)</f>
        <v>0</v>
      </c>
      <c r="CZ28">
        <v>3.46</v>
      </c>
      <c r="DA28">
        <v>0.5</v>
      </c>
      <c r="DB28" t="s">
        <v>421</v>
      </c>
      <c r="DC28">
        <v>2</v>
      </c>
      <c r="DD28">
        <v>1759443778</v>
      </c>
      <c r="DE28">
        <v>419.6217777777777</v>
      </c>
      <c r="DF28">
        <v>419.9562222222222</v>
      </c>
      <c r="DG28">
        <v>23.93362222222222</v>
      </c>
      <c r="DH28">
        <v>23.87745555555556</v>
      </c>
      <c r="DI28">
        <v>419.201</v>
      </c>
      <c r="DJ28">
        <v>23.78104444444445</v>
      </c>
      <c r="DK28">
        <v>500.0724444444444</v>
      </c>
      <c r="DL28">
        <v>90.79016666666666</v>
      </c>
      <c r="DM28">
        <v>0.03029034444444444</v>
      </c>
      <c r="DN28">
        <v>30.30567777777778</v>
      </c>
      <c r="DO28">
        <v>30.0134</v>
      </c>
      <c r="DP28">
        <v>999.9000000000001</v>
      </c>
      <c r="DQ28">
        <v>0</v>
      </c>
      <c r="DR28">
        <v>0</v>
      </c>
      <c r="DS28">
        <v>10013.75555555556</v>
      </c>
      <c r="DT28">
        <v>0</v>
      </c>
      <c r="DU28">
        <v>0.44966</v>
      </c>
      <c r="DV28">
        <v>-0.3345982222222222</v>
      </c>
      <c r="DW28">
        <v>429.9108888888888</v>
      </c>
      <c r="DX28">
        <v>430.229</v>
      </c>
      <c r="DY28">
        <v>0.05614428888888889</v>
      </c>
      <c r="DZ28">
        <v>419.9562222222222</v>
      </c>
      <c r="EA28">
        <v>23.87745555555556</v>
      </c>
      <c r="EB28">
        <v>2.172934444444445</v>
      </c>
      <c r="EC28">
        <v>2.167838888888889</v>
      </c>
      <c r="ED28">
        <v>18.76415555555555</v>
      </c>
      <c r="EE28">
        <v>18.7266</v>
      </c>
      <c r="EF28">
        <v>0.00500097</v>
      </c>
      <c r="EG28">
        <v>0</v>
      </c>
      <c r="EH28">
        <v>0</v>
      </c>
      <c r="EI28">
        <v>0</v>
      </c>
      <c r="EJ28">
        <v>309.3</v>
      </c>
      <c r="EK28">
        <v>0.00500097</v>
      </c>
      <c r="EL28">
        <v>-9.233333333333334</v>
      </c>
      <c r="EM28">
        <v>-3.255555555555556</v>
      </c>
      <c r="EN28">
        <v>35.91633333333333</v>
      </c>
      <c r="EO28">
        <v>40.57622222222223</v>
      </c>
      <c r="EP28">
        <v>37.986</v>
      </c>
      <c r="EQ28">
        <v>41.08311111111111</v>
      </c>
      <c r="ER28">
        <v>38.16633333333333</v>
      </c>
      <c r="ES28">
        <v>0</v>
      </c>
      <c r="ET28">
        <v>0</v>
      </c>
      <c r="EU28">
        <v>0</v>
      </c>
      <c r="EV28">
        <v>1759443781.7</v>
      </c>
      <c r="EW28">
        <v>0</v>
      </c>
      <c r="EX28">
        <v>310.416</v>
      </c>
      <c r="EY28">
        <v>-8.43846170107448</v>
      </c>
      <c r="EZ28">
        <v>-29.83076908649542</v>
      </c>
      <c r="FA28">
        <v>-8.228000000000002</v>
      </c>
      <c r="FB28">
        <v>15</v>
      </c>
      <c r="FC28">
        <v>0</v>
      </c>
      <c r="FD28" t="s">
        <v>422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-0.321261625</v>
      </c>
      <c r="FQ28">
        <v>-0.03660007879924972</v>
      </c>
      <c r="FR28">
        <v>0.03659651339314136</v>
      </c>
      <c r="FS28">
        <v>1</v>
      </c>
      <c r="FT28">
        <v>309.5500000000001</v>
      </c>
      <c r="FU28">
        <v>3.873185612392321</v>
      </c>
      <c r="FV28">
        <v>6.52633804175773</v>
      </c>
      <c r="FW28">
        <v>-1</v>
      </c>
      <c r="FX28">
        <v>0.044918485</v>
      </c>
      <c r="FY28">
        <v>0.07187883827392116</v>
      </c>
      <c r="FZ28">
        <v>0.007294541806911178</v>
      </c>
      <c r="GA28">
        <v>1</v>
      </c>
      <c r="GB28">
        <v>2</v>
      </c>
      <c r="GC28">
        <v>2</v>
      </c>
      <c r="GD28" t="s">
        <v>423</v>
      </c>
      <c r="GE28">
        <v>3.13643</v>
      </c>
      <c r="GF28">
        <v>2.69052</v>
      </c>
      <c r="GG28">
        <v>0.09399929999999999</v>
      </c>
      <c r="GH28">
        <v>0.0932458</v>
      </c>
      <c r="GI28">
        <v>0.106256</v>
      </c>
      <c r="GJ28">
        <v>0.104774</v>
      </c>
      <c r="GK28">
        <v>28695.4</v>
      </c>
      <c r="GL28">
        <v>28818.6</v>
      </c>
      <c r="GM28">
        <v>29447.9</v>
      </c>
      <c r="GN28">
        <v>29374.2</v>
      </c>
      <c r="GO28">
        <v>34757.6</v>
      </c>
      <c r="GP28">
        <v>34815</v>
      </c>
      <c r="GQ28">
        <v>41420</v>
      </c>
      <c r="GR28">
        <v>41717.5</v>
      </c>
      <c r="GS28">
        <v>1.91815</v>
      </c>
      <c r="GT28">
        <v>1.87825</v>
      </c>
      <c r="GU28">
        <v>0.0815094</v>
      </c>
      <c r="GV28">
        <v>0</v>
      </c>
      <c r="GW28">
        <v>28.6927</v>
      </c>
      <c r="GX28">
        <v>999.9</v>
      </c>
      <c r="GY28">
        <v>57.8</v>
      </c>
      <c r="GZ28">
        <v>31</v>
      </c>
      <c r="HA28">
        <v>28.7214</v>
      </c>
      <c r="HB28">
        <v>62.5534</v>
      </c>
      <c r="HC28">
        <v>22.8205</v>
      </c>
      <c r="HD28">
        <v>1</v>
      </c>
      <c r="HE28">
        <v>0.146369</v>
      </c>
      <c r="HF28">
        <v>-1.55819</v>
      </c>
      <c r="HG28">
        <v>20.3505</v>
      </c>
      <c r="HH28">
        <v>5.22403</v>
      </c>
      <c r="HI28">
        <v>12.0159</v>
      </c>
      <c r="HJ28">
        <v>4.9897</v>
      </c>
      <c r="HK28">
        <v>3.28913</v>
      </c>
      <c r="HL28">
        <v>9999</v>
      </c>
      <c r="HM28">
        <v>9999</v>
      </c>
      <c r="HN28">
        <v>9999</v>
      </c>
      <c r="HO28">
        <v>999.9</v>
      </c>
      <c r="HP28">
        <v>1.86751</v>
      </c>
      <c r="HQ28">
        <v>1.86664</v>
      </c>
      <c r="HR28">
        <v>1.866</v>
      </c>
      <c r="HS28">
        <v>1.866</v>
      </c>
      <c r="HT28">
        <v>1.86783</v>
      </c>
      <c r="HU28">
        <v>1.87027</v>
      </c>
      <c r="HV28">
        <v>1.86891</v>
      </c>
      <c r="HW28">
        <v>1.8704</v>
      </c>
      <c r="HX28">
        <v>0</v>
      </c>
      <c r="HY28">
        <v>0</v>
      </c>
      <c r="HZ28">
        <v>0</v>
      </c>
      <c r="IA28">
        <v>0</v>
      </c>
      <c r="IB28" t="s">
        <v>424</v>
      </c>
      <c r="IC28" t="s">
        <v>425</v>
      </c>
      <c r="ID28" t="s">
        <v>426</v>
      </c>
      <c r="IE28" t="s">
        <v>426</v>
      </c>
      <c r="IF28" t="s">
        <v>426</v>
      </c>
      <c r="IG28" t="s">
        <v>426</v>
      </c>
      <c r="IH28">
        <v>0</v>
      </c>
      <c r="II28">
        <v>100</v>
      </c>
      <c r="IJ28">
        <v>100</v>
      </c>
      <c r="IK28">
        <v>0.421</v>
      </c>
      <c r="IL28">
        <v>0.1525</v>
      </c>
      <c r="IM28">
        <v>0.2330401526087988</v>
      </c>
      <c r="IN28">
        <v>0.0007367307031265224</v>
      </c>
      <c r="IO28">
        <v>-7.251983638940153E-07</v>
      </c>
      <c r="IP28">
        <v>8.652596383391262E-11</v>
      </c>
      <c r="IQ28">
        <v>-0.06151440896874384</v>
      </c>
      <c r="IR28">
        <v>-0.003393034134951665</v>
      </c>
      <c r="IS28">
        <v>0.0008123692083874657</v>
      </c>
      <c r="IT28">
        <v>-1.224458200654948E-05</v>
      </c>
      <c r="IU28">
        <v>8</v>
      </c>
      <c r="IV28">
        <v>2305</v>
      </c>
      <c r="IW28">
        <v>1</v>
      </c>
      <c r="IX28">
        <v>28</v>
      </c>
      <c r="IY28">
        <v>29324063</v>
      </c>
      <c r="IZ28">
        <v>29324063</v>
      </c>
      <c r="JA28">
        <v>1.02661</v>
      </c>
      <c r="JB28">
        <v>2.18018</v>
      </c>
      <c r="JC28">
        <v>1.39648</v>
      </c>
      <c r="JD28">
        <v>2.33887</v>
      </c>
      <c r="JE28">
        <v>1.49536</v>
      </c>
      <c r="JF28">
        <v>2.70142</v>
      </c>
      <c r="JG28">
        <v>35.6613</v>
      </c>
      <c r="JH28">
        <v>24.0875</v>
      </c>
      <c r="JI28">
        <v>18</v>
      </c>
      <c r="JJ28">
        <v>492.275</v>
      </c>
      <c r="JK28">
        <v>456.83</v>
      </c>
      <c r="JL28">
        <v>30.9103</v>
      </c>
      <c r="JM28">
        <v>29.4657</v>
      </c>
      <c r="JN28">
        <v>29.9999</v>
      </c>
      <c r="JO28">
        <v>29.302</v>
      </c>
      <c r="JP28">
        <v>29.2272</v>
      </c>
      <c r="JQ28">
        <v>20.5578</v>
      </c>
      <c r="JR28">
        <v>25.7241</v>
      </c>
      <c r="JS28">
        <v>72.01090000000001</v>
      </c>
      <c r="JT28">
        <v>30.8677</v>
      </c>
      <c r="JU28">
        <v>420</v>
      </c>
      <c r="JV28">
        <v>23.8436</v>
      </c>
      <c r="JW28">
        <v>100.617</v>
      </c>
      <c r="JX28">
        <v>100.331</v>
      </c>
    </row>
    <row r="29" spans="1:284">
      <c r="A29">
        <v>13</v>
      </c>
      <c r="B29">
        <v>1759443783</v>
      </c>
      <c r="C29">
        <v>24</v>
      </c>
      <c r="D29" t="s">
        <v>450</v>
      </c>
      <c r="E29" t="s">
        <v>451</v>
      </c>
      <c r="F29">
        <v>5</v>
      </c>
      <c r="G29" t="s">
        <v>418</v>
      </c>
      <c r="H29" t="s">
        <v>419</v>
      </c>
      <c r="I29">
        <v>1759443780</v>
      </c>
      <c r="J29">
        <f>(K29)/1000</f>
        <v>0</v>
      </c>
      <c r="K29">
        <f>1000*DK29*AI29*(DG29-DH29)/(100*CZ29*(1000-AI29*DG29))</f>
        <v>0</v>
      </c>
      <c r="L29">
        <f>DK29*AI29*(DF29-DE29*(1000-AI29*DH29)/(1000-AI29*DG29))/(100*CZ29)</f>
        <v>0</v>
      </c>
      <c r="M29">
        <f>DE29 - IF(AI29&gt;1, L29*CZ29*100.0/(AK29), 0)</f>
        <v>0</v>
      </c>
      <c r="N29">
        <f>((T29-J29/2)*M29-L29)/(T29+J29/2)</f>
        <v>0</v>
      </c>
      <c r="O29">
        <f>N29*(DL29+DM29)/1000.0</f>
        <v>0</v>
      </c>
      <c r="P29">
        <f>(DE29 - IF(AI29&gt;1, L29*CZ29*100.0/(AK29), 0))*(DL29+DM29)/1000.0</f>
        <v>0</v>
      </c>
      <c r="Q29">
        <f>2.0/((1/S29-1/R29)+SIGN(S29)*SQRT((1/S29-1/R29)*(1/S29-1/R29) + 4*DA29/((DA29+1)*(DA29+1))*(2*1/S29*1/R29-1/R29*1/R29)))</f>
        <v>0</v>
      </c>
      <c r="R29">
        <f>IF(LEFT(DB29,1)&lt;&gt;"0",IF(LEFT(DB29,1)="1",3.0,DC29),$D$5+$E$5*(DS29*DL29/($K$5*1000))+$F$5*(DS29*DL29/($K$5*1000))*MAX(MIN(CZ29,$J$5),$I$5)*MAX(MIN(CZ29,$J$5),$I$5)+$G$5*MAX(MIN(CZ29,$J$5),$I$5)*(DS29*DL29/($K$5*1000))+$H$5*(DS29*DL29/($K$5*1000))*(DS29*DL29/($K$5*1000)))</f>
        <v>0</v>
      </c>
      <c r="S29">
        <f>J29*(1000-(1000*0.61365*exp(17.502*W29/(240.97+W29))/(DL29+DM29)+DG29)/2)/(1000*0.61365*exp(17.502*W29/(240.97+W29))/(DL29+DM29)-DG29)</f>
        <v>0</v>
      </c>
      <c r="T29">
        <f>1/((DA29+1)/(Q29/1.6)+1/(R29/1.37)) + DA29/((DA29+1)/(Q29/1.6) + DA29/(R29/1.37))</f>
        <v>0</v>
      </c>
      <c r="U29">
        <f>(CV29*CY29)</f>
        <v>0</v>
      </c>
      <c r="V29">
        <f>(DN29+(U29+2*0.95*5.67E-8*(((DN29+$B$7)+273)^4-(DN29+273)^4)-44100*J29)/(1.84*29.3*R29+8*0.95*5.67E-8*(DN29+273)^3))</f>
        <v>0</v>
      </c>
      <c r="W29">
        <f>($C$7*DO29+$D$7*DP29+$E$7*V29)</f>
        <v>0</v>
      </c>
      <c r="X29">
        <f>0.61365*exp(17.502*W29/(240.97+W29))</f>
        <v>0</v>
      </c>
      <c r="Y29">
        <f>(Z29/AA29*100)</f>
        <v>0</v>
      </c>
      <c r="Z29">
        <f>DG29*(DL29+DM29)/1000</f>
        <v>0</v>
      </c>
      <c r="AA29">
        <f>0.61365*exp(17.502*DN29/(240.97+DN29))</f>
        <v>0</v>
      </c>
      <c r="AB29">
        <f>(X29-DG29*(DL29+DM29)/1000)</f>
        <v>0</v>
      </c>
      <c r="AC29">
        <f>(-J29*44100)</f>
        <v>0</v>
      </c>
      <c r="AD29">
        <f>2*29.3*R29*0.92*(DN29-W29)</f>
        <v>0</v>
      </c>
      <c r="AE29">
        <f>2*0.95*5.67E-8*(((DN29+$B$7)+273)^4-(W29+273)^4)</f>
        <v>0</v>
      </c>
      <c r="AF29">
        <f>U29+AE29+AC29+AD29</f>
        <v>0</v>
      </c>
      <c r="AG29">
        <v>1</v>
      </c>
      <c r="AH29">
        <v>0</v>
      </c>
      <c r="AI29">
        <f>IF(AG29*$H$13&gt;=AK29,1.0,(AK29/(AK29-AG29*$H$13)))</f>
        <v>0</v>
      </c>
      <c r="AJ29">
        <f>(AI29-1)*100</f>
        <v>0</v>
      </c>
      <c r="AK29">
        <f>MAX(0,($B$13+$C$13*DS29)/(1+$D$13*DS29)*DL29/(DN29+273)*$E$13)</f>
        <v>0</v>
      </c>
      <c r="AL29" t="s">
        <v>420</v>
      </c>
      <c r="AM29" t="s">
        <v>420</v>
      </c>
      <c r="AN29">
        <v>0</v>
      </c>
      <c r="AO29">
        <v>0</v>
      </c>
      <c r="AP29">
        <f>1-AN29/AO29</f>
        <v>0</v>
      </c>
      <c r="AQ29">
        <v>0</v>
      </c>
      <c r="AR29" t="s">
        <v>420</v>
      </c>
      <c r="AS29" t="s">
        <v>420</v>
      </c>
      <c r="AT29">
        <v>0</v>
      </c>
      <c r="AU29">
        <v>0</v>
      </c>
      <c r="AV29">
        <f>1-AT29/AU29</f>
        <v>0</v>
      </c>
      <c r="AW29">
        <v>0.5</v>
      </c>
      <c r="AX29">
        <f>CW29</f>
        <v>0</v>
      </c>
      <c r="AY29">
        <f>L29</f>
        <v>0</v>
      </c>
      <c r="AZ29">
        <f>AV29*AW29*AX29</f>
        <v>0</v>
      </c>
      <c r="BA29">
        <f>(AY29-AQ29)/AX29</f>
        <v>0</v>
      </c>
      <c r="BB29">
        <f>(AO29-AU29)/AU29</f>
        <v>0</v>
      </c>
      <c r="BC29">
        <f>AN29/(AP29+AN29/AU29)</f>
        <v>0</v>
      </c>
      <c r="BD29" t="s">
        <v>420</v>
      </c>
      <c r="BE29">
        <v>0</v>
      </c>
      <c r="BF29">
        <f>IF(BE29&lt;&gt;0, BE29, BC29)</f>
        <v>0</v>
      </c>
      <c r="BG29">
        <f>1-BF29/AU29</f>
        <v>0</v>
      </c>
      <c r="BH29">
        <f>(AU29-AT29)/(AU29-BF29)</f>
        <v>0</v>
      </c>
      <c r="BI29">
        <f>(AO29-AU29)/(AO29-BF29)</f>
        <v>0</v>
      </c>
      <c r="BJ29">
        <f>(AU29-AT29)/(AU29-AN29)</f>
        <v>0</v>
      </c>
      <c r="BK29">
        <f>(AO29-AU29)/(AO29-AN29)</f>
        <v>0</v>
      </c>
      <c r="BL29">
        <f>(BH29*BF29/AT29)</f>
        <v>0</v>
      </c>
      <c r="BM29">
        <f>(1-BL29)</f>
        <v>0</v>
      </c>
      <c r="CV29">
        <f>$B$11*DT29+$C$11*DU29+$F$11*EF29*(1-EI29)</f>
        <v>0</v>
      </c>
      <c r="CW29">
        <f>CV29*CX29</f>
        <v>0</v>
      </c>
      <c r="CX29">
        <f>($B$11*$D$9+$C$11*$D$9+$F$11*((ES29+EK29)/MAX(ES29+EK29+ET29, 0.1)*$I$9+ET29/MAX(ES29+EK29+ET29, 0.1)*$J$9))/($B$11+$C$11+$F$11)</f>
        <v>0</v>
      </c>
      <c r="CY29">
        <f>($B$11*$K$9+$C$11*$K$9+$F$11*((ES29+EK29)/MAX(ES29+EK29+ET29, 0.1)*$P$9+ET29/MAX(ES29+EK29+ET29, 0.1)*$Q$9))/($B$11+$C$11+$F$11)</f>
        <v>0</v>
      </c>
      <c r="CZ29">
        <v>3.46</v>
      </c>
      <c r="DA29">
        <v>0.5</v>
      </c>
      <c r="DB29" t="s">
        <v>421</v>
      </c>
      <c r="DC29">
        <v>2</v>
      </c>
      <c r="DD29">
        <v>1759443780</v>
      </c>
      <c r="DE29">
        <v>419.6244444444444</v>
      </c>
      <c r="DF29">
        <v>419.9545555555555</v>
      </c>
      <c r="DG29">
        <v>23.93393333333333</v>
      </c>
      <c r="DH29">
        <v>23.87618888888889</v>
      </c>
      <c r="DI29">
        <v>419.2035555555556</v>
      </c>
      <c r="DJ29">
        <v>23.78134444444445</v>
      </c>
      <c r="DK29">
        <v>500.1094444444444</v>
      </c>
      <c r="DL29">
        <v>90.78895555555556</v>
      </c>
      <c r="DM29">
        <v>0.0301531</v>
      </c>
      <c r="DN29">
        <v>30.31166666666667</v>
      </c>
      <c r="DO29">
        <v>30.01758888888889</v>
      </c>
      <c r="DP29">
        <v>999.9000000000001</v>
      </c>
      <c r="DQ29">
        <v>0</v>
      </c>
      <c r="DR29">
        <v>0</v>
      </c>
      <c r="DS29">
        <v>10019.57777777778</v>
      </c>
      <c r="DT29">
        <v>0</v>
      </c>
      <c r="DU29">
        <v>0.44966</v>
      </c>
      <c r="DV29">
        <v>-0.3303968888888889</v>
      </c>
      <c r="DW29">
        <v>429.9136666666666</v>
      </c>
      <c r="DX29">
        <v>430.2265555555555</v>
      </c>
      <c r="DY29">
        <v>0.05771954444444444</v>
      </c>
      <c r="DZ29">
        <v>419.9545555555555</v>
      </c>
      <c r="EA29">
        <v>23.87618888888889</v>
      </c>
      <c r="EB29">
        <v>2.172932222222222</v>
      </c>
      <c r="EC29">
        <v>2.167694444444445</v>
      </c>
      <c r="ED29">
        <v>18.76414444444445</v>
      </c>
      <c r="EE29">
        <v>18.72552222222222</v>
      </c>
      <c r="EF29">
        <v>0.00500097</v>
      </c>
      <c r="EG29">
        <v>0</v>
      </c>
      <c r="EH29">
        <v>0</v>
      </c>
      <c r="EI29">
        <v>0</v>
      </c>
      <c r="EJ29">
        <v>310.1000000000001</v>
      </c>
      <c r="EK29">
        <v>0.00500097</v>
      </c>
      <c r="EL29">
        <v>-7.477777777777778</v>
      </c>
      <c r="EM29">
        <v>-2.155555555555555</v>
      </c>
      <c r="EN29">
        <v>35.90255555555555</v>
      </c>
      <c r="EO29">
        <v>40.50666666666667</v>
      </c>
      <c r="EP29">
        <v>37.965</v>
      </c>
      <c r="EQ29">
        <v>41.01355555555555</v>
      </c>
      <c r="ER29">
        <v>38.14566666666666</v>
      </c>
      <c r="ES29">
        <v>0</v>
      </c>
      <c r="ET29">
        <v>0</v>
      </c>
      <c r="EU29">
        <v>0</v>
      </c>
      <c r="EV29">
        <v>1759443783.5</v>
      </c>
      <c r="EW29">
        <v>0</v>
      </c>
      <c r="EX29">
        <v>309.6346153846154</v>
      </c>
      <c r="EY29">
        <v>-0.4683762426215862</v>
      </c>
      <c r="EZ29">
        <v>-17.44273477689431</v>
      </c>
      <c r="FA29">
        <v>-7.646153846153846</v>
      </c>
      <c r="FB29">
        <v>15</v>
      </c>
      <c r="FC29">
        <v>0</v>
      </c>
      <c r="FD29" t="s">
        <v>422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-0.3231134390243902</v>
      </c>
      <c r="FQ29">
        <v>0.02604501742160273</v>
      </c>
      <c r="FR29">
        <v>0.03705862488600196</v>
      </c>
      <c r="FS29">
        <v>1</v>
      </c>
      <c r="FT29">
        <v>309.6676470588235</v>
      </c>
      <c r="FU29">
        <v>7.310924309963649</v>
      </c>
      <c r="FV29">
        <v>6.354096436354374</v>
      </c>
      <c r="FW29">
        <v>-1</v>
      </c>
      <c r="FX29">
        <v>0.04739332926829268</v>
      </c>
      <c r="FY29">
        <v>0.07665031777003495</v>
      </c>
      <c r="FZ29">
        <v>0.007852624905933666</v>
      </c>
      <c r="GA29">
        <v>1</v>
      </c>
      <c r="GB29">
        <v>2</v>
      </c>
      <c r="GC29">
        <v>2</v>
      </c>
      <c r="GD29" t="s">
        <v>423</v>
      </c>
      <c r="GE29">
        <v>3.13627</v>
      </c>
      <c r="GF29">
        <v>2.69034</v>
      </c>
      <c r="GG29">
        <v>0.0940047</v>
      </c>
      <c r="GH29">
        <v>0.0932345</v>
      </c>
      <c r="GI29">
        <v>0.10625</v>
      </c>
      <c r="GJ29">
        <v>0.104773</v>
      </c>
      <c r="GK29">
        <v>28695.2</v>
      </c>
      <c r="GL29">
        <v>28819</v>
      </c>
      <c r="GM29">
        <v>29447.9</v>
      </c>
      <c r="GN29">
        <v>29374.3</v>
      </c>
      <c r="GO29">
        <v>34757.9</v>
      </c>
      <c r="GP29">
        <v>34815.3</v>
      </c>
      <c r="GQ29">
        <v>41420</v>
      </c>
      <c r="GR29">
        <v>41717.8</v>
      </c>
      <c r="GS29">
        <v>1.91788</v>
      </c>
      <c r="GT29">
        <v>1.8787</v>
      </c>
      <c r="GU29">
        <v>0.0817403</v>
      </c>
      <c r="GV29">
        <v>0</v>
      </c>
      <c r="GW29">
        <v>28.6928</v>
      </c>
      <c r="GX29">
        <v>999.9</v>
      </c>
      <c r="GY29">
        <v>57.8</v>
      </c>
      <c r="GZ29">
        <v>31</v>
      </c>
      <c r="HA29">
        <v>28.7222</v>
      </c>
      <c r="HB29">
        <v>62.5334</v>
      </c>
      <c r="HC29">
        <v>22.7925</v>
      </c>
      <c r="HD29">
        <v>1</v>
      </c>
      <c r="HE29">
        <v>0.146326</v>
      </c>
      <c r="HF29">
        <v>-1.44837</v>
      </c>
      <c r="HG29">
        <v>20.3515</v>
      </c>
      <c r="HH29">
        <v>5.22433</v>
      </c>
      <c r="HI29">
        <v>12.0159</v>
      </c>
      <c r="HJ29">
        <v>4.9899</v>
      </c>
      <c r="HK29">
        <v>3.28913</v>
      </c>
      <c r="HL29">
        <v>9999</v>
      </c>
      <c r="HM29">
        <v>9999</v>
      </c>
      <c r="HN29">
        <v>9999</v>
      </c>
      <c r="HO29">
        <v>999.9</v>
      </c>
      <c r="HP29">
        <v>1.86752</v>
      </c>
      <c r="HQ29">
        <v>1.86663</v>
      </c>
      <c r="HR29">
        <v>1.866</v>
      </c>
      <c r="HS29">
        <v>1.86599</v>
      </c>
      <c r="HT29">
        <v>1.86783</v>
      </c>
      <c r="HU29">
        <v>1.87027</v>
      </c>
      <c r="HV29">
        <v>1.86891</v>
      </c>
      <c r="HW29">
        <v>1.87039</v>
      </c>
      <c r="HX29">
        <v>0</v>
      </c>
      <c r="HY29">
        <v>0</v>
      </c>
      <c r="HZ29">
        <v>0</v>
      </c>
      <c r="IA29">
        <v>0</v>
      </c>
      <c r="IB29" t="s">
        <v>424</v>
      </c>
      <c r="IC29" t="s">
        <v>425</v>
      </c>
      <c r="ID29" t="s">
        <v>426</v>
      </c>
      <c r="IE29" t="s">
        <v>426</v>
      </c>
      <c r="IF29" t="s">
        <v>426</v>
      </c>
      <c r="IG29" t="s">
        <v>426</v>
      </c>
      <c r="IH29">
        <v>0</v>
      </c>
      <c r="II29">
        <v>100</v>
      </c>
      <c r="IJ29">
        <v>100</v>
      </c>
      <c r="IK29">
        <v>0.421</v>
      </c>
      <c r="IL29">
        <v>0.1526</v>
      </c>
      <c r="IM29">
        <v>0.2330401526087988</v>
      </c>
      <c r="IN29">
        <v>0.0007367307031265224</v>
      </c>
      <c r="IO29">
        <v>-7.251983638940153E-07</v>
      </c>
      <c r="IP29">
        <v>8.652596383391262E-11</v>
      </c>
      <c r="IQ29">
        <v>-0.06151440896874384</v>
      </c>
      <c r="IR29">
        <v>-0.003393034134951665</v>
      </c>
      <c r="IS29">
        <v>0.0008123692083874657</v>
      </c>
      <c r="IT29">
        <v>-1.224458200654948E-05</v>
      </c>
      <c r="IU29">
        <v>8</v>
      </c>
      <c r="IV29">
        <v>2305</v>
      </c>
      <c r="IW29">
        <v>1</v>
      </c>
      <c r="IX29">
        <v>28</v>
      </c>
      <c r="IY29">
        <v>29324063.1</v>
      </c>
      <c r="IZ29">
        <v>29324063.1</v>
      </c>
      <c r="JA29">
        <v>1.02661</v>
      </c>
      <c r="JB29">
        <v>2.17773</v>
      </c>
      <c r="JC29">
        <v>1.39648</v>
      </c>
      <c r="JD29">
        <v>2.33521</v>
      </c>
      <c r="JE29">
        <v>1.49536</v>
      </c>
      <c r="JF29">
        <v>2.67334</v>
      </c>
      <c r="JG29">
        <v>35.6613</v>
      </c>
      <c r="JH29">
        <v>24.0875</v>
      </c>
      <c r="JI29">
        <v>18</v>
      </c>
      <c r="JJ29">
        <v>492.1</v>
      </c>
      <c r="JK29">
        <v>457.115</v>
      </c>
      <c r="JL29">
        <v>30.9124</v>
      </c>
      <c r="JM29">
        <v>29.4657</v>
      </c>
      <c r="JN29">
        <v>29.9999</v>
      </c>
      <c r="JO29">
        <v>29.302</v>
      </c>
      <c r="JP29">
        <v>29.2272</v>
      </c>
      <c r="JQ29">
        <v>20.5578</v>
      </c>
      <c r="JR29">
        <v>25.7241</v>
      </c>
      <c r="JS29">
        <v>72.01090000000001</v>
      </c>
      <c r="JT29">
        <v>30.8505</v>
      </c>
      <c r="JU29">
        <v>420</v>
      </c>
      <c r="JV29">
        <v>23.8424</v>
      </c>
      <c r="JW29">
        <v>100.617</v>
      </c>
      <c r="JX29">
        <v>100.332</v>
      </c>
    </row>
    <row r="30" spans="1:284">
      <c r="A30">
        <v>14</v>
      </c>
      <c r="B30">
        <v>1759443785</v>
      </c>
      <c r="C30">
        <v>26</v>
      </c>
      <c r="D30" t="s">
        <v>452</v>
      </c>
      <c r="E30" t="s">
        <v>453</v>
      </c>
      <c r="F30">
        <v>5</v>
      </c>
      <c r="G30" t="s">
        <v>418</v>
      </c>
      <c r="H30" t="s">
        <v>419</v>
      </c>
      <c r="I30">
        <v>1759443782</v>
      </c>
      <c r="J30">
        <f>(K30)/1000</f>
        <v>0</v>
      </c>
      <c r="K30">
        <f>1000*DK30*AI30*(DG30-DH30)/(100*CZ30*(1000-AI30*DG30))</f>
        <v>0</v>
      </c>
      <c r="L30">
        <f>DK30*AI30*(DF30-DE30*(1000-AI30*DH30)/(1000-AI30*DG30))/(100*CZ30)</f>
        <v>0</v>
      </c>
      <c r="M30">
        <f>DE30 - IF(AI30&gt;1, L30*CZ30*100.0/(AK30), 0)</f>
        <v>0</v>
      </c>
      <c r="N30">
        <f>((T30-J30/2)*M30-L30)/(T30+J30/2)</f>
        <v>0</v>
      </c>
      <c r="O30">
        <f>N30*(DL30+DM30)/1000.0</f>
        <v>0</v>
      </c>
      <c r="P30">
        <f>(DE30 - IF(AI30&gt;1, L30*CZ30*100.0/(AK30), 0))*(DL30+DM30)/1000.0</f>
        <v>0</v>
      </c>
      <c r="Q30">
        <f>2.0/((1/S30-1/R30)+SIGN(S30)*SQRT((1/S30-1/R30)*(1/S30-1/R30) + 4*DA30/((DA30+1)*(DA30+1))*(2*1/S30*1/R30-1/R30*1/R30)))</f>
        <v>0</v>
      </c>
      <c r="R30">
        <f>IF(LEFT(DB30,1)&lt;&gt;"0",IF(LEFT(DB30,1)="1",3.0,DC30),$D$5+$E$5*(DS30*DL30/($K$5*1000))+$F$5*(DS30*DL30/($K$5*1000))*MAX(MIN(CZ30,$J$5),$I$5)*MAX(MIN(CZ30,$J$5),$I$5)+$G$5*MAX(MIN(CZ30,$J$5),$I$5)*(DS30*DL30/($K$5*1000))+$H$5*(DS30*DL30/($K$5*1000))*(DS30*DL30/($K$5*1000)))</f>
        <v>0</v>
      </c>
      <c r="S30">
        <f>J30*(1000-(1000*0.61365*exp(17.502*W30/(240.97+W30))/(DL30+DM30)+DG30)/2)/(1000*0.61365*exp(17.502*W30/(240.97+W30))/(DL30+DM30)-DG30)</f>
        <v>0</v>
      </c>
      <c r="T30">
        <f>1/((DA30+1)/(Q30/1.6)+1/(R30/1.37)) + DA30/((DA30+1)/(Q30/1.6) + DA30/(R30/1.37))</f>
        <v>0</v>
      </c>
      <c r="U30">
        <f>(CV30*CY30)</f>
        <v>0</v>
      </c>
      <c r="V30">
        <f>(DN30+(U30+2*0.95*5.67E-8*(((DN30+$B$7)+273)^4-(DN30+273)^4)-44100*J30)/(1.84*29.3*R30+8*0.95*5.67E-8*(DN30+273)^3))</f>
        <v>0</v>
      </c>
      <c r="W30">
        <f>($C$7*DO30+$D$7*DP30+$E$7*V30)</f>
        <v>0</v>
      </c>
      <c r="X30">
        <f>0.61365*exp(17.502*W30/(240.97+W30))</f>
        <v>0</v>
      </c>
      <c r="Y30">
        <f>(Z30/AA30*100)</f>
        <v>0</v>
      </c>
      <c r="Z30">
        <f>DG30*(DL30+DM30)/1000</f>
        <v>0</v>
      </c>
      <c r="AA30">
        <f>0.61365*exp(17.502*DN30/(240.97+DN30))</f>
        <v>0</v>
      </c>
      <c r="AB30">
        <f>(X30-DG30*(DL30+DM30)/1000)</f>
        <v>0</v>
      </c>
      <c r="AC30">
        <f>(-J30*44100)</f>
        <v>0</v>
      </c>
      <c r="AD30">
        <f>2*29.3*R30*0.92*(DN30-W30)</f>
        <v>0</v>
      </c>
      <c r="AE30">
        <f>2*0.95*5.67E-8*(((DN30+$B$7)+273)^4-(W30+273)^4)</f>
        <v>0</v>
      </c>
      <c r="AF30">
        <f>U30+AE30+AC30+AD30</f>
        <v>0</v>
      </c>
      <c r="AG30">
        <v>1</v>
      </c>
      <c r="AH30">
        <v>0</v>
      </c>
      <c r="AI30">
        <f>IF(AG30*$H$13&gt;=AK30,1.0,(AK30/(AK30-AG30*$H$13)))</f>
        <v>0</v>
      </c>
      <c r="AJ30">
        <f>(AI30-1)*100</f>
        <v>0</v>
      </c>
      <c r="AK30">
        <f>MAX(0,($B$13+$C$13*DS30)/(1+$D$13*DS30)*DL30/(DN30+273)*$E$13)</f>
        <v>0</v>
      </c>
      <c r="AL30" t="s">
        <v>420</v>
      </c>
      <c r="AM30" t="s">
        <v>420</v>
      </c>
      <c r="AN30">
        <v>0</v>
      </c>
      <c r="AO30">
        <v>0</v>
      </c>
      <c r="AP30">
        <f>1-AN30/AO30</f>
        <v>0</v>
      </c>
      <c r="AQ30">
        <v>0</v>
      </c>
      <c r="AR30" t="s">
        <v>420</v>
      </c>
      <c r="AS30" t="s">
        <v>420</v>
      </c>
      <c r="AT30">
        <v>0</v>
      </c>
      <c r="AU30">
        <v>0</v>
      </c>
      <c r="AV30">
        <f>1-AT30/AU30</f>
        <v>0</v>
      </c>
      <c r="AW30">
        <v>0.5</v>
      </c>
      <c r="AX30">
        <f>CW30</f>
        <v>0</v>
      </c>
      <c r="AY30">
        <f>L30</f>
        <v>0</v>
      </c>
      <c r="AZ30">
        <f>AV30*AW30*AX30</f>
        <v>0</v>
      </c>
      <c r="BA30">
        <f>(AY30-AQ30)/AX30</f>
        <v>0</v>
      </c>
      <c r="BB30">
        <f>(AO30-AU30)/AU30</f>
        <v>0</v>
      </c>
      <c r="BC30">
        <f>AN30/(AP30+AN30/AU30)</f>
        <v>0</v>
      </c>
      <c r="BD30" t="s">
        <v>420</v>
      </c>
      <c r="BE30">
        <v>0</v>
      </c>
      <c r="BF30">
        <f>IF(BE30&lt;&gt;0, BE30, BC30)</f>
        <v>0</v>
      </c>
      <c r="BG30">
        <f>1-BF30/AU30</f>
        <v>0</v>
      </c>
      <c r="BH30">
        <f>(AU30-AT30)/(AU30-BF30)</f>
        <v>0</v>
      </c>
      <c r="BI30">
        <f>(AO30-AU30)/(AO30-BF30)</f>
        <v>0</v>
      </c>
      <c r="BJ30">
        <f>(AU30-AT30)/(AU30-AN30)</f>
        <v>0</v>
      </c>
      <c r="BK30">
        <f>(AO30-AU30)/(AO30-AN30)</f>
        <v>0</v>
      </c>
      <c r="BL30">
        <f>(BH30*BF30/AT30)</f>
        <v>0</v>
      </c>
      <c r="BM30">
        <f>(1-BL30)</f>
        <v>0</v>
      </c>
      <c r="CV30">
        <f>$B$11*DT30+$C$11*DU30+$F$11*EF30*(1-EI30)</f>
        <v>0</v>
      </c>
      <c r="CW30">
        <f>CV30*CX30</f>
        <v>0</v>
      </c>
      <c r="CX30">
        <f>($B$11*$D$9+$C$11*$D$9+$F$11*((ES30+EK30)/MAX(ES30+EK30+ET30, 0.1)*$I$9+ET30/MAX(ES30+EK30+ET30, 0.1)*$J$9))/($B$11+$C$11+$F$11)</f>
        <v>0</v>
      </c>
      <c r="CY30">
        <f>($B$11*$K$9+$C$11*$K$9+$F$11*((ES30+EK30)/MAX(ES30+EK30+ET30, 0.1)*$P$9+ET30/MAX(ES30+EK30+ET30, 0.1)*$Q$9))/($B$11+$C$11+$F$11)</f>
        <v>0</v>
      </c>
      <c r="CZ30">
        <v>3.46</v>
      </c>
      <c r="DA30">
        <v>0.5</v>
      </c>
      <c r="DB30" t="s">
        <v>421</v>
      </c>
      <c r="DC30">
        <v>2</v>
      </c>
      <c r="DD30">
        <v>1759443782</v>
      </c>
      <c r="DE30">
        <v>419.6314444444445</v>
      </c>
      <c r="DF30">
        <v>419.9324444444444</v>
      </c>
      <c r="DG30">
        <v>23.93307777777778</v>
      </c>
      <c r="DH30">
        <v>23.87501111111111</v>
      </c>
      <c r="DI30">
        <v>419.2107777777778</v>
      </c>
      <c r="DJ30">
        <v>23.78052222222222</v>
      </c>
      <c r="DK30">
        <v>500.0665555555556</v>
      </c>
      <c r="DL30">
        <v>90.78753333333333</v>
      </c>
      <c r="DM30">
        <v>0.03008407777777777</v>
      </c>
      <c r="DN30">
        <v>30.31612222222222</v>
      </c>
      <c r="DO30">
        <v>30.02191111111111</v>
      </c>
      <c r="DP30">
        <v>999.9000000000001</v>
      </c>
      <c r="DQ30">
        <v>0</v>
      </c>
      <c r="DR30">
        <v>0</v>
      </c>
      <c r="DS30">
        <v>10013.04444444444</v>
      </c>
      <c r="DT30">
        <v>0</v>
      </c>
      <c r="DU30">
        <v>0.44966</v>
      </c>
      <c r="DV30">
        <v>-0.3011135555555555</v>
      </c>
      <c r="DW30">
        <v>429.9205555555556</v>
      </c>
      <c r="DX30">
        <v>430.2034444444444</v>
      </c>
      <c r="DY30">
        <v>0.05806965555555556</v>
      </c>
      <c r="DZ30">
        <v>419.9324444444444</v>
      </c>
      <c r="EA30">
        <v>23.87501111111111</v>
      </c>
      <c r="EB30">
        <v>2.172822222222222</v>
      </c>
      <c r="EC30">
        <v>2.167553333333333</v>
      </c>
      <c r="ED30">
        <v>18.76334444444445</v>
      </c>
      <c r="EE30">
        <v>18.72448888888889</v>
      </c>
      <c r="EF30">
        <v>0.00500097</v>
      </c>
      <c r="EG30">
        <v>0</v>
      </c>
      <c r="EH30">
        <v>0</v>
      </c>
      <c r="EI30">
        <v>0</v>
      </c>
      <c r="EJ30">
        <v>311.5777777777778</v>
      </c>
      <c r="EK30">
        <v>0.00500097</v>
      </c>
      <c r="EL30">
        <v>-6.866666666666667</v>
      </c>
      <c r="EM30">
        <v>-1.822222222222222</v>
      </c>
      <c r="EN30">
        <v>35.88188888888889</v>
      </c>
      <c r="EO30">
        <v>40.44422222222222</v>
      </c>
      <c r="EP30">
        <v>37.944</v>
      </c>
      <c r="EQ30">
        <v>40.94422222222222</v>
      </c>
      <c r="ER30">
        <v>38.10400000000001</v>
      </c>
      <c r="ES30">
        <v>0</v>
      </c>
      <c r="ET30">
        <v>0</v>
      </c>
      <c r="EU30">
        <v>0</v>
      </c>
      <c r="EV30">
        <v>1759443785.9</v>
      </c>
      <c r="EW30">
        <v>0</v>
      </c>
      <c r="EX30">
        <v>309.4615384615385</v>
      </c>
      <c r="EY30">
        <v>-4.813675651784832</v>
      </c>
      <c r="EZ30">
        <v>-4.047862398188112</v>
      </c>
      <c r="FA30">
        <v>-8.830769230769231</v>
      </c>
      <c r="FB30">
        <v>15</v>
      </c>
      <c r="FC30">
        <v>0</v>
      </c>
      <c r="FD30" t="s">
        <v>422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-0.31279985</v>
      </c>
      <c r="FQ30">
        <v>0.06784946341463549</v>
      </c>
      <c r="FR30">
        <v>0.04144518328439989</v>
      </c>
      <c r="FS30">
        <v>1</v>
      </c>
      <c r="FT30">
        <v>310.2147058823529</v>
      </c>
      <c r="FU30">
        <v>-5.443850342955578</v>
      </c>
      <c r="FV30">
        <v>5.963621696337235</v>
      </c>
      <c r="FW30">
        <v>-1</v>
      </c>
      <c r="FX30">
        <v>0.049063155</v>
      </c>
      <c r="FY30">
        <v>0.07548487654784237</v>
      </c>
      <c r="FZ30">
        <v>0.007621259841619035</v>
      </c>
      <c r="GA30">
        <v>1</v>
      </c>
      <c r="GB30">
        <v>2</v>
      </c>
      <c r="GC30">
        <v>2</v>
      </c>
      <c r="GD30" t="s">
        <v>423</v>
      </c>
      <c r="GE30">
        <v>3.1362</v>
      </c>
      <c r="GF30">
        <v>2.69049</v>
      </c>
      <c r="GG30">
        <v>0.0939985</v>
      </c>
      <c r="GH30">
        <v>0.0932398</v>
      </c>
      <c r="GI30">
        <v>0.106243</v>
      </c>
      <c r="GJ30">
        <v>0.104765</v>
      </c>
      <c r="GK30">
        <v>28695.5</v>
      </c>
      <c r="GL30">
        <v>28819.1</v>
      </c>
      <c r="GM30">
        <v>29447.9</v>
      </c>
      <c r="GN30">
        <v>29374.6</v>
      </c>
      <c r="GO30">
        <v>34758.1</v>
      </c>
      <c r="GP30">
        <v>34815.9</v>
      </c>
      <c r="GQ30">
        <v>41420</v>
      </c>
      <c r="GR30">
        <v>41718.2</v>
      </c>
      <c r="GS30">
        <v>1.91777</v>
      </c>
      <c r="GT30">
        <v>1.8785</v>
      </c>
      <c r="GU30">
        <v>0.0817552</v>
      </c>
      <c r="GV30">
        <v>0</v>
      </c>
      <c r="GW30">
        <v>28.6941</v>
      </c>
      <c r="GX30">
        <v>999.9</v>
      </c>
      <c r="GY30">
        <v>57.8</v>
      </c>
      <c r="GZ30">
        <v>31</v>
      </c>
      <c r="HA30">
        <v>28.7229</v>
      </c>
      <c r="HB30">
        <v>62.6334</v>
      </c>
      <c r="HC30">
        <v>22.8125</v>
      </c>
      <c r="HD30">
        <v>1</v>
      </c>
      <c r="HE30">
        <v>0.146159</v>
      </c>
      <c r="HF30">
        <v>-1.35294</v>
      </c>
      <c r="HG30">
        <v>20.3524</v>
      </c>
      <c r="HH30">
        <v>5.22418</v>
      </c>
      <c r="HI30">
        <v>12.0159</v>
      </c>
      <c r="HJ30">
        <v>4.98995</v>
      </c>
      <c r="HK30">
        <v>3.28915</v>
      </c>
      <c r="HL30">
        <v>9999</v>
      </c>
      <c r="HM30">
        <v>9999</v>
      </c>
      <c r="HN30">
        <v>9999</v>
      </c>
      <c r="HO30">
        <v>999.9</v>
      </c>
      <c r="HP30">
        <v>1.86752</v>
      </c>
      <c r="HQ30">
        <v>1.86663</v>
      </c>
      <c r="HR30">
        <v>1.866</v>
      </c>
      <c r="HS30">
        <v>1.86599</v>
      </c>
      <c r="HT30">
        <v>1.86783</v>
      </c>
      <c r="HU30">
        <v>1.87027</v>
      </c>
      <c r="HV30">
        <v>1.86891</v>
      </c>
      <c r="HW30">
        <v>1.8704</v>
      </c>
      <c r="HX30">
        <v>0</v>
      </c>
      <c r="HY30">
        <v>0</v>
      </c>
      <c r="HZ30">
        <v>0</v>
      </c>
      <c r="IA30">
        <v>0</v>
      </c>
      <c r="IB30" t="s">
        <v>424</v>
      </c>
      <c r="IC30" t="s">
        <v>425</v>
      </c>
      <c r="ID30" t="s">
        <v>426</v>
      </c>
      <c r="IE30" t="s">
        <v>426</v>
      </c>
      <c r="IF30" t="s">
        <v>426</v>
      </c>
      <c r="IG30" t="s">
        <v>426</v>
      </c>
      <c r="IH30">
        <v>0</v>
      </c>
      <c r="II30">
        <v>100</v>
      </c>
      <c r="IJ30">
        <v>100</v>
      </c>
      <c r="IK30">
        <v>0.421</v>
      </c>
      <c r="IL30">
        <v>0.1525</v>
      </c>
      <c r="IM30">
        <v>0.2330401526087988</v>
      </c>
      <c r="IN30">
        <v>0.0007367307031265224</v>
      </c>
      <c r="IO30">
        <v>-7.251983638940153E-07</v>
      </c>
      <c r="IP30">
        <v>8.652596383391262E-11</v>
      </c>
      <c r="IQ30">
        <v>-0.06151440896874384</v>
      </c>
      <c r="IR30">
        <v>-0.003393034134951665</v>
      </c>
      <c r="IS30">
        <v>0.0008123692083874657</v>
      </c>
      <c r="IT30">
        <v>-1.224458200654948E-05</v>
      </c>
      <c r="IU30">
        <v>8</v>
      </c>
      <c r="IV30">
        <v>2305</v>
      </c>
      <c r="IW30">
        <v>1</v>
      </c>
      <c r="IX30">
        <v>28</v>
      </c>
      <c r="IY30">
        <v>29324063.1</v>
      </c>
      <c r="IZ30">
        <v>29324063.1</v>
      </c>
      <c r="JA30">
        <v>1.02661</v>
      </c>
      <c r="JB30">
        <v>2.17651</v>
      </c>
      <c r="JC30">
        <v>1.39648</v>
      </c>
      <c r="JD30">
        <v>2.34131</v>
      </c>
      <c r="JE30">
        <v>1.49536</v>
      </c>
      <c r="JF30">
        <v>2.73926</v>
      </c>
      <c r="JG30">
        <v>35.6613</v>
      </c>
      <c r="JH30">
        <v>24.0963</v>
      </c>
      <c r="JI30">
        <v>18</v>
      </c>
      <c r="JJ30">
        <v>492.036</v>
      </c>
      <c r="JK30">
        <v>456.989</v>
      </c>
      <c r="JL30">
        <v>30.9049</v>
      </c>
      <c r="JM30">
        <v>29.4655</v>
      </c>
      <c r="JN30">
        <v>29.9997</v>
      </c>
      <c r="JO30">
        <v>29.302</v>
      </c>
      <c r="JP30">
        <v>29.2272</v>
      </c>
      <c r="JQ30">
        <v>20.5582</v>
      </c>
      <c r="JR30">
        <v>25.7241</v>
      </c>
      <c r="JS30">
        <v>72.01090000000001</v>
      </c>
      <c r="JT30">
        <v>30.8505</v>
      </c>
      <c r="JU30">
        <v>420</v>
      </c>
      <c r="JV30">
        <v>23.841</v>
      </c>
      <c r="JW30">
        <v>100.617</v>
      </c>
      <c r="JX30">
        <v>100.333</v>
      </c>
    </row>
    <row r="31" spans="1:284">
      <c r="A31">
        <v>15</v>
      </c>
      <c r="B31">
        <v>1759443787</v>
      </c>
      <c r="C31">
        <v>28</v>
      </c>
      <c r="D31" t="s">
        <v>454</v>
      </c>
      <c r="E31" t="s">
        <v>455</v>
      </c>
      <c r="F31">
        <v>5</v>
      </c>
      <c r="G31" t="s">
        <v>418</v>
      </c>
      <c r="H31" t="s">
        <v>419</v>
      </c>
      <c r="I31">
        <v>1759443784</v>
      </c>
      <c r="J31">
        <f>(K31)/1000</f>
        <v>0</v>
      </c>
      <c r="K31">
        <f>1000*DK31*AI31*(DG31-DH31)/(100*CZ31*(1000-AI31*DG31))</f>
        <v>0</v>
      </c>
      <c r="L31">
        <f>DK31*AI31*(DF31-DE31*(1000-AI31*DH31)/(1000-AI31*DG31))/(100*CZ31)</f>
        <v>0</v>
      </c>
      <c r="M31">
        <f>DE31 - IF(AI31&gt;1, L31*CZ31*100.0/(AK31), 0)</f>
        <v>0</v>
      </c>
      <c r="N31">
        <f>((T31-J31/2)*M31-L31)/(T31+J31/2)</f>
        <v>0</v>
      </c>
      <c r="O31">
        <f>N31*(DL31+DM31)/1000.0</f>
        <v>0</v>
      </c>
      <c r="P31">
        <f>(DE31 - IF(AI31&gt;1, L31*CZ31*100.0/(AK31), 0))*(DL31+DM31)/1000.0</f>
        <v>0</v>
      </c>
      <c r="Q31">
        <f>2.0/((1/S31-1/R31)+SIGN(S31)*SQRT((1/S31-1/R31)*(1/S31-1/R31) + 4*DA31/((DA31+1)*(DA31+1))*(2*1/S31*1/R31-1/R31*1/R31)))</f>
        <v>0</v>
      </c>
      <c r="R31">
        <f>IF(LEFT(DB31,1)&lt;&gt;"0",IF(LEFT(DB31,1)="1",3.0,DC31),$D$5+$E$5*(DS31*DL31/($K$5*1000))+$F$5*(DS31*DL31/($K$5*1000))*MAX(MIN(CZ31,$J$5),$I$5)*MAX(MIN(CZ31,$J$5),$I$5)+$G$5*MAX(MIN(CZ31,$J$5),$I$5)*(DS31*DL31/($K$5*1000))+$H$5*(DS31*DL31/($K$5*1000))*(DS31*DL31/($K$5*1000)))</f>
        <v>0</v>
      </c>
      <c r="S31">
        <f>J31*(1000-(1000*0.61365*exp(17.502*W31/(240.97+W31))/(DL31+DM31)+DG31)/2)/(1000*0.61365*exp(17.502*W31/(240.97+W31))/(DL31+DM31)-DG31)</f>
        <v>0</v>
      </c>
      <c r="T31">
        <f>1/((DA31+1)/(Q31/1.6)+1/(R31/1.37)) + DA31/((DA31+1)/(Q31/1.6) + DA31/(R31/1.37))</f>
        <v>0</v>
      </c>
      <c r="U31">
        <f>(CV31*CY31)</f>
        <v>0</v>
      </c>
      <c r="V31">
        <f>(DN31+(U31+2*0.95*5.67E-8*(((DN31+$B$7)+273)^4-(DN31+273)^4)-44100*J31)/(1.84*29.3*R31+8*0.95*5.67E-8*(DN31+273)^3))</f>
        <v>0</v>
      </c>
      <c r="W31">
        <f>($C$7*DO31+$D$7*DP31+$E$7*V31)</f>
        <v>0</v>
      </c>
      <c r="X31">
        <f>0.61365*exp(17.502*W31/(240.97+W31))</f>
        <v>0</v>
      </c>
      <c r="Y31">
        <f>(Z31/AA31*100)</f>
        <v>0</v>
      </c>
      <c r="Z31">
        <f>DG31*(DL31+DM31)/1000</f>
        <v>0</v>
      </c>
      <c r="AA31">
        <f>0.61365*exp(17.502*DN31/(240.97+DN31))</f>
        <v>0</v>
      </c>
      <c r="AB31">
        <f>(X31-DG31*(DL31+DM31)/1000)</f>
        <v>0</v>
      </c>
      <c r="AC31">
        <f>(-J31*44100)</f>
        <v>0</v>
      </c>
      <c r="AD31">
        <f>2*29.3*R31*0.92*(DN31-W31)</f>
        <v>0</v>
      </c>
      <c r="AE31">
        <f>2*0.95*5.67E-8*(((DN31+$B$7)+273)^4-(W31+273)^4)</f>
        <v>0</v>
      </c>
      <c r="AF31">
        <f>U31+AE31+AC31+AD31</f>
        <v>0</v>
      </c>
      <c r="AG31">
        <v>1</v>
      </c>
      <c r="AH31">
        <v>0</v>
      </c>
      <c r="AI31">
        <f>IF(AG31*$H$13&gt;=AK31,1.0,(AK31/(AK31-AG31*$H$13)))</f>
        <v>0</v>
      </c>
      <c r="AJ31">
        <f>(AI31-1)*100</f>
        <v>0</v>
      </c>
      <c r="AK31">
        <f>MAX(0,($B$13+$C$13*DS31)/(1+$D$13*DS31)*DL31/(DN31+273)*$E$13)</f>
        <v>0</v>
      </c>
      <c r="AL31" t="s">
        <v>420</v>
      </c>
      <c r="AM31" t="s">
        <v>420</v>
      </c>
      <c r="AN31">
        <v>0</v>
      </c>
      <c r="AO31">
        <v>0</v>
      </c>
      <c r="AP31">
        <f>1-AN31/AO31</f>
        <v>0</v>
      </c>
      <c r="AQ31">
        <v>0</v>
      </c>
      <c r="AR31" t="s">
        <v>420</v>
      </c>
      <c r="AS31" t="s">
        <v>420</v>
      </c>
      <c r="AT31">
        <v>0</v>
      </c>
      <c r="AU31">
        <v>0</v>
      </c>
      <c r="AV31">
        <f>1-AT31/AU31</f>
        <v>0</v>
      </c>
      <c r="AW31">
        <v>0.5</v>
      </c>
      <c r="AX31">
        <f>CW31</f>
        <v>0</v>
      </c>
      <c r="AY31">
        <f>L31</f>
        <v>0</v>
      </c>
      <c r="AZ31">
        <f>AV31*AW31*AX31</f>
        <v>0</v>
      </c>
      <c r="BA31">
        <f>(AY31-AQ31)/AX31</f>
        <v>0</v>
      </c>
      <c r="BB31">
        <f>(AO31-AU31)/AU31</f>
        <v>0</v>
      </c>
      <c r="BC31">
        <f>AN31/(AP31+AN31/AU31)</f>
        <v>0</v>
      </c>
      <c r="BD31" t="s">
        <v>420</v>
      </c>
      <c r="BE31">
        <v>0</v>
      </c>
      <c r="BF31">
        <f>IF(BE31&lt;&gt;0, BE31, BC31)</f>
        <v>0</v>
      </c>
      <c r="BG31">
        <f>1-BF31/AU31</f>
        <v>0</v>
      </c>
      <c r="BH31">
        <f>(AU31-AT31)/(AU31-BF31)</f>
        <v>0</v>
      </c>
      <c r="BI31">
        <f>(AO31-AU31)/(AO31-BF31)</f>
        <v>0</v>
      </c>
      <c r="BJ31">
        <f>(AU31-AT31)/(AU31-AN31)</f>
        <v>0</v>
      </c>
      <c r="BK31">
        <f>(AO31-AU31)/(AO31-AN31)</f>
        <v>0</v>
      </c>
      <c r="BL31">
        <f>(BH31*BF31/AT31)</f>
        <v>0</v>
      </c>
      <c r="BM31">
        <f>(1-BL31)</f>
        <v>0</v>
      </c>
      <c r="CV31">
        <f>$B$11*DT31+$C$11*DU31+$F$11*EF31*(1-EI31)</f>
        <v>0</v>
      </c>
      <c r="CW31">
        <f>CV31*CX31</f>
        <v>0</v>
      </c>
      <c r="CX31">
        <f>($B$11*$D$9+$C$11*$D$9+$F$11*((ES31+EK31)/MAX(ES31+EK31+ET31, 0.1)*$I$9+ET31/MAX(ES31+EK31+ET31, 0.1)*$J$9))/($B$11+$C$11+$F$11)</f>
        <v>0</v>
      </c>
      <c r="CY31">
        <f>($B$11*$K$9+$C$11*$K$9+$F$11*((ES31+EK31)/MAX(ES31+EK31+ET31, 0.1)*$P$9+ET31/MAX(ES31+EK31+ET31, 0.1)*$Q$9))/($B$11+$C$11+$F$11)</f>
        <v>0</v>
      </c>
      <c r="CZ31">
        <v>3.46</v>
      </c>
      <c r="DA31">
        <v>0.5</v>
      </c>
      <c r="DB31" t="s">
        <v>421</v>
      </c>
      <c r="DC31">
        <v>2</v>
      </c>
      <c r="DD31">
        <v>1759443784</v>
      </c>
      <c r="DE31">
        <v>419.6321111111111</v>
      </c>
      <c r="DF31">
        <v>419.9403333333333</v>
      </c>
      <c r="DG31">
        <v>23.9312</v>
      </c>
      <c r="DH31">
        <v>23.87397777777778</v>
      </c>
      <c r="DI31">
        <v>419.2114444444445</v>
      </c>
      <c r="DJ31">
        <v>23.77867777777778</v>
      </c>
      <c r="DK31">
        <v>499.9724444444445</v>
      </c>
      <c r="DL31">
        <v>90.7861</v>
      </c>
      <c r="DM31">
        <v>0.03014978888888889</v>
      </c>
      <c r="DN31">
        <v>30.31956666666667</v>
      </c>
      <c r="DO31">
        <v>30.02536666666667</v>
      </c>
      <c r="DP31">
        <v>999.9000000000001</v>
      </c>
      <c r="DQ31">
        <v>0</v>
      </c>
      <c r="DR31">
        <v>0</v>
      </c>
      <c r="DS31">
        <v>9999.572222222221</v>
      </c>
      <c r="DT31">
        <v>0</v>
      </c>
      <c r="DU31">
        <v>0.44966</v>
      </c>
      <c r="DV31">
        <v>-0.3083326666666666</v>
      </c>
      <c r="DW31">
        <v>429.9206666666667</v>
      </c>
      <c r="DX31">
        <v>430.2113333333334</v>
      </c>
      <c r="DY31">
        <v>0.05723677777777778</v>
      </c>
      <c r="DZ31">
        <v>419.9403333333333</v>
      </c>
      <c r="EA31">
        <v>23.87397777777778</v>
      </c>
      <c r="EB31">
        <v>2.172617777777778</v>
      </c>
      <c r="EC31">
        <v>2.167423333333334</v>
      </c>
      <c r="ED31">
        <v>18.76183333333334</v>
      </c>
      <c r="EE31">
        <v>18.72354444444444</v>
      </c>
      <c r="EF31">
        <v>0.00500097</v>
      </c>
      <c r="EG31">
        <v>0</v>
      </c>
      <c r="EH31">
        <v>0</v>
      </c>
      <c r="EI31">
        <v>0</v>
      </c>
      <c r="EJ31">
        <v>309.3555555555556</v>
      </c>
      <c r="EK31">
        <v>0.00500097</v>
      </c>
      <c r="EL31">
        <v>-8.066666666666668</v>
      </c>
      <c r="EM31">
        <v>-1.955555555555555</v>
      </c>
      <c r="EN31">
        <v>35.88188888888889</v>
      </c>
      <c r="EO31">
        <v>40.38155555555555</v>
      </c>
      <c r="EP31">
        <v>37.92322222222222</v>
      </c>
      <c r="EQ31">
        <v>40.86088888888889</v>
      </c>
      <c r="ER31">
        <v>38.083</v>
      </c>
      <c r="ES31">
        <v>0</v>
      </c>
      <c r="ET31">
        <v>0</v>
      </c>
      <c r="EU31">
        <v>0</v>
      </c>
      <c r="EV31">
        <v>1759443787.7</v>
      </c>
      <c r="EW31">
        <v>0</v>
      </c>
      <c r="EX31">
        <v>309.488</v>
      </c>
      <c r="EY31">
        <v>12.7615382426825</v>
      </c>
      <c r="EZ31">
        <v>15.68461600939431</v>
      </c>
      <c r="FA31">
        <v>-8.327999999999999</v>
      </c>
      <c r="FB31">
        <v>15</v>
      </c>
      <c r="FC31">
        <v>0</v>
      </c>
      <c r="FD31" t="s">
        <v>422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-0.3124017804878049</v>
      </c>
      <c r="FQ31">
        <v>-0.1192799790940773</v>
      </c>
      <c r="FR31">
        <v>0.04292931811058288</v>
      </c>
      <c r="FS31">
        <v>0</v>
      </c>
      <c r="FT31">
        <v>310.0176470588235</v>
      </c>
      <c r="FU31">
        <v>-8.64782292674532</v>
      </c>
      <c r="FV31">
        <v>6.035603707229842</v>
      </c>
      <c r="FW31">
        <v>-1</v>
      </c>
      <c r="FX31">
        <v>0.05089759512195121</v>
      </c>
      <c r="FY31">
        <v>0.06658076445993044</v>
      </c>
      <c r="FZ31">
        <v>0.007195147921968011</v>
      </c>
      <c r="GA31">
        <v>1</v>
      </c>
      <c r="GB31">
        <v>1</v>
      </c>
      <c r="GC31">
        <v>2</v>
      </c>
      <c r="GD31" t="s">
        <v>433</v>
      </c>
      <c r="GE31">
        <v>3.13618</v>
      </c>
      <c r="GF31">
        <v>2.69042</v>
      </c>
      <c r="GG31">
        <v>0.09399299999999999</v>
      </c>
      <c r="GH31">
        <v>0.09325460000000001</v>
      </c>
      <c r="GI31">
        <v>0.106235</v>
      </c>
      <c r="GJ31">
        <v>0.10476</v>
      </c>
      <c r="GK31">
        <v>28695.4</v>
      </c>
      <c r="GL31">
        <v>28818.9</v>
      </c>
      <c r="GM31">
        <v>29447.7</v>
      </c>
      <c r="GN31">
        <v>29374.8</v>
      </c>
      <c r="GO31">
        <v>34758</v>
      </c>
      <c r="GP31">
        <v>34816.3</v>
      </c>
      <c r="GQ31">
        <v>41419.5</v>
      </c>
      <c r="GR31">
        <v>41718.4</v>
      </c>
      <c r="GS31">
        <v>1.91768</v>
      </c>
      <c r="GT31">
        <v>1.87808</v>
      </c>
      <c r="GU31">
        <v>0.08179989999999999</v>
      </c>
      <c r="GV31">
        <v>0</v>
      </c>
      <c r="GW31">
        <v>28.6952</v>
      </c>
      <c r="GX31">
        <v>999.9</v>
      </c>
      <c r="GY31">
        <v>57.8</v>
      </c>
      <c r="GZ31">
        <v>31</v>
      </c>
      <c r="HA31">
        <v>28.7242</v>
      </c>
      <c r="HB31">
        <v>62.6134</v>
      </c>
      <c r="HC31">
        <v>22.8125</v>
      </c>
      <c r="HD31">
        <v>1</v>
      </c>
      <c r="HE31">
        <v>0.145889</v>
      </c>
      <c r="HF31">
        <v>-1.31676</v>
      </c>
      <c r="HG31">
        <v>20.3527</v>
      </c>
      <c r="HH31">
        <v>5.22388</v>
      </c>
      <c r="HI31">
        <v>12.0159</v>
      </c>
      <c r="HJ31">
        <v>4.9897</v>
      </c>
      <c r="HK31">
        <v>3.28918</v>
      </c>
      <c r="HL31">
        <v>9999</v>
      </c>
      <c r="HM31">
        <v>9999</v>
      </c>
      <c r="HN31">
        <v>9999</v>
      </c>
      <c r="HO31">
        <v>999.9</v>
      </c>
      <c r="HP31">
        <v>1.86752</v>
      </c>
      <c r="HQ31">
        <v>1.86662</v>
      </c>
      <c r="HR31">
        <v>1.866</v>
      </c>
      <c r="HS31">
        <v>1.86599</v>
      </c>
      <c r="HT31">
        <v>1.86783</v>
      </c>
      <c r="HU31">
        <v>1.87027</v>
      </c>
      <c r="HV31">
        <v>1.8689</v>
      </c>
      <c r="HW31">
        <v>1.8704</v>
      </c>
      <c r="HX31">
        <v>0</v>
      </c>
      <c r="HY31">
        <v>0</v>
      </c>
      <c r="HZ31">
        <v>0</v>
      </c>
      <c r="IA31">
        <v>0</v>
      </c>
      <c r="IB31" t="s">
        <v>424</v>
      </c>
      <c r="IC31" t="s">
        <v>425</v>
      </c>
      <c r="ID31" t="s">
        <v>426</v>
      </c>
      <c r="IE31" t="s">
        <v>426</v>
      </c>
      <c r="IF31" t="s">
        <v>426</v>
      </c>
      <c r="IG31" t="s">
        <v>426</v>
      </c>
      <c r="IH31">
        <v>0</v>
      </c>
      <c r="II31">
        <v>100</v>
      </c>
      <c r="IJ31">
        <v>100</v>
      </c>
      <c r="IK31">
        <v>0.421</v>
      </c>
      <c r="IL31">
        <v>0.1525</v>
      </c>
      <c r="IM31">
        <v>0.2330401526087988</v>
      </c>
      <c r="IN31">
        <v>0.0007367307031265224</v>
      </c>
      <c r="IO31">
        <v>-7.251983638940153E-07</v>
      </c>
      <c r="IP31">
        <v>8.652596383391262E-11</v>
      </c>
      <c r="IQ31">
        <v>-0.06151440896874384</v>
      </c>
      <c r="IR31">
        <v>-0.003393034134951665</v>
      </c>
      <c r="IS31">
        <v>0.0008123692083874657</v>
      </c>
      <c r="IT31">
        <v>-1.224458200654948E-05</v>
      </c>
      <c r="IU31">
        <v>8</v>
      </c>
      <c r="IV31">
        <v>2305</v>
      </c>
      <c r="IW31">
        <v>1</v>
      </c>
      <c r="IX31">
        <v>28</v>
      </c>
      <c r="IY31">
        <v>29324063.1</v>
      </c>
      <c r="IZ31">
        <v>29324063.1</v>
      </c>
      <c r="JA31">
        <v>1.02661</v>
      </c>
      <c r="JB31">
        <v>2.17896</v>
      </c>
      <c r="JC31">
        <v>1.39771</v>
      </c>
      <c r="JD31">
        <v>2.34131</v>
      </c>
      <c r="JE31">
        <v>1.49536</v>
      </c>
      <c r="JF31">
        <v>2.64771</v>
      </c>
      <c r="JG31">
        <v>35.6613</v>
      </c>
      <c r="JH31">
        <v>24.0875</v>
      </c>
      <c r="JI31">
        <v>18</v>
      </c>
      <c r="JJ31">
        <v>491.973</v>
      </c>
      <c r="JK31">
        <v>456.715</v>
      </c>
      <c r="JL31">
        <v>30.8902</v>
      </c>
      <c r="JM31">
        <v>29.4642</v>
      </c>
      <c r="JN31">
        <v>29.9996</v>
      </c>
      <c r="JO31">
        <v>29.302</v>
      </c>
      <c r="JP31">
        <v>29.2264</v>
      </c>
      <c r="JQ31">
        <v>20.5554</v>
      </c>
      <c r="JR31">
        <v>25.7241</v>
      </c>
      <c r="JS31">
        <v>72.01090000000001</v>
      </c>
      <c r="JT31">
        <v>30.8243</v>
      </c>
      <c r="JU31">
        <v>420</v>
      </c>
      <c r="JV31">
        <v>23.8435</v>
      </c>
      <c r="JW31">
        <v>100.617</v>
      </c>
      <c r="JX31">
        <v>100.333</v>
      </c>
    </row>
    <row r="32" spans="1:284">
      <c r="A32">
        <v>16</v>
      </c>
      <c r="B32">
        <v>1759443789</v>
      </c>
      <c r="C32">
        <v>30</v>
      </c>
      <c r="D32" t="s">
        <v>456</v>
      </c>
      <c r="E32" t="s">
        <v>457</v>
      </c>
      <c r="F32">
        <v>5</v>
      </c>
      <c r="G32" t="s">
        <v>418</v>
      </c>
      <c r="H32" t="s">
        <v>419</v>
      </c>
      <c r="I32">
        <v>1759443786</v>
      </c>
      <c r="J32">
        <f>(K32)/1000</f>
        <v>0</v>
      </c>
      <c r="K32">
        <f>1000*DK32*AI32*(DG32-DH32)/(100*CZ32*(1000-AI32*DG32))</f>
        <v>0</v>
      </c>
      <c r="L32">
        <f>DK32*AI32*(DF32-DE32*(1000-AI32*DH32)/(1000-AI32*DG32))/(100*CZ32)</f>
        <v>0</v>
      </c>
      <c r="M32">
        <f>DE32 - IF(AI32&gt;1, L32*CZ32*100.0/(AK32), 0)</f>
        <v>0</v>
      </c>
      <c r="N32">
        <f>((T32-J32/2)*M32-L32)/(T32+J32/2)</f>
        <v>0</v>
      </c>
      <c r="O32">
        <f>N32*(DL32+DM32)/1000.0</f>
        <v>0</v>
      </c>
      <c r="P32">
        <f>(DE32 - IF(AI32&gt;1, L32*CZ32*100.0/(AK32), 0))*(DL32+DM32)/1000.0</f>
        <v>0</v>
      </c>
      <c r="Q32">
        <f>2.0/((1/S32-1/R32)+SIGN(S32)*SQRT((1/S32-1/R32)*(1/S32-1/R32) + 4*DA32/((DA32+1)*(DA32+1))*(2*1/S32*1/R32-1/R32*1/R32)))</f>
        <v>0</v>
      </c>
      <c r="R32">
        <f>IF(LEFT(DB32,1)&lt;&gt;"0",IF(LEFT(DB32,1)="1",3.0,DC32),$D$5+$E$5*(DS32*DL32/($K$5*1000))+$F$5*(DS32*DL32/($K$5*1000))*MAX(MIN(CZ32,$J$5),$I$5)*MAX(MIN(CZ32,$J$5),$I$5)+$G$5*MAX(MIN(CZ32,$J$5),$I$5)*(DS32*DL32/($K$5*1000))+$H$5*(DS32*DL32/($K$5*1000))*(DS32*DL32/($K$5*1000)))</f>
        <v>0</v>
      </c>
      <c r="S32">
        <f>J32*(1000-(1000*0.61365*exp(17.502*W32/(240.97+W32))/(DL32+DM32)+DG32)/2)/(1000*0.61365*exp(17.502*W32/(240.97+W32))/(DL32+DM32)-DG32)</f>
        <v>0</v>
      </c>
      <c r="T32">
        <f>1/((DA32+1)/(Q32/1.6)+1/(R32/1.37)) + DA32/((DA32+1)/(Q32/1.6) + DA32/(R32/1.37))</f>
        <v>0</v>
      </c>
      <c r="U32">
        <f>(CV32*CY32)</f>
        <v>0</v>
      </c>
      <c r="V32">
        <f>(DN32+(U32+2*0.95*5.67E-8*(((DN32+$B$7)+273)^4-(DN32+273)^4)-44100*J32)/(1.84*29.3*R32+8*0.95*5.67E-8*(DN32+273)^3))</f>
        <v>0</v>
      </c>
      <c r="W32">
        <f>($C$7*DO32+$D$7*DP32+$E$7*V32)</f>
        <v>0</v>
      </c>
      <c r="X32">
        <f>0.61365*exp(17.502*W32/(240.97+W32))</f>
        <v>0</v>
      </c>
      <c r="Y32">
        <f>(Z32/AA32*100)</f>
        <v>0</v>
      </c>
      <c r="Z32">
        <f>DG32*(DL32+DM32)/1000</f>
        <v>0</v>
      </c>
      <c r="AA32">
        <f>0.61365*exp(17.502*DN32/(240.97+DN32))</f>
        <v>0</v>
      </c>
      <c r="AB32">
        <f>(X32-DG32*(DL32+DM32)/1000)</f>
        <v>0</v>
      </c>
      <c r="AC32">
        <f>(-J32*44100)</f>
        <v>0</v>
      </c>
      <c r="AD32">
        <f>2*29.3*R32*0.92*(DN32-W32)</f>
        <v>0</v>
      </c>
      <c r="AE32">
        <f>2*0.95*5.67E-8*(((DN32+$B$7)+273)^4-(W32+273)^4)</f>
        <v>0</v>
      </c>
      <c r="AF32">
        <f>U32+AE32+AC32+AD32</f>
        <v>0</v>
      </c>
      <c r="AG32">
        <v>1</v>
      </c>
      <c r="AH32">
        <v>0</v>
      </c>
      <c r="AI32">
        <f>IF(AG32*$H$13&gt;=AK32,1.0,(AK32/(AK32-AG32*$H$13)))</f>
        <v>0</v>
      </c>
      <c r="AJ32">
        <f>(AI32-1)*100</f>
        <v>0</v>
      </c>
      <c r="AK32">
        <f>MAX(0,($B$13+$C$13*DS32)/(1+$D$13*DS32)*DL32/(DN32+273)*$E$13)</f>
        <v>0</v>
      </c>
      <c r="AL32" t="s">
        <v>420</v>
      </c>
      <c r="AM32" t="s">
        <v>420</v>
      </c>
      <c r="AN32">
        <v>0</v>
      </c>
      <c r="AO32">
        <v>0</v>
      </c>
      <c r="AP32">
        <f>1-AN32/AO32</f>
        <v>0</v>
      </c>
      <c r="AQ32">
        <v>0</v>
      </c>
      <c r="AR32" t="s">
        <v>420</v>
      </c>
      <c r="AS32" t="s">
        <v>420</v>
      </c>
      <c r="AT32">
        <v>0</v>
      </c>
      <c r="AU32">
        <v>0</v>
      </c>
      <c r="AV32">
        <f>1-AT32/AU32</f>
        <v>0</v>
      </c>
      <c r="AW32">
        <v>0.5</v>
      </c>
      <c r="AX32">
        <f>CW32</f>
        <v>0</v>
      </c>
      <c r="AY32">
        <f>L32</f>
        <v>0</v>
      </c>
      <c r="AZ32">
        <f>AV32*AW32*AX32</f>
        <v>0</v>
      </c>
      <c r="BA32">
        <f>(AY32-AQ32)/AX32</f>
        <v>0</v>
      </c>
      <c r="BB32">
        <f>(AO32-AU32)/AU32</f>
        <v>0</v>
      </c>
      <c r="BC32">
        <f>AN32/(AP32+AN32/AU32)</f>
        <v>0</v>
      </c>
      <c r="BD32" t="s">
        <v>420</v>
      </c>
      <c r="BE32">
        <v>0</v>
      </c>
      <c r="BF32">
        <f>IF(BE32&lt;&gt;0, BE32, BC32)</f>
        <v>0</v>
      </c>
      <c r="BG32">
        <f>1-BF32/AU32</f>
        <v>0</v>
      </c>
      <c r="BH32">
        <f>(AU32-AT32)/(AU32-BF32)</f>
        <v>0</v>
      </c>
      <c r="BI32">
        <f>(AO32-AU32)/(AO32-BF32)</f>
        <v>0</v>
      </c>
      <c r="BJ32">
        <f>(AU32-AT32)/(AU32-AN32)</f>
        <v>0</v>
      </c>
      <c r="BK32">
        <f>(AO32-AU32)/(AO32-AN32)</f>
        <v>0</v>
      </c>
      <c r="BL32">
        <f>(BH32*BF32/AT32)</f>
        <v>0</v>
      </c>
      <c r="BM32">
        <f>(1-BL32)</f>
        <v>0</v>
      </c>
      <c r="CV32">
        <f>$B$11*DT32+$C$11*DU32+$F$11*EF32*(1-EI32)</f>
        <v>0</v>
      </c>
      <c r="CW32">
        <f>CV32*CX32</f>
        <v>0</v>
      </c>
      <c r="CX32">
        <f>($B$11*$D$9+$C$11*$D$9+$F$11*((ES32+EK32)/MAX(ES32+EK32+ET32, 0.1)*$I$9+ET32/MAX(ES32+EK32+ET32, 0.1)*$J$9))/($B$11+$C$11+$F$11)</f>
        <v>0</v>
      </c>
      <c r="CY32">
        <f>($B$11*$K$9+$C$11*$K$9+$F$11*((ES32+EK32)/MAX(ES32+EK32+ET32, 0.1)*$P$9+ET32/MAX(ES32+EK32+ET32, 0.1)*$Q$9))/($B$11+$C$11+$F$11)</f>
        <v>0</v>
      </c>
      <c r="CZ32">
        <v>3.46</v>
      </c>
      <c r="DA32">
        <v>0.5</v>
      </c>
      <c r="DB32" t="s">
        <v>421</v>
      </c>
      <c r="DC32">
        <v>2</v>
      </c>
      <c r="DD32">
        <v>1759443786</v>
      </c>
      <c r="DE32">
        <v>419.6311111111111</v>
      </c>
      <c r="DF32">
        <v>419.9897777777778</v>
      </c>
      <c r="DG32">
        <v>23.92924444444445</v>
      </c>
      <c r="DH32">
        <v>23.87305555555555</v>
      </c>
      <c r="DI32">
        <v>419.2104444444445</v>
      </c>
      <c r="DJ32">
        <v>23.77676666666667</v>
      </c>
      <c r="DK32">
        <v>499.9347777777778</v>
      </c>
      <c r="DL32">
        <v>90.78496666666666</v>
      </c>
      <c r="DM32">
        <v>0.03020813333333333</v>
      </c>
      <c r="DN32">
        <v>30.3221</v>
      </c>
      <c r="DO32">
        <v>30.02773333333333</v>
      </c>
      <c r="DP32">
        <v>999.9000000000001</v>
      </c>
      <c r="DQ32">
        <v>0</v>
      </c>
      <c r="DR32">
        <v>0</v>
      </c>
      <c r="DS32">
        <v>9992.222222222223</v>
      </c>
      <c r="DT32">
        <v>0</v>
      </c>
      <c r="DU32">
        <v>0.44966</v>
      </c>
      <c r="DV32">
        <v>-0.3587138888888888</v>
      </c>
      <c r="DW32">
        <v>429.9187777777778</v>
      </c>
      <c r="DX32">
        <v>430.2616666666667</v>
      </c>
      <c r="DY32">
        <v>0.05620555555555556</v>
      </c>
      <c r="DZ32">
        <v>419.9897777777778</v>
      </c>
      <c r="EA32">
        <v>23.87305555555555</v>
      </c>
      <c r="EB32">
        <v>2.172415555555555</v>
      </c>
      <c r="EC32">
        <v>2.167314444444445</v>
      </c>
      <c r="ED32">
        <v>18.76033333333333</v>
      </c>
      <c r="EE32">
        <v>18.72274444444444</v>
      </c>
      <c r="EF32">
        <v>0.00500097</v>
      </c>
      <c r="EG32">
        <v>0</v>
      </c>
      <c r="EH32">
        <v>0</v>
      </c>
      <c r="EI32">
        <v>0</v>
      </c>
      <c r="EJ32">
        <v>309.1666666666667</v>
      </c>
      <c r="EK32">
        <v>0.00500097</v>
      </c>
      <c r="EL32">
        <v>-7.066666666666667</v>
      </c>
      <c r="EM32">
        <v>-1.855555555555555</v>
      </c>
      <c r="EN32">
        <v>35.875</v>
      </c>
      <c r="EO32">
        <v>40.3261111111111</v>
      </c>
      <c r="EP32">
        <v>37.90255555555555</v>
      </c>
      <c r="EQ32">
        <v>40.79855555555556</v>
      </c>
      <c r="ER32">
        <v>38.04133333333333</v>
      </c>
      <c r="ES32">
        <v>0</v>
      </c>
      <c r="ET32">
        <v>0</v>
      </c>
      <c r="EU32">
        <v>0</v>
      </c>
      <c r="EV32">
        <v>1759443789.5</v>
      </c>
      <c r="EW32">
        <v>0</v>
      </c>
      <c r="EX32">
        <v>309.05</v>
      </c>
      <c r="EY32">
        <v>-7.969230929074206</v>
      </c>
      <c r="EZ32">
        <v>47.02906034467143</v>
      </c>
      <c r="FA32">
        <v>-8.476923076923077</v>
      </c>
      <c r="FB32">
        <v>15</v>
      </c>
      <c r="FC32">
        <v>0</v>
      </c>
      <c r="FD32" t="s">
        <v>422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-0.326780725</v>
      </c>
      <c r="FQ32">
        <v>-0.2092191782363979</v>
      </c>
      <c r="FR32">
        <v>0.05313213988161379</v>
      </c>
      <c r="FS32">
        <v>0</v>
      </c>
      <c r="FT32">
        <v>309.6176470588235</v>
      </c>
      <c r="FU32">
        <v>3.465240491810866</v>
      </c>
      <c r="FV32">
        <v>5.853177648193743</v>
      </c>
      <c r="FW32">
        <v>-1</v>
      </c>
      <c r="FX32">
        <v>0.0523393625</v>
      </c>
      <c r="FY32">
        <v>0.05715837636022501</v>
      </c>
      <c r="FZ32">
        <v>0.006465960284199382</v>
      </c>
      <c r="GA32">
        <v>1</v>
      </c>
      <c r="GB32">
        <v>1</v>
      </c>
      <c r="GC32">
        <v>2</v>
      </c>
      <c r="GD32" t="s">
        <v>433</v>
      </c>
      <c r="GE32">
        <v>3.13611</v>
      </c>
      <c r="GF32">
        <v>2.69035</v>
      </c>
      <c r="GG32">
        <v>0.0939984</v>
      </c>
      <c r="GH32">
        <v>0.0932514</v>
      </c>
      <c r="GI32">
        <v>0.106228</v>
      </c>
      <c r="GJ32">
        <v>0.10476</v>
      </c>
      <c r="GK32">
        <v>28695.2</v>
      </c>
      <c r="GL32">
        <v>28818.9</v>
      </c>
      <c r="GM32">
        <v>29447.6</v>
      </c>
      <c r="GN32">
        <v>29374.7</v>
      </c>
      <c r="GO32">
        <v>34758</v>
      </c>
      <c r="GP32">
        <v>34816.4</v>
      </c>
      <c r="GQ32">
        <v>41419.2</v>
      </c>
      <c r="GR32">
        <v>41718.4</v>
      </c>
      <c r="GS32">
        <v>1.91755</v>
      </c>
      <c r="GT32">
        <v>1.87825</v>
      </c>
      <c r="GU32">
        <v>0.0821799</v>
      </c>
      <c r="GV32">
        <v>0</v>
      </c>
      <c r="GW32">
        <v>28.6953</v>
      </c>
      <c r="GX32">
        <v>999.9</v>
      </c>
      <c r="GY32">
        <v>57.8</v>
      </c>
      <c r="GZ32">
        <v>31</v>
      </c>
      <c r="HA32">
        <v>28.7239</v>
      </c>
      <c r="HB32">
        <v>62.7434</v>
      </c>
      <c r="HC32">
        <v>22.9046</v>
      </c>
      <c r="HD32">
        <v>1</v>
      </c>
      <c r="HE32">
        <v>0.145625</v>
      </c>
      <c r="HF32">
        <v>-1.25262</v>
      </c>
      <c r="HG32">
        <v>20.3532</v>
      </c>
      <c r="HH32">
        <v>5.22433</v>
      </c>
      <c r="HI32">
        <v>12.0159</v>
      </c>
      <c r="HJ32">
        <v>4.98995</v>
      </c>
      <c r="HK32">
        <v>3.28918</v>
      </c>
      <c r="HL32">
        <v>9999</v>
      </c>
      <c r="HM32">
        <v>9999</v>
      </c>
      <c r="HN32">
        <v>9999</v>
      </c>
      <c r="HO32">
        <v>999.9</v>
      </c>
      <c r="HP32">
        <v>1.86752</v>
      </c>
      <c r="HQ32">
        <v>1.86661</v>
      </c>
      <c r="HR32">
        <v>1.866</v>
      </c>
      <c r="HS32">
        <v>1.86599</v>
      </c>
      <c r="HT32">
        <v>1.86783</v>
      </c>
      <c r="HU32">
        <v>1.87028</v>
      </c>
      <c r="HV32">
        <v>1.8689</v>
      </c>
      <c r="HW32">
        <v>1.8704</v>
      </c>
      <c r="HX32">
        <v>0</v>
      </c>
      <c r="HY32">
        <v>0</v>
      </c>
      <c r="HZ32">
        <v>0</v>
      </c>
      <c r="IA32">
        <v>0</v>
      </c>
      <c r="IB32" t="s">
        <v>424</v>
      </c>
      <c r="IC32" t="s">
        <v>425</v>
      </c>
      <c r="ID32" t="s">
        <v>426</v>
      </c>
      <c r="IE32" t="s">
        <v>426</v>
      </c>
      <c r="IF32" t="s">
        <v>426</v>
      </c>
      <c r="IG32" t="s">
        <v>426</v>
      </c>
      <c r="IH32">
        <v>0</v>
      </c>
      <c r="II32">
        <v>100</v>
      </c>
      <c r="IJ32">
        <v>100</v>
      </c>
      <c r="IK32">
        <v>0.421</v>
      </c>
      <c r="IL32">
        <v>0.1525</v>
      </c>
      <c r="IM32">
        <v>0.2330401526087988</v>
      </c>
      <c r="IN32">
        <v>0.0007367307031265224</v>
      </c>
      <c r="IO32">
        <v>-7.251983638940153E-07</v>
      </c>
      <c r="IP32">
        <v>8.652596383391262E-11</v>
      </c>
      <c r="IQ32">
        <v>-0.06151440896874384</v>
      </c>
      <c r="IR32">
        <v>-0.003393034134951665</v>
      </c>
      <c r="IS32">
        <v>0.0008123692083874657</v>
      </c>
      <c r="IT32">
        <v>-1.224458200654948E-05</v>
      </c>
      <c r="IU32">
        <v>8</v>
      </c>
      <c r="IV32">
        <v>2305</v>
      </c>
      <c r="IW32">
        <v>1</v>
      </c>
      <c r="IX32">
        <v>28</v>
      </c>
      <c r="IY32">
        <v>29324063.1</v>
      </c>
      <c r="IZ32">
        <v>29324063.1</v>
      </c>
      <c r="JA32">
        <v>1.02661</v>
      </c>
      <c r="JB32">
        <v>2.17407</v>
      </c>
      <c r="JC32">
        <v>1.39648</v>
      </c>
      <c r="JD32">
        <v>2.34009</v>
      </c>
      <c r="JE32">
        <v>1.49536</v>
      </c>
      <c r="JF32">
        <v>2.71118</v>
      </c>
      <c r="JG32">
        <v>35.6613</v>
      </c>
      <c r="JH32">
        <v>24.0875</v>
      </c>
      <c r="JI32">
        <v>18</v>
      </c>
      <c r="JJ32">
        <v>491.893</v>
      </c>
      <c r="JK32">
        <v>456.816</v>
      </c>
      <c r="JL32">
        <v>30.8759</v>
      </c>
      <c r="JM32">
        <v>29.4633</v>
      </c>
      <c r="JN32">
        <v>29.9996</v>
      </c>
      <c r="JO32">
        <v>29.302</v>
      </c>
      <c r="JP32">
        <v>29.2252</v>
      </c>
      <c r="JQ32">
        <v>20.5583</v>
      </c>
      <c r="JR32">
        <v>25.7241</v>
      </c>
      <c r="JS32">
        <v>72.01090000000001</v>
      </c>
      <c r="JT32">
        <v>30.8243</v>
      </c>
      <c r="JU32">
        <v>420</v>
      </c>
      <c r="JV32">
        <v>23.8435</v>
      </c>
      <c r="JW32">
        <v>100.616</v>
      </c>
      <c r="JX32">
        <v>100.333</v>
      </c>
    </row>
    <row r="33" spans="1:284">
      <c r="A33">
        <v>17</v>
      </c>
      <c r="B33">
        <v>1759443791</v>
      </c>
      <c r="C33">
        <v>32</v>
      </c>
      <c r="D33" t="s">
        <v>458</v>
      </c>
      <c r="E33" t="s">
        <v>459</v>
      </c>
      <c r="F33">
        <v>5</v>
      </c>
      <c r="G33" t="s">
        <v>418</v>
      </c>
      <c r="H33" t="s">
        <v>419</v>
      </c>
      <c r="I33">
        <v>1759443788</v>
      </c>
      <c r="J33">
        <f>(K33)/1000</f>
        <v>0</v>
      </c>
      <c r="K33">
        <f>1000*DK33*AI33*(DG33-DH33)/(100*CZ33*(1000-AI33*DG33))</f>
        <v>0</v>
      </c>
      <c r="L33">
        <f>DK33*AI33*(DF33-DE33*(1000-AI33*DH33)/(1000-AI33*DG33))/(100*CZ33)</f>
        <v>0</v>
      </c>
      <c r="M33">
        <f>DE33 - IF(AI33&gt;1, L33*CZ33*100.0/(AK33), 0)</f>
        <v>0</v>
      </c>
      <c r="N33">
        <f>((T33-J33/2)*M33-L33)/(T33+J33/2)</f>
        <v>0</v>
      </c>
      <c r="O33">
        <f>N33*(DL33+DM33)/1000.0</f>
        <v>0</v>
      </c>
      <c r="P33">
        <f>(DE33 - IF(AI33&gt;1, L33*CZ33*100.0/(AK33), 0))*(DL33+DM33)/1000.0</f>
        <v>0</v>
      </c>
      <c r="Q33">
        <f>2.0/((1/S33-1/R33)+SIGN(S33)*SQRT((1/S33-1/R33)*(1/S33-1/R33) + 4*DA33/((DA33+1)*(DA33+1))*(2*1/S33*1/R33-1/R33*1/R33)))</f>
        <v>0</v>
      </c>
      <c r="R33">
        <f>IF(LEFT(DB33,1)&lt;&gt;"0",IF(LEFT(DB33,1)="1",3.0,DC33),$D$5+$E$5*(DS33*DL33/($K$5*1000))+$F$5*(DS33*DL33/($K$5*1000))*MAX(MIN(CZ33,$J$5),$I$5)*MAX(MIN(CZ33,$J$5),$I$5)+$G$5*MAX(MIN(CZ33,$J$5),$I$5)*(DS33*DL33/($K$5*1000))+$H$5*(DS33*DL33/($K$5*1000))*(DS33*DL33/($K$5*1000)))</f>
        <v>0</v>
      </c>
      <c r="S33">
        <f>J33*(1000-(1000*0.61365*exp(17.502*W33/(240.97+W33))/(DL33+DM33)+DG33)/2)/(1000*0.61365*exp(17.502*W33/(240.97+W33))/(DL33+DM33)-DG33)</f>
        <v>0</v>
      </c>
      <c r="T33">
        <f>1/((DA33+1)/(Q33/1.6)+1/(R33/1.37)) + DA33/((DA33+1)/(Q33/1.6) + DA33/(R33/1.37))</f>
        <v>0</v>
      </c>
      <c r="U33">
        <f>(CV33*CY33)</f>
        <v>0</v>
      </c>
      <c r="V33">
        <f>(DN33+(U33+2*0.95*5.67E-8*(((DN33+$B$7)+273)^4-(DN33+273)^4)-44100*J33)/(1.84*29.3*R33+8*0.95*5.67E-8*(DN33+273)^3))</f>
        <v>0</v>
      </c>
      <c r="W33">
        <f>($C$7*DO33+$D$7*DP33+$E$7*V33)</f>
        <v>0</v>
      </c>
      <c r="X33">
        <f>0.61365*exp(17.502*W33/(240.97+W33))</f>
        <v>0</v>
      </c>
      <c r="Y33">
        <f>(Z33/AA33*100)</f>
        <v>0</v>
      </c>
      <c r="Z33">
        <f>DG33*(DL33+DM33)/1000</f>
        <v>0</v>
      </c>
      <c r="AA33">
        <f>0.61365*exp(17.502*DN33/(240.97+DN33))</f>
        <v>0</v>
      </c>
      <c r="AB33">
        <f>(X33-DG33*(DL33+DM33)/1000)</f>
        <v>0</v>
      </c>
      <c r="AC33">
        <f>(-J33*44100)</f>
        <v>0</v>
      </c>
      <c r="AD33">
        <f>2*29.3*R33*0.92*(DN33-W33)</f>
        <v>0</v>
      </c>
      <c r="AE33">
        <f>2*0.95*5.67E-8*(((DN33+$B$7)+273)^4-(W33+273)^4)</f>
        <v>0</v>
      </c>
      <c r="AF33">
        <f>U33+AE33+AC33+AD33</f>
        <v>0</v>
      </c>
      <c r="AG33">
        <v>1</v>
      </c>
      <c r="AH33">
        <v>0</v>
      </c>
      <c r="AI33">
        <f>IF(AG33*$H$13&gt;=AK33,1.0,(AK33/(AK33-AG33*$H$13)))</f>
        <v>0</v>
      </c>
      <c r="AJ33">
        <f>(AI33-1)*100</f>
        <v>0</v>
      </c>
      <c r="AK33">
        <f>MAX(0,($B$13+$C$13*DS33)/(1+$D$13*DS33)*DL33/(DN33+273)*$E$13)</f>
        <v>0</v>
      </c>
      <c r="AL33" t="s">
        <v>420</v>
      </c>
      <c r="AM33" t="s">
        <v>420</v>
      </c>
      <c r="AN33">
        <v>0</v>
      </c>
      <c r="AO33">
        <v>0</v>
      </c>
      <c r="AP33">
        <f>1-AN33/AO33</f>
        <v>0</v>
      </c>
      <c r="AQ33">
        <v>0</v>
      </c>
      <c r="AR33" t="s">
        <v>420</v>
      </c>
      <c r="AS33" t="s">
        <v>420</v>
      </c>
      <c r="AT33">
        <v>0</v>
      </c>
      <c r="AU33">
        <v>0</v>
      </c>
      <c r="AV33">
        <f>1-AT33/AU33</f>
        <v>0</v>
      </c>
      <c r="AW33">
        <v>0.5</v>
      </c>
      <c r="AX33">
        <f>CW33</f>
        <v>0</v>
      </c>
      <c r="AY33">
        <f>L33</f>
        <v>0</v>
      </c>
      <c r="AZ33">
        <f>AV33*AW33*AX33</f>
        <v>0</v>
      </c>
      <c r="BA33">
        <f>(AY33-AQ33)/AX33</f>
        <v>0</v>
      </c>
      <c r="BB33">
        <f>(AO33-AU33)/AU33</f>
        <v>0</v>
      </c>
      <c r="BC33">
        <f>AN33/(AP33+AN33/AU33)</f>
        <v>0</v>
      </c>
      <c r="BD33" t="s">
        <v>420</v>
      </c>
      <c r="BE33">
        <v>0</v>
      </c>
      <c r="BF33">
        <f>IF(BE33&lt;&gt;0, BE33, BC33)</f>
        <v>0</v>
      </c>
      <c r="BG33">
        <f>1-BF33/AU33</f>
        <v>0</v>
      </c>
      <c r="BH33">
        <f>(AU33-AT33)/(AU33-BF33)</f>
        <v>0</v>
      </c>
      <c r="BI33">
        <f>(AO33-AU33)/(AO33-BF33)</f>
        <v>0</v>
      </c>
      <c r="BJ33">
        <f>(AU33-AT33)/(AU33-AN33)</f>
        <v>0</v>
      </c>
      <c r="BK33">
        <f>(AO33-AU33)/(AO33-AN33)</f>
        <v>0</v>
      </c>
      <c r="BL33">
        <f>(BH33*BF33/AT33)</f>
        <v>0</v>
      </c>
      <c r="BM33">
        <f>(1-BL33)</f>
        <v>0</v>
      </c>
      <c r="CV33">
        <f>$B$11*DT33+$C$11*DU33+$F$11*EF33*(1-EI33)</f>
        <v>0</v>
      </c>
      <c r="CW33">
        <f>CV33*CX33</f>
        <v>0</v>
      </c>
      <c r="CX33">
        <f>($B$11*$D$9+$C$11*$D$9+$F$11*((ES33+EK33)/MAX(ES33+EK33+ET33, 0.1)*$I$9+ET33/MAX(ES33+EK33+ET33, 0.1)*$J$9))/($B$11+$C$11+$F$11)</f>
        <v>0</v>
      </c>
      <c r="CY33">
        <f>($B$11*$K$9+$C$11*$K$9+$F$11*((ES33+EK33)/MAX(ES33+EK33+ET33, 0.1)*$P$9+ET33/MAX(ES33+EK33+ET33, 0.1)*$Q$9))/($B$11+$C$11+$F$11)</f>
        <v>0</v>
      </c>
      <c r="CZ33">
        <v>3.46</v>
      </c>
      <c r="DA33">
        <v>0.5</v>
      </c>
      <c r="DB33" t="s">
        <v>421</v>
      </c>
      <c r="DC33">
        <v>2</v>
      </c>
      <c r="DD33">
        <v>1759443788</v>
      </c>
      <c r="DE33">
        <v>419.6335555555555</v>
      </c>
      <c r="DF33">
        <v>420.011</v>
      </c>
      <c r="DG33">
        <v>23.9274</v>
      </c>
      <c r="DH33">
        <v>23.87222222222222</v>
      </c>
      <c r="DI33">
        <v>419.2126666666667</v>
      </c>
      <c r="DJ33">
        <v>23.77494444444444</v>
      </c>
      <c r="DK33">
        <v>499.9401111111112</v>
      </c>
      <c r="DL33">
        <v>90.78421111111111</v>
      </c>
      <c r="DM33">
        <v>0.03023497777777778</v>
      </c>
      <c r="DN33">
        <v>30.32377777777778</v>
      </c>
      <c r="DO33">
        <v>30.03078888888889</v>
      </c>
      <c r="DP33">
        <v>999.9000000000001</v>
      </c>
      <c r="DQ33">
        <v>0</v>
      </c>
      <c r="DR33">
        <v>0</v>
      </c>
      <c r="DS33">
        <v>9988.055555555555</v>
      </c>
      <c r="DT33">
        <v>0</v>
      </c>
      <c r="DU33">
        <v>0.44966</v>
      </c>
      <c r="DV33">
        <v>-0.3774075555555556</v>
      </c>
      <c r="DW33">
        <v>429.9205555555556</v>
      </c>
      <c r="DX33">
        <v>430.2828888888889</v>
      </c>
      <c r="DY33">
        <v>0.05516074444444444</v>
      </c>
      <c r="DZ33">
        <v>420.011</v>
      </c>
      <c r="EA33">
        <v>23.87222222222222</v>
      </c>
      <c r="EB33">
        <v>2.172228888888889</v>
      </c>
      <c r="EC33">
        <v>2.167222222222222</v>
      </c>
      <c r="ED33">
        <v>18.75895555555556</v>
      </c>
      <c r="EE33">
        <v>18.72205555555555</v>
      </c>
      <c r="EF33">
        <v>0.00500097</v>
      </c>
      <c r="EG33">
        <v>0</v>
      </c>
      <c r="EH33">
        <v>0</v>
      </c>
      <c r="EI33">
        <v>0</v>
      </c>
      <c r="EJ33">
        <v>310.6222222222222</v>
      </c>
      <c r="EK33">
        <v>0.00500097</v>
      </c>
      <c r="EL33">
        <v>-9.788888888888888</v>
      </c>
      <c r="EM33">
        <v>-1.8</v>
      </c>
      <c r="EN33">
        <v>35.875</v>
      </c>
      <c r="EO33">
        <v>40.26355555555556</v>
      </c>
      <c r="EP33">
        <v>37.88188888888889</v>
      </c>
      <c r="EQ33">
        <v>40.72211111111111</v>
      </c>
      <c r="ER33">
        <v>38.02066666666666</v>
      </c>
      <c r="ES33">
        <v>0</v>
      </c>
      <c r="ET33">
        <v>0</v>
      </c>
      <c r="EU33">
        <v>0</v>
      </c>
      <c r="EV33">
        <v>1759443791.9</v>
      </c>
      <c r="EW33">
        <v>0</v>
      </c>
      <c r="EX33">
        <v>310.3076923076923</v>
      </c>
      <c r="EY33">
        <v>11.46666658778881</v>
      </c>
      <c r="EZ33">
        <v>16.57777842350913</v>
      </c>
      <c r="FA33">
        <v>-8.565384615384616</v>
      </c>
      <c r="FB33">
        <v>15</v>
      </c>
      <c r="FC33">
        <v>0</v>
      </c>
      <c r="FD33" t="s">
        <v>422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-0.3327004390243902</v>
      </c>
      <c r="FQ33">
        <v>-0.1252349059233455</v>
      </c>
      <c r="FR33">
        <v>0.05367984501679163</v>
      </c>
      <c r="FS33">
        <v>0</v>
      </c>
      <c r="FT33">
        <v>310.0588235294118</v>
      </c>
      <c r="FU33">
        <v>-1.277311096265644</v>
      </c>
      <c r="FV33">
        <v>6.209249156420214</v>
      </c>
      <c r="FW33">
        <v>-1</v>
      </c>
      <c r="FX33">
        <v>0.05364134390243903</v>
      </c>
      <c r="FY33">
        <v>0.03532247665505224</v>
      </c>
      <c r="FZ33">
        <v>0.005225764755145543</v>
      </c>
      <c r="GA33">
        <v>1</v>
      </c>
      <c r="GB33">
        <v>1</v>
      </c>
      <c r="GC33">
        <v>2</v>
      </c>
      <c r="GD33" t="s">
        <v>433</v>
      </c>
      <c r="GE33">
        <v>3.13623</v>
      </c>
      <c r="GF33">
        <v>2.69037</v>
      </c>
      <c r="GG33">
        <v>0.09399689999999999</v>
      </c>
      <c r="GH33">
        <v>0.0932342</v>
      </c>
      <c r="GI33">
        <v>0.10622</v>
      </c>
      <c r="GJ33">
        <v>0.104754</v>
      </c>
      <c r="GK33">
        <v>28695.6</v>
      </c>
      <c r="GL33">
        <v>28819.5</v>
      </c>
      <c r="GM33">
        <v>29448</v>
      </c>
      <c r="GN33">
        <v>29374.7</v>
      </c>
      <c r="GO33">
        <v>34758.9</v>
      </c>
      <c r="GP33">
        <v>34816.6</v>
      </c>
      <c r="GQ33">
        <v>41419.9</v>
      </c>
      <c r="GR33">
        <v>41718.4</v>
      </c>
      <c r="GS33">
        <v>1.91768</v>
      </c>
      <c r="GT33">
        <v>1.8782</v>
      </c>
      <c r="GU33">
        <v>0.0821277</v>
      </c>
      <c r="GV33">
        <v>0</v>
      </c>
      <c r="GW33">
        <v>28.6966</v>
      </c>
      <c r="GX33">
        <v>999.9</v>
      </c>
      <c r="GY33">
        <v>57.8</v>
      </c>
      <c r="GZ33">
        <v>31</v>
      </c>
      <c r="HA33">
        <v>28.7263</v>
      </c>
      <c r="HB33">
        <v>62.6334</v>
      </c>
      <c r="HC33">
        <v>22.8125</v>
      </c>
      <c r="HD33">
        <v>1</v>
      </c>
      <c r="HE33">
        <v>0.14544</v>
      </c>
      <c r="HF33">
        <v>-1.20272</v>
      </c>
      <c r="HG33">
        <v>20.3536</v>
      </c>
      <c r="HH33">
        <v>5.22463</v>
      </c>
      <c r="HI33">
        <v>12.0159</v>
      </c>
      <c r="HJ33">
        <v>4.9902</v>
      </c>
      <c r="HK33">
        <v>3.28918</v>
      </c>
      <c r="HL33">
        <v>9999</v>
      </c>
      <c r="HM33">
        <v>9999</v>
      </c>
      <c r="HN33">
        <v>9999</v>
      </c>
      <c r="HO33">
        <v>999.9</v>
      </c>
      <c r="HP33">
        <v>1.86752</v>
      </c>
      <c r="HQ33">
        <v>1.86661</v>
      </c>
      <c r="HR33">
        <v>1.866</v>
      </c>
      <c r="HS33">
        <v>1.866</v>
      </c>
      <c r="HT33">
        <v>1.86783</v>
      </c>
      <c r="HU33">
        <v>1.87028</v>
      </c>
      <c r="HV33">
        <v>1.8689</v>
      </c>
      <c r="HW33">
        <v>1.8704</v>
      </c>
      <c r="HX33">
        <v>0</v>
      </c>
      <c r="HY33">
        <v>0</v>
      </c>
      <c r="HZ33">
        <v>0</v>
      </c>
      <c r="IA33">
        <v>0</v>
      </c>
      <c r="IB33" t="s">
        <v>424</v>
      </c>
      <c r="IC33" t="s">
        <v>425</v>
      </c>
      <c r="ID33" t="s">
        <v>426</v>
      </c>
      <c r="IE33" t="s">
        <v>426</v>
      </c>
      <c r="IF33" t="s">
        <v>426</v>
      </c>
      <c r="IG33" t="s">
        <v>426</v>
      </c>
      <c r="IH33">
        <v>0</v>
      </c>
      <c r="II33">
        <v>100</v>
      </c>
      <c r="IJ33">
        <v>100</v>
      </c>
      <c r="IK33">
        <v>0.421</v>
      </c>
      <c r="IL33">
        <v>0.1524</v>
      </c>
      <c r="IM33">
        <v>0.2330401526087988</v>
      </c>
      <c r="IN33">
        <v>0.0007367307031265224</v>
      </c>
      <c r="IO33">
        <v>-7.251983638940153E-07</v>
      </c>
      <c r="IP33">
        <v>8.652596383391262E-11</v>
      </c>
      <c r="IQ33">
        <v>-0.06151440896874384</v>
      </c>
      <c r="IR33">
        <v>-0.003393034134951665</v>
      </c>
      <c r="IS33">
        <v>0.0008123692083874657</v>
      </c>
      <c r="IT33">
        <v>-1.224458200654948E-05</v>
      </c>
      <c r="IU33">
        <v>8</v>
      </c>
      <c r="IV33">
        <v>2305</v>
      </c>
      <c r="IW33">
        <v>1</v>
      </c>
      <c r="IX33">
        <v>28</v>
      </c>
      <c r="IY33">
        <v>29324063.2</v>
      </c>
      <c r="IZ33">
        <v>29324063.2</v>
      </c>
      <c r="JA33">
        <v>1.02661</v>
      </c>
      <c r="JB33">
        <v>2.17651</v>
      </c>
      <c r="JC33">
        <v>1.39648</v>
      </c>
      <c r="JD33">
        <v>2.34131</v>
      </c>
      <c r="JE33">
        <v>1.49536</v>
      </c>
      <c r="JF33">
        <v>2.68188</v>
      </c>
      <c r="JG33">
        <v>35.6613</v>
      </c>
      <c r="JH33">
        <v>24.0875</v>
      </c>
      <c r="JI33">
        <v>18</v>
      </c>
      <c r="JJ33">
        <v>491.973</v>
      </c>
      <c r="JK33">
        <v>456.78</v>
      </c>
      <c r="JL33">
        <v>30.8592</v>
      </c>
      <c r="JM33">
        <v>29.4633</v>
      </c>
      <c r="JN33">
        <v>29.9996</v>
      </c>
      <c r="JO33">
        <v>29.302</v>
      </c>
      <c r="JP33">
        <v>29.2247</v>
      </c>
      <c r="JQ33">
        <v>20.5593</v>
      </c>
      <c r="JR33">
        <v>25.7241</v>
      </c>
      <c r="JS33">
        <v>72.01090000000001</v>
      </c>
      <c r="JT33">
        <v>30.8243</v>
      </c>
      <c r="JU33">
        <v>420</v>
      </c>
      <c r="JV33">
        <v>23.8435</v>
      </c>
      <c r="JW33">
        <v>100.617</v>
      </c>
      <c r="JX33">
        <v>100.333</v>
      </c>
    </row>
    <row r="34" spans="1:284">
      <c r="A34">
        <v>18</v>
      </c>
      <c r="B34">
        <v>1759443793</v>
      </c>
      <c r="C34">
        <v>34</v>
      </c>
      <c r="D34" t="s">
        <v>460</v>
      </c>
      <c r="E34" t="s">
        <v>461</v>
      </c>
      <c r="F34">
        <v>5</v>
      </c>
      <c r="G34" t="s">
        <v>418</v>
      </c>
      <c r="H34" t="s">
        <v>419</v>
      </c>
      <c r="I34">
        <v>1759443790</v>
      </c>
      <c r="J34">
        <f>(K34)/1000</f>
        <v>0</v>
      </c>
      <c r="K34">
        <f>1000*DK34*AI34*(DG34-DH34)/(100*CZ34*(1000-AI34*DG34))</f>
        <v>0</v>
      </c>
      <c r="L34">
        <f>DK34*AI34*(DF34-DE34*(1000-AI34*DH34)/(1000-AI34*DG34))/(100*CZ34)</f>
        <v>0</v>
      </c>
      <c r="M34">
        <f>DE34 - IF(AI34&gt;1, L34*CZ34*100.0/(AK34), 0)</f>
        <v>0</v>
      </c>
      <c r="N34">
        <f>((T34-J34/2)*M34-L34)/(T34+J34/2)</f>
        <v>0</v>
      </c>
      <c r="O34">
        <f>N34*(DL34+DM34)/1000.0</f>
        <v>0</v>
      </c>
      <c r="P34">
        <f>(DE34 - IF(AI34&gt;1, L34*CZ34*100.0/(AK34), 0))*(DL34+DM34)/1000.0</f>
        <v>0</v>
      </c>
      <c r="Q34">
        <f>2.0/((1/S34-1/R34)+SIGN(S34)*SQRT((1/S34-1/R34)*(1/S34-1/R34) + 4*DA34/((DA34+1)*(DA34+1))*(2*1/S34*1/R34-1/R34*1/R34)))</f>
        <v>0</v>
      </c>
      <c r="R34">
        <f>IF(LEFT(DB34,1)&lt;&gt;"0",IF(LEFT(DB34,1)="1",3.0,DC34),$D$5+$E$5*(DS34*DL34/($K$5*1000))+$F$5*(DS34*DL34/($K$5*1000))*MAX(MIN(CZ34,$J$5),$I$5)*MAX(MIN(CZ34,$J$5),$I$5)+$G$5*MAX(MIN(CZ34,$J$5),$I$5)*(DS34*DL34/($K$5*1000))+$H$5*(DS34*DL34/($K$5*1000))*(DS34*DL34/($K$5*1000)))</f>
        <v>0</v>
      </c>
      <c r="S34">
        <f>J34*(1000-(1000*0.61365*exp(17.502*W34/(240.97+W34))/(DL34+DM34)+DG34)/2)/(1000*0.61365*exp(17.502*W34/(240.97+W34))/(DL34+DM34)-DG34)</f>
        <v>0</v>
      </c>
      <c r="T34">
        <f>1/((DA34+1)/(Q34/1.6)+1/(R34/1.37)) + DA34/((DA34+1)/(Q34/1.6) + DA34/(R34/1.37))</f>
        <v>0</v>
      </c>
      <c r="U34">
        <f>(CV34*CY34)</f>
        <v>0</v>
      </c>
      <c r="V34">
        <f>(DN34+(U34+2*0.95*5.67E-8*(((DN34+$B$7)+273)^4-(DN34+273)^4)-44100*J34)/(1.84*29.3*R34+8*0.95*5.67E-8*(DN34+273)^3))</f>
        <v>0</v>
      </c>
      <c r="W34">
        <f>($C$7*DO34+$D$7*DP34+$E$7*V34)</f>
        <v>0</v>
      </c>
      <c r="X34">
        <f>0.61365*exp(17.502*W34/(240.97+W34))</f>
        <v>0</v>
      </c>
      <c r="Y34">
        <f>(Z34/AA34*100)</f>
        <v>0</v>
      </c>
      <c r="Z34">
        <f>DG34*(DL34+DM34)/1000</f>
        <v>0</v>
      </c>
      <c r="AA34">
        <f>0.61365*exp(17.502*DN34/(240.97+DN34))</f>
        <v>0</v>
      </c>
      <c r="AB34">
        <f>(X34-DG34*(DL34+DM34)/1000)</f>
        <v>0</v>
      </c>
      <c r="AC34">
        <f>(-J34*44100)</f>
        <v>0</v>
      </c>
      <c r="AD34">
        <f>2*29.3*R34*0.92*(DN34-W34)</f>
        <v>0</v>
      </c>
      <c r="AE34">
        <f>2*0.95*5.67E-8*(((DN34+$B$7)+273)^4-(W34+273)^4)</f>
        <v>0</v>
      </c>
      <c r="AF34">
        <f>U34+AE34+AC34+AD34</f>
        <v>0</v>
      </c>
      <c r="AG34">
        <v>1</v>
      </c>
      <c r="AH34">
        <v>0</v>
      </c>
      <c r="AI34">
        <f>IF(AG34*$H$13&gt;=AK34,1.0,(AK34/(AK34-AG34*$H$13)))</f>
        <v>0</v>
      </c>
      <c r="AJ34">
        <f>(AI34-1)*100</f>
        <v>0</v>
      </c>
      <c r="AK34">
        <f>MAX(0,($B$13+$C$13*DS34)/(1+$D$13*DS34)*DL34/(DN34+273)*$E$13)</f>
        <v>0</v>
      </c>
      <c r="AL34" t="s">
        <v>420</v>
      </c>
      <c r="AM34" t="s">
        <v>420</v>
      </c>
      <c r="AN34">
        <v>0</v>
      </c>
      <c r="AO34">
        <v>0</v>
      </c>
      <c r="AP34">
        <f>1-AN34/AO34</f>
        <v>0</v>
      </c>
      <c r="AQ34">
        <v>0</v>
      </c>
      <c r="AR34" t="s">
        <v>420</v>
      </c>
      <c r="AS34" t="s">
        <v>420</v>
      </c>
      <c r="AT34">
        <v>0</v>
      </c>
      <c r="AU34">
        <v>0</v>
      </c>
      <c r="AV34">
        <f>1-AT34/AU34</f>
        <v>0</v>
      </c>
      <c r="AW34">
        <v>0.5</v>
      </c>
      <c r="AX34">
        <f>CW34</f>
        <v>0</v>
      </c>
      <c r="AY34">
        <f>L34</f>
        <v>0</v>
      </c>
      <c r="AZ34">
        <f>AV34*AW34*AX34</f>
        <v>0</v>
      </c>
      <c r="BA34">
        <f>(AY34-AQ34)/AX34</f>
        <v>0</v>
      </c>
      <c r="BB34">
        <f>(AO34-AU34)/AU34</f>
        <v>0</v>
      </c>
      <c r="BC34">
        <f>AN34/(AP34+AN34/AU34)</f>
        <v>0</v>
      </c>
      <c r="BD34" t="s">
        <v>420</v>
      </c>
      <c r="BE34">
        <v>0</v>
      </c>
      <c r="BF34">
        <f>IF(BE34&lt;&gt;0, BE34, BC34)</f>
        <v>0</v>
      </c>
      <c r="BG34">
        <f>1-BF34/AU34</f>
        <v>0</v>
      </c>
      <c r="BH34">
        <f>(AU34-AT34)/(AU34-BF34)</f>
        <v>0</v>
      </c>
      <c r="BI34">
        <f>(AO34-AU34)/(AO34-BF34)</f>
        <v>0</v>
      </c>
      <c r="BJ34">
        <f>(AU34-AT34)/(AU34-AN34)</f>
        <v>0</v>
      </c>
      <c r="BK34">
        <f>(AO34-AU34)/(AO34-AN34)</f>
        <v>0</v>
      </c>
      <c r="BL34">
        <f>(BH34*BF34/AT34)</f>
        <v>0</v>
      </c>
      <c r="BM34">
        <f>(1-BL34)</f>
        <v>0</v>
      </c>
      <c r="CV34">
        <f>$B$11*DT34+$C$11*DU34+$F$11*EF34*(1-EI34)</f>
        <v>0</v>
      </c>
      <c r="CW34">
        <f>CV34*CX34</f>
        <v>0</v>
      </c>
      <c r="CX34">
        <f>($B$11*$D$9+$C$11*$D$9+$F$11*((ES34+EK34)/MAX(ES34+EK34+ET34, 0.1)*$I$9+ET34/MAX(ES34+EK34+ET34, 0.1)*$J$9))/($B$11+$C$11+$F$11)</f>
        <v>0</v>
      </c>
      <c r="CY34">
        <f>($B$11*$K$9+$C$11*$K$9+$F$11*((ES34+EK34)/MAX(ES34+EK34+ET34, 0.1)*$P$9+ET34/MAX(ES34+EK34+ET34, 0.1)*$Q$9))/($B$11+$C$11+$F$11)</f>
        <v>0</v>
      </c>
      <c r="CZ34">
        <v>3.46</v>
      </c>
      <c r="DA34">
        <v>0.5</v>
      </c>
      <c r="DB34" t="s">
        <v>421</v>
      </c>
      <c r="DC34">
        <v>2</v>
      </c>
      <c r="DD34">
        <v>1759443790</v>
      </c>
      <c r="DE34">
        <v>419.6383333333333</v>
      </c>
      <c r="DF34">
        <v>419.9906666666667</v>
      </c>
      <c r="DG34">
        <v>23.92526666666667</v>
      </c>
      <c r="DH34">
        <v>23.87127777777778</v>
      </c>
      <c r="DI34">
        <v>419.2174444444444</v>
      </c>
      <c r="DJ34">
        <v>23.77284444444444</v>
      </c>
      <c r="DK34">
        <v>499.955</v>
      </c>
      <c r="DL34">
        <v>90.7835</v>
      </c>
      <c r="DM34">
        <v>0.03023154444444445</v>
      </c>
      <c r="DN34">
        <v>30.32448888888889</v>
      </c>
      <c r="DO34">
        <v>30.03183333333333</v>
      </c>
      <c r="DP34">
        <v>999.9000000000001</v>
      </c>
      <c r="DQ34">
        <v>0</v>
      </c>
      <c r="DR34">
        <v>0</v>
      </c>
      <c r="DS34">
        <v>9986.805555555555</v>
      </c>
      <c r="DT34">
        <v>0</v>
      </c>
      <c r="DU34">
        <v>0.44966</v>
      </c>
      <c r="DV34">
        <v>-0.3523661111111112</v>
      </c>
      <c r="DW34">
        <v>429.9244444444445</v>
      </c>
      <c r="DX34">
        <v>430.2615555555555</v>
      </c>
      <c r="DY34">
        <v>0.05397501111111111</v>
      </c>
      <c r="DZ34">
        <v>419.9906666666667</v>
      </c>
      <c r="EA34">
        <v>23.87127777777778</v>
      </c>
      <c r="EB34">
        <v>2.172018888888889</v>
      </c>
      <c r="EC34">
        <v>2.16712</v>
      </c>
      <c r="ED34">
        <v>18.75741111111111</v>
      </c>
      <c r="EE34">
        <v>18.72128888888889</v>
      </c>
      <c r="EF34">
        <v>0.00500097</v>
      </c>
      <c r="EG34">
        <v>0</v>
      </c>
      <c r="EH34">
        <v>0</v>
      </c>
      <c r="EI34">
        <v>0</v>
      </c>
      <c r="EJ34">
        <v>311.7111111111111</v>
      </c>
      <c r="EK34">
        <v>0.00500097</v>
      </c>
      <c r="EL34">
        <v>-9.844444444444445</v>
      </c>
      <c r="EM34">
        <v>-1.555555555555556</v>
      </c>
      <c r="EN34">
        <v>35.875</v>
      </c>
      <c r="EO34">
        <v>40.20811111111111</v>
      </c>
      <c r="EP34">
        <v>37.875</v>
      </c>
      <c r="EQ34">
        <v>40.65955555555556</v>
      </c>
      <c r="ER34">
        <v>37.986</v>
      </c>
      <c r="ES34">
        <v>0</v>
      </c>
      <c r="ET34">
        <v>0</v>
      </c>
      <c r="EU34">
        <v>0</v>
      </c>
      <c r="EV34">
        <v>1759443793.7</v>
      </c>
      <c r="EW34">
        <v>0</v>
      </c>
      <c r="EX34">
        <v>310.188</v>
      </c>
      <c r="EY34">
        <v>17.20000015160976</v>
      </c>
      <c r="EZ34">
        <v>-20.1923070932046</v>
      </c>
      <c r="FA34">
        <v>-8.036</v>
      </c>
      <c r="FB34">
        <v>15</v>
      </c>
      <c r="FC34">
        <v>0</v>
      </c>
      <c r="FD34" t="s">
        <v>422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-0.330925</v>
      </c>
      <c r="FQ34">
        <v>-0.07241750093808604</v>
      </c>
      <c r="FR34">
        <v>0.05512500965895607</v>
      </c>
      <c r="FS34">
        <v>1</v>
      </c>
      <c r="FT34">
        <v>309.8411764705882</v>
      </c>
      <c r="FU34">
        <v>12.88617257369552</v>
      </c>
      <c r="FV34">
        <v>5.9821360363246</v>
      </c>
      <c r="FW34">
        <v>-1</v>
      </c>
      <c r="FX34">
        <v>0.054783775</v>
      </c>
      <c r="FY34">
        <v>0.0134661883677298</v>
      </c>
      <c r="FZ34">
        <v>0.003531188472508229</v>
      </c>
      <c r="GA34">
        <v>1</v>
      </c>
      <c r="GB34">
        <v>2</v>
      </c>
      <c r="GC34">
        <v>2</v>
      </c>
      <c r="GD34" t="s">
        <v>423</v>
      </c>
      <c r="GE34">
        <v>3.13626</v>
      </c>
      <c r="GF34">
        <v>2.69056</v>
      </c>
      <c r="GG34">
        <v>0.0939914</v>
      </c>
      <c r="GH34">
        <v>0.0932413</v>
      </c>
      <c r="GI34">
        <v>0.106212</v>
      </c>
      <c r="GJ34">
        <v>0.104752</v>
      </c>
      <c r="GK34">
        <v>28696.3</v>
      </c>
      <c r="GL34">
        <v>28819.4</v>
      </c>
      <c r="GM34">
        <v>29448.5</v>
      </c>
      <c r="GN34">
        <v>29374.9</v>
      </c>
      <c r="GO34">
        <v>34760</v>
      </c>
      <c r="GP34">
        <v>34816.7</v>
      </c>
      <c r="GQ34">
        <v>41420.8</v>
      </c>
      <c r="GR34">
        <v>41718.5</v>
      </c>
      <c r="GS34">
        <v>1.9178</v>
      </c>
      <c r="GT34">
        <v>1.87833</v>
      </c>
      <c r="GU34">
        <v>0.0816137</v>
      </c>
      <c r="GV34">
        <v>0</v>
      </c>
      <c r="GW34">
        <v>28.6977</v>
      </c>
      <c r="GX34">
        <v>999.9</v>
      </c>
      <c r="GY34">
        <v>57.8</v>
      </c>
      <c r="GZ34">
        <v>31</v>
      </c>
      <c r="HA34">
        <v>28.7233</v>
      </c>
      <c r="HB34">
        <v>62.7934</v>
      </c>
      <c r="HC34">
        <v>22.9006</v>
      </c>
      <c r="HD34">
        <v>1</v>
      </c>
      <c r="HE34">
        <v>0.145361</v>
      </c>
      <c r="HF34">
        <v>-1.19521</v>
      </c>
      <c r="HG34">
        <v>20.3538</v>
      </c>
      <c r="HH34">
        <v>5.22433</v>
      </c>
      <c r="HI34">
        <v>12.0159</v>
      </c>
      <c r="HJ34">
        <v>4.98985</v>
      </c>
      <c r="HK34">
        <v>3.28933</v>
      </c>
      <c r="HL34">
        <v>9999</v>
      </c>
      <c r="HM34">
        <v>9999</v>
      </c>
      <c r="HN34">
        <v>9999</v>
      </c>
      <c r="HO34">
        <v>999.9</v>
      </c>
      <c r="HP34">
        <v>1.86752</v>
      </c>
      <c r="HQ34">
        <v>1.86661</v>
      </c>
      <c r="HR34">
        <v>1.866</v>
      </c>
      <c r="HS34">
        <v>1.86599</v>
      </c>
      <c r="HT34">
        <v>1.86783</v>
      </c>
      <c r="HU34">
        <v>1.87027</v>
      </c>
      <c r="HV34">
        <v>1.8689</v>
      </c>
      <c r="HW34">
        <v>1.8704</v>
      </c>
      <c r="HX34">
        <v>0</v>
      </c>
      <c r="HY34">
        <v>0</v>
      </c>
      <c r="HZ34">
        <v>0</v>
      </c>
      <c r="IA34">
        <v>0</v>
      </c>
      <c r="IB34" t="s">
        <v>424</v>
      </c>
      <c r="IC34" t="s">
        <v>425</v>
      </c>
      <c r="ID34" t="s">
        <v>426</v>
      </c>
      <c r="IE34" t="s">
        <v>426</v>
      </c>
      <c r="IF34" t="s">
        <v>426</v>
      </c>
      <c r="IG34" t="s">
        <v>426</v>
      </c>
      <c r="IH34">
        <v>0</v>
      </c>
      <c r="II34">
        <v>100</v>
      </c>
      <c r="IJ34">
        <v>100</v>
      </c>
      <c r="IK34">
        <v>0.421</v>
      </c>
      <c r="IL34">
        <v>0.1524</v>
      </c>
      <c r="IM34">
        <v>0.2330401526087988</v>
      </c>
      <c r="IN34">
        <v>0.0007367307031265224</v>
      </c>
      <c r="IO34">
        <v>-7.251983638940153E-07</v>
      </c>
      <c r="IP34">
        <v>8.652596383391262E-11</v>
      </c>
      <c r="IQ34">
        <v>-0.06151440896874384</v>
      </c>
      <c r="IR34">
        <v>-0.003393034134951665</v>
      </c>
      <c r="IS34">
        <v>0.0008123692083874657</v>
      </c>
      <c r="IT34">
        <v>-1.224458200654948E-05</v>
      </c>
      <c r="IU34">
        <v>8</v>
      </c>
      <c r="IV34">
        <v>2305</v>
      </c>
      <c r="IW34">
        <v>1</v>
      </c>
      <c r="IX34">
        <v>28</v>
      </c>
      <c r="IY34">
        <v>29324063.2</v>
      </c>
      <c r="IZ34">
        <v>29324063.2</v>
      </c>
      <c r="JA34">
        <v>1.02661</v>
      </c>
      <c r="JB34">
        <v>2.17285</v>
      </c>
      <c r="JC34">
        <v>1.39648</v>
      </c>
      <c r="JD34">
        <v>2.34253</v>
      </c>
      <c r="JE34">
        <v>1.49536</v>
      </c>
      <c r="JF34">
        <v>2.70386</v>
      </c>
      <c r="JG34">
        <v>35.6613</v>
      </c>
      <c r="JH34">
        <v>24.0875</v>
      </c>
      <c r="JI34">
        <v>18</v>
      </c>
      <c r="JJ34">
        <v>492.052</v>
      </c>
      <c r="JK34">
        <v>456.859</v>
      </c>
      <c r="JL34">
        <v>30.8414</v>
      </c>
      <c r="JM34">
        <v>29.4633</v>
      </c>
      <c r="JN34">
        <v>29.9996</v>
      </c>
      <c r="JO34">
        <v>29.302</v>
      </c>
      <c r="JP34">
        <v>29.2247</v>
      </c>
      <c r="JQ34">
        <v>20.5586</v>
      </c>
      <c r="JR34">
        <v>25.7241</v>
      </c>
      <c r="JS34">
        <v>72.01090000000001</v>
      </c>
      <c r="JT34">
        <v>30.7915</v>
      </c>
      <c r="JU34">
        <v>420</v>
      </c>
      <c r="JV34">
        <v>23.8435</v>
      </c>
      <c r="JW34">
        <v>100.619</v>
      </c>
      <c r="JX34">
        <v>100.334</v>
      </c>
    </row>
    <row r="35" spans="1:284">
      <c r="A35">
        <v>19</v>
      </c>
      <c r="B35">
        <v>1759443795</v>
      </c>
      <c r="C35">
        <v>36</v>
      </c>
      <c r="D35" t="s">
        <v>462</v>
      </c>
      <c r="E35" t="s">
        <v>463</v>
      </c>
      <c r="F35">
        <v>5</v>
      </c>
      <c r="G35" t="s">
        <v>418</v>
      </c>
      <c r="H35" t="s">
        <v>419</v>
      </c>
      <c r="I35">
        <v>1759443792</v>
      </c>
      <c r="J35">
        <f>(K35)/1000</f>
        <v>0</v>
      </c>
      <c r="K35">
        <f>1000*DK35*AI35*(DG35-DH35)/(100*CZ35*(1000-AI35*DG35))</f>
        <v>0</v>
      </c>
      <c r="L35">
        <f>DK35*AI35*(DF35-DE35*(1000-AI35*DH35)/(1000-AI35*DG35))/(100*CZ35)</f>
        <v>0</v>
      </c>
      <c r="M35">
        <f>DE35 - IF(AI35&gt;1, L35*CZ35*100.0/(AK35), 0)</f>
        <v>0</v>
      </c>
      <c r="N35">
        <f>((T35-J35/2)*M35-L35)/(T35+J35/2)</f>
        <v>0</v>
      </c>
      <c r="O35">
        <f>N35*(DL35+DM35)/1000.0</f>
        <v>0</v>
      </c>
      <c r="P35">
        <f>(DE35 - IF(AI35&gt;1, L35*CZ35*100.0/(AK35), 0))*(DL35+DM35)/1000.0</f>
        <v>0</v>
      </c>
      <c r="Q35">
        <f>2.0/((1/S35-1/R35)+SIGN(S35)*SQRT((1/S35-1/R35)*(1/S35-1/R35) + 4*DA35/((DA35+1)*(DA35+1))*(2*1/S35*1/R35-1/R35*1/R35)))</f>
        <v>0</v>
      </c>
      <c r="R35">
        <f>IF(LEFT(DB35,1)&lt;&gt;"0",IF(LEFT(DB35,1)="1",3.0,DC35),$D$5+$E$5*(DS35*DL35/($K$5*1000))+$F$5*(DS35*DL35/($K$5*1000))*MAX(MIN(CZ35,$J$5),$I$5)*MAX(MIN(CZ35,$J$5),$I$5)+$G$5*MAX(MIN(CZ35,$J$5),$I$5)*(DS35*DL35/($K$5*1000))+$H$5*(DS35*DL35/($K$5*1000))*(DS35*DL35/($K$5*1000)))</f>
        <v>0</v>
      </c>
      <c r="S35">
        <f>J35*(1000-(1000*0.61365*exp(17.502*W35/(240.97+W35))/(DL35+DM35)+DG35)/2)/(1000*0.61365*exp(17.502*W35/(240.97+W35))/(DL35+DM35)-DG35)</f>
        <v>0</v>
      </c>
      <c r="T35">
        <f>1/((DA35+1)/(Q35/1.6)+1/(R35/1.37)) + DA35/((DA35+1)/(Q35/1.6) + DA35/(R35/1.37))</f>
        <v>0</v>
      </c>
      <c r="U35">
        <f>(CV35*CY35)</f>
        <v>0</v>
      </c>
      <c r="V35">
        <f>(DN35+(U35+2*0.95*5.67E-8*(((DN35+$B$7)+273)^4-(DN35+273)^4)-44100*J35)/(1.84*29.3*R35+8*0.95*5.67E-8*(DN35+273)^3))</f>
        <v>0</v>
      </c>
      <c r="W35">
        <f>($C$7*DO35+$D$7*DP35+$E$7*V35)</f>
        <v>0</v>
      </c>
      <c r="X35">
        <f>0.61365*exp(17.502*W35/(240.97+W35))</f>
        <v>0</v>
      </c>
      <c r="Y35">
        <f>(Z35/AA35*100)</f>
        <v>0</v>
      </c>
      <c r="Z35">
        <f>DG35*(DL35+DM35)/1000</f>
        <v>0</v>
      </c>
      <c r="AA35">
        <f>0.61365*exp(17.502*DN35/(240.97+DN35))</f>
        <v>0</v>
      </c>
      <c r="AB35">
        <f>(X35-DG35*(DL35+DM35)/1000)</f>
        <v>0</v>
      </c>
      <c r="AC35">
        <f>(-J35*44100)</f>
        <v>0</v>
      </c>
      <c r="AD35">
        <f>2*29.3*R35*0.92*(DN35-W35)</f>
        <v>0</v>
      </c>
      <c r="AE35">
        <f>2*0.95*5.67E-8*(((DN35+$B$7)+273)^4-(W35+273)^4)</f>
        <v>0</v>
      </c>
      <c r="AF35">
        <f>U35+AE35+AC35+AD35</f>
        <v>0</v>
      </c>
      <c r="AG35">
        <v>1</v>
      </c>
      <c r="AH35">
        <v>0</v>
      </c>
      <c r="AI35">
        <f>IF(AG35*$H$13&gt;=AK35,1.0,(AK35/(AK35-AG35*$H$13)))</f>
        <v>0</v>
      </c>
      <c r="AJ35">
        <f>(AI35-1)*100</f>
        <v>0</v>
      </c>
      <c r="AK35">
        <f>MAX(0,($B$13+$C$13*DS35)/(1+$D$13*DS35)*DL35/(DN35+273)*$E$13)</f>
        <v>0</v>
      </c>
      <c r="AL35" t="s">
        <v>420</v>
      </c>
      <c r="AM35" t="s">
        <v>420</v>
      </c>
      <c r="AN35">
        <v>0</v>
      </c>
      <c r="AO35">
        <v>0</v>
      </c>
      <c r="AP35">
        <f>1-AN35/AO35</f>
        <v>0</v>
      </c>
      <c r="AQ35">
        <v>0</v>
      </c>
      <c r="AR35" t="s">
        <v>420</v>
      </c>
      <c r="AS35" t="s">
        <v>420</v>
      </c>
      <c r="AT35">
        <v>0</v>
      </c>
      <c r="AU35">
        <v>0</v>
      </c>
      <c r="AV35">
        <f>1-AT35/AU35</f>
        <v>0</v>
      </c>
      <c r="AW35">
        <v>0.5</v>
      </c>
      <c r="AX35">
        <f>CW35</f>
        <v>0</v>
      </c>
      <c r="AY35">
        <f>L35</f>
        <v>0</v>
      </c>
      <c r="AZ35">
        <f>AV35*AW35*AX35</f>
        <v>0</v>
      </c>
      <c r="BA35">
        <f>(AY35-AQ35)/AX35</f>
        <v>0</v>
      </c>
      <c r="BB35">
        <f>(AO35-AU35)/AU35</f>
        <v>0</v>
      </c>
      <c r="BC35">
        <f>AN35/(AP35+AN35/AU35)</f>
        <v>0</v>
      </c>
      <c r="BD35" t="s">
        <v>420</v>
      </c>
      <c r="BE35">
        <v>0</v>
      </c>
      <c r="BF35">
        <f>IF(BE35&lt;&gt;0, BE35, BC35)</f>
        <v>0</v>
      </c>
      <c r="BG35">
        <f>1-BF35/AU35</f>
        <v>0</v>
      </c>
      <c r="BH35">
        <f>(AU35-AT35)/(AU35-BF35)</f>
        <v>0</v>
      </c>
      <c r="BI35">
        <f>(AO35-AU35)/(AO35-BF35)</f>
        <v>0</v>
      </c>
      <c r="BJ35">
        <f>(AU35-AT35)/(AU35-AN35)</f>
        <v>0</v>
      </c>
      <c r="BK35">
        <f>(AO35-AU35)/(AO35-AN35)</f>
        <v>0</v>
      </c>
      <c r="BL35">
        <f>(BH35*BF35/AT35)</f>
        <v>0</v>
      </c>
      <c r="BM35">
        <f>(1-BL35)</f>
        <v>0</v>
      </c>
      <c r="CV35">
        <f>$B$11*DT35+$C$11*DU35+$F$11*EF35*(1-EI35)</f>
        <v>0</v>
      </c>
      <c r="CW35">
        <f>CV35*CX35</f>
        <v>0</v>
      </c>
      <c r="CX35">
        <f>($B$11*$D$9+$C$11*$D$9+$F$11*((ES35+EK35)/MAX(ES35+EK35+ET35, 0.1)*$I$9+ET35/MAX(ES35+EK35+ET35, 0.1)*$J$9))/($B$11+$C$11+$F$11)</f>
        <v>0</v>
      </c>
      <c r="CY35">
        <f>($B$11*$K$9+$C$11*$K$9+$F$11*((ES35+EK35)/MAX(ES35+EK35+ET35, 0.1)*$P$9+ET35/MAX(ES35+EK35+ET35, 0.1)*$Q$9))/($B$11+$C$11+$F$11)</f>
        <v>0</v>
      </c>
      <c r="CZ35">
        <v>3.46</v>
      </c>
      <c r="DA35">
        <v>0.5</v>
      </c>
      <c r="DB35" t="s">
        <v>421</v>
      </c>
      <c r="DC35">
        <v>2</v>
      </c>
      <c r="DD35">
        <v>1759443792</v>
      </c>
      <c r="DE35">
        <v>419.6363333333333</v>
      </c>
      <c r="DF35">
        <v>419.9705555555556</v>
      </c>
      <c r="DG35">
        <v>23.92318888888889</v>
      </c>
      <c r="DH35">
        <v>23.87017777777778</v>
      </c>
      <c r="DI35">
        <v>419.2154444444445</v>
      </c>
      <c r="DJ35">
        <v>23.77077777777778</v>
      </c>
      <c r="DK35">
        <v>499.9468888888889</v>
      </c>
      <c r="DL35">
        <v>90.78284444444444</v>
      </c>
      <c r="DM35">
        <v>0.03032233333333333</v>
      </c>
      <c r="DN35">
        <v>30.32462222222222</v>
      </c>
      <c r="DO35">
        <v>30.03098888888889</v>
      </c>
      <c r="DP35">
        <v>999.9000000000001</v>
      </c>
      <c r="DQ35">
        <v>0</v>
      </c>
      <c r="DR35">
        <v>0</v>
      </c>
      <c r="DS35">
        <v>9990.138888888889</v>
      </c>
      <c r="DT35">
        <v>0</v>
      </c>
      <c r="DU35">
        <v>0.44966</v>
      </c>
      <c r="DV35">
        <v>-0.3342385555555555</v>
      </c>
      <c r="DW35">
        <v>429.9214444444444</v>
      </c>
      <c r="DX35">
        <v>430.2404444444444</v>
      </c>
      <c r="DY35">
        <v>0.05297406666666667</v>
      </c>
      <c r="DZ35">
        <v>419.9705555555556</v>
      </c>
      <c r="EA35">
        <v>23.87017777777778</v>
      </c>
      <c r="EB35">
        <v>2.171812222222222</v>
      </c>
      <c r="EC35">
        <v>2.167004444444445</v>
      </c>
      <c r="ED35">
        <v>18.7559</v>
      </c>
      <c r="EE35">
        <v>18.72043333333333</v>
      </c>
      <c r="EF35">
        <v>0.00500097</v>
      </c>
      <c r="EG35">
        <v>0</v>
      </c>
      <c r="EH35">
        <v>0</v>
      </c>
      <c r="EI35">
        <v>0</v>
      </c>
      <c r="EJ35">
        <v>313.1666666666667</v>
      </c>
      <c r="EK35">
        <v>0.00500097</v>
      </c>
      <c r="EL35">
        <v>-12.61111111111111</v>
      </c>
      <c r="EM35">
        <v>-2.388888888888889</v>
      </c>
      <c r="EN35">
        <v>35.875</v>
      </c>
      <c r="EO35">
        <v>40.15955555555556</v>
      </c>
      <c r="EP35">
        <v>37.85400000000001</v>
      </c>
      <c r="EQ35">
        <v>40.58311111111111</v>
      </c>
      <c r="ER35">
        <v>37.965</v>
      </c>
      <c r="ES35">
        <v>0</v>
      </c>
      <c r="ET35">
        <v>0</v>
      </c>
      <c r="EU35">
        <v>0</v>
      </c>
      <c r="EV35">
        <v>1759443795.5</v>
      </c>
      <c r="EW35">
        <v>0</v>
      </c>
      <c r="EX35">
        <v>311.4615384615385</v>
      </c>
      <c r="EY35">
        <v>15.3504273032862</v>
      </c>
      <c r="EZ35">
        <v>-29.99658052059571</v>
      </c>
      <c r="FA35">
        <v>-8.953846153846154</v>
      </c>
      <c r="FB35">
        <v>15</v>
      </c>
      <c r="FC35">
        <v>0</v>
      </c>
      <c r="FD35" t="s">
        <v>422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-0.3362032195121951</v>
      </c>
      <c r="FQ35">
        <v>-0.1508952334494777</v>
      </c>
      <c r="FR35">
        <v>0.05659949019442567</v>
      </c>
      <c r="FS35">
        <v>0</v>
      </c>
      <c r="FT35">
        <v>310.4323529411765</v>
      </c>
      <c r="FU35">
        <v>10.64476696212722</v>
      </c>
      <c r="FV35">
        <v>6.29980021103542</v>
      </c>
      <c r="FW35">
        <v>-1</v>
      </c>
      <c r="FX35">
        <v>0.05531153170731708</v>
      </c>
      <c r="FY35">
        <v>-0.008167724738675983</v>
      </c>
      <c r="FZ35">
        <v>0.002304267821963434</v>
      </c>
      <c r="GA35">
        <v>1</v>
      </c>
      <c r="GB35">
        <v>1</v>
      </c>
      <c r="GC35">
        <v>2</v>
      </c>
      <c r="GD35" t="s">
        <v>433</v>
      </c>
      <c r="GE35">
        <v>3.1362</v>
      </c>
      <c r="GF35">
        <v>2.69076</v>
      </c>
      <c r="GG35">
        <v>0.09399730000000001</v>
      </c>
      <c r="GH35">
        <v>0.093246</v>
      </c>
      <c r="GI35">
        <v>0.106212</v>
      </c>
      <c r="GJ35">
        <v>0.104749</v>
      </c>
      <c r="GK35">
        <v>28696.6</v>
      </c>
      <c r="GL35">
        <v>28819.4</v>
      </c>
      <c r="GM35">
        <v>29449.1</v>
      </c>
      <c r="GN35">
        <v>29375.1</v>
      </c>
      <c r="GO35">
        <v>34760.7</v>
      </c>
      <c r="GP35">
        <v>34817.1</v>
      </c>
      <c r="GQ35">
        <v>41421.6</v>
      </c>
      <c r="GR35">
        <v>41718.8</v>
      </c>
      <c r="GS35">
        <v>1.91765</v>
      </c>
      <c r="GT35">
        <v>1.8782</v>
      </c>
      <c r="GU35">
        <v>0.0817031</v>
      </c>
      <c r="GV35">
        <v>0</v>
      </c>
      <c r="GW35">
        <v>28.6977</v>
      </c>
      <c r="GX35">
        <v>999.9</v>
      </c>
      <c r="GY35">
        <v>57.8</v>
      </c>
      <c r="GZ35">
        <v>31</v>
      </c>
      <c r="HA35">
        <v>28.7227</v>
      </c>
      <c r="HB35">
        <v>62.7134</v>
      </c>
      <c r="HC35">
        <v>22.8285</v>
      </c>
      <c r="HD35">
        <v>1</v>
      </c>
      <c r="HE35">
        <v>0.14515</v>
      </c>
      <c r="HF35">
        <v>-1.15517</v>
      </c>
      <c r="HG35">
        <v>20.3542</v>
      </c>
      <c r="HH35">
        <v>5.22433</v>
      </c>
      <c r="HI35">
        <v>12.0159</v>
      </c>
      <c r="HJ35">
        <v>4.98985</v>
      </c>
      <c r="HK35">
        <v>3.28938</v>
      </c>
      <c r="HL35">
        <v>9999</v>
      </c>
      <c r="HM35">
        <v>9999</v>
      </c>
      <c r="HN35">
        <v>9999</v>
      </c>
      <c r="HO35">
        <v>999.9</v>
      </c>
      <c r="HP35">
        <v>1.86752</v>
      </c>
      <c r="HQ35">
        <v>1.86662</v>
      </c>
      <c r="HR35">
        <v>1.866</v>
      </c>
      <c r="HS35">
        <v>1.86599</v>
      </c>
      <c r="HT35">
        <v>1.86783</v>
      </c>
      <c r="HU35">
        <v>1.87027</v>
      </c>
      <c r="HV35">
        <v>1.8689</v>
      </c>
      <c r="HW35">
        <v>1.8704</v>
      </c>
      <c r="HX35">
        <v>0</v>
      </c>
      <c r="HY35">
        <v>0</v>
      </c>
      <c r="HZ35">
        <v>0</v>
      </c>
      <c r="IA35">
        <v>0</v>
      </c>
      <c r="IB35" t="s">
        <v>424</v>
      </c>
      <c r="IC35" t="s">
        <v>425</v>
      </c>
      <c r="ID35" t="s">
        <v>426</v>
      </c>
      <c r="IE35" t="s">
        <v>426</v>
      </c>
      <c r="IF35" t="s">
        <v>426</v>
      </c>
      <c r="IG35" t="s">
        <v>426</v>
      </c>
      <c r="IH35">
        <v>0</v>
      </c>
      <c r="II35">
        <v>100</v>
      </c>
      <c r="IJ35">
        <v>100</v>
      </c>
      <c r="IK35">
        <v>0.421</v>
      </c>
      <c r="IL35">
        <v>0.1524</v>
      </c>
      <c r="IM35">
        <v>0.2330401526087988</v>
      </c>
      <c r="IN35">
        <v>0.0007367307031265224</v>
      </c>
      <c r="IO35">
        <v>-7.251983638940153E-07</v>
      </c>
      <c r="IP35">
        <v>8.652596383391262E-11</v>
      </c>
      <c r="IQ35">
        <v>-0.06151440896874384</v>
      </c>
      <c r="IR35">
        <v>-0.003393034134951665</v>
      </c>
      <c r="IS35">
        <v>0.0008123692083874657</v>
      </c>
      <c r="IT35">
        <v>-1.224458200654948E-05</v>
      </c>
      <c r="IU35">
        <v>8</v>
      </c>
      <c r="IV35">
        <v>2305</v>
      </c>
      <c r="IW35">
        <v>1</v>
      </c>
      <c r="IX35">
        <v>28</v>
      </c>
      <c r="IY35">
        <v>29324063.2</v>
      </c>
      <c r="IZ35">
        <v>29324063.2</v>
      </c>
      <c r="JA35">
        <v>1.02661</v>
      </c>
      <c r="JB35">
        <v>2.17041</v>
      </c>
      <c r="JC35">
        <v>1.39771</v>
      </c>
      <c r="JD35">
        <v>2.34253</v>
      </c>
      <c r="JE35">
        <v>1.49536</v>
      </c>
      <c r="JF35">
        <v>2.68677</v>
      </c>
      <c r="JG35">
        <v>35.6613</v>
      </c>
      <c r="JH35">
        <v>24.0875</v>
      </c>
      <c r="JI35">
        <v>18</v>
      </c>
      <c r="JJ35">
        <v>491.957</v>
      </c>
      <c r="JK35">
        <v>456.78</v>
      </c>
      <c r="JL35">
        <v>30.8239</v>
      </c>
      <c r="JM35">
        <v>29.463</v>
      </c>
      <c r="JN35">
        <v>29.9997</v>
      </c>
      <c r="JO35">
        <v>29.302</v>
      </c>
      <c r="JP35">
        <v>29.2247</v>
      </c>
      <c r="JQ35">
        <v>20.5589</v>
      </c>
      <c r="JR35">
        <v>25.7241</v>
      </c>
      <c r="JS35">
        <v>72.01090000000001</v>
      </c>
      <c r="JT35">
        <v>30.7915</v>
      </c>
      <c r="JU35">
        <v>420</v>
      </c>
      <c r="JV35">
        <v>23.8435</v>
      </c>
      <c r="JW35">
        <v>100.621</v>
      </c>
      <c r="JX35">
        <v>100.334</v>
      </c>
    </row>
    <row r="36" spans="1:284">
      <c r="A36">
        <v>20</v>
      </c>
      <c r="B36">
        <v>1759443797</v>
      </c>
      <c r="C36">
        <v>38</v>
      </c>
      <c r="D36" t="s">
        <v>464</v>
      </c>
      <c r="E36" t="s">
        <v>465</v>
      </c>
      <c r="F36">
        <v>5</v>
      </c>
      <c r="G36" t="s">
        <v>418</v>
      </c>
      <c r="H36" t="s">
        <v>419</v>
      </c>
      <c r="I36">
        <v>1759443794</v>
      </c>
      <c r="J36">
        <f>(K36)/1000</f>
        <v>0</v>
      </c>
      <c r="K36">
        <f>1000*DK36*AI36*(DG36-DH36)/(100*CZ36*(1000-AI36*DG36))</f>
        <v>0</v>
      </c>
      <c r="L36">
        <f>DK36*AI36*(DF36-DE36*(1000-AI36*DH36)/(1000-AI36*DG36))/(100*CZ36)</f>
        <v>0</v>
      </c>
      <c r="M36">
        <f>DE36 - IF(AI36&gt;1, L36*CZ36*100.0/(AK36), 0)</f>
        <v>0</v>
      </c>
      <c r="N36">
        <f>((T36-J36/2)*M36-L36)/(T36+J36/2)</f>
        <v>0</v>
      </c>
      <c r="O36">
        <f>N36*(DL36+DM36)/1000.0</f>
        <v>0</v>
      </c>
      <c r="P36">
        <f>(DE36 - IF(AI36&gt;1, L36*CZ36*100.0/(AK36), 0))*(DL36+DM36)/1000.0</f>
        <v>0</v>
      </c>
      <c r="Q36">
        <f>2.0/((1/S36-1/R36)+SIGN(S36)*SQRT((1/S36-1/R36)*(1/S36-1/R36) + 4*DA36/((DA36+1)*(DA36+1))*(2*1/S36*1/R36-1/R36*1/R36)))</f>
        <v>0</v>
      </c>
      <c r="R36">
        <f>IF(LEFT(DB36,1)&lt;&gt;"0",IF(LEFT(DB36,1)="1",3.0,DC36),$D$5+$E$5*(DS36*DL36/($K$5*1000))+$F$5*(DS36*DL36/($K$5*1000))*MAX(MIN(CZ36,$J$5),$I$5)*MAX(MIN(CZ36,$J$5),$I$5)+$G$5*MAX(MIN(CZ36,$J$5),$I$5)*(DS36*DL36/($K$5*1000))+$H$5*(DS36*DL36/($K$5*1000))*(DS36*DL36/($K$5*1000)))</f>
        <v>0</v>
      </c>
      <c r="S36">
        <f>J36*(1000-(1000*0.61365*exp(17.502*W36/(240.97+W36))/(DL36+DM36)+DG36)/2)/(1000*0.61365*exp(17.502*W36/(240.97+W36))/(DL36+DM36)-DG36)</f>
        <v>0</v>
      </c>
      <c r="T36">
        <f>1/((DA36+1)/(Q36/1.6)+1/(R36/1.37)) + DA36/((DA36+1)/(Q36/1.6) + DA36/(R36/1.37))</f>
        <v>0</v>
      </c>
      <c r="U36">
        <f>(CV36*CY36)</f>
        <v>0</v>
      </c>
      <c r="V36">
        <f>(DN36+(U36+2*0.95*5.67E-8*(((DN36+$B$7)+273)^4-(DN36+273)^4)-44100*J36)/(1.84*29.3*R36+8*0.95*5.67E-8*(DN36+273)^3))</f>
        <v>0</v>
      </c>
      <c r="W36">
        <f>($C$7*DO36+$D$7*DP36+$E$7*V36)</f>
        <v>0</v>
      </c>
      <c r="X36">
        <f>0.61365*exp(17.502*W36/(240.97+W36))</f>
        <v>0</v>
      </c>
      <c r="Y36">
        <f>(Z36/AA36*100)</f>
        <v>0</v>
      </c>
      <c r="Z36">
        <f>DG36*(DL36+DM36)/1000</f>
        <v>0</v>
      </c>
      <c r="AA36">
        <f>0.61365*exp(17.502*DN36/(240.97+DN36))</f>
        <v>0</v>
      </c>
      <c r="AB36">
        <f>(X36-DG36*(DL36+DM36)/1000)</f>
        <v>0</v>
      </c>
      <c r="AC36">
        <f>(-J36*44100)</f>
        <v>0</v>
      </c>
      <c r="AD36">
        <f>2*29.3*R36*0.92*(DN36-W36)</f>
        <v>0</v>
      </c>
      <c r="AE36">
        <f>2*0.95*5.67E-8*(((DN36+$B$7)+273)^4-(W36+273)^4)</f>
        <v>0</v>
      </c>
      <c r="AF36">
        <f>U36+AE36+AC36+AD36</f>
        <v>0</v>
      </c>
      <c r="AG36">
        <v>1</v>
      </c>
      <c r="AH36">
        <v>0</v>
      </c>
      <c r="AI36">
        <f>IF(AG36*$H$13&gt;=AK36,1.0,(AK36/(AK36-AG36*$H$13)))</f>
        <v>0</v>
      </c>
      <c r="AJ36">
        <f>(AI36-1)*100</f>
        <v>0</v>
      </c>
      <c r="AK36">
        <f>MAX(0,($B$13+$C$13*DS36)/(1+$D$13*DS36)*DL36/(DN36+273)*$E$13)</f>
        <v>0</v>
      </c>
      <c r="AL36" t="s">
        <v>420</v>
      </c>
      <c r="AM36" t="s">
        <v>420</v>
      </c>
      <c r="AN36">
        <v>0</v>
      </c>
      <c r="AO36">
        <v>0</v>
      </c>
      <c r="AP36">
        <f>1-AN36/AO36</f>
        <v>0</v>
      </c>
      <c r="AQ36">
        <v>0</v>
      </c>
      <c r="AR36" t="s">
        <v>420</v>
      </c>
      <c r="AS36" t="s">
        <v>420</v>
      </c>
      <c r="AT36">
        <v>0</v>
      </c>
      <c r="AU36">
        <v>0</v>
      </c>
      <c r="AV36">
        <f>1-AT36/AU36</f>
        <v>0</v>
      </c>
      <c r="AW36">
        <v>0.5</v>
      </c>
      <c r="AX36">
        <f>CW36</f>
        <v>0</v>
      </c>
      <c r="AY36">
        <f>L36</f>
        <v>0</v>
      </c>
      <c r="AZ36">
        <f>AV36*AW36*AX36</f>
        <v>0</v>
      </c>
      <c r="BA36">
        <f>(AY36-AQ36)/AX36</f>
        <v>0</v>
      </c>
      <c r="BB36">
        <f>(AO36-AU36)/AU36</f>
        <v>0</v>
      </c>
      <c r="BC36">
        <f>AN36/(AP36+AN36/AU36)</f>
        <v>0</v>
      </c>
      <c r="BD36" t="s">
        <v>420</v>
      </c>
      <c r="BE36">
        <v>0</v>
      </c>
      <c r="BF36">
        <f>IF(BE36&lt;&gt;0, BE36, BC36)</f>
        <v>0</v>
      </c>
      <c r="BG36">
        <f>1-BF36/AU36</f>
        <v>0</v>
      </c>
      <c r="BH36">
        <f>(AU36-AT36)/(AU36-BF36)</f>
        <v>0</v>
      </c>
      <c r="BI36">
        <f>(AO36-AU36)/(AO36-BF36)</f>
        <v>0</v>
      </c>
      <c r="BJ36">
        <f>(AU36-AT36)/(AU36-AN36)</f>
        <v>0</v>
      </c>
      <c r="BK36">
        <f>(AO36-AU36)/(AO36-AN36)</f>
        <v>0</v>
      </c>
      <c r="BL36">
        <f>(BH36*BF36/AT36)</f>
        <v>0</v>
      </c>
      <c r="BM36">
        <f>(1-BL36)</f>
        <v>0</v>
      </c>
      <c r="CV36">
        <f>$B$11*DT36+$C$11*DU36+$F$11*EF36*(1-EI36)</f>
        <v>0</v>
      </c>
      <c r="CW36">
        <f>CV36*CX36</f>
        <v>0</v>
      </c>
      <c r="CX36">
        <f>($B$11*$D$9+$C$11*$D$9+$F$11*((ES36+EK36)/MAX(ES36+EK36+ET36, 0.1)*$I$9+ET36/MAX(ES36+EK36+ET36, 0.1)*$J$9))/($B$11+$C$11+$F$11)</f>
        <v>0</v>
      </c>
      <c r="CY36">
        <f>($B$11*$K$9+$C$11*$K$9+$F$11*((ES36+EK36)/MAX(ES36+EK36+ET36, 0.1)*$P$9+ET36/MAX(ES36+EK36+ET36, 0.1)*$Q$9))/($B$11+$C$11+$F$11)</f>
        <v>0</v>
      </c>
      <c r="CZ36">
        <v>3.46</v>
      </c>
      <c r="DA36">
        <v>0.5</v>
      </c>
      <c r="DB36" t="s">
        <v>421</v>
      </c>
      <c r="DC36">
        <v>2</v>
      </c>
      <c r="DD36">
        <v>1759443794</v>
      </c>
      <c r="DE36">
        <v>419.6335555555555</v>
      </c>
      <c r="DF36">
        <v>419.9747777777778</v>
      </c>
      <c r="DG36">
        <v>23.92171111111111</v>
      </c>
      <c r="DH36">
        <v>23.86908888888889</v>
      </c>
      <c r="DI36">
        <v>419.2127777777778</v>
      </c>
      <c r="DJ36">
        <v>23.76934444444444</v>
      </c>
      <c r="DK36">
        <v>499.9584444444445</v>
      </c>
      <c r="DL36">
        <v>90.78238888888889</v>
      </c>
      <c r="DM36">
        <v>0.03042098888888889</v>
      </c>
      <c r="DN36">
        <v>30.32462222222222</v>
      </c>
      <c r="DO36">
        <v>30.03093333333334</v>
      </c>
      <c r="DP36">
        <v>999.9000000000001</v>
      </c>
      <c r="DQ36">
        <v>0</v>
      </c>
      <c r="DR36">
        <v>0</v>
      </c>
      <c r="DS36">
        <v>9994.027777777777</v>
      </c>
      <c r="DT36">
        <v>0</v>
      </c>
      <c r="DU36">
        <v>0.44966</v>
      </c>
      <c r="DV36">
        <v>-0.3413288888888888</v>
      </c>
      <c r="DW36">
        <v>429.9178888888889</v>
      </c>
      <c r="DX36">
        <v>430.2444444444444</v>
      </c>
      <c r="DY36">
        <v>0.05260447777777778</v>
      </c>
      <c r="DZ36">
        <v>419.9747777777778</v>
      </c>
      <c r="EA36">
        <v>23.86908888888889</v>
      </c>
      <c r="EB36">
        <v>2.17166888888889</v>
      </c>
      <c r="EC36">
        <v>2.166894444444444</v>
      </c>
      <c r="ED36">
        <v>18.75484444444444</v>
      </c>
      <c r="EE36">
        <v>18.71962222222222</v>
      </c>
      <c r="EF36">
        <v>0.00500097</v>
      </c>
      <c r="EG36">
        <v>0</v>
      </c>
      <c r="EH36">
        <v>0</v>
      </c>
      <c r="EI36">
        <v>0</v>
      </c>
      <c r="EJ36">
        <v>311.5666666666667</v>
      </c>
      <c r="EK36">
        <v>0.00500097</v>
      </c>
      <c r="EL36">
        <v>-10.51111111111111</v>
      </c>
      <c r="EM36">
        <v>-2.4</v>
      </c>
      <c r="EN36">
        <v>35.875</v>
      </c>
      <c r="EO36">
        <v>40.11088888888889</v>
      </c>
      <c r="EP36">
        <v>37.833</v>
      </c>
      <c r="EQ36">
        <v>40.52055555555555</v>
      </c>
      <c r="ER36">
        <v>37.944</v>
      </c>
      <c r="ES36">
        <v>0</v>
      </c>
      <c r="ET36">
        <v>0</v>
      </c>
      <c r="EU36">
        <v>0</v>
      </c>
      <c r="EV36">
        <v>1759443797.9</v>
      </c>
      <c r="EW36">
        <v>0</v>
      </c>
      <c r="EX36">
        <v>311.2769230769231</v>
      </c>
      <c r="EY36">
        <v>27.80854698651891</v>
      </c>
      <c r="EZ36">
        <v>-49.63418731108428</v>
      </c>
      <c r="FA36">
        <v>-9.684615384615384</v>
      </c>
      <c r="FB36">
        <v>15</v>
      </c>
      <c r="FC36">
        <v>0</v>
      </c>
      <c r="FD36" t="s">
        <v>422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-0.33759535</v>
      </c>
      <c r="FQ36">
        <v>-0.1420797073170724</v>
      </c>
      <c r="FR36">
        <v>0.05721537023543149</v>
      </c>
      <c r="FS36">
        <v>0</v>
      </c>
      <c r="FT36">
        <v>310.8058823529412</v>
      </c>
      <c r="FU36">
        <v>12.15889993028423</v>
      </c>
      <c r="FV36">
        <v>6.317573118200234</v>
      </c>
      <c r="FW36">
        <v>-1</v>
      </c>
      <c r="FX36">
        <v>0.0554133475</v>
      </c>
      <c r="FY36">
        <v>-0.01803057748592892</v>
      </c>
      <c r="FZ36">
        <v>0.00220917350189924</v>
      </c>
      <c r="GA36">
        <v>1</v>
      </c>
      <c r="GB36">
        <v>1</v>
      </c>
      <c r="GC36">
        <v>2</v>
      </c>
      <c r="GD36" t="s">
        <v>433</v>
      </c>
      <c r="GE36">
        <v>3.13616</v>
      </c>
      <c r="GF36">
        <v>2.69064</v>
      </c>
      <c r="GG36">
        <v>0.0940023</v>
      </c>
      <c r="GH36">
        <v>0.09323869999999999</v>
      </c>
      <c r="GI36">
        <v>0.106209</v>
      </c>
      <c r="GJ36">
        <v>0.104745</v>
      </c>
      <c r="GK36">
        <v>28696.9</v>
      </c>
      <c r="GL36">
        <v>28819.7</v>
      </c>
      <c r="GM36">
        <v>29449.5</v>
      </c>
      <c r="GN36">
        <v>29375.1</v>
      </c>
      <c r="GO36">
        <v>34761.3</v>
      </c>
      <c r="GP36">
        <v>34817.2</v>
      </c>
      <c r="GQ36">
        <v>41422.2</v>
      </c>
      <c r="GR36">
        <v>41718.8</v>
      </c>
      <c r="GS36">
        <v>1.91742</v>
      </c>
      <c r="GT36">
        <v>1.8781</v>
      </c>
      <c r="GU36">
        <v>0.0822917</v>
      </c>
      <c r="GV36">
        <v>0</v>
      </c>
      <c r="GW36">
        <v>28.6977</v>
      </c>
      <c r="GX36">
        <v>999.9</v>
      </c>
      <c r="GY36">
        <v>57.8</v>
      </c>
      <c r="GZ36">
        <v>31</v>
      </c>
      <c r="HA36">
        <v>28.7222</v>
      </c>
      <c r="HB36">
        <v>62.7834</v>
      </c>
      <c r="HC36">
        <v>22.9046</v>
      </c>
      <c r="HD36">
        <v>1</v>
      </c>
      <c r="HE36">
        <v>0.145023</v>
      </c>
      <c r="HF36">
        <v>-1.17018</v>
      </c>
      <c r="HG36">
        <v>20.354</v>
      </c>
      <c r="HH36">
        <v>5.22403</v>
      </c>
      <c r="HI36">
        <v>12.0159</v>
      </c>
      <c r="HJ36">
        <v>4.98995</v>
      </c>
      <c r="HK36">
        <v>3.28933</v>
      </c>
      <c r="HL36">
        <v>9999</v>
      </c>
      <c r="HM36">
        <v>9999</v>
      </c>
      <c r="HN36">
        <v>9999</v>
      </c>
      <c r="HO36">
        <v>999.9</v>
      </c>
      <c r="HP36">
        <v>1.86752</v>
      </c>
      <c r="HQ36">
        <v>1.86662</v>
      </c>
      <c r="HR36">
        <v>1.866</v>
      </c>
      <c r="HS36">
        <v>1.86599</v>
      </c>
      <c r="HT36">
        <v>1.86783</v>
      </c>
      <c r="HU36">
        <v>1.87027</v>
      </c>
      <c r="HV36">
        <v>1.8689</v>
      </c>
      <c r="HW36">
        <v>1.8704</v>
      </c>
      <c r="HX36">
        <v>0</v>
      </c>
      <c r="HY36">
        <v>0</v>
      </c>
      <c r="HZ36">
        <v>0</v>
      </c>
      <c r="IA36">
        <v>0</v>
      </c>
      <c r="IB36" t="s">
        <v>424</v>
      </c>
      <c r="IC36" t="s">
        <v>425</v>
      </c>
      <c r="ID36" t="s">
        <v>426</v>
      </c>
      <c r="IE36" t="s">
        <v>426</v>
      </c>
      <c r="IF36" t="s">
        <v>426</v>
      </c>
      <c r="IG36" t="s">
        <v>426</v>
      </c>
      <c r="IH36">
        <v>0</v>
      </c>
      <c r="II36">
        <v>100</v>
      </c>
      <c r="IJ36">
        <v>100</v>
      </c>
      <c r="IK36">
        <v>0.42</v>
      </c>
      <c r="IL36">
        <v>0.1524</v>
      </c>
      <c r="IM36">
        <v>0.2330401526087988</v>
      </c>
      <c r="IN36">
        <v>0.0007367307031265224</v>
      </c>
      <c r="IO36">
        <v>-7.251983638940153E-07</v>
      </c>
      <c r="IP36">
        <v>8.652596383391262E-11</v>
      </c>
      <c r="IQ36">
        <v>-0.06151440896874384</v>
      </c>
      <c r="IR36">
        <v>-0.003393034134951665</v>
      </c>
      <c r="IS36">
        <v>0.0008123692083874657</v>
      </c>
      <c r="IT36">
        <v>-1.224458200654948E-05</v>
      </c>
      <c r="IU36">
        <v>8</v>
      </c>
      <c r="IV36">
        <v>2305</v>
      </c>
      <c r="IW36">
        <v>1</v>
      </c>
      <c r="IX36">
        <v>28</v>
      </c>
      <c r="IY36">
        <v>29324063.3</v>
      </c>
      <c r="IZ36">
        <v>29324063.3</v>
      </c>
      <c r="JA36">
        <v>1.02661</v>
      </c>
      <c r="JB36">
        <v>2.17651</v>
      </c>
      <c r="JC36">
        <v>1.39648</v>
      </c>
      <c r="JD36">
        <v>2.34009</v>
      </c>
      <c r="JE36">
        <v>1.49536</v>
      </c>
      <c r="JF36">
        <v>2.66479</v>
      </c>
      <c r="JG36">
        <v>35.6845</v>
      </c>
      <c r="JH36">
        <v>24.0875</v>
      </c>
      <c r="JI36">
        <v>18</v>
      </c>
      <c r="JJ36">
        <v>491.807</v>
      </c>
      <c r="JK36">
        <v>456.717</v>
      </c>
      <c r="JL36">
        <v>30.8041</v>
      </c>
      <c r="JM36">
        <v>29.4617</v>
      </c>
      <c r="JN36">
        <v>29.9998</v>
      </c>
      <c r="JO36">
        <v>29.3012</v>
      </c>
      <c r="JP36">
        <v>29.2247</v>
      </c>
      <c r="JQ36">
        <v>20.5599</v>
      </c>
      <c r="JR36">
        <v>25.7241</v>
      </c>
      <c r="JS36">
        <v>72.01090000000001</v>
      </c>
      <c r="JT36">
        <v>30.7606</v>
      </c>
      <c r="JU36">
        <v>420</v>
      </c>
      <c r="JV36">
        <v>23.8435</v>
      </c>
      <c r="JW36">
        <v>100.623</v>
      </c>
      <c r="JX36">
        <v>100.334</v>
      </c>
    </row>
    <row r="37" spans="1:284">
      <c r="A37">
        <v>21</v>
      </c>
      <c r="B37">
        <v>1759443799</v>
      </c>
      <c r="C37">
        <v>40</v>
      </c>
      <c r="D37" t="s">
        <v>466</v>
      </c>
      <c r="E37" t="s">
        <v>467</v>
      </c>
      <c r="F37">
        <v>5</v>
      </c>
      <c r="G37" t="s">
        <v>418</v>
      </c>
      <c r="H37" t="s">
        <v>419</v>
      </c>
      <c r="I37">
        <v>1759443796</v>
      </c>
      <c r="J37">
        <f>(K37)/1000</f>
        <v>0</v>
      </c>
      <c r="K37">
        <f>1000*DK37*AI37*(DG37-DH37)/(100*CZ37*(1000-AI37*DG37))</f>
        <v>0</v>
      </c>
      <c r="L37">
        <f>DK37*AI37*(DF37-DE37*(1000-AI37*DH37)/(1000-AI37*DG37))/(100*CZ37)</f>
        <v>0</v>
      </c>
      <c r="M37">
        <f>DE37 - IF(AI37&gt;1, L37*CZ37*100.0/(AK37), 0)</f>
        <v>0</v>
      </c>
      <c r="N37">
        <f>((T37-J37/2)*M37-L37)/(T37+J37/2)</f>
        <v>0</v>
      </c>
      <c r="O37">
        <f>N37*(DL37+DM37)/1000.0</f>
        <v>0</v>
      </c>
      <c r="P37">
        <f>(DE37 - IF(AI37&gt;1, L37*CZ37*100.0/(AK37), 0))*(DL37+DM37)/1000.0</f>
        <v>0</v>
      </c>
      <c r="Q37">
        <f>2.0/((1/S37-1/R37)+SIGN(S37)*SQRT((1/S37-1/R37)*(1/S37-1/R37) + 4*DA37/((DA37+1)*(DA37+1))*(2*1/S37*1/R37-1/R37*1/R37)))</f>
        <v>0</v>
      </c>
      <c r="R37">
        <f>IF(LEFT(DB37,1)&lt;&gt;"0",IF(LEFT(DB37,1)="1",3.0,DC37),$D$5+$E$5*(DS37*DL37/($K$5*1000))+$F$5*(DS37*DL37/($K$5*1000))*MAX(MIN(CZ37,$J$5),$I$5)*MAX(MIN(CZ37,$J$5),$I$5)+$G$5*MAX(MIN(CZ37,$J$5),$I$5)*(DS37*DL37/($K$5*1000))+$H$5*(DS37*DL37/($K$5*1000))*(DS37*DL37/($K$5*1000)))</f>
        <v>0</v>
      </c>
      <c r="S37">
        <f>J37*(1000-(1000*0.61365*exp(17.502*W37/(240.97+W37))/(DL37+DM37)+DG37)/2)/(1000*0.61365*exp(17.502*W37/(240.97+W37))/(DL37+DM37)-DG37)</f>
        <v>0</v>
      </c>
      <c r="T37">
        <f>1/((DA37+1)/(Q37/1.6)+1/(R37/1.37)) + DA37/((DA37+1)/(Q37/1.6) + DA37/(R37/1.37))</f>
        <v>0</v>
      </c>
      <c r="U37">
        <f>(CV37*CY37)</f>
        <v>0</v>
      </c>
      <c r="V37">
        <f>(DN37+(U37+2*0.95*5.67E-8*(((DN37+$B$7)+273)^4-(DN37+273)^4)-44100*J37)/(1.84*29.3*R37+8*0.95*5.67E-8*(DN37+273)^3))</f>
        <v>0</v>
      </c>
      <c r="W37">
        <f>($C$7*DO37+$D$7*DP37+$E$7*V37)</f>
        <v>0</v>
      </c>
      <c r="X37">
        <f>0.61365*exp(17.502*W37/(240.97+W37))</f>
        <v>0</v>
      </c>
      <c r="Y37">
        <f>(Z37/AA37*100)</f>
        <v>0</v>
      </c>
      <c r="Z37">
        <f>DG37*(DL37+DM37)/1000</f>
        <v>0</v>
      </c>
      <c r="AA37">
        <f>0.61365*exp(17.502*DN37/(240.97+DN37))</f>
        <v>0</v>
      </c>
      <c r="AB37">
        <f>(X37-DG37*(DL37+DM37)/1000)</f>
        <v>0</v>
      </c>
      <c r="AC37">
        <f>(-J37*44100)</f>
        <v>0</v>
      </c>
      <c r="AD37">
        <f>2*29.3*R37*0.92*(DN37-W37)</f>
        <v>0</v>
      </c>
      <c r="AE37">
        <f>2*0.95*5.67E-8*(((DN37+$B$7)+273)^4-(W37+273)^4)</f>
        <v>0</v>
      </c>
      <c r="AF37">
        <f>U37+AE37+AC37+AD37</f>
        <v>0</v>
      </c>
      <c r="AG37">
        <v>1</v>
      </c>
      <c r="AH37">
        <v>0</v>
      </c>
      <c r="AI37">
        <f>IF(AG37*$H$13&gt;=AK37,1.0,(AK37/(AK37-AG37*$H$13)))</f>
        <v>0</v>
      </c>
      <c r="AJ37">
        <f>(AI37-1)*100</f>
        <v>0</v>
      </c>
      <c r="AK37">
        <f>MAX(0,($B$13+$C$13*DS37)/(1+$D$13*DS37)*DL37/(DN37+273)*$E$13)</f>
        <v>0</v>
      </c>
      <c r="AL37" t="s">
        <v>420</v>
      </c>
      <c r="AM37" t="s">
        <v>420</v>
      </c>
      <c r="AN37">
        <v>0</v>
      </c>
      <c r="AO37">
        <v>0</v>
      </c>
      <c r="AP37">
        <f>1-AN37/AO37</f>
        <v>0</v>
      </c>
      <c r="AQ37">
        <v>0</v>
      </c>
      <c r="AR37" t="s">
        <v>420</v>
      </c>
      <c r="AS37" t="s">
        <v>420</v>
      </c>
      <c r="AT37">
        <v>0</v>
      </c>
      <c r="AU37">
        <v>0</v>
      </c>
      <c r="AV37">
        <f>1-AT37/AU37</f>
        <v>0</v>
      </c>
      <c r="AW37">
        <v>0.5</v>
      </c>
      <c r="AX37">
        <f>CW37</f>
        <v>0</v>
      </c>
      <c r="AY37">
        <f>L37</f>
        <v>0</v>
      </c>
      <c r="AZ37">
        <f>AV37*AW37*AX37</f>
        <v>0</v>
      </c>
      <c r="BA37">
        <f>(AY37-AQ37)/AX37</f>
        <v>0</v>
      </c>
      <c r="BB37">
        <f>(AO37-AU37)/AU37</f>
        <v>0</v>
      </c>
      <c r="BC37">
        <f>AN37/(AP37+AN37/AU37)</f>
        <v>0</v>
      </c>
      <c r="BD37" t="s">
        <v>420</v>
      </c>
      <c r="BE37">
        <v>0</v>
      </c>
      <c r="BF37">
        <f>IF(BE37&lt;&gt;0, BE37, BC37)</f>
        <v>0</v>
      </c>
      <c r="BG37">
        <f>1-BF37/AU37</f>
        <v>0</v>
      </c>
      <c r="BH37">
        <f>(AU37-AT37)/(AU37-BF37)</f>
        <v>0</v>
      </c>
      <c r="BI37">
        <f>(AO37-AU37)/(AO37-BF37)</f>
        <v>0</v>
      </c>
      <c r="BJ37">
        <f>(AU37-AT37)/(AU37-AN37)</f>
        <v>0</v>
      </c>
      <c r="BK37">
        <f>(AO37-AU37)/(AO37-AN37)</f>
        <v>0</v>
      </c>
      <c r="BL37">
        <f>(BH37*BF37/AT37)</f>
        <v>0</v>
      </c>
      <c r="BM37">
        <f>(1-BL37)</f>
        <v>0</v>
      </c>
      <c r="CV37">
        <f>$B$11*DT37+$C$11*DU37+$F$11*EF37*(1-EI37)</f>
        <v>0</v>
      </c>
      <c r="CW37">
        <f>CV37*CX37</f>
        <v>0</v>
      </c>
      <c r="CX37">
        <f>($B$11*$D$9+$C$11*$D$9+$F$11*((ES37+EK37)/MAX(ES37+EK37+ET37, 0.1)*$I$9+ET37/MAX(ES37+EK37+ET37, 0.1)*$J$9))/($B$11+$C$11+$F$11)</f>
        <v>0</v>
      </c>
      <c r="CY37">
        <f>($B$11*$K$9+$C$11*$K$9+$F$11*((ES37+EK37)/MAX(ES37+EK37+ET37, 0.1)*$P$9+ET37/MAX(ES37+EK37+ET37, 0.1)*$Q$9))/($B$11+$C$11+$F$11)</f>
        <v>0</v>
      </c>
      <c r="CZ37">
        <v>3.46</v>
      </c>
      <c r="DA37">
        <v>0.5</v>
      </c>
      <c r="DB37" t="s">
        <v>421</v>
      </c>
      <c r="DC37">
        <v>2</v>
      </c>
      <c r="DD37">
        <v>1759443796</v>
      </c>
      <c r="DE37">
        <v>419.6465555555556</v>
      </c>
      <c r="DF37">
        <v>419.9704444444444</v>
      </c>
      <c r="DG37">
        <v>23.92043333333333</v>
      </c>
      <c r="DH37">
        <v>23.86832222222222</v>
      </c>
      <c r="DI37">
        <v>419.2258888888889</v>
      </c>
      <c r="DJ37">
        <v>23.76807777777778</v>
      </c>
      <c r="DK37">
        <v>499.9741111111111</v>
      </c>
      <c r="DL37">
        <v>90.78233333333334</v>
      </c>
      <c r="DM37">
        <v>0.03043607777777778</v>
      </c>
      <c r="DN37">
        <v>30.32441111111111</v>
      </c>
      <c r="DO37">
        <v>30.03375555555556</v>
      </c>
      <c r="DP37">
        <v>999.9000000000001</v>
      </c>
      <c r="DQ37">
        <v>0</v>
      </c>
      <c r="DR37">
        <v>0</v>
      </c>
      <c r="DS37">
        <v>9998.46111111111</v>
      </c>
      <c r="DT37">
        <v>0</v>
      </c>
      <c r="DU37">
        <v>0.44966</v>
      </c>
      <c r="DV37">
        <v>-0.323856</v>
      </c>
      <c r="DW37">
        <v>429.9306666666667</v>
      </c>
      <c r="DX37">
        <v>430.2395555555556</v>
      </c>
      <c r="DY37">
        <v>0.05209034444444444</v>
      </c>
      <c r="DZ37">
        <v>419.9704444444444</v>
      </c>
      <c r="EA37">
        <v>23.86832222222222</v>
      </c>
      <c r="EB37">
        <v>2.171552222222222</v>
      </c>
      <c r="EC37">
        <v>2.166823333333333</v>
      </c>
      <c r="ED37">
        <v>18.75397777777778</v>
      </c>
      <c r="EE37">
        <v>18.71911111111111</v>
      </c>
      <c r="EF37">
        <v>0.00500097</v>
      </c>
      <c r="EG37">
        <v>0</v>
      </c>
      <c r="EH37">
        <v>0</v>
      </c>
      <c r="EI37">
        <v>0</v>
      </c>
      <c r="EJ37">
        <v>312.7</v>
      </c>
      <c r="EK37">
        <v>0.00500097</v>
      </c>
      <c r="EL37">
        <v>-13.97777777777778</v>
      </c>
      <c r="EM37">
        <v>-3.3</v>
      </c>
      <c r="EN37">
        <v>35.861</v>
      </c>
      <c r="EO37">
        <v>40.06233333333333</v>
      </c>
      <c r="EP37">
        <v>37.812</v>
      </c>
      <c r="EQ37">
        <v>40.45122222222223</v>
      </c>
      <c r="ER37">
        <v>37.93011111111111</v>
      </c>
      <c r="ES37">
        <v>0</v>
      </c>
      <c r="ET37">
        <v>0</v>
      </c>
      <c r="EU37">
        <v>0</v>
      </c>
      <c r="EV37">
        <v>1759443799.7</v>
      </c>
      <c r="EW37">
        <v>0</v>
      </c>
      <c r="EX37">
        <v>312.02</v>
      </c>
      <c r="EY37">
        <v>28.87692302923892</v>
      </c>
      <c r="EZ37">
        <v>-57.65384566783903</v>
      </c>
      <c r="FA37">
        <v>-11.22</v>
      </c>
      <c r="FB37">
        <v>15</v>
      </c>
      <c r="FC37">
        <v>0</v>
      </c>
      <c r="FD37" t="s">
        <v>422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-0.3338548780487805</v>
      </c>
      <c r="FQ37">
        <v>0.06747056445993077</v>
      </c>
      <c r="FR37">
        <v>0.05912350102599214</v>
      </c>
      <c r="FS37">
        <v>1</v>
      </c>
      <c r="FT37">
        <v>311.1264705882353</v>
      </c>
      <c r="FU37">
        <v>18.73949580921174</v>
      </c>
      <c r="FV37">
        <v>6.814055923712975</v>
      </c>
      <c r="FW37">
        <v>-1</v>
      </c>
      <c r="FX37">
        <v>0.05498347317073172</v>
      </c>
      <c r="FY37">
        <v>-0.02412204668989546</v>
      </c>
      <c r="FZ37">
        <v>0.002503054961541936</v>
      </c>
      <c r="GA37">
        <v>1</v>
      </c>
      <c r="GB37">
        <v>2</v>
      </c>
      <c r="GC37">
        <v>2</v>
      </c>
      <c r="GD37" t="s">
        <v>423</v>
      </c>
      <c r="GE37">
        <v>3.1362</v>
      </c>
      <c r="GF37">
        <v>2.69077</v>
      </c>
      <c r="GG37">
        <v>0.09399929999999999</v>
      </c>
      <c r="GH37">
        <v>0.0932335</v>
      </c>
      <c r="GI37">
        <v>0.106201</v>
      </c>
      <c r="GJ37">
        <v>0.104745</v>
      </c>
      <c r="GK37">
        <v>28697</v>
      </c>
      <c r="GL37">
        <v>28819.7</v>
      </c>
      <c r="GM37">
        <v>29449.5</v>
      </c>
      <c r="GN37">
        <v>29374.9</v>
      </c>
      <c r="GO37">
        <v>34761.8</v>
      </c>
      <c r="GP37">
        <v>34817</v>
      </c>
      <c r="GQ37">
        <v>41422.4</v>
      </c>
      <c r="GR37">
        <v>41718.6</v>
      </c>
      <c r="GS37">
        <v>1.91768</v>
      </c>
      <c r="GT37">
        <v>1.87808</v>
      </c>
      <c r="GU37">
        <v>0.08235870000000001</v>
      </c>
      <c r="GV37">
        <v>0</v>
      </c>
      <c r="GW37">
        <v>28.6978</v>
      </c>
      <c r="GX37">
        <v>999.9</v>
      </c>
      <c r="GY37">
        <v>57.8</v>
      </c>
      <c r="GZ37">
        <v>31</v>
      </c>
      <c r="HA37">
        <v>28.7205</v>
      </c>
      <c r="HB37">
        <v>62.9434</v>
      </c>
      <c r="HC37">
        <v>22.8606</v>
      </c>
      <c r="HD37">
        <v>1</v>
      </c>
      <c r="HE37">
        <v>0.14502</v>
      </c>
      <c r="HF37">
        <v>-1.14801</v>
      </c>
      <c r="HG37">
        <v>20.3541</v>
      </c>
      <c r="HH37">
        <v>5.22388</v>
      </c>
      <c r="HI37">
        <v>12.0159</v>
      </c>
      <c r="HJ37">
        <v>4.98985</v>
      </c>
      <c r="HK37">
        <v>3.28933</v>
      </c>
      <c r="HL37">
        <v>9999</v>
      </c>
      <c r="HM37">
        <v>9999</v>
      </c>
      <c r="HN37">
        <v>9999</v>
      </c>
      <c r="HO37">
        <v>999.9</v>
      </c>
      <c r="HP37">
        <v>1.86752</v>
      </c>
      <c r="HQ37">
        <v>1.86661</v>
      </c>
      <c r="HR37">
        <v>1.866</v>
      </c>
      <c r="HS37">
        <v>1.86598</v>
      </c>
      <c r="HT37">
        <v>1.86783</v>
      </c>
      <c r="HU37">
        <v>1.87027</v>
      </c>
      <c r="HV37">
        <v>1.8689</v>
      </c>
      <c r="HW37">
        <v>1.8704</v>
      </c>
      <c r="HX37">
        <v>0</v>
      </c>
      <c r="HY37">
        <v>0</v>
      </c>
      <c r="HZ37">
        <v>0</v>
      </c>
      <c r="IA37">
        <v>0</v>
      </c>
      <c r="IB37" t="s">
        <v>424</v>
      </c>
      <c r="IC37" t="s">
        <v>425</v>
      </c>
      <c r="ID37" t="s">
        <v>426</v>
      </c>
      <c r="IE37" t="s">
        <v>426</v>
      </c>
      <c r="IF37" t="s">
        <v>426</v>
      </c>
      <c r="IG37" t="s">
        <v>426</v>
      </c>
      <c r="IH37">
        <v>0</v>
      </c>
      <c r="II37">
        <v>100</v>
      </c>
      <c r="IJ37">
        <v>100</v>
      </c>
      <c r="IK37">
        <v>0.421</v>
      </c>
      <c r="IL37">
        <v>0.1523</v>
      </c>
      <c r="IM37">
        <v>0.2330401526087988</v>
      </c>
      <c r="IN37">
        <v>0.0007367307031265224</v>
      </c>
      <c r="IO37">
        <v>-7.251983638940153E-07</v>
      </c>
      <c r="IP37">
        <v>8.652596383391262E-11</v>
      </c>
      <c r="IQ37">
        <v>-0.06151440896874384</v>
      </c>
      <c r="IR37">
        <v>-0.003393034134951665</v>
      </c>
      <c r="IS37">
        <v>0.0008123692083874657</v>
      </c>
      <c r="IT37">
        <v>-1.224458200654948E-05</v>
      </c>
      <c r="IU37">
        <v>8</v>
      </c>
      <c r="IV37">
        <v>2305</v>
      </c>
      <c r="IW37">
        <v>1</v>
      </c>
      <c r="IX37">
        <v>28</v>
      </c>
      <c r="IY37">
        <v>29324063.3</v>
      </c>
      <c r="IZ37">
        <v>29324063.3</v>
      </c>
      <c r="JA37">
        <v>1.02661</v>
      </c>
      <c r="JB37">
        <v>2.17407</v>
      </c>
      <c r="JC37">
        <v>1.39648</v>
      </c>
      <c r="JD37">
        <v>2.34009</v>
      </c>
      <c r="JE37">
        <v>1.49536</v>
      </c>
      <c r="JF37">
        <v>2.72949</v>
      </c>
      <c r="JG37">
        <v>35.6613</v>
      </c>
      <c r="JH37">
        <v>24.0875</v>
      </c>
      <c r="JI37">
        <v>18</v>
      </c>
      <c r="JJ37">
        <v>491.956</v>
      </c>
      <c r="JK37">
        <v>456.701</v>
      </c>
      <c r="JL37">
        <v>30.7887</v>
      </c>
      <c r="JM37">
        <v>29.4607</v>
      </c>
      <c r="JN37">
        <v>29.9998</v>
      </c>
      <c r="JO37">
        <v>29.2999</v>
      </c>
      <c r="JP37">
        <v>29.2247</v>
      </c>
      <c r="JQ37">
        <v>20.5612</v>
      </c>
      <c r="JR37">
        <v>25.7241</v>
      </c>
      <c r="JS37">
        <v>72.01090000000001</v>
      </c>
      <c r="JT37">
        <v>30.7606</v>
      </c>
      <c r="JU37">
        <v>420</v>
      </c>
      <c r="JV37">
        <v>23.8435</v>
      </c>
      <c r="JW37">
        <v>100.623</v>
      </c>
      <c r="JX37">
        <v>100.334</v>
      </c>
    </row>
    <row r="38" spans="1:284">
      <c r="A38">
        <v>22</v>
      </c>
      <c r="B38">
        <v>1759443801</v>
      </c>
      <c r="C38">
        <v>42</v>
      </c>
      <c r="D38" t="s">
        <v>468</v>
      </c>
      <c r="E38" t="s">
        <v>469</v>
      </c>
      <c r="F38">
        <v>5</v>
      </c>
      <c r="G38" t="s">
        <v>418</v>
      </c>
      <c r="H38" t="s">
        <v>419</v>
      </c>
      <c r="I38">
        <v>1759443798</v>
      </c>
      <c r="J38">
        <f>(K38)/1000</f>
        <v>0</v>
      </c>
      <c r="K38">
        <f>1000*DK38*AI38*(DG38-DH38)/(100*CZ38*(1000-AI38*DG38))</f>
        <v>0</v>
      </c>
      <c r="L38">
        <f>DK38*AI38*(DF38-DE38*(1000-AI38*DH38)/(1000-AI38*DG38))/(100*CZ38)</f>
        <v>0</v>
      </c>
      <c r="M38">
        <f>DE38 - IF(AI38&gt;1, L38*CZ38*100.0/(AK38), 0)</f>
        <v>0</v>
      </c>
      <c r="N38">
        <f>((T38-J38/2)*M38-L38)/(T38+J38/2)</f>
        <v>0</v>
      </c>
      <c r="O38">
        <f>N38*(DL38+DM38)/1000.0</f>
        <v>0</v>
      </c>
      <c r="P38">
        <f>(DE38 - IF(AI38&gt;1, L38*CZ38*100.0/(AK38), 0))*(DL38+DM38)/1000.0</f>
        <v>0</v>
      </c>
      <c r="Q38">
        <f>2.0/((1/S38-1/R38)+SIGN(S38)*SQRT((1/S38-1/R38)*(1/S38-1/R38) + 4*DA38/((DA38+1)*(DA38+1))*(2*1/S38*1/R38-1/R38*1/R38)))</f>
        <v>0</v>
      </c>
      <c r="R38">
        <f>IF(LEFT(DB38,1)&lt;&gt;"0",IF(LEFT(DB38,1)="1",3.0,DC38),$D$5+$E$5*(DS38*DL38/($K$5*1000))+$F$5*(DS38*DL38/($K$5*1000))*MAX(MIN(CZ38,$J$5),$I$5)*MAX(MIN(CZ38,$J$5),$I$5)+$G$5*MAX(MIN(CZ38,$J$5),$I$5)*(DS38*DL38/($K$5*1000))+$H$5*(DS38*DL38/($K$5*1000))*(DS38*DL38/($K$5*1000)))</f>
        <v>0</v>
      </c>
      <c r="S38">
        <f>J38*(1000-(1000*0.61365*exp(17.502*W38/(240.97+W38))/(DL38+DM38)+DG38)/2)/(1000*0.61365*exp(17.502*W38/(240.97+W38))/(DL38+DM38)-DG38)</f>
        <v>0</v>
      </c>
      <c r="T38">
        <f>1/((DA38+1)/(Q38/1.6)+1/(R38/1.37)) + DA38/((DA38+1)/(Q38/1.6) + DA38/(R38/1.37))</f>
        <v>0</v>
      </c>
      <c r="U38">
        <f>(CV38*CY38)</f>
        <v>0</v>
      </c>
      <c r="V38">
        <f>(DN38+(U38+2*0.95*5.67E-8*(((DN38+$B$7)+273)^4-(DN38+273)^4)-44100*J38)/(1.84*29.3*R38+8*0.95*5.67E-8*(DN38+273)^3))</f>
        <v>0</v>
      </c>
      <c r="W38">
        <f>($C$7*DO38+$D$7*DP38+$E$7*V38)</f>
        <v>0</v>
      </c>
      <c r="X38">
        <f>0.61365*exp(17.502*W38/(240.97+W38))</f>
        <v>0</v>
      </c>
      <c r="Y38">
        <f>(Z38/AA38*100)</f>
        <v>0</v>
      </c>
      <c r="Z38">
        <f>DG38*(DL38+DM38)/1000</f>
        <v>0</v>
      </c>
      <c r="AA38">
        <f>0.61365*exp(17.502*DN38/(240.97+DN38))</f>
        <v>0</v>
      </c>
      <c r="AB38">
        <f>(X38-DG38*(DL38+DM38)/1000)</f>
        <v>0</v>
      </c>
      <c r="AC38">
        <f>(-J38*44100)</f>
        <v>0</v>
      </c>
      <c r="AD38">
        <f>2*29.3*R38*0.92*(DN38-W38)</f>
        <v>0</v>
      </c>
      <c r="AE38">
        <f>2*0.95*5.67E-8*(((DN38+$B$7)+273)^4-(W38+273)^4)</f>
        <v>0</v>
      </c>
      <c r="AF38">
        <f>U38+AE38+AC38+AD38</f>
        <v>0</v>
      </c>
      <c r="AG38">
        <v>1</v>
      </c>
      <c r="AH38">
        <v>0</v>
      </c>
      <c r="AI38">
        <f>IF(AG38*$H$13&gt;=AK38,1.0,(AK38/(AK38-AG38*$H$13)))</f>
        <v>0</v>
      </c>
      <c r="AJ38">
        <f>(AI38-1)*100</f>
        <v>0</v>
      </c>
      <c r="AK38">
        <f>MAX(0,($B$13+$C$13*DS38)/(1+$D$13*DS38)*DL38/(DN38+273)*$E$13)</f>
        <v>0</v>
      </c>
      <c r="AL38" t="s">
        <v>420</v>
      </c>
      <c r="AM38" t="s">
        <v>420</v>
      </c>
      <c r="AN38">
        <v>0</v>
      </c>
      <c r="AO38">
        <v>0</v>
      </c>
      <c r="AP38">
        <f>1-AN38/AO38</f>
        <v>0</v>
      </c>
      <c r="AQ38">
        <v>0</v>
      </c>
      <c r="AR38" t="s">
        <v>420</v>
      </c>
      <c r="AS38" t="s">
        <v>420</v>
      </c>
      <c r="AT38">
        <v>0</v>
      </c>
      <c r="AU38">
        <v>0</v>
      </c>
      <c r="AV38">
        <f>1-AT38/AU38</f>
        <v>0</v>
      </c>
      <c r="AW38">
        <v>0.5</v>
      </c>
      <c r="AX38">
        <f>CW38</f>
        <v>0</v>
      </c>
      <c r="AY38">
        <f>L38</f>
        <v>0</v>
      </c>
      <c r="AZ38">
        <f>AV38*AW38*AX38</f>
        <v>0</v>
      </c>
      <c r="BA38">
        <f>(AY38-AQ38)/AX38</f>
        <v>0</v>
      </c>
      <c r="BB38">
        <f>(AO38-AU38)/AU38</f>
        <v>0</v>
      </c>
      <c r="BC38">
        <f>AN38/(AP38+AN38/AU38)</f>
        <v>0</v>
      </c>
      <c r="BD38" t="s">
        <v>420</v>
      </c>
      <c r="BE38">
        <v>0</v>
      </c>
      <c r="BF38">
        <f>IF(BE38&lt;&gt;0, BE38, BC38)</f>
        <v>0</v>
      </c>
      <c r="BG38">
        <f>1-BF38/AU38</f>
        <v>0</v>
      </c>
      <c r="BH38">
        <f>(AU38-AT38)/(AU38-BF38)</f>
        <v>0</v>
      </c>
      <c r="BI38">
        <f>(AO38-AU38)/(AO38-BF38)</f>
        <v>0</v>
      </c>
      <c r="BJ38">
        <f>(AU38-AT38)/(AU38-AN38)</f>
        <v>0</v>
      </c>
      <c r="BK38">
        <f>(AO38-AU38)/(AO38-AN38)</f>
        <v>0</v>
      </c>
      <c r="BL38">
        <f>(BH38*BF38/AT38)</f>
        <v>0</v>
      </c>
      <c r="BM38">
        <f>(1-BL38)</f>
        <v>0</v>
      </c>
      <c r="CV38">
        <f>$B$11*DT38+$C$11*DU38+$F$11*EF38*(1-EI38)</f>
        <v>0</v>
      </c>
      <c r="CW38">
        <f>CV38*CX38</f>
        <v>0</v>
      </c>
      <c r="CX38">
        <f>($B$11*$D$9+$C$11*$D$9+$F$11*((ES38+EK38)/MAX(ES38+EK38+ET38, 0.1)*$I$9+ET38/MAX(ES38+EK38+ET38, 0.1)*$J$9))/($B$11+$C$11+$F$11)</f>
        <v>0</v>
      </c>
      <c r="CY38">
        <f>($B$11*$K$9+$C$11*$K$9+$F$11*((ES38+EK38)/MAX(ES38+EK38+ET38, 0.1)*$P$9+ET38/MAX(ES38+EK38+ET38, 0.1)*$Q$9))/($B$11+$C$11+$F$11)</f>
        <v>0</v>
      </c>
      <c r="CZ38">
        <v>3.46</v>
      </c>
      <c r="DA38">
        <v>0.5</v>
      </c>
      <c r="DB38" t="s">
        <v>421</v>
      </c>
      <c r="DC38">
        <v>2</v>
      </c>
      <c r="DD38">
        <v>1759443798</v>
      </c>
      <c r="DE38">
        <v>419.6508888888889</v>
      </c>
      <c r="DF38">
        <v>419.9495555555555</v>
      </c>
      <c r="DG38">
        <v>23.91881111111111</v>
      </c>
      <c r="DH38">
        <v>23.86756666666667</v>
      </c>
      <c r="DI38">
        <v>419.2302222222222</v>
      </c>
      <c r="DJ38">
        <v>23.76648888888889</v>
      </c>
      <c r="DK38">
        <v>499.9743333333333</v>
      </c>
      <c r="DL38">
        <v>90.78270000000001</v>
      </c>
      <c r="DM38">
        <v>0.03049107777777778</v>
      </c>
      <c r="DN38">
        <v>30.32398888888889</v>
      </c>
      <c r="DO38">
        <v>30.03638888888889</v>
      </c>
      <c r="DP38">
        <v>999.9000000000001</v>
      </c>
      <c r="DQ38">
        <v>0</v>
      </c>
      <c r="DR38">
        <v>0</v>
      </c>
      <c r="DS38">
        <v>9997.21111111111</v>
      </c>
      <c r="DT38">
        <v>0</v>
      </c>
      <c r="DU38">
        <v>0.44966</v>
      </c>
      <c r="DV38">
        <v>-0.2987265555555555</v>
      </c>
      <c r="DW38">
        <v>429.9343333333333</v>
      </c>
      <c r="DX38">
        <v>430.2178888888889</v>
      </c>
      <c r="DY38">
        <v>0.05123117777777778</v>
      </c>
      <c r="DZ38">
        <v>419.9495555555555</v>
      </c>
      <c r="EA38">
        <v>23.86756666666667</v>
      </c>
      <c r="EB38">
        <v>2.171415555555556</v>
      </c>
      <c r="EC38">
        <v>2.166764444444444</v>
      </c>
      <c r="ED38">
        <v>18.75295555555556</v>
      </c>
      <c r="EE38">
        <v>18.71867777777778</v>
      </c>
      <c r="EF38">
        <v>0.00500097</v>
      </c>
      <c r="EG38">
        <v>0</v>
      </c>
      <c r="EH38">
        <v>0</v>
      </c>
      <c r="EI38">
        <v>0</v>
      </c>
      <c r="EJ38">
        <v>311.4222222222222</v>
      </c>
      <c r="EK38">
        <v>0.00500097</v>
      </c>
      <c r="EL38">
        <v>-11.72222222222222</v>
      </c>
      <c r="EM38">
        <v>-3.111111111111111</v>
      </c>
      <c r="EN38">
        <v>35.84</v>
      </c>
      <c r="EO38">
        <v>40.00666666666667</v>
      </c>
      <c r="EP38">
        <v>37.812</v>
      </c>
      <c r="EQ38">
        <v>40.38866666666667</v>
      </c>
      <c r="ER38">
        <v>37.91633333333333</v>
      </c>
      <c r="ES38">
        <v>0</v>
      </c>
      <c r="ET38">
        <v>0</v>
      </c>
      <c r="EU38">
        <v>0</v>
      </c>
      <c r="EV38">
        <v>1759443801.5</v>
      </c>
      <c r="EW38">
        <v>0</v>
      </c>
      <c r="EX38">
        <v>311.8576923076923</v>
      </c>
      <c r="EY38">
        <v>4.174359215157254</v>
      </c>
      <c r="EZ38">
        <v>-23.7025636425655</v>
      </c>
      <c r="FA38">
        <v>-10.53461538461539</v>
      </c>
      <c r="FB38">
        <v>15</v>
      </c>
      <c r="FC38">
        <v>0</v>
      </c>
      <c r="FD38" t="s">
        <v>422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-0.327623</v>
      </c>
      <c r="FQ38">
        <v>0.0647535309568491</v>
      </c>
      <c r="FR38">
        <v>0.06000378927742814</v>
      </c>
      <c r="FS38">
        <v>1</v>
      </c>
      <c r="FT38">
        <v>311.2264705882353</v>
      </c>
      <c r="FU38">
        <v>10.25057297570064</v>
      </c>
      <c r="FV38">
        <v>6.90474299149119</v>
      </c>
      <c r="FW38">
        <v>-1</v>
      </c>
      <c r="FX38">
        <v>0.0543205325</v>
      </c>
      <c r="FY38">
        <v>-0.02643483264540331</v>
      </c>
      <c r="FZ38">
        <v>0.002628467202514377</v>
      </c>
      <c r="GA38">
        <v>1</v>
      </c>
      <c r="GB38">
        <v>2</v>
      </c>
      <c r="GC38">
        <v>2</v>
      </c>
      <c r="GD38" t="s">
        <v>423</v>
      </c>
      <c r="GE38">
        <v>3.13621</v>
      </c>
      <c r="GF38">
        <v>2.69097</v>
      </c>
      <c r="GG38">
        <v>0.09399159999999999</v>
      </c>
      <c r="GH38">
        <v>0.0932379</v>
      </c>
      <c r="GI38">
        <v>0.106195</v>
      </c>
      <c r="GJ38">
        <v>0.104741</v>
      </c>
      <c r="GK38">
        <v>28697.6</v>
      </c>
      <c r="GL38">
        <v>28819.4</v>
      </c>
      <c r="GM38">
        <v>29449.9</v>
      </c>
      <c r="GN38">
        <v>29374.8</v>
      </c>
      <c r="GO38">
        <v>34762.4</v>
      </c>
      <c r="GP38">
        <v>34817</v>
      </c>
      <c r="GQ38">
        <v>41422.9</v>
      </c>
      <c r="GR38">
        <v>41718.3</v>
      </c>
      <c r="GS38">
        <v>1.91772</v>
      </c>
      <c r="GT38">
        <v>1.87818</v>
      </c>
      <c r="GU38">
        <v>0.08191909999999999</v>
      </c>
      <c r="GV38">
        <v>0</v>
      </c>
      <c r="GW38">
        <v>28.6984</v>
      </c>
      <c r="GX38">
        <v>999.9</v>
      </c>
      <c r="GY38">
        <v>57.8</v>
      </c>
      <c r="GZ38">
        <v>31</v>
      </c>
      <c r="HA38">
        <v>28.7214</v>
      </c>
      <c r="HB38">
        <v>62.6534</v>
      </c>
      <c r="HC38">
        <v>22.8886</v>
      </c>
      <c r="HD38">
        <v>1</v>
      </c>
      <c r="HE38">
        <v>0.144954</v>
      </c>
      <c r="HF38">
        <v>-1.12426</v>
      </c>
      <c r="HG38">
        <v>20.3542</v>
      </c>
      <c r="HH38">
        <v>5.22418</v>
      </c>
      <c r="HI38">
        <v>12.0159</v>
      </c>
      <c r="HJ38">
        <v>4.9899</v>
      </c>
      <c r="HK38">
        <v>3.28925</v>
      </c>
      <c r="HL38">
        <v>9999</v>
      </c>
      <c r="HM38">
        <v>9999</v>
      </c>
      <c r="HN38">
        <v>9999</v>
      </c>
      <c r="HO38">
        <v>999.9</v>
      </c>
      <c r="HP38">
        <v>1.86752</v>
      </c>
      <c r="HQ38">
        <v>1.86661</v>
      </c>
      <c r="HR38">
        <v>1.866</v>
      </c>
      <c r="HS38">
        <v>1.86599</v>
      </c>
      <c r="HT38">
        <v>1.86783</v>
      </c>
      <c r="HU38">
        <v>1.87027</v>
      </c>
      <c r="HV38">
        <v>1.8689</v>
      </c>
      <c r="HW38">
        <v>1.8704</v>
      </c>
      <c r="HX38">
        <v>0</v>
      </c>
      <c r="HY38">
        <v>0</v>
      </c>
      <c r="HZ38">
        <v>0</v>
      </c>
      <c r="IA38">
        <v>0</v>
      </c>
      <c r="IB38" t="s">
        <v>424</v>
      </c>
      <c r="IC38" t="s">
        <v>425</v>
      </c>
      <c r="ID38" t="s">
        <v>426</v>
      </c>
      <c r="IE38" t="s">
        <v>426</v>
      </c>
      <c r="IF38" t="s">
        <v>426</v>
      </c>
      <c r="IG38" t="s">
        <v>426</v>
      </c>
      <c r="IH38">
        <v>0</v>
      </c>
      <c r="II38">
        <v>100</v>
      </c>
      <c r="IJ38">
        <v>100</v>
      </c>
      <c r="IK38">
        <v>0.42</v>
      </c>
      <c r="IL38">
        <v>0.1523</v>
      </c>
      <c r="IM38">
        <v>0.2330401526087988</v>
      </c>
      <c r="IN38">
        <v>0.0007367307031265224</v>
      </c>
      <c r="IO38">
        <v>-7.251983638940153E-07</v>
      </c>
      <c r="IP38">
        <v>8.652596383391262E-11</v>
      </c>
      <c r="IQ38">
        <v>-0.06151440896874384</v>
      </c>
      <c r="IR38">
        <v>-0.003393034134951665</v>
      </c>
      <c r="IS38">
        <v>0.0008123692083874657</v>
      </c>
      <c r="IT38">
        <v>-1.224458200654948E-05</v>
      </c>
      <c r="IU38">
        <v>8</v>
      </c>
      <c r="IV38">
        <v>2305</v>
      </c>
      <c r="IW38">
        <v>1</v>
      </c>
      <c r="IX38">
        <v>28</v>
      </c>
      <c r="IY38">
        <v>29324063.4</v>
      </c>
      <c r="IZ38">
        <v>29324063.4</v>
      </c>
      <c r="JA38">
        <v>1.02661</v>
      </c>
      <c r="JB38">
        <v>2.17896</v>
      </c>
      <c r="JC38">
        <v>1.39648</v>
      </c>
      <c r="JD38">
        <v>2.33887</v>
      </c>
      <c r="JE38">
        <v>1.49536</v>
      </c>
      <c r="JF38">
        <v>2.68188</v>
      </c>
      <c r="JG38">
        <v>35.6613</v>
      </c>
      <c r="JH38">
        <v>24.0787</v>
      </c>
      <c r="JI38">
        <v>18</v>
      </c>
      <c r="JJ38">
        <v>491.985</v>
      </c>
      <c r="JK38">
        <v>456.764</v>
      </c>
      <c r="JL38">
        <v>30.7733</v>
      </c>
      <c r="JM38">
        <v>29.4607</v>
      </c>
      <c r="JN38">
        <v>29.9998</v>
      </c>
      <c r="JO38">
        <v>29.2995</v>
      </c>
      <c r="JP38">
        <v>29.2247</v>
      </c>
      <c r="JQ38">
        <v>20.5622</v>
      </c>
      <c r="JR38">
        <v>25.7241</v>
      </c>
      <c r="JS38">
        <v>72.01090000000001</v>
      </c>
      <c r="JT38">
        <v>30.7606</v>
      </c>
      <c r="JU38">
        <v>420</v>
      </c>
      <c r="JV38">
        <v>23.8435</v>
      </c>
      <c r="JW38">
        <v>100.624</v>
      </c>
      <c r="JX38">
        <v>100.333</v>
      </c>
    </row>
    <row r="39" spans="1:284">
      <c r="A39">
        <v>23</v>
      </c>
      <c r="B39">
        <v>1759443803</v>
      </c>
      <c r="C39">
        <v>44</v>
      </c>
      <c r="D39" t="s">
        <v>470</v>
      </c>
      <c r="E39" t="s">
        <v>471</v>
      </c>
      <c r="F39">
        <v>5</v>
      </c>
      <c r="G39" t="s">
        <v>418</v>
      </c>
      <c r="H39" t="s">
        <v>419</v>
      </c>
      <c r="I39">
        <v>1759443800</v>
      </c>
      <c r="J39">
        <f>(K39)/1000</f>
        <v>0</v>
      </c>
      <c r="K39">
        <f>1000*DK39*AI39*(DG39-DH39)/(100*CZ39*(1000-AI39*DG39))</f>
        <v>0</v>
      </c>
      <c r="L39">
        <f>DK39*AI39*(DF39-DE39*(1000-AI39*DH39)/(1000-AI39*DG39))/(100*CZ39)</f>
        <v>0</v>
      </c>
      <c r="M39">
        <f>DE39 - IF(AI39&gt;1, L39*CZ39*100.0/(AK39), 0)</f>
        <v>0</v>
      </c>
      <c r="N39">
        <f>((T39-J39/2)*M39-L39)/(T39+J39/2)</f>
        <v>0</v>
      </c>
      <c r="O39">
        <f>N39*(DL39+DM39)/1000.0</f>
        <v>0</v>
      </c>
      <c r="P39">
        <f>(DE39 - IF(AI39&gt;1, L39*CZ39*100.0/(AK39), 0))*(DL39+DM39)/1000.0</f>
        <v>0</v>
      </c>
      <c r="Q39">
        <f>2.0/((1/S39-1/R39)+SIGN(S39)*SQRT((1/S39-1/R39)*(1/S39-1/R39) + 4*DA39/((DA39+1)*(DA39+1))*(2*1/S39*1/R39-1/R39*1/R39)))</f>
        <v>0</v>
      </c>
      <c r="R39">
        <f>IF(LEFT(DB39,1)&lt;&gt;"0",IF(LEFT(DB39,1)="1",3.0,DC39),$D$5+$E$5*(DS39*DL39/($K$5*1000))+$F$5*(DS39*DL39/($K$5*1000))*MAX(MIN(CZ39,$J$5),$I$5)*MAX(MIN(CZ39,$J$5),$I$5)+$G$5*MAX(MIN(CZ39,$J$5),$I$5)*(DS39*DL39/($K$5*1000))+$H$5*(DS39*DL39/($K$5*1000))*(DS39*DL39/($K$5*1000)))</f>
        <v>0</v>
      </c>
      <c r="S39">
        <f>J39*(1000-(1000*0.61365*exp(17.502*W39/(240.97+W39))/(DL39+DM39)+DG39)/2)/(1000*0.61365*exp(17.502*W39/(240.97+W39))/(DL39+DM39)-DG39)</f>
        <v>0</v>
      </c>
      <c r="T39">
        <f>1/((DA39+1)/(Q39/1.6)+1/(R39/1.37)) + DA39/((DA39+1)/(Q39/1.6) + DA39/(R39/1.37))</f>
        <v>0</v>
      </c>
      <c r="U39">
        <f>(CV39*CY39)</f>
        <v>0</v>
      </c>
      <c r="V39">
        <f>(DN39+(U39+2*0.95*5.67E-8*(((DN39+$B$7)+273)^4-(DN39+273)^4)-44100*J39)/(1.84*29.3*R39+8*0.95*5.67E-8*(DN39+273)^3))</f>
        <v>0</v>
      </c>
      <c r="W39">
        <f>($C$7*DO39+$D$7*DP39+$E$7*V39)</f>
        <v>0</v>
      </c>
      <c r="X39">
        <f>0.61365*exp(17.502*W39/(240.97+W39))</f>
        <v>0</v>
      </c>
      <c r="Y39">
        <f>(Z39/AA39*100)</f>
        <v>0</v>
      </c>
      <c r="Z39">
        <f>DG39*(DL39+DM39)/1000</f>
        <v>0</v>
      </c>
      <c r="AA39">
        <f>0.61365*exp(17.502*DN39/(240.97+DN39))</f>
        <v>0</v>
      </c>
      <c r="AB39">
        <f>(X39-DG39*(DL39+DM39)/1000)</f>
        <v>0</v>
      </c>
      <c r="AC39">
        <f>(-J39*44100)</f>
        <v>0</v>
      </c>
      <c r="AD39">
        <f>2*29.3*R39*0.92*(DN39-W39)</f>
        <v>0</v>
      </c>
      <c r="AE39">
        <f>2*0.95*5.67E-8*(((DN39+$B$7)+273)^4-(W39+273)^4)</f>
        <v>0</v>
      </c>
      <c r="AF39">
        <f>U39+AE39+AC39+AD39</f>
        <v>0</v>
      </c>
      <c r="AG39">
        <v>1</v>
      </c>
      <c r="AH39">
        <v>0</v>
      </c>
      <c r="AI39">
        <f>IF(AG39*$H$13&gt;=AK39,1.0,(AK39/(AK39-AG39*$H$13)))</f>
        <v>0</v>
      </c>
      <c r="AJ39">
        <f>(AI39-1)*100</f>
        <v>0</v>
      </c>
      <c r="AK39">
        <f>MAX(0,($B$13+$C$13*DS39)/(1+$D$13*DS39)*DL39/(DN39+273)*$E$13)</f>
        <v>0</v>
      </c>
      <c r="AL39" t="s">
        <v>420</v>
      </c>
      <c r="AM39" t="s">
        <v>420</v>
      </c>
      <c r="AN39">
        <v>0</v>
      </c>
      <c r="AO39">
        <v>0</v>
      </c>
      <c r="AP39">
        <f>1-AN39/AO39</f>
        <v>0</v>
      </c>
      <c r="AQ39">
        <v>0</v>
      </c>
      <c r="AR39" t="s">
        <v>420</v>
      </c>
      <c r="AS39" t="s">
        <v>420</v>
      </c>
      <c r="AT39">
        <v>0</v>
      </c>
      <c r="AU39">
        <v>0</v>
      </c>
      <c r="AV39">
        <f>1-AT39/AU39</f>
        <v>0</v>
      </c>
      <c r="AW39">
        <v>0.5</v>
      </c>
      <c r="AX39">
        <f>CW39</f>
        <v>0</v>
      </c>
      <c r="AY39">
        <f>L39</f>
        <v>0</v>
      </c>
      <c r="AZ39">
        <f>AV39*AW39*AX39</f>
        <v>0</v>
      </c>
      <c r="BA39">
        <f>(AY39-AQ39)/AX39</f>
        <v>0</v>
      </c>
      <c r="BB39">
        <f>(AO39-AU39)/AU39</f>
        <v>0</v>
      </c>
      <c r="BC39">
        <f>AN39/(AP39+AN39/AU39)</f>
        <v>0</v>
      </c>
      <c r="BD39" t="s">
        <v>420</v>
      </c>
      <c r="BE39">
        <v>0</v>
      </c>
      <c r="BF39">
        <f>IF(BE39&lt;&gt;0, BE39, BC39)</f>
        <v>0</v>
      </c>
      <c r="BG39">
        <f>1-BF39/AU39</f>
        <v>0</v>
      </c>
      <c r="BH39">
        <f>(AU39-AT39)/(AU39-BF39)</f>
        <v>0</v>
      </c>
      <c r="BI39">
        <f>(AO39-AU39)/(AO39-BF39)</f>
        <v>0</v>
      </c>
      <c r="BJ39">
        <f>(AU39-AT39)/(AU39-AN39)</f>
        <v>0</v>
      </c>
      <c r="BK39">
        <f>(AO39-AU39)/(AO39-AN39)</f>
        <v>0</v>
      </c>
      <c r="BL39">
        <f>(BH39*BF39/AT39)</f>
        <v>0</v>
      </c>
      <c r="BM39">
        <f>(1-BL39)</f>
        <v>0</v>
      </c>
      <c r="CV39">
        <f>$B$11*DT39+$C$11*DU39+$F$11*EF39*(1-EI39)</f>
        <v>0</v>
      </c>
      <c r="CW39">
        <f>CV39*CX39</f>
        <v>0</v>
      </c>
      <c r="CX39">
        <f>($B$11*$D$9+$C$11*$D$9+$F$11*((ES39+EK39)/MAX(ES39+EK39+ET39, 0.1)*$I$9+ET39/MAX(ES39+EK39+ET39, 0.1)*$J$9))/($B$11+$C$11+$F$11)</f>
        <v>0</v>
      </c>
      <c r="CY39">
        <f>($B$11*$K$9+$C$11*$K$9+$F$11*((ES39+EK39)/MAX(ES39+EK39+ET39, 0.1)*$P$9+ET39/MAX(ES39+EK39+ET39, 0.1)*$Q$9))/($B$11+$C$11+$F$11)</f>
        <v>0</v>
      </c>
      <c r="CZ39">
        <v>3.46</v>
      </c>
      <c r="DA39">
        <v>0.5</v>
      </c>
      <c r="DB39" t="s">
        <v>421</v>
      </c>
      <c r="DC39">
        <v>2</v>
      </c>
      <c r="DD39">
        <v>1759443800</v>
      </c>
      <c r="DE39">
        <v>419.6308888888889</v>
      </c>
      <c r="DF39">
        <v>419.9456666666667</v>
      </c>
      <c r="DG39">
        <v>23.91692222222222</v>
      </c>
      <c r="DH39">
        <v>23.86651111111111</v>
      </c>
      <c r="DI39">
        <v>419.2102222222222</v>
      </c>
      <c r="DJ39">
        <v>23.7646</v>
      </c>
      <c r="DK39">
        <v>499.9763333333333</v>
      </c>
      <c r="DL39">
        <v>90.78290000000001</v>
      </c>
      <c r="DM39">
        <v>0.03053152222222223</v>
      </c>
      <c r="DN39">
        <v>30.32375555555556</v>
      </c>
      <c r="DO39">
        <v>30.03647777777778</v>
      </c>
      <c r="DP39">
        <v>999.9000000000001</v>
      </c>
      <c r="DQ39">
        <v>0</v>
      </c>
      <c r="DR39">
        <v>0</v>
      </c>
      <c r="DS39">
        <v>10000.54444444444</v>
      </c>
      <c r="DT39">
        <v>0</v>
      </c>
      <c r="DU39">
        <v>0.44966</v>
      </c>
      <c r="DV39">
        <v>-0.3148737777777778</v>
      </c>
      <c r="DW39">
        <v>429.913</v>
      </c>
      <c r="DX39">
        <v>430.2133333333334</v>
      </c>
      <c r="DY39">
        <v>0.05039511111111111</v>
      </c>
      <c r="DZ39">
        <v>419.9456666666667</v>
      </c>
      <c r="EA39">
        <v>23.86651111111111</v>
      </c>
      <c r="EB39">
        <v>2.171247777777777</v>
      </c>
      <c r="EC39">
        <v>2.166672222222223</v>
      </c>
      <c r="ED39">
        <v>18.75172222222222</v>
      </c>
      <c r="EE39">
        <v>18.718</v>
      </c>
      <c r="EF39">
        <v>0.00500097</v>
      </c>
      <c r="EG39">
        <v>0</v>
      </c>
      <c r="EH39">
        <v>0</v>
      </c>
      <c r="EI39">
        <v>0</v>
      </c>
      <c r="EJ39">
        <v>310.1</v>
      </c>
      <c r="EK39">
        <v>0.00500097</v>
      </c>
      <c r="EL39">
        <v>-13.04444444444444</v>
      </c>
      <c r="EM39">
        <v>-3.444444444444445</v>
      </c>
      <c r="EN39">
        <v>35.819</v>
      </c>
      <c r="EO39">
        <v>39.95122222222222</v>
      </c>
      <c r="EP39">
        <v>37.79133333333333</v>
      </c>
      <c r="EQ39">
        <v>40.32622222222222</v>
      </c>
      <c r="ER39">
        <v>37.89566666666666</v>
      </c>
      <c r="ES39">
        <v>0</v>
      </c>
      <c r="ET39">
        <v>0</v>
      </c>
      <c r="EU39">
        <v>0</v>
      </c>
      <c r="EV39">
        <v>1759443803.9</v>
      </c>
      <c r="EW39">
        <v>0</v>
      </c>
      <c r="EX39">
        <v>311.2192307692308</v>
      </c>
      <c r="EY39">
        <v>-10.77948703406371</v>
      </c>
      <c r="EZ39">
        <v>-13.8837602829792</v>
      </c>
      <c r="FA39">
        <v>-11.92692307692308</v>
      </c>
      <c r="FB39">
        <v>15</v>
      </c>
      <c r="FC39">
        <v>0</v>
      </c>
      <c r="FD39" t="s">
        <v>422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-0.3312616585365853</v>
      </c>
      <c r="FQ39">
        <v>0.004407742160279161</v>
      </c>
      <c r="FR39">
        <v>0.05949807864190678</v>
      </c>
      <c r="FS39">
        <v>1</v>
      </c>
      <c r="FT39">
        <v>310.8352941176471</v>
      </c>
      <c r="FU39">
        <v>2.786860215795603</v>
      </c>
      <c r="FV39">
        <v>7.423645939236454</v>
      </c>
      <c r="FW39">
        <v>-1</v>
      </c>
      <c r="FX39">
        <v>0.05337799268292683</v>
      </c>
      <c r="FY39">
        <v>-0.02453089547038331</v>
      </c>
      <c r="FZ39">
        <v>0.002515170465579236</v>
      </c>
      <c r="GA39">
        <v>1</v>
      </c>
      <c r="GB39">
        <v>2</v>
      </c>
      <c r="GC39">
        <v>2</v>
      </c>
      <c r="GD39" t="s">
        <v>423</v>
      </c>
      <c r="GE39">
        <v>3.13625</v>
      </c>
      <c r="GF39">
        <v>2.69088</v>
      </c>
      <c r="GG39">
        <v>0.0939904</v>
      </c>
      <c r="GH39">
        <v>0.0932446</v>
      </c>
      <c r="GI39">
        <v>0.106192</v>
      </c>
      <c r="GJ39">
        <v>0.104737</v>
      </c>
      <c r="GK39">
        <v>28698</v>
      </c>
      <c r="GL39">
        <v>28819.3</v>
      </c>
      <c r="GM39">
        <v>29450.2</v>
      </c>
      <c r="GN39">
        <v>29374.8</v>
      </c>
      <c r="GO39">
        <v>34762.7</v>
      </c>
      <c r="GP39">
        <v>34817.1</v>
      </c>
      <c r="GQ39">
        <v>41423.1</v>
      </c>
      <c r="GR39">
        <v>41718.3</v>
      </c>
      <c r="GS39">
        <v>1.91772</v>
      </c>
      <c r="GT39">
        <v>1.87827</v>
      </c>
      <c r="GU39">
        <v>0.0820234</v>
      </c>
      <c r="GV39">
        <v>0</v>
      </c>
      <c r="GW39">
        <v>28.6995</v>
      </c>
      <c r="GX39">
        <v>999.9</v>
      </c>
      <c r="GY39">
        <v>57.8</v>
      </c>
      <c r="GZ39">
        <v>31</v>
      </c>
      <c r="HA39">
        <v>28.7232</v>
      </c>
      <c r="HB39">
        <v>62.5434</v>
      </c>
      <c r="HC39">
        <v>22.8766</v>
      </c>
      <c r="HD39">
        <v>1</v>
      </c>
      <c r="HE39">
        <v>0.144876</v>
      </c>
      <c r="HF39">
        <v>-1.13888</v>
      </c>
      <c r="HG39">
        <v>20.3541</v>
      </c>
      <c r="HH39">
        <v>5.22433</v>
      </c>
      <c r="HI39">
        <v>12.0159</v>
      </c>
      <c r="HJ39">
        <v>4.98975</v>
      </c>
      <c r="HK39">
        <v>3.28933</v>
      </c>
      <c r="HL39">
        <v>9999</v>
      </c>
      <c r="HM39">
        <v>9999</v>
      </c>
      <c r="HN39">
        <v>9999</v>
      </c>
      <c r="HO39">
        <v>999.9</v>
      </c>
      <c r="HP39">
        <v>1.86752</v>
      </c>
      <c r="HQ39">
        <v>1.86662</v>
      </c>
      <c r="HR39">
        <v>1.866</v>
      </c>
      <c r="HS39">
        <v>1.86599</v>
      </c>
      <c r="HT39">
        <v>1.86783</v>
      </c>
      <c r="HU39">
        <v>1.87028</v>
      </c>
      <c r="HV39">
        <v>1.8689</v>
      </c>
      <c r="HW39">
        <v>1.8704</v>
      </c>
      <c r="HX39">
        <v>0</v>
      </c>
      <c r="HY39">
        <v>0</v>
      </c>
      <c r="HZ39">
        <v>0</v>
      </c>
      <c r="IA39">
        <v>0</v>
      </c>
      <c r="IB39" t="s">
        <v>424</v>
      </c>
      <c r="IC39" t="s">
        <v>425</v>
      </c>
      <c r="ID39" t="s">
        <v>426</v>
      </c>
      <c r="IE39" t="s">
        <v>426</v>
      </c>
      <c r="IF39" t="s">
        <v>426</v>
      </c>
      <c r="IG39" t="s">
        <v>426</v>
      </c>
      <c r="IH39">
        <v>0</v>
      </c>
      <c r="II39">
        <v>100</v>
      </c>
      <c r="IJ39">
        <v>100</v>
      </c>
      <c r="IK39">
        <v>0.421</v>
      </c>
      <c r="IL39">
        <v>0.1523</v>
      </c>
      <c r="IM39">
        <v>0.2330401526087988</v>
      </c>
      <c r="IN39">
        <v>0.0007367307031265224</v>
      </c>
      <c r="IO39">
        <v>-7.251983638940153E-07</v>
      </c>
      <c r="IP39">
        <v>8.652596383391262E-11</v>
      </c>
      <c r="IQ39">
        <v>-0.06151440896874384</v>
      </c>
      <c r="IR39">
        <v>-0.003393034134951665</v>
      </c>
      <c r="IS39">
        <v>0.0008123692083874657</v>
      </c>
      <c r="IT39">
        <v>-1.224458200654948E-05</v>
      </c>
      <c r="IU39">
        <v>8</v>
      </c>
      <c r="IV39">
        <v>2305</v>
      </c>
      <c r="IW39">
        <v>1</v>
      </c>
      <c r="IX39">
        <v>28</v>
      </c>
      <c r="IY39">
        <v>29324063.4</v>
      </c>
      <c r="IZ39">
        <v>29324063.4</v>
      </c>
      <c r="JA39">
        <v>1.02661</v>
      </c>
      <c r="JB39">
        <v>2.17773</v>
      </c>
      <c r="JC39">
        <v>1.39771</v>
      </c>
      <c r="JD39">
        <v>2.34131</v>
      </c>
      <c r="JE39">
        <v>1.49536</v>
      </c>
      <c r="JF39">
        <v>2.70386</v>
      </c>
      <c r="JG39">
        <v>35.6845</v>
      </c>
      <c r="JH39">
        <v>24.0963</v>
      </c>
      <c r="JI39">
        <v>18</v>
      </c>
      <c r="JJ39">
        <v>491.985</v>
      </c>
      <c r="JK39">
        <v>456.827</v>
      </c>
      <c r="JL39">
        <v>30.7582</v>
      </c>
      <c r="JM39">
        <v>29.4607</v>
      </c>
      <c r="JN39">
        <v>29.9998</v>
      </c>
      <c r="JO39">
        <v>29.2995</v>
      </c>
      <c r="JP39">
        <v>29.2247</v>
      </c>
      <c r="JQ39">
        <v>20.5611</v>
      </c>
      <c r="JR39">
        <v>25.7241</v>
      </c>
      <c r="JS39">
        <v>72.01090000000001</v>
      </c>
      <c r="JT39">
        <v>30.7242</v>
      </c>
      <c r="JU39">
        <v>420</v>
      </c>
      <c r="JV39">
        <v>23.8435</v>
      </c>
      <c r="JW39">
        <v>100.625</v>
      </c>
      <c r="JX39">
        <v>100.333</v>
      </c>
    </row>
    <row r="40" spans="1:284">
      <c r="A40">
        <v>24</v>
      </c>
      <c r="B40">
        <v>1759443805</v>
      </c>
      <c r="C40">
        <v>46</v>
      </c>
      <c r="D40" t="s">
        <v>472</v>
      </c>
      <c r="E40" t="s">
        <v>473</v>
      </c>
      <c r="F40">
        <v>5</v>
      </c>
      <c r="G40" t="s">
        <v>418</v>
      </c>
      <c r="H40" t="s">
        <v>419</v>
      </c>
      <c r="I40">
        <v>1759443802</v>
      </c>
      <c r="J40">
        <f>(K40)/1000</f>
        <v>0</v>
      </c>
      <c r="K40">
        <f>1000*DK40*AI40*(DG40-DH40)/(100*CZ40*(1000-AI40*DG40))</f>
        <v>0</v>
      </c>
      <c r="L40">
        <f>DK40*AI40*(DF40-DE40*(1000-AI40*DH40)/(1000-AI40*DG40))/(100*CZ40)</f>
        <v>0</v>
      </c>
      <c r="M40">
        <f>DE40 - IF(AI40&gt;1, L40*CZ40*100.0/(AK40), 0)</f>
        <v>0</v>
      </c>
      <c r="N40">
        <f>((T40-J40/2)*M40-L40)/(T40+J40/2)</f>
        <v>0</v>
      </c>
      <c r="O40">
        <f>N40*(DL40+DM40)/1000.0</f>
        <v>0</v>
      </c>
      <c r="P40">
        <f>(DE40 - IF(AI40&gt;1, L40*CZ40*100.0/(AK40), 0))*(DL40+DM40)/1000.0</f>
        <v>0</v>
      </c>
      <c r="Q40">
        <f>2.0/((1/S40-1/R40)+SIGN(S40)*SQRT((1/S40-1/R40)*(1/S40-1/R40) + 4*DA40/((DA40+1)*(DA40+1))*(2*1/S40*1/R40-1/R40*1/R40)))</f>
        <v>0</v>
      </c>
      <c r="R40">
        <f>IF(LEFT(DB40,1)&lt;&gt;"0",IF(LEFT(DB40,1)="1",3.0,DC40),$D$5+$E$5*(DS40*DL40/($K$5*1000))+$F$5*(DS40*DL40/($K$5*1000))*MAX(MIN(CZ40,$J$5),$I$5)*MAX(MIN(CZ40,$J$5),$I$5)+$G$5*MAX(MIN(CZ40,$J$5),$I$5)*(DS40*DL40/($K$5*1000))+$H$5*(DS40*DL40/($K$5*1000))*(DS40*DL40/($K$5*1000)))</f>
        <v>0</v>
      </c>
      <c r="S40">
        <f>J40*(1000-(1000*0.61365*exp(17.502*W40/(240.97+W40))/(DL40+DM40)+DG40)/2)/(1000*0.61365*exp(17.502*W40/(240.97+W40))/(DL40+DM40)-DG40)</f>
        <v>0</v>
      </c>
      <c r="T40">
        <f>1/((DA40+1)/(Q40/1.6)+1/(R40/1.37)) + DA40/((DA40+1)/(Q40/1.6) + DA40/(R40/1.37))</f>
        <v>0</v>
      </c>
      <c r="U40">
        <f>(CV40*CY40)</f>
        <v>0</v>
      </c>
      <c r="V40">
        <f>(DN40+(U40+2*0.95*5.67E-8*(((DN40+$B$7)+273)^4-(DN40+273)^4)-44100*J40)/(1.84*29.3*R40+8*0.95*5.67E-8*(DN40+273)^3))</f>
        <v>0</v>
      </c>
      <c r="W40">
        <f>($C$7*DO40+$D$7*DP40+$E$7*V40)</f>
        <v>0</v>
      </c>
      <c r="X40">
        <f>0.61365*exp(17.502*W40/(240.97+W40))</f>
        <v>0</v>
      </c>
      <c r="Y40">
        <f>(Z40/AA40*100)</f>
        <v>0</v>
      </c>
      <c r="Z40">
        <f>DG40*(DL40+DM40)/1000</f>
        <v>0</v>
      </c>
      <c r="AA40">
        <f>0.61365*exp(17.502*DN40/(240.97+DN40))</f>
        <v>0</v>
      </c>
      <c r="AB40">
        <f>(X40-DG40*(DL40+DM40)/1000)</f>
        <v>0</v>
      </c>
      <c r="AC40">
        <f>(-J40*44100)</f>
        <v>0</v>
      </c>
      <c r="AD40">
        <f>2*29.3*R40*0.92*(DN40-W40)</f>
        <v>0</v>
      </c>
      <c r="AE40">
        <f>2*0.95*5.67E-8*(((DN40+$B$7)+273)^4-(W40+273)^4)</f>
        <v>0</v>
      </c>
      <c r="AF40">
        <f>U40+AE40+AC40+AD40</f>
        <v>0</v>
      </c>
      <c r="AG40">
        <v>1</v>
      </c>
      <c r="AH40">
        <v>0</v>
      </c>
      <c r="AI40">
        <f>IF(AG40*$H$13&gt;=AK40,1.0,(AK40/(AK40-AG40*$H$13)))</f>
        <v>0</v>
      </c>
      <c r="AJ40">
        <f>(AI40-1)*100</f>
        <v>0</v>
      </c>
      <c r="AK40">
        <f>MAX(0,($B$13+$C$13*DS40)/(1+$D$13*DS40)*DL40/(DN40+273)*$E$13)</f>
        <v>0</v>
      </c>
      <c r="AL40" t="s">
        <v>420</v>
      </c>
      <c r="AM40" t="s">
        <v>420</v>
      </c>
      <c r="AN40">
        <v>0</v>
      </c>
      <c r="AO40">
        <v>0</v>
      </c>
      <c r="AP40">
        <f>1-AN40/AO40</f>
        <v>0</v>
      </c>
      <c r="AQ40">
        <v>0</v>
      </c>
      <c r="AR40" t="s">
        <v>420</v>
      </c>
      <c r="AS40" t="s">
        <v>420</v>
      </c>
      <c r="AT40">
        <v>0</v>
      </c>
      <c r="AU40">
        <v>0</v>
      </c>
      <c r="AV40">
        <f>1-AT40/AU40</f>
        <v>0</v>
      </c>
      <c r="AW40">
        <v>0.5</v>
      </c>
      <c r="AX40">
        <f>CW40</f>
        <v>0</v>
      </c>
      <c r="AY40">
        <f>L40</f>
        <v>0</v>
      </c>
      <c r="AZ40">
        <f>AV40*AW40*AX40</f>
        <v>0</v>
      </c>
      <c r="BA40">
        <f>(AY40-AQ40)/AX40</f>
        <v>0</v>
      </c>
      <c r="BB40">
        <f>(AO40-AU40)/AU40</f>
        <v>0</v>
      </c>
      <c r="BC40">
        <f>AN40/(AP40+AN40/AU40)</f>
        <v>0</v>
      </c>
      <c r="BD40" t="s">
        <v>420</v>
      </c>
      <c r="BE40">
        <v>0</v>
      </c>
      <c r="BF40">
        <f>IF(BE40&lt;&gt;0, BE40, BC40)</f>
        <v>0</v>
      </c>
      <c r="BG40">
        <f>1-BF40/AU40</f>
        <v>0</v>
      </c>
      <c r="BH40">
        <f>(AU40-AT40)/(AU40-BF40)</f>
        <v>0</v>
      </c>
      <c r="BI40">
        <f>(AO40-AU40)/(AO40-BF40)</f>
        <v>0</v>
      </c>
      <c r="BJ40">
        <f>(AU40-AT40)/(AU40-AN40)</f>
        <v>0</v>
      </c>
      <c r="BK40">
        <f>(AO40-AU40)/(AO40-AN40)</f>
        <v>0</v>
      </c>
      <c r="BL40">
        <f>(BH40*BF40/AT40)</f>
        <v>0</v>
      </c>
      <c r="BM40">
        <f>(1-BL40)</f>
        <v>0</v>
      </c>
      <c r="CV40">
        <f>$B$11*DT40+$C$11*DU40+$F$11*EF40*(1-EI40)</f>
        <v>0</v>
      </c>
      <c r="CW40">
        <f>CV40*CX40</f>
        <v>0</v>
      </c>
      <c r="CX40">
        <f>($B$11*$D$9+$C$11*$D$9+$F$11*((ES40+EK40)/MAX(ES40+EK40+ET40, 0.1)*$I$9+ET40/MAX(ES40+EK40+ET40, 0.1)*$J$9))/($B$11+$C$11+$F$11)</f>
        <v>0</v>
      </c>
      <c r="CY40">
        <f>($B$11*$K$9+$C$11*$K$9+$F$11*((ES40+EK40)/MAX(ES40+EK40+ET40, 0.1)*$P$9+ET40/MAX(ES40+EK40+ET40, 0.1)*$Q$9))/($B$11+$C$11+$F$11)</f>
        <v>0</v>
      </c>
      <c r="CZ40">
        <v>3.46</v>
      </c>
      <c r="DA40">
        <v>0.5</v>
      </c>
      <c r="DB40" t="s">
        <v>421</v>
      </c>
      <c r="DC40">
        <v>2</v>
      </c>
      <c r="DD40">
        <v>1759443802</v>
      </c>
      <c r="DE40">
        <v>419.6205555555555</v>
      </c>
      <c r="DF40">
        <v>419.9652222222223</v>
      </c>
      <c r="DG40">
        <v>23.91547777777778</v>
      </c>
      <c r="DH40">
        <v>23.8655</v>
      </c>
      <c r="DI40">
        <v>419.1997777777778</v>
      </c>
      <c r="DJ40">
        <v>23.76318888888889</v>
      </c>
      <c r="DK40">
        <v>499.9961111111111</v>
      </c>
      <c r="DL40">
        <v>90.78277777777777</v>
      </c>
      <c r="DM40">
        <v>0.03046731111111111</v>
      </c>
      <c r="DN40">
        <v>30.32374444444444</v>
      </c>
      <c r="DO40">
        <v>30.03517777777778</v>
      </c>
      <c r="DP40">
        <v>999.9000000000001</v>
      </c>
      <c r="DQ40">
        <v>0</v>
      </c>
      <c r="DR40">
        <v>0</v>
      </c>
      <c r="DS40">
        <v>10012.76666666667</v>
      </c>
      <c r="DT40">
        <v>0</v>
      </c>
      <c r="DU40">
        <v>0.44966</v>
      </c>
      <c r="DV40">
        <v>-0.3446316666666667</v>
      </c>
      <c r="DW40">
        <v>429.9017777777779</v>
      </c>
      <c r="DX40">
        <v>430.2327777777778</v>
      </c>
      <c r="DY40">
        <v>0.04997697777777778</v>
      </c>
      <c r="DZ40">
        <v>419.9652222222223</v>
      </c>
      <c r="EA40">
        <v>23.8655</v>
      </c>
      <c r="EB40">
        <v>2.171113333333333</v>
      </c>
      <c r="EC40">
        <v>2.166577777777777</v>
      </c>
      <c r="ED40">
        <v>18.75074444444445</v>
      </c>
      <c r="EE40">
        <v>18.71728888888889</v>
      </c>
      <c r="EF40">
        <v>0.00500097</v>
      </c>
      <c r="EG40">
        <v>0</v>
      </c>
      <c r="EH40">
        <v>0</v>
      </c>
      <c r="EI40">
        <v>0</v>
      </c>
      <c r="EJ40">
        <v>310</v>
      </c>
      <c r="EK40">
        <v>0.00500097</v>
      </c>
      <c r="EL40">
        <v>-7.788888888888888</v>
      </c>
      <c r="EM40">
        <v>-2.477777777777778</v>
      </c>
      <c r="EN40">
        <v>35.812</v>
      </c>
      <c r="EO40">
        <v>39.90955555555556</v>
      </c>
      <c r="EP40">
        <v>37.77066666666666</v>
      </c>
      <c r="EQ40">
        <v>40.27055555555555</v>
      </c>
      <c r="ER40">
        <v>37.86788888888889</v>
      </c>
      <c r="ES40">
        <v>0</v>
      </c>
      <c r="ET40">
        <v>0</v>
      </c>
      <c r="EU40">
        <v>0</v>
      </c>
      <c r="EV40">
        <v>1759443805.7</v>
      </c>
      <c r="EW40">
        <v>0</v>
      </c>
      <c r="EX40">
        <v>311.584</v>
      </c>
      <c r="EY40">
        <v>-34.89230763300878</v>
      </c>
      <c r="EZ40">
        <v>18.0461539580272</v>
      </c>
      <c r="FA40">
        <v>-11.668</v>
      </c>
      <c r="FB40">
        <v>15</v>
      </c>
      <c r="FC40">
        <v>0</v>
      </c>
      <c r="FD40" t="s">
        <v>422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-0.34302755</v>
      </c>
      <c r="FQ40">
        <v>0.1199669718574115</v>
      </c>
      <c r="FR40">
        <v>0.0535679151297444</v>
      </c>
      <c r="FS40">
        <v>0</v>
      </c>
      <c r="FT40">
        <v>311.0529411764705</v>
      </c>
      <c r="FU40">
        <v>3.294117670601936</v>
      </c>
      <c r="FV40">
        <v>7.404817005091533</v>
      </c>
      <c r="FW40">
        <v>-1</v>
      </c>
      <c r="FX40">
        <v>0.05272036</v>
      </c>
      <c r="FY40">
        <v>-0.02313195872420291</v>
      </c>
      <c r="FZ40">
        <v>0.002337501011208338</v>
      </c>
      <c r="GA40">
        <v>1</v>
      </c>
      <c r="GB40">
        <v>1</v>
      </c>
      <c r="GC40">
        <v>2</v>
      </c>
      <c r="GD40" t="s">
        <v>433</v>
      </c>
      <c r="GE40">
        <v>3.13644</v>
      </c>
      <c r="GF40">
        <v>2.69062</v>
      </c>
      <c r="GG40">
        <v>0.0939992</v>
      </c>
      <c r="GH40">
        <v>0.09324300000000001</v>
      </c>
      <c r="GI40">
        <v>0.10619</v>
      </c>
      <c r="GJ40">
        <v>0.104735</v>
      </c>
      <c r="GK40">
        <v>28697.7</v>
      </c>
      <c r="GL40">
        <v>28819.3</v>
      </c>
      <c r="GM40">
        <v>29450.2</v>
      </c>
      <c r="GN40">
        <v>29374.9</v>
      </c>
      <c r="GO40">
        <v>34762.8</v>
      </c>
      <c r="GP40">
        <v>34817.2</v>
      </c>
      <c r="GQ40">
        <v>41423.1</v>
      </c>
      <c r="GR40">
        <v>41718.3</v>
      </c>
      <c r="GS40">
        <v>1.9181</v>
      </c>
      <c r="GT40">
        <v>1.87775</v>
      </c>
      <c r="GU40">
        <v>0.0820085</v>
      </c>
      <c r="GV40">
        <v>0</v>
      </c>
      <c r="GW40">
        <v>28.7001</v>
      </c>
      <c r="GX40">
        <v>999.9</v>
      </c>
      <c r="GY40">
        <v>57.8</v>
      </c>
      <c r="GZ40">
        <v>31</v>
      </c>
      <c r="HA40">
        <v>28.721</v>
      </c>
      <c r="HB40">
        <v>62.5234</v>
      </c>
      <c r="HC40">
        <v>22.8045</v>
      </c>
      <c r="HD40">
        <v>1</v>
      </c>
      <c r="HE40">
        <v>0.144634</v>
      </c>
      <c r="HF40">
        <v>-1.10589</v>
      </c>
      <c r="HG40">
        <v>20.3545</v>
      </c>
      <c r="HH40">
        <v>5.22538</v>
      </c>
      <c r="HI40">
        <v>12.0159</v>
      </c>
      <c r="HJ40">
        <v>4.9898</v>
      </c>
      <c r="HK40">
        <v>3.28948</v>
      </c>
      <c r="HL40">
        <v>9999</v>
      </c>
      <c r="HM40">
        <v>9999</v>
      </c>
      <c r="HN40">
        <v>9999</v>
      </c>
      <c r="HO40">
        <v>999.9</v>
      </c>
      <c r="HP40">
        <v>1.86752</v>
      </c>
      <c r="HQ40">
        <v>1.86661</v>
      </c>
      <c r="HR40">
        <v>1.866</v>
      </c>
      <c r="HS40">
        <v>1.86598</v>
      </c>
      <c r="HT40">
        <v>1.86783</v>
      </c>
      <c r="HU40">
        <v>1.87027</v>
      </c>
      <c r="HV40">
        <v>1.8689</v>
      </c>
      <c r="HW40">
        <v>1.8704</v>
      </c>
      <c r="HX40">
        <v>0</v>
      </c>
      <c r="HY40">
        <v>0</v>
      </c>
      <c r="HZ40">
        <v>0</v>
      </c>
      <c r="IA40">
        <v>0</v>
      </c>
      <c r="IB40" t="s">
        <v>424</v>
      </c>
      <c r="IC40" t="s">
        <v>425</v>
      </c>
      <c r="ID40" t="s">
        <v>426</v>
      </c>
      <c r="IE40" t="s">
        <v>426</v>
      </c>
      <c r="IF40" t="s">
        <v>426</v>
      </c>
      <c r="IG40" t="s">
        <v>426</v>
      </c>
      <c r="IH40">
        <v>0</v>
      </c>
      <c r="II40">
        <v>100</v>
      </c>
      <c r="IJ40">
        <v>100</v>
      </c>
      <c r="IK40">
        <v>0.421</v>
      </c>
      <c r="IL40">
        <v>0.1522</v>
      </c>
      <c r="IM40">
        <v>0.2330401526087988</v>
      </c>
      <c r="IN40">
        <v>0.0007367307031265224</v>
      </c>
      <c r="IO40">
        <v>-7.251983638940153E-07</v>
      </c>
      <c r="IP40">
        <v>8.652596383391262E-11</v>
      </c>
      <c r="IQ40">
        <v>-0.06151440896874384</v>
      </c>
      <c r="IR40">
        <v>-0.003393034134951665</v>
      </c>
      <c r="IS40">
        <v>0.0008123692083874657</v>
      </c>
      <c r="IT40">
        <v>-1.224458200654948E-05</v>
      </c>
      <c r="IU40">
        <v>8</v>
      </c>
      <c r="IV40">
        <v>2305</v>
      </c>
      <c r="IW40">
        <v>1</v>
      </c>
      <c r="IX40">
        <v>28</v>
      </c>
      <c r="IY40">
        <v>29324063.4</v>
      </c>
      <c r="IZ40">
        <v>29324063.4</v>
      </c>
      <c r="JA40">
        <v>1.02661</v>
      </c>
      <c r="JB40">
        <v>2.17041</v>
      </c>
      <c r="JC40">
        <v>1.39648</v>
      </c>
      <c r="JD40">
        <v>2.34131</v>
      </c>
      <c r="JE40">
        <v>1.49536</v>
      </c>
      <c r="JF40">
        <v>2.71606</v>
      </c>
      <c r="JG40">
        <v>35.6845</v>
      </c>
      <c r="JH40">
        <v>24.0875</v>
      </c>
      <c r="JI40">
        <v>18</v>
      </c>
      <c r="JJ40">
        <v>492.223</v>
      </c>
      <c r="JK40">
        <v>456.495</v>
      </c>
      <c r="JL40">
        <v>30.7438</v>
      </c>
      <c r="JM40">
        <v>29.4598</v>
      </c>
      <c r="JN40">
        <v>29.9998</v>
      </c>
      <c r="JO40">
        <v>29.2995</v>
      </c>
      <c r="JP40">
        <v>29.2246</v>
      </c>
      <c r="JQ40">
        <v>20.5626</v>
      </c>
      <c r="JR40">
        <v>25.7241</v>
      </c>
      <c r="JS40">
        <v>72.01090000000001</v>
      </c>
      <c r="JT40">
        <v>30.7242</v>
      </c>
      <c r="JU40">
        <v>420</v>
      </c>
      <c r="JV40">
        <v>23.8435</v>
      </c>
      <c r="JW40">
        <v>100.625</v>
      </c>
      <c r="JX40">
        <v>100.333</v>
      </c>
    </row>
    <row r="41" spans="1:284">
      <c r="A41">
        <v>25</v>
      </c>
      <c r="B41">
        <v>1759443807</v>
      </c>
      <c r="C41">
        <v>48</v>
      </c>
      <c r="D41" t="s">
        <v>474</v>
      </c>
      <c r="E41" t="s">
        <v>475</v>
      </c>
      <c r="F41">
        <v>5</v>
      </c>
      <c r="G41" t="s">
        <v>418</v>
      </c>
      <c r="H41" t="s">
        <v>419</v>
      </c>
      <c r="I41">
        <v>1759443804</v>
      </c>
      <c r="J41">
        <f>(K41)/1000</f>
        <v>0</v>
      </c>
      <c r="K41">
        <f>1000*DK41*AI41*(DG41-DH41)/(100*CZ41*(1000-AI41*DG41))</f>
        <v>0</v>
      </c>
      <c r="L41">
        <f>DK41*AI41*(DF41-DE41*(1000-AI41*DH41)/(1000-AI41*DG41))/(100*CZ41)</f>
        <v>0</v>
      </c>
      <c r="M41">
        <f>DE41 - IF(AI41&gt;1, L41*CZ41*100.0/(AK41), 0)</f>
        <v>0</v>
      </c>
      <c r="N41">
        <f>((T41-J41/2)*M41-L41)/(T41+J41/2)</f>
        <v>0</v>
      </c>
      <c r="O41">
        <f>N41*(DL41+DM41)/1000.0</f>
        <v>0</v>
      </c>
      <c r="P41">
        <f>(DE41 - IF(AI41&gt;1, L41*CZ41*100.0/(AK41), 0))*(DL41+DM41)/1000.0</f>
        <v>0</v>
      </c>
      <c r="Q41">
        <f>2.0/((1/S41-1/R41)+SIGN(S41)*SQRT((1/S41-1/R41)*(1/S41-1/R41) + 4*DA41/((DA41+1)*(DA41+1))*(2*1/S41*1/R41-1/R41*1/R41)))</f>
        <v>0</v>
      </c>
      <c r="R41">
        <f>IF(LEFT(DB41,1)&lt;&gt;"0",IF(LEFT(DB41,1)="1",3.0,DC41),$D$5+$E$5*(DS41*DL41/($K$5*1000))+$F$5*(DS41*DL41/($K$5*1000))*MAX(MIN(CZ41,$J$5),$I$5)*MAX(MIN(CZ41,$J$5),$I$5)+$G$5*MAX(MIN(CZ41,$J$5),$I$5)*(DS41*DL41/($K$5*1000))+$H$5*(DS41*DL41/($K$5*1000))*(DS41*DL41/($K$5*1000)))</f>
        <v>0</v>
      </c>
      <c r="S41">
        <f>J41*(1000-(1000*0.61365*exp(17.502*W41/(240.97+W41))/(DL41+DM41)+DG41)/2)/(1000*0.61365*exp(17.502*W41/(240.97+W41))/(DL41+DM41)-DG41)</f>
        <v>0</v>
      </c>
      <c r="T41">
        <f>1/((DA41+1)/(Q41/1.6)+1/(R41/1.37)) + DA41/((DA41+1)/(Q41/1.6) + DA41/(R41/1.37))</f>
        <v>0</v>
      </c>
      <c r="U41">
        <f>(CV41*CY41)</f>
        <v>0</v>
      </c>
      <c r="V41">
        <f>(DN41+(U41+2*0.95*5.67E-8*(((DN41+$B$7)+273)^4-(DN41+273)^4)-44100*J41)/(1.84*29.3*R41+8*0.95*5.67E-8*(DN41+273)^3))</f>
        <v>0</v>
      </c>
      <c r="W41">
        <f>($C$7*DO41+$D$7*DP41+$E$7*V41)</f>
        <v>0</v>
      </c>
      <c r="X41">
        <f>0.61365*exp(17.502*W41/(240.97+W41))</f>
        <v>0</v>
      </c>
      <c r="Y41">
        <f>(Z41/AA41*100)</f>
        <v>0</v>
      </c>
      <c r="Z41">
        <f>DG41*(DL41+DM41)/1000</f>
        <v>0</v>
      </c>
      <c r="AA41">
        <f>0.61365*exp(17.502*DN41/(240.97+DN41))</f>
        <v>0</v>
      </c>
      <c r="AB41">
        <f>(X41-DG41*(DL41+DM41)/1000)</f>
        <v>0</v>
      </c>
      <c r="AC41">
        <f>(-J41*44100)</f>
        <v>0</v>
      </c>
      <c r="AD41">
        <f>2*29.3*R41*0.92*(DN41-W41)</f>
        <v>0</v>
      </c>
      <c r="AE41">
        <f>2*0.95*5.67E-8*(((DN41+$B$7)+273)^4-(W41+273)^4)</f>
        <v>0</v>
      </c>
      <c r="AF41">
        <f>U41+AE41+AC41+AD41</f>
        <v>0</v>
      </c>
      <c r="AG41">
        <v>1</v>
      </c>
      <c r="AH41">
        <v>0</v>
      </c>
      <c r="AI41">
        <f>IF(AG41*$H$13&gt;=AK41,1.0,(AK41/(AK41-AG41*$H$13)))</f>
        <v>0</v>
      </c>
      <c r="AJ41">
        <f>(AI41-1)*100</f>
        <v>0</v>
      </c>
      <c r="AK41">
        <f>MAX(0,($B$13+$C$13*DS41)/(1+$D$13*DS41)*DL41/(DN41+273)*$E$13)</f>
        <v>0</v>
      </c>
      <c r="AL41" t="s">
        <v>420</v>
      </c>
      <c r="AM41" t="s">
        <v>420</v>
      </c>
      <c r="AN41">
        <v>0</v>
      </c>
      <c r="AO41">
        <v>0</v>
      </c>
      <c r="AP41">
        <f>1-AN41/AO41</f>
        <v>0</v>
      </c>
      <c r="AQ41">
        <v>0</v>
      </c>
      <c r="AR41" t="s">
        <v>420</v>
      </c>
      <c r="AS41" t="s">
        <v>420</v>
      </c>
      <c r="AT41">
        <v>0</v>
      </c>
      <c r="AU41">
        <v>0</v>
      </c>
      <c r="AV41">
        <f>1-AT41/AU41</f>
        <v>0</v>
      </c>
      <c r="AW41">
        <v>0.5</v>
      </c>
      <c r="AX41">
        <f>CW41</f>
        <v>0</v>
      </c>
      <c r="AY41">
        <f>L41</f>
        <v>0</v>
      </c>
      <c r="AZ41">
        <f>AV41*AW41*AX41</f>
        <v>0</v>
      </c>
      <c r="BA41">
        <f>(AY41-AQ41)/AX41</f>
        <v>0</v>
      </c>
      <c r="BB41">
        <f>(AO41-AU41)/AU41</f>
        <v>0</v>
      </c>
      <c r="BC41">
        <f>AN41/(AP41+AN41/AU41)</f>
        <v>0</v>
      </c>
      <c r="BD41" t="s">
        <v>420</v>
      </c>
      <c r="BE41">
        <v>0</v>
      </c>
      <c r="BF41">
        <f>IF(BE41&lt;&gt;0, BE41, BC41)</f>
        <v>0</v>
      </c>
      <c r="BG41">
        <f>1-BF41/AU41</f>
        <v>0</v>
      </c>
      <c r="BH41">
        <f>(AU41-AT41)/(AU41-BF41)</f>
        <v>0</v>
      </c>
      <c r="BI41">
        <f>(AO41-AU41)/(AO41-BF41)</f>
        <v>0</v>
      </c>
      <c r="BJ41">
        <f>(AU41-AT41)/(AU41-AN41)</f>
        <v>0</v>
      </c>
      <c r="BK41">
        <f>(AO41-AU41)/(AO41-AN41)</f>
        <v>0</v>
      </c>
      <c r="BL41">
        <f>(BH41*BF41/AT41)</f>
        <v>0</v>
      </c>
      <c r="BM41">
        <f>(1-BL41)</f>
        <v>0</v>
      </c>
      <c r="CV41">
        <f>$B$11*DT41+$C$11*DU41+$F$11*EF41*(1-EI41)</f>
        <v>0</v>
      </c>
      <c r="CW41">
        <f>CV41*CX41</f>
        <v>0</v>
      </c>
      <c r="CX41">
        <f>($B$11*$D$9+$C$11*$D$9+$F$11*((ES41+EK41)/MAX(ES41+EK41+ET41, 0.1)*$I$9+ET41/MAX(ES41+EK41+ET41, 0.1)*$J$9))/($B$11+$C$11+$F$11)</f>
        <v>0</v>
      </c>
      <c r="CY41">
        <f>($B$11*$K$9+$C$11*$K$9+$F$11*((ES41+EK41)/MAX(ES41+EK41+ET41, 0.1)*$P$9+ET41/MAX(ES41+EK41+ET41, 0.1)*$Q$9))/($B$11+$C$11+$F$11)</f>
        <v>0</v>
      </c>
      <c r="CZ41">
        <v>3.46</v>
      </c>
      <c r="DA41">
        <v>0.5</v>
      </c>
      <c r="DB41" t="s">
        <v>421</v>
      </c>
      <c r="DC41">
        <v>2</v>
      </c>
      <c r="DD41">
        <v>1759443804</v>
      </c>
      <c r="DE41">
        <v>419.6376666666667</v>
      </c>
      <c r="DF41">
        <v>419.9807777777777</v>
      </c>
      <c r="DG41">
        <v>23.91472222222222</v>
      </c>
      <c r="DH41">
        <v>23.8647</v>
      </c>
      <c r="DI41">
        <v>419.217</v>
      </c>
      <c r="DJ41">
        <v>23.76245555555555</v>
      </c>
      <c r="DK41">
        <v>500.058</v>
      </c>
      <c r="DL41">
        <v>90.78233333333334</v>
      </c>
      <c r="DM41">
        <v>0.03028704444444445</v>
      </c>
      <c r="DN41">
        <v>30.32334444444444</v>
      </c>
      <c r="DO41">
        <v>30.03427777777777</v>
      </c>
      <c r="DP41">
        <v>999.9000000000001</v>
      </c>
      <c r="DQ41">
        <v>0</v>
      </c>
      <c r="DR41">
        <v>0</v>
      </c>
      <c r="DS41">
        <v>10019.3</v>
      </c>
      <c r="DT41">
        <v>0</v>
      </c>
      <c r="DU41">
        <v>0.44966</v>
      </c>
      <c r="DV41">
        <v>-0.3429260000000001</v>
      </c>
      <c r="DW41">
        <v>429.9192222222222</v>
      </c>
      <c r="DX41">
        <v>430.2482222222222</v>
      </c>
      <c r="DY41">
        <v>0.05002996666666666</v>
      </c>
      <c r="DZ41">
        <v>419.9807777777777</v>
      </c>
      <c r="EA41">
        <v>23.8647</v>
      </c>
      <c r="EB41">
        <v>2.171034444444444</v>
      </c>
      <c r="EC41">
        <v>2.166493333333333</v>
      </c>
      <c r="ED41">
        <v>18.75016666666667</v>
      </c>
      <c r="EE41">
        <v>18.71667777777778</v>
      </c>
      <c r="EF41">
        <v>0.00500097</v>
      </c>
      <c r="EG41">
        <v>0</v>
      </c>
      <c r="EH41">
        <v>0</v>
      </c>
      <c r="EI41">
        <v>0</v>
      </c>
      <c r="EJ41">
        <v>307.9444444444445</v>
      </c>
      <c r="EK41">
        <v>0.00500097</v>
      </c>
      <c r="EL41">
        <v>-5.977777777777778</v>
      </c>
      <c r="EM41">
        <v>-2.055555555555556</v>
      </c>
      <c r="EN41">
        <v>35.812</v>
      </c>
      <c r="EO41">
        <v>39.86788888888889</v>
      </c>
      <c r="EP41">
        <v>37.75</v>
      </c>
      <c r="EQ41">
        <v>40.20811111111111</v>
      </c>
      <c r="ER41">
        <v>37.84</v>
      </c>
      <c r="ES41">
        <v>0</v>
      </c>
      <c r="ET41">
        <v>0</v>
      </c>
      <c r="EU41">
        <v>0</v>
      </c>
      <c r="EV41">
        <v>1759443807.5</v>
      </c>
      <c r="EW41">
        <v>0</v>
      </c>
      <c r="EX41">
        <v>309.8923076923077</v>
      </c>
      <c r="EY41">
        <v>-40.85470081977316</v>
      </c>
      <c r="EZ41">
        <v>44.04444439922109</v>
      </c>
      <c r="FA41">
        <v>-10.95</v>
      </c>
      <c r="FB41">
        <v>15</v>
      </c>
      <c r="FC41">
        <v>0</v>
      </c>
      <c r="FD41" t="s">
        <v>422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-0.3401817073170731</v>
      </c>
      <c r="FQ41">
        <v>0.1773557770034837</v>
      </c>
      <c r="FR41">
        <v>0.0515303790978013</v>
      </c>
      <c r="FS41">
        <v>0</v>
      </c>
      <c r="FT41">
        <v>310.7647058823529</v>
      </c>
      <c r="FU41">
        <v>-15.63636362095234</v>
      </c>
      <c r="FV41">
        <v>7.793205274013164</v>
      </c>
      <c r="FW41">
        <v>-1</v>
      </c>
      <c r="FX41">
        <v>0.05198037073170732</v>
      </c>
      <c r="FY41">
        <v>-0.01873125993031339</v>
      </c>
      <c r="FZ41">
        <v>0.001999391546134254</v>
      </c>
      <c r="GA41">
        <v>1</v>
      </c>
      <c r="GB41">
        <v>1</v>
      </c>
      <c r="GC41">
        <v>2</v>
      </c>
      <c r="GD41" t="s">
        <v>433</v>
      </c>
      <c r="GE41">
        <v>3.13635</v>
      </c>
      <c r="GF41">
        <v>2.6904</v>
      </c>
      <c r="GG41">
        <v>0.09400070000000001</v>
      </c>
      <c r="GH41">
        <v>0.0932407</v>
      </c>
      <c r="GI41">
        <v>0.106188</v>
      </c>
      <c r="GJ41">
        <v>0.104731</v>
      </c>
      <c r="GK41">
        <v>28697.4</v>
      </c>
      <c r="GL41">
        <v>28819.4</v>
      </c>
      <c r="GM41">
        <v>29450</v>
      </c>
      <c r="GN41">
        <v>29374.8</v>
      </c>
      <c r="GO41">
        <v>34762.9</v>
      </c>
      <c r="GP41">
        <v>34817.4</v>
      </c>
      <c r="GQ41">
        <v>41423.1</v>
      </c>
      <c r="GR41">
        <v>41718.3</v>
      </c>
      <c r="GS41">
        <v>1.91803</v>
      </c>
      <c r="GT41">
        <v>1.8778</v>
      </c>
      <c r="GU41">
        <v>0.0815019</v>
      </c>
      <c r="GV41">
        <v>0</v>
      </c>
      <c r="GW41">
        <v>28.7001</v>
      </c>
      <c r="GX41">
        <v>999.9</v>
      </c>
      <c r="GY41">
        <v>57.8</v>
      </c>
      <c r="GZ41">
        <v>31</v>
      </c>
      <c r="HA41">
        <v>28.7192</v>
      </c>
      <c r="HB41">
        <v>62.7434</v>
      </c>
      <c r="HC41">
        <v>22.8446</v>
      </c>
      <c r="HD41">
        <v>1</v>
      </c>
      <c r="HE41">
        <v>0.144472</v>
      </c>
      <c r="HF41">
        <v>-1.12539</v>
      </c>
      <c r="HG41">
        <v>20.3544</v>
      </c>
      <c r="HH41">
        <v>5.22553</v>
      </c>
      <c r="HI41">
        <v>12.0159</v>
      </c>
      <c r="HJ41">
        <v>4.9899</v>
      </c>
      <c r="HK41">
        <v>3.28958</v>
      </c>
      <c r="HL41">
        <v>9999</v>
      </c>
      <c r="HM41">
        <v>9999</v>
      </c>
      <c r="HN41">
        <v>9999</v>
      </c>
      <c r="HO41">
        <v>999.9</v>
      </c>
      <c r="HP41">
        <v>1.86752</v>
      </c>
      <c r="HQ41">
        <v>1.86662</v>
      </c>
      <c r="HR41">
        <v>1.866</v>
      </c>
      <c r="HS41">
        <v>1.86598</v>
      </c>
      <c r="HT41">
        <v>1.86783</v>
      </c>
      <c r="HU41">
        <v>1.87028</v>
      </c>
      <c r="HV41">
        <v>1.8689</v>
      </c>
      <c r="HW41">
        <v>1.8704</v>
      </c>
      <c r="HX41">
        <v>0</v>
      </c>
      <c r="HY41">
        <v>0</v>
      </c>
      <c r="HZ41">
        <v>0</v>
      </c>
      <c r="IA41">
        <v>0</v>
      </c>
      <c r="IB41" t="s">
        <v>424</v>
      </c>
      <c r="IC41" t="s">
        <v>425</v>
      </c>
      <c r="ID41" t="s">
        <v>426</v>
      </c>
      <c r="IE41" t="s">
        <v>426</v>
      </c>
      <c r="IF41" t="s">
        <v>426</v>
      </c>
      <c r="IG41" t="s">
        <v>426</v>
      </c>
      <c r="IH41">
        <v>0</v>
      </c>
      <c r="II41">
        <v>100</v>
      </c>
      <c r="IJ41">
        <v>100</v>
      </c>
      <c r="IK41">
        <v>0.42</v>
      </c>
      <c r="IL41">
        <v>0.1522</v>
      </c>
      <c r="IM41">
        <v>0.2330401526087988</v>
      </c>
      <c r="IN41">
        <v>0.0007367307031265224</v>
      </c>
      <c r="IO41">
        <v>-7.251983638940153E-07</v>
      </c>
      <c r="IP41">
        <v>8.652596383391262E-11</v>
      </c>
      <c r="IQ41">
        <v>-0.06151440896874384</v>
      </c>
      <c r="IR41">
        <v>-0.003393034134951665</v>
      </c>
      <c r="IS41">
        <v>0.0008123692083874657</v>
      </c>
      <c r="IT41">
        <v>-1.224458200654948E-05</v>
      </c>
      <c r="IU41">
        <v>8</v>
      </c>
      <c r="IV41">
        <v>2305</v>
      </c>
      <c r="IW41">
        <v>1</v>
      </c>
      <c r="IX41">
        <v>28</v>
      </c>
      <c r="IY41">
        <v>29324063.4</v>
      </c>
      <c r="IZ41">
        <v>29324063.4</v>
      </c>
      <c r="JA41">
        <v>1.02661</v>
      </c>
      <c r="JB41">
        <v>2.17896</v>
      </c>
      <c r="JC41">
        <v>1.39771</v>
      </c>
      <c r="JD41">
        <v>2.34009</v>
      </c>
      <c r="JE41">
        <v>1.49536</v>
      </c>
      <c r="JF41">
        <v>2.6709</v>
      </c>
      <c r="JG41">
        <v>35.6845</v>
      </c>
      <c r="JH41">
        <v>24.0875</v>
      </c>
      <c r="JI41">
        <v>18</v>
      </c>
      <c r="JJ41">
        <v>492.176</v>
      </c>
      <c r="JK41">
        <v>456.517</v>
      </c>
      <c r="JL41">
        <v>30.7268</v>
      </c>
      <c r="JM41">
        <v>29.4585</v>
      </c>
      <c r="JN41">
        <v>29.9999</v>
      </c>
      <c r="JO41">
        <v>29.2995</v>
      </c>
      <c r="JP41">
        <v>29.2233</v>
      </c>
      <c r="JQ41">
        <v>20.5624</v>
      </c>
      <c r="JR41">
        <v>25.7241</v>
      </c>
      <c r="JS41">
        <v>72.01090000000001</v>
      </c>
      <c r="JT41">
        <v>30.6905</v>
      </c>
      <c r="JU41">
        <v>420</v>
      </c>
      <c r="JV41">
        <v>23.8435</v>
      </c>
      <c r="JW41">
        <v>100.625</v>
      </c>
      <c r="JX41">
        <v>100.333</v>
      </c>
    </row>
    <row r="42" spans="1:284">
      <c r="A42">
        <v>26</v>
      </c>
      <c r="B42">
        <v>1759443809</v>
      </c>
      <c r="C42">
        <v>50</v>
      </c>
      <c r="D42" t="s">
        <v>476</v>
      </c>
      <c r="E42" t="s">
        <v>477</v>
      </c>
      <c r="F42">
        <v>5</v>
      </c>
      <c r="G42" t="s">
        <v>418</v>
      </c>
      <c r="H42" t="s">
        <v>419</v>
      </c>
      <c r="I42">
        <v>1759443806</v>
      </c>
      <c r="J42">
        <f>(K42)/1000</f>
        <v>0</v>
      </c>
      <c r="K42">
        <f>1000*DK42*AI42*(DG42-DH42)/(100*CZ42*(1000-AI42*DG42))</f>
        <v>0</v>
      </c>
      <c r="L42">
        <f>DK42*AI42*(DF42-DE42*(1000-AI42*DH42)/(1000-AI42*DG42))/(100*CZ42)</f>
        <v>0</v>
      </c>
      <c r="M42">
        <f>DE42 - IF(AI42&gt;1, L42*CZ42*100.0/(AK42), 0)</f>
        <v>0</v>
      </c>
      <c r="N42">
        <f>((T42-J42/2)*M42-L42)/(T42+J42/2)</f>
        <v>0</v>
      </c>
      <c r="O42">
        <f>N42*(DL42+DM42)/1000.0</f>
        <v>0</v>
      </c>
      <c r="P42">
        <f>(DE42 - IF(AI42&gt;1, L42*CZ42*100.0/(AK42), 0))*(DL42+DM42)/1000.0</f>
        <v>0</v>
      </c>
      <c r="Q42">
        <f>2.0/((1/S42-1/R42)+SIGN(S42)*SQRT((1/S42-1/R42)*(1/S42-1/R42) + 4*DA42/((DA42+1)*(DA42+1))*(2*1/S42*1/R42-1/R42*1/R42)))</f>
        <v>0</v>
      </c>
      <c r="R42">
        <f>IF(LEFT(DB42,1)&lt;&gt;"0",IF(LEFT(DB42,1)="1",3.0,DC42),$D$5+$E$5*(DS42*DL42/($K$5*1000))+$F$5*(DS42*DL42/($K$5*1000))*MAX(MIN(CZ42,$J$5),$I$5)*MAX(MIN(CZ42,$J$5),$I$5)+$G$5*MAX(MIN(CZ42,$J$5),$I$5)*(DS42*DL42/($K$5*1000))+$H$5*(DS42*DL42/($K$5*1000))*(DS42*DL42/($K$5*1000)))</f>
        <v>0</v>
      </c>
      <c r="S42">
        <f>J42*(1000-(1000*0.61365*exp(17.502*W42/(240.97+W42))/(DL42+DM42)+DG42)/2)/(1000*0.61365*exp(17.502*W42/(240.97+W42))/(DL42+DM42)-DG42)</f>
        <v>0</v>
      </c>
      <c r="T42">
        <f>1/((DA42+1)/(Q42/1.6)+1/(R42/1.37)) + DA42/((DA42+1)/(Q42/1.6) + DA42/(R42/1.37))</f>
        <v>0</v>
      </c>
      <c r="U42">
        <f>(CV42*CY42)</f>
        <v>0</v>
      </c>
      <c r="V42">
        <f>(DN42+(U42+2*0.95*5.67E-8*(((DN42+$B$7)+273)^4-(DN42+273)^4)-44100*J42)/(1.84*29.3*R42+8*0.95*5.67E-8*(DN42+273)^3))</f>
        <v>0</v>
      </c>
      <c r="W42">
        <f>($C$7*DO42+$D$7*DP42+$E$7*V42)</f>
        <v>0</v>
      </c>
      <c r="X42">
        <f>0.61365*exp(17.502*W42/(240.97+W42))</f>
        <v>0</v>
      </c>
      <c r="Y42">
        <f>(Z42/AA42*100)</f>
        <v>0</v>
      </c>
      <c r="Z42">
        <f>DG42*(DL42+DM42)/1000</f>
        <v>0</v>
      </c>
      <c r="AA42">
        <f>0.61365*exp(17.502*DN42/(240.97+DN42))</f>
        <v>0</v>
      </c>
      <c r="AB42">
        <f>(X42-DG42*(DL42+DM42)/1000)</f>
        <v>0</v>
      </c>
      <c r="AC42">
        <f>(-J42*44100)</f>
        <v>0</v>
      </c>
      <c r="AD42">
        <f>2*29.3*R42*0.92*(DN42-W42)</f>
        <v>0</v>
      </c>
      <c r="AE42">
        <f>2*0.95*5.67E-8*(((DN42+$B$7)+273)^4-(W42+273)^4)</f>
        <v>0</v>
      </c>
      <c r="AF42">
        <f>U42+AE42+AC42+AD42</f>
        <v>0</v>
      </c>
      <c r="AG42">
        <v>1</v>
      </c>
      <c r="AH42">
        <v>0</v>
      </c>
      <c r="AI42">
        <f>IF(AG42*$H$13&gt;=AK42,1.0,(AK42/(AK42-AG42*$H$13)))</f>
        <v>0</v>
      </c>
      <c r="AJ42">
        <f>(AI42-1)*100</f>
        <v>0</v>
      </c>
      <c r="AK42">
        <f>MAX(0,($B$13+$C$13*DS42)/(1+$D$13*DS42)*DL42/(DN42+273)*$E$13)</f>
        <v>0</v>
      </c>
      <c r="AL42" t="s">
        <v>420</v>
      </c>
      <c r="AM42" t="s">
        <v>420</v>
      </c>
      <c r="AN42">
        <v>0</v>
      </c>
      <c r="AO42">
        <v>0</v>
      </c>
      <c r="AP42">
        <f>1-AN42/AO42</f>
        <v>0</v>
      </c>
      <c r="AQ42">
        <v>0</v>
      </c>
      <c r="AR42" t="s">
        <v>420</v>
      </c>
      <c r="AS42" t="s">
        <v>420</v>
      </c>
      <c r="AT42">
        <v>0</v>
      </c>
      <c r="AU42">
        <v>0</v>
      </c>
      <c r="AV42">
        <f>1-AT42/AU42</f>
        <v>0</v>
      </c>
      <c r="AW42">
        <v>0.5</v>
      </c>
      <c r="AX42">
        <f>CW42</f>
        <v>0</v>
      </c>
      <c r="AY42">
        <f>L42</f>
        <v>0</v>
      </c>
      <c r="AZ42">
        <f>AV42*AW42*AX42</f>
        <v>0</v>
      </c>
      <c r="BA42">
        <f>(AY42-AQ42)/AX42</f>
        <v>0</v>
      </c>
      <c r="BB42">
        <f>(AO42-AU42)/AU42</f>
        <v>0</v>
      </c>
      <c r="BC42">
        <f>AN42/(AP42+AN42/AU42)</f>
        <v>0</v>
      </c>
      <c r="BD42" t="s">
        <v>420</v>
      </c>
      <c r="BE42">
        <v>0</v>
      </c>
      <c r="BF42">
        <f>IF(BE42&lt;&gt;0, BE42, BC42)</f>
        <v>0</v>
      </c>
      <c r="BG42">
        <f>1-BF42/AU42</f>
        <v>0</v>
      </c>
      <c r="BH42">
        <f>(AU42-AT42)/(AU42-BF42)</f>
        <v>0</v>
      </c>
      <c r="BI42">
        <f>(AO42-AU42)/(AO42-BF42)</f>
        <v>0</v>
      </c>
      <c r="BJ42">
        <f>(AU42-AT42)/(AU42-AN42)</f>
        <v>0</v>
      </c>
      <c r="BK42">
        <f>(AO42-AU42)/(AO42-AN42)</f>
        <v>0</v>
      </c>
      <c r="BL42">
        <f>(BH42*BF42/AT42)</f>
        <v>0</v>
      </c>
      <c r="BM42">
        <f>(1-BL42)</f>
        <v>0</v>
      </c>
      <c r="CV42">
        <f>$B$11*DT42+$C$11*DU42+$F$11*EF42*(1-EI42)</f>
        <v>0</v>
      </c>
      <c r="CW42">
        <f>CV42*CX42</f>
        <v>0</v>
      </c>
      <c r="CX42">
        <f>($B$11*$D$9+$C$11*$D$9+$F$11*((ES42+EK42)/MAX(ES42+EK42+ET42, 0.1)*$I$9+ET42/MAX(ES42+EK42+ET42, 0.1)*$J$9))/($B$11+$C$11+$F$11)</f>
        <v>0</v>
      </c>
      <c r="CY42">
        <f>($B$11*$K$9+$C$11*$K$9+$F$11*((ES42+EK42)/MAX(ES42+EK42+ET42, 0.1)*$P$9+ET42/MAX(ES42+EK42+ET42, 0.1)*$Q$9))/($B$11+$C$11+$F$11)</f>
        <v>0</v>
      </c>
      <c r="CZ42">
        <v>3.46</v>
      </c>
      <c r="DA42">
        <v>0.5</v>
      </c>
      <c r="DB42" t="s">
        <v>421</v>
      </c>
      <c r="DC42">
        <v>2</v>
      </c>
      <c r="DD42">
        <v>1759443806</v>
      </c>
      <c r="DE42">
        <v>419.6551111111111</v>
      </c>
      <c r="DF42">
        <v>419.9757777777778</v>
      </c>
      <c r="DG42">
        <v>23.91368888888889</v>
      </c>
      <c r="DH42">
        <v>23.86374444444445</v>
      </c>
      <c r="DI42">
        <v>419.2343333333334</v>
      </c>
      <c r="DJ42">
        <v>23.76143333333333</v>
      </c>
      <c r="DK42">
        <v>500.0773333333333</v>
      </c>
      <c r="DL42">
        <v>90.78202222222222</v>
      </c>
      <c r="DM42">
        <v>0.03014905555555556</v>
      </c>
      <c r="DN42">
        <v>30.32198888888889</v>
      </c>
      <c r="DO42">
        <v>30.03066666666667</v>
      </c>
      <c r="DP42">
        <v>999.9000000000001</v>
      </c>
      <c r="DQ42">
        <v>0</v>
      </c>
      <c r="DR42">
        <v>0</v>
      </c>
      <c r="DS42">
        <v>10013.46666666667</v>
      </c>
      <c r="DT42">
        <v>0</v>
      </c>
      <c r="DU42">
        <v>0.44966</v>
      </c>
      <c r="DV42">
        <v>-0.3205937777777777</v>
      </c>
      <c r="DW42">
        <v>429.9365555555556</v>
      </c>
      <c r="DX42">
        <v>430.2427777777777</v>
      </c>
      <c r="DY42">
        <v>0.04996024444444444</v>
      </c>
      <c r="DZ42">
        <v>419.9757777777778</v>
      </c>
      <c r="EA42">
        <v>23.86374444444445</v>
      </c>
      <c r="EB42">
        <v>2.170933333333334</v>
      </c>
      <c r="EC42">
        <v>2.166397777777778</v>
      </c>
      <c r="ED42">
        <v>18.74942222222222</v>
      </c>
      <c r="EE42">
        <v>18.71596666666667</v>
      </c>
      <c r="EF42">
        <v>0.00500097</v>
      </c>
      <c r="EG42">
        <v>0</v>
      </c>
      <c r="EH42">
        <v>0</v>
      </c>
      <c r="EI42">
        <v>0</v>
      </c>
      <c r="EJ42">
        <v>309.6111111111111</v>
      </c>
      <c r="EK42">
        <v>0.00500097</v>
      </c>
      <c r="EL42">
        <v>-0.3444444444444444</v>
      </c>
      <c r="EM42">
        <v>-1.111111111111111</v>
      </c>
      <c r="EN42">
        <v>35.812</v>
      </c>
      <c r="EO42">
        <v>39.84</v>
      </c>
      <c r="EP42">
        <v>37.72900000000001</v>
      </c>
      <c r="EQ42">
        <v>40.15955555555556</v>
      </c>
      <c r="ER42">
        <v>37.819</v>
      </c>
      <c r="ES42">
        <v>0</v>
      </c>
      <c r="ET42">
        <v>0</v>
      </c>
      <c r="EU42">
        <v>0</v>
      </c>
      <c r="EV42">
        <v>1759443809.9</v>
      </c>
      <c r="EW42">
        <v>0</v>
      </c>
      <c r="EX42">
        <v>309.6615384615384</v>
      </c>
      <c r="EY42">
        <v>-31.56923085901741</v>
      </c>
      <c r="EZ42">
        <v>63.82222231965871</v>
      </c>
      <c r="FA42">
        <v>-9.215384615384616</v>
      </c>
      <c r="FB42">
        <v>15</v>
      </c>
      <c r="FC42">
        <v>0</v>
      </c>
      <c r="FD42" t="s">
        <v>422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-0.327780925</v>
      </c>
      <c r="FQ42">
        <v>0.05139981613508564</v>
      </c>
      <c r="FR42">
        <v>0.04158596510025197</v>
      </c>
      <c r="FS42">
        <v>1</v>
      </c>
      <c r="FT42">
        <v>310.4147058823529</v>
      </c>
      <c r="FU42">
        <v>-15.92818945053356</v>
      </c>
      <c r="FV42">
        <v>8.348622019194377</v>
      </c>
      <c r="FW42">
        <v>-1</v>
      </c>
      <c r="FX42">
        <v>0.05147109000000001</v>
      </c>
      <c r="FY42">
        <v>-0.01429666041275809</v>
      </c>
      <c r="FZ42">
        <v>0.001567336976658179</v>
      </c>
      <c r="GA42">
        <v>1</v>
      </c>
      <c r="GB42">
        <v>2</v>
      </c>
      <c r="GC42">
        <v>2</v>
      </c>
      <c r="GD42" t="s">
        <v>423</v>
      </c>
      <c r="GE42">
        <v>3.1362</v>
      </c>
      <c r="GF42">
        <v>2.69032</v>
      </c>
      <c r="GG42">
        <v>0.09399589999999999</v>
      </c>
      <c r="GH42">
        <v>0.0932365</v>
      </c>
      <c r="GI42">
        <v>0.10618</v>
      </c>
      <c r="GJ42">
        <v>0.104728</v>
      </c>
      <c r="GK42">
        <v>28697.2</v>
      </c>
      <c r="GL42">
        <v>28819.5</v>
      </c>
      <c r="GM42">
        <v>29449.6</v>
      </c>
      <c r="GN42">
        <v>29374.8</v>
      </c>
      <c r="GO42">
        <v>34762.9</v>
      </c>
      <c r="GP42">
        <v>34817.7</v>
      </c>
      <c r="GQ42">
        <v>41422.8</v>
      </c>
      <c r="GR42">
        <v>41718.5</v>
      </c>
      <c r="GS42">
        <v>1.9179</v>
      </c>
      <c r="GT42">
        <v>1.87812</v>
      </c>
      <c r="GU42">
        <v>0.0812113</v>
      </c>
      <c r="GV42">
        <v>0</v>
      </c>
      <c r="GW42">
        <v>28.7001</v>
      </c>
      <c r="GX42">
        <v>999.9</v>
      </c>
      <c r="GY42">
        <v>57.8</v>
      </c>
      <c r="GZ42">
        <v>31</v>
      </c>
      <c r="HA42">
        <v>28.724</v>
      </c>
      <c r="HB42">
        <v>62.6334</v>
      </c>
      <c r="HC42">
        <v>22.8405</v>
      </c>
      <c r="HD42">
        <v>1</v>
      </c>
      <c r="HE42">
        <v>0.144502</v>
      </c>
      <c r="HF42">
        <v>-1.10361</v>
      </c>
      <c r="HG42">
        <v>20.3545</v>
      </c>
      <c r="HH42">
        <v>5.22493</v>
      </c>
      <c r="HI42">
        <v>12.0159</v>
      </c>
      <c r="HJ42">
        <v>4.98975</v>
      </c>
      <c r="HK42">
        <v>3.28938</v>
      </c>
      <c r="HL42">
        <v>9999</v>
      </c>
      <c r="HM42">
        <v>9999</v>
      </c>
      <c r="HN42">
        <v>9999</v>
      </c>
      <c r="HO42">
        <v>999.9</v>
      </c>
      <c r="HP42">
        <v>1.86752</v>
      </c>
      <c r="HQ42">
        <v>1.86662</v>
      </c>
      <c r="HR42">
        <v>1.866</v>
      </c>
      <c r="HS42">
        <v>1.86599</v>
      </c>
      <c r="HT42">
        <v>1.86783</v>
      </c>
      <c r="HU42">
        <v>1.87028</v>
      </c>
      <c r="HV42">
        <v>1.8689</v>
      </c>
      <c r="HW42">
        <v>1.8704</v>
      </c>
      <c r="HX42">
        <v>0</v>
      </c>
      <c r="HY42">
        <v>0</v>
      </c>
      <c r="HZ42">
        <v>0</v>
      </c>
      <c r="IA42">
        <v>0</v>
      </c>
      <c r="IB42" t="s">
        <v>424</v>
      </c>
      <c r="IC42" t="s">
        <v>425</v>
      </c>
      <c r="ID42" t="s">
        <v>426</v>
      </c>
      <c r="IE42" t="s">
        <v>426</v>
      </c>
      <c r="IF42" t="s">
        <v>426</v>
      </c>
      <c r="IG42" t="s">
        <v>426</v>
      </c>
      <c r="IH42">
        <v>0</v>
      </c>
      <c r="II42">
        <v>100</v>
      </c>
      <c r="IJ42">
        <v>100</v>
      </c>
      <c r="IK42">
        <v>0.421</v>
      </c>
      <c r="IL42">
        <v>0.1522</v>
      </c>
      <c r="IM42">
        <v>0.2330401526087988</v>
      </c>
      <c r="IN42">
        <v>0.0007367307031265224</v>
      </c>
      <c r="IO42">
        <v>-7.251983638940153E-07</v>
      </c>
      <c r="IP42">
        <v>8.652596383391262E-11</v>
      </c>
      <c r="IQ42">
        <v>-0.06151440896874384</v>
      </c>
      <c r="IR42">
        <v>-0.003393034134951665</v>
      </c>
      <c r="IS42">
        <v>0.0008123692083874657</v>
      </c>
      <c r="IT42">
        <v>-1.224458200654948E-05</v>
      </c>
      <c r="IU42">
        <v>8</v>
      </c>
      <c r="IV42">
        <v>2305</v>
      </c>
      <c r="IW42">
        <v>1</v>
      </c>
      <c r="IX42">
        <v>28</v>
      </c>
      <c r="IY42">
        <v>29324063.5</v>
      </c>
      <c r="IZ42">
        <v>29324063.5</v>
      </c>
      <c r="JA42">
        <v>1.02661</v>
      </c>
      <c r="JB42">
        <v>2.17041</v>
      </c>
      <c r="JC42">
        <v>1.39648</v>
      </c>
      <c r="JD42">
        <v>2.34009</v>
      </c>
      <c r="JE42">
        <v>1.49536</v>
      </c>
      <c r="JF42">
        <v>2.72705</v>
      </c>
      <c r="JG42">
        <v>35.6845</v>
      </c>
      <c r="JH42">
        <v>24.0875</v>
      </c>
      <c r="JI42">
        <v>18</v>
      </c>
      <c r="JJ42">
        <v>492.096</v>
      </c>
      <c r="JK42">
        <v>456.713</v>
      </c>
      <c r="JL42">
        <v>30.7133</v>
      </c>
      <c r="JM42">
        <v>29.4582</v>
      </c>
      <c r="JN42">
        <v>29.9999</v>
      </c>
      <c r="JO42">
        <v>29.2995</v>
      </c>
      <c r="JP42">
        <v>29.2222</v>
      </c>
      <c r="JQ42">
        <v>20.564</v>
      </c>
      <c r="JR42">
        <v>25.7241</v>
      </c>
      <c r="JS42">
        <v>72.01090000000001</v>
      </c>
      <c r="JT42">
        <v>30.6905</v>
      </c>
      <c r="JU42">
        <v>420</v>
      </c>
      <c r="JV42">
        <v>23.8435</v>
      </c>
      <c r="JW42">
        <v>100.624</v>
      </c>
      <c r="JX42">
        <v>100.334</v>
      </c>
    </row>
    <row r="43" spans="1:284">
      <c r="A43">
        <v>27</v>
      </c>
      <c r="B43">
        <v>1759443811</v>
      </c>
      <c r="C43">
        <v>52</v>
      </c>
      <c r="D43" t="s">
        <v>478</v>
      </c>
      <c r="E43" t="s">
        <v>479</v>
      </c>
      <c r="F43">
        <v>5</v>
      </c>
      <c r="G43" t="s">
        <v>418</v>
      </c>
      <c r="H43" t="s">
        <v>419</v>
      </c>
      <c r="I43">
        <v>1759443808</v>
      </c>
      <c r="J43">
        <f>(K43)/1000</f>
        <v>0</v>
      </c>
      <c r="K43">
        <f>1000*DK43*AI43*(DG43-DH43)/(100*CZ43*(1000-AI43*DG43))</f>
        <v>0</v>
      </c>
      <c r="L43">
        <f>DK43*AI43*(DF43-DE43*(1000-AI43*DH43)/(1000-AI43*DG43))/(100*CZ43)</f>
        <v>0</v>
      </c>
      <c r="M43">
        <f>DE43 - IF(AI43&gt;1, L43*CZ43*100.0/(AK43), 0)</f>
        <v>0</v>
      </c>
      <c r="N43">
        <f>((T43-J43/2)*M43-L43)/(T43+J43/2)</f>
        <v>0</v>
      </c>
      <c r="O43">
        <f>N43*(DL43+DM43)/1000.0</f>
        <v>0</v>
      </c>
      <c r="P43">
        <f>(DE43 - IF(AI43&gt;1, L43*CZ43*100.0/(AK43), 0))*(DL43+DM43)/1000.0</f>
        <v>0</v>
      </c>
      <c r="Q43">
        <f>2.0/((1/S43-1/R43)+SIGN(S43)*SQRT((1/S43-1/R43)*(1/S43-1/R43) + 4*DA43/((DA43+1)*(DA43+1))*(2*1/S43*1/R43-1/R43*1/R43)))</f>
        <v>0</v>
      </c>
      <c r="R43">
        <f>IF(LEFT(DB43,1)&lt;&gt;"0",IF(LEFT(DB43,1)="1",3.0,DC43),$D$5+$E$5*(DS43*DL43/($K$5*1000))+$F$5*(DS43*DL43/($K$5*1000))*MAX(MIN(CZ43,$J$5),$I$5)*MAX(MIN(CZ43,$J$5),$I$5)+$G$5*MAX(MIN(CZ43,$J$5),$I$5)*(DS43*DL43/($K$5*1000))+$H$5*(DS43*DL43/($K$5*1000))*(DS43*DL43/($K$5*1000)))</f>
        <v>0</v>
      </c>
      <c r="S43">
        <f>J43*(1000-(1000*0.61365*exp(17.502*W43/(240.97+W43))/(DL43+DM43)+DG43)/2)/(1000*0.61365*exp(17.502*W43/(240.97+W43))/(DL43+DM43)-DG43)</f>
        <v>0</v>
      </c>
      <c r="T43">
        <f>1/((DA43+1)/(Q43/1.6)+1/(R43/1.37)) + DA43/((DA43+1)/(Q43/1.6) + DA43/(R43/1.37))</f>
        <v>0</v>
      </c>
      <c r="U43">
        <f>(CV43*CY43)</f>
        <v>0</v>
      </c>
      <c r="V43">
        <f>(DN43+(U43+2*0.95*5.67E-8*(((DN43+$B$7)+273)^4-(DN43+273)^4)-44100*J43)/(1.84*29.3*R43+8*0.95*5.67E-8*(DN43+273)^3))</f>
        <v>0</v>
      </c>
      <c r="W43">
        <f>($C$7*DO43+$D$7*DP43+$E$7*V43)</f>
        <v>0</v>
      </c>
      <c r="X43">
        <f>0.61365*exp(17.502*W43/(240.97+W43))</f>
        <v>0</v>
      </c>
      <c r="Y43">
        <f>(Z43/AA43*100)</f>
        <v>0</v>
      </c>
      <c r="Z43">
        <f>DG43*(DL43+DM43)/1000</f>
        <v>0</v>
      </c>
      <c r="AA43">
        <f>0.61365*exp(17.502*DN43/(240.97+DN43))</f>
        <v>0</v>
      </c>
      <c r="AB43">
        <f>(X43-DG43*(DL43+DM43)/1000)</f>
        <v>0</v>
      </c>
      <c r="AC43">
        <f>(-J43*44100)</f>
        <v>0</v>
      </c>
      <c r="AD43">
        <f>2*29.3*R43*0.92*(DN43-W43)</f>
        <v>0</v>
      </c>
      <c r="AE43">
        <f>2*0.95*5.67E-8*(((DN43+$B$7)+273)^4-(W43+273)^4)</f>
        <v>0</v>
      </c>
      <c r="AF43">
        <f>U43+AE43+AC43+AD43</f>
        <v>0</v>
      </c>
      <c r="AG43">
        <v>1</v>
      </c>
      <c r="AH43">
        <v>0</v>
      </c>
      <c r="AI43">
        <f>IF(AG43*$H$13&gt;=AK43,1.0,(AK43/(AK43-AG43*$H$13)))</f>
        <v>0</v>
      </c>
      <c r="AJ43">
        <f>(AI43-1)*100</f>
        <v>0</v>
      </c>
      <c r="AK43">
        <f>MAX(0,($B$13+$C$13*DS43)/(1+$D$13*DS43)*DL43/(DN43+273)*$E$13)</f>
        <v>0</v>
      </c>
      <c r="AL43" t="s">
        <v>420</v>
      </c>
      <c r="AM43" t="s">
        <v>420</v>
      </c>
      <c r="AN43">
        <v>0</v>
      </c>
      <c r="AO43">
        <v>0</v>
      </c>
      <c r="AP43">
        <f>1-AN43/AO43</f>
        <v>0</v>
      </c>
      <c r="AQ43">
        <v>0</v>
      </c>
      <c r="AR43" t="s">
        <v>420</v>
      </c>
      <c r="AS43" t="s">
        <v>420</v>
      </c>
      <c r="AT43">
        <v>0</v>
      </c>
      <c r="AU43">
        <v>0</v>
      </c>
      <c r="AV43">
        <f>1-AT43/AU43</f>
        <v>0</v>
      </c>
      <c r="AW43">
        <v>0.5</v>
      </c>
      <c r="AX43">
        <f>CW43</f>
        <v>0</v>
      </c>
      <c r="AY43">
        <f>L43</f>
        <v>0</v>
      </c>
      <c r="AZ43">
        <f>AV43*AW43*AX43</f>
        <v>0</v>
      </c>
      <c r="BA43">
        <f>(AY43-AQ43)/AX43</f>
        <v>0</v>
      </c>
      <c r="BB43">
        <f>(AO43-AU43)/AU43</f>
        <v>0</v>
      </c>
      <c r="BC43">
        <f>AN43/(AP43+AN43/AU43)</f>
        <v>0</v>
      </c>
      <c r="BD43" t="s">
        <v>420</v>
      </c>
      <c r="BE43">
        <v>0</v>
      </c>
      <c r="BF43">
        <f>IF(BE43&lt;&gt;0, BE43, BC43)</f>
        <v>0</v>
      </c>
      <c r="BG43">
        <f>1-BF43/AU43</f>
        <v>0</v>
      </c>
      <c r="BH43">
        <f>(AU43-AT43)/(AU43-BF43)</f>
        <v>0</v>
      </c>
      <c r="BI43">
        <f>(AO43-AU43)/(AO43-BF43)</f>
        <v>0</v>
      </c>
      <c r="BJ43">
        <f>(AU43-AT43)/(AU43-AN43)</f>
        <v>0</v>
      </c>
      <c r="BK43">
        <f>(AO43-AU43)/(AO43-AN43)</f>
        <v>0</v>
      </c>
      <c r="BL43">
        <f>(BH43*BF43/AT43)</f>
        <v>0</v>
      </c>
      <c r="BM43">
        <f>(1-BL43)</f>
        <v>0</v>
      </c>
      <c r="CV43">
        <f>$B$11*DT43+$C$11*DU43+$F$11*EF43*(1-EI43)</f>
        <v>0</v>
      </c>
      <c r="CW43">
        <f>CV43*CX43</f>
        <v>0</v>
      </c>
      <c r="CX43">
        <f>($B$11*$D$9+$C$11*$D$9+$F$11*((ES43+EK43)/MAX(ES43+EK43+ET43, 0.1)*$I$9+ET43/MAX(ES43+EK43+ET43, 0.1)*$J$9))/($B$11+$C$11+$F$11)</f>
        <v>0</v>
      </c>
      <c r="CY43">
        <f>($B$11*$K$9+$C$11*$K$9+$F$11*((ES43+EK43)/MAX(ES43+EK43+ET43, 0.1)*$P$9+ET43/MAX(ES43+EK43+ET43, 0.1)*$Q$9))/($B$11+$C$11+$F$11)</f>
        <v>0</v>
      </c>
      <c r="CZ43">
        <v>3.46</v>
      </c>
      <c r="DA43">
        <v>0.5</v>
      </c>
      <c r="DB43" t="s">
        <v>421</v>
      </c>
      <c r="DC43">
        <v>2</v>
      </c>
      <c r="DD43">
        <v>1759443808</v>
      </c>
      <c r="DE43">
        <v>419.6543333333333</v>
      </c>
      <c r="DF43">
        <v>419.9583333333333</v>
      </c>
      <c r="DG43">
        <v>23.91208888888889</v>
      </c>
      <c r="DH43">
        <v>23.86265555555555</v>
      </c>
      <c r="DI43">
        <v>419.2335555555555</v>
      </c>
      <c r="DJ43">
        <v>23.75985555555556</v>
      </c>
      <c r="DK43">
        <v>500.0566666666667</v>
      </c>
      <c r="DL43">
        <v>90.78202222222222</v>
      </c>
      <c r="DM43">
        <v>0.03010787777777778</v>
      </c>
      <c r="DN43">
        <v>30.31994444444445</v>
      </c>
      <c r="DO43">
        <v>30.02696666666667</v>
      </c>
      <c r="DP43">
        <v>999.9000000000001</v>
      </c>
      <c r="DQ43">
        <v>0</v>
      </c>
      <c r="DR43">
        <v>0</v>
      </c>
      <c r="DS43">
        <v>10002.07777777778</v>
      </c>
      <c r="DT43">
        <v>0</v>
      </c>
      <c r="DU43">
        <v>0.44966</v>
      </c>
      <c r="DV43">
        <v>-0.3040601111111111</v>
      </c>
      <c r="DW43">
        <v>429.9351111111112</v>
      </c>
      <c r="DX43">
        <v>430.2245555555556</v>
      </c>
      <c r="DY43">
        <v>0.04945138888888889</v>
      </c>
      <c r="DZ43">
        <v>419.9583333333333</v>
      </c>
      <c r="EA43">
        <v>23.86265555555555</v>
      </c>
      <c r="EB43">
        <v>2.170788888888889</v>
      </c>
      <c r="EC43">
        <v>2.166298888888889</v>
      </c>
      <c r="ED43">
        <v>18.74835555555556</v>
      </c>
      <c r="EE43">
        <v>18.71524444444445</v>
      </c>
      <c r="EF43">
        <v>0.00500097</v>
      </c>
      <c r="EG43">
        <v>0</v>
      </c>
      <c r="EH43">
        <v>0</v>
      </c>
      <c r="EI43">
        <v>0</v>
      </c>
      <c r="EJ43">
        <v>307.2333333333333</v>
      </c>
      <c r="EK43">
        <v>0.00500097</v>
      </c>
      <c r="EL43">
        <v>-0.1333333333333335</v>
      </c>
      <c r="EM43">
        <v>-1.233333333333333</v>
      </c>
      <c r="EN43">
        <v>35.812</v>
      </c>
      <c r="EO43">
        <v>39.79833333333332</v>
      </c>
      <c r="EP43">
        <v>37.708</v>
      </c>
      <c r="EQ43">
        <v>40.09711111111111</v>
      </c>
      <c r="ER43">
        <v>37.812</v>
      </c>
      <c r="ES43">
        <v>0</v>
      </c>
      <c r="ET43">
        <v>0</v>
      </c>
      <c r="EU43">
        <v>0</v>
      </c>
      <c r="EV43">
        <v>1759443811.7</v>
      </c>
      <c r="EW43">
        <v>0</v>
      </c>
      <c r="EX43">
        <v>309.184</v>
      </c>
      <c r="EY43">
        <v>-19.13076926194716</v>
      </c>
      <c r="EZ43">
        <v>63.08461533448625</v>
      </c>
      <c r="FA43">
        <v>-7.388000000000001</v>
      </c>
      <c r="FB43">
        <v>15</v>
      </c>
      <c r="FC43">
        <v>0</v>
      </c>
      <c r="FD43" t="s">
        <v>422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-0.3222008780487804</v>
      </c>
      <c r="FQ43">
        <v>0.03751145644599298</v>
      </c>
      <c r="FR43">
        <v>0.03759516118137306</v>
      </c>
      <c r="FS43">
        <v>1</v>
      </c>
      <c r="FT43">
        <v>310.3058823529412</v>
      </c>
      <c r="FU43">
        <v>-29.39037433514749</v>
      </c>
      <c r="FV43">
        <v>7.955573006924903</v>
      </c>
      <c r="FW43">
        <v>-1</v>
      </c>
      <c r="FX43">
        <v>0.05086810243902438</v>
      </c>
      <c r="FY43">
        <v>-0.01353918397212555</v>
      </c>
      <c r="FZ43">
        <v>0.001523085735217594</v>
      </c>
      <c r="GA43">
        <v>1</v>
      </c>
      <c r="GB43">
        <v>2</v>
      </c>
      <c r="GC43">
        <v>2</v>
      </c>
      <c r="GD43" t="s">
        <v>423</v>
      </c>
      <c r="GE43">
        <v>3.1362</v>
      </c>
      <c r="GF43">
        <v>2.69037</v>
      </c>
      <c r="GG43">
        <v>0.0940001</v>
      </c>
      <c r="GH43">
        <v>0.0932405</v>
      </c>
      <c r="GI43">
        <v>0.106171</v>
      </c>
      <c r="GJ43">
        <v>0.104726</v>
      </c>
      <c r="GK43">
        <v>28696.9</v>
      </c>
      <c r="GL43">
        <v>28819.4</v>
      </c>
      <c r="GM43">
        <v>29449.4</v>
      </c>
      <c r="GN43">
        <v>29374.9</v>
      </c>
      <c r="GO43">
        <v>34763</v>
      </c>
      <c r="GP43">
        <v>34817.6</v>
      </c>
      <c r="GQ43">
        <v>41422.4</v>
      </c>
      <c r="GR43">
        <v>41718.3</v>
      </c>
      <c r="GS43">
        <v>1.91765</v>
      </c>
      <c r="GT43">
        <v>1.87833</v>
      </c>
      <c r="GU43">
        <v>0.0813603</v>
      </c>
      <c r="GV43">
        <v>0</v>
      </c>
      <c r="GW43">
        <v>28.7002</v>
      </c>
      <c r="GX43">
        <v>999.9</v>
      </c>
      <c r="GY43">
        <v>57.8</v>
      </c>
      <c r="GZ43">
        <v>31</v>
      </c>
      <c r="HA43">
        <v>28.7216</v>
      </c>
      <c r="HB43">
        <v>62.4634</v>
      </c>
      <c r="HC43">
        <v>22.8165</v>
      </c>
      <c r="HD43">
        <v>1</v>
      </c>
      <c r="HE43">
        <v>0.144505</v>
      </c>
      <c r="HF43">
        <v>-1.08401</v>
      </c>
      <c r="HG43">
        <v>20.3547</v>
      </c>
      <c r="HH43">
        <v>5.22598</v>
      </c>
      <c r="HI43">
        <v>12.0159</v>
      </c>
      <c r="HJ43">
        <v>4.98995</v>
      </c>
      <c r="HK43">
        <v>3.28915</v>
      </c>
      <c r="HL43">
        <v>9999</v>
      </c>
      <c r="HM43">
        <v>9999</v>
      </c>
      <c r="HN43">
        <v>9999</v>
      </c>
      <c r="HO43">
        <v>999.9</v>
      </c>
      <c r="HP43">
        <v>1.86752</v>
      </c>
      <c r="HQ43">
        <v>1.86662</v>
      </c>
      <c r="HR43">
        <v>1.866</v>
      </c>
      <c r="HS43">
        <v>1.866</v>
      </c>
      <c r="HT43">
        <v>1.86783</v>
      </c>
      <c r="HU43">
        <v>1.87027</v>
      </c>
      <c r="HV43">
        <v>1.8689</v>
      </c>
      <c r="HW43">
        <v>1.8704</v>
      </c>
      <c r="HX43">
        <v>0</v>
      </c>
      <c r="HY43">
        <v>0</v>
      </c>
      <c r="HZ43">
        <v>0</v>
      </c>
      <c r="IA43">
        <v>0</v>
      </c>
      <c r="IB43" t="s">
        <v>424</v>
      </c>
      <c r="IC43" t="s">
        <v>425</v>
      </c>
      <c r="ID43" t="s">
        <v>426</v>
      </c>
      <c r="IE43" t="s">
        <v>426</v>
      </c>
      <c r="IF43" t="s">
        <v>426</v>
      </c>
      <c r="IG43" t="s">
        <v>426</v>
      </c>
      <c r="IH43">
        <v>0</v>
      </c>
      <c r="II43">
        <v>100</v>
      </c>
      <c r="IJ43">
        <v>100</v>
      </c>
      <c r="IK43">
        <v>0.421</v>
      </c>
      <c r="IL43">
        <v>0.1522</v>
      </c>
      <c r="IM43">
        <v>0.2330401526087988</v>
      </c>
      <c r="IN43">
        <v>0.0007367307031265224</v>
      </c>
      <c r="IO43">
        <v>-7.251983638940153E-07</v>
      </c>
      <c r="IP43">
        <v>8.652596383391262E-11</v>
      </c>
      <c r="IQ43">
        <v>-0.06151440896874384</v>
      </c>
      <c r="IR43">
        <v>-0.003393034134951665</v>
      </c>
      <c r="IS43">
        <v>0.0008123692083874657</v>
      </c>
      <c r="IT43">
        <v>-1.224458200654948E-05</v>
      </c>
      <c r="IU43">
        <v>8</v>
      </c>
      <c r="IV43">
        <v>2305</v>
      </c>
      <c r="IW43">
        <v>1</v>
      </c>
      <c r="IX43">
        <v>28</v>
      </c>
      <c r="IY43">
        <v>29324063.5</v>
      </c>
      <c r="IZ43">
        <v>29324063.5</v>
      </c>
      <c r="JA43">
        <v>1.02661</v>
      </c>
      <c r="JB43">
        <v>2.16919</v>
      </c>
      <c r="JC43">
        <v>1.39771</v>
      </c>
      <c r="JD43">
        <v>2.33765</v>
      </c>
      <c r="JE43">
        <v>1.49536</v>
      </c>
      <c r="JF43">
        <v>2.70508</v>
      </c>
      <c r="JG43">
        <v>35.6845</v>
      </c>
      <c r="JH43">
        <v>24.0875</v>
      </c>
      <c r="JI43">
        <v>18</v>
      </c>
      <c r="JJ43">
        <v>491.935</v>
      </c>
      <c r="JK43">
        <v>456.84</v>
      </c>
      <c r="JL43">
        <v>30.6981</v>
      </c>
      <c r="JM43">
        <v>29.4582</v>
      </c>
      <c r="JN43">
        <v>29.9999</v>
      </c>
      <c r="JO43">
        <v>29.2993</v>
      </c>
      <c r="JP43">
        <v>29.2222</v>
      </c>
      <c r="JQ43">
        <v>20.5632</v>
      </c>
      <c r="JR43">
        <v>25.7241</v>
      </c>
      <c r="JS43">
        <v>72.01090000000001</v>
      </c>
      <c r="JT43">
        <v>30.6905</v>
      </c>
      <c r="JU43">
        <v>420</v>
      </c>
      <c r="JV43">
        <v>23.8435</v>
      </c>
      <c r="JW43">
        <v>100.623</v>
      </c>
      <c r="JX43">
        <v>100.333</v>
      </c>
    </row>
    <row r="44" spans="1:284">
      <c r="A44">
        <v>28</v>
      </c>
      <c r="B44">
        <v>1759443813</v>
      </c>
      <c r="C44">
        <v>54</v>
      </c>
      <c r="D44" t="s">
        <v>480</v>
      </c>
      <c r="E44" t="s">
        <v>481</v>
      </c>
      <c r="F44">
        <v>5</v>
      </c>
      <c r="G44" t="s">
        <v>418</v>
      </c>
      <c r="H44" t="s">
        <v>419</v>
      </c>
      <c r="I44">
        <v>1759443810</v>
      </c>
      <c r="J44">
        <f>(K44)/1000</f>
        <v>0</v>
      </c>
      <c r="K44">
        <f>1000*DK44*AI44*(DG44-DH44)/(100*CZ44*(1000-AI44*DG44))</f>
        <v>0</v>
      </c>
      <c r="L44">
        <f>DK44*AI44*(DF44-DE44*(1000-AI44*DH44)/(1000-AI44*DG44))/(100*CZ44)</f>
        <v>0</v>
      </c>
      <c r="M44">
        <f>DE44 - IF(AI44&gt;1, L44*CZ44*100.0/(AK44), 0)</f>
        <v>0</v>
      </c>
      <c r="N44">
        <f>((T44-J44/2)*M44-L44)/(T44+J44/2)</f>
        <v>0</v>
      </c>
      <c r="O44">
        <f>N44*(DL44+DM44)/1000.0</f>
        <v>0</v>
      </c>
      <c r="P44">
        <f>(DE44 - IF(AI44&gt;1, L44*CZ44*100.0/(AK44), 0))*(DL44+DM44)/1000.0</f>
        <v>0</v>
      </c>
      <c r="Q44">
        <f>2.0/((1/S44-1/R44)+SIGN(S44)*SQRT((1/S44-1/R44)*(1/S44-1/R44) + 4*DA44/((DA44+1)*(DA44+1))*(2*1/S44*1/R44-1/R44*1/R44)))</f>
        <v>0</v>
      </c>
      <c r="R44">
        <f>IF(LEFT(DB44,1)&lt;&gt;"0",IF(LEFT(DB44,1)="1",3.0,DC44),$D$5+$E$5*(DS44*DL44/($K$5*1000))+$F$5*(DS44*DL44/($K$5*1000))*MAX(MIN(CZ44,$J$5),$I$5)*MAX(MIN(CZ44,$J$5),$I$5)+$G$5*MAX(MIN(CZ44,$J$5),$I$5)*(DS44*DL44/($K$5*1000))+$H$5*(DS44*DL44/($K$5*1000))*(DS44*DL44/($K$5*1000)))</f>
        <v>0</v>
      </c>
      <c r="S44">
        <f>J44*(1000-(1000*0.61365*exp(17.502*W44/(240.97+W44))/(DL44+DM44)+DG44)/2)/(1000*0.61365*exp(17.502*W44/(240.97+W44))/(DL44+DM44)-DG44)</f>
        <v>0</v>
      </c>
      <c r="T44">
        <f>1/((DA44+1)/(Q44/1.6)+1/(R44/1.37)) + DA44/((DA44+1)/(Q44/1.6) + DA44/(R44/1.37))</f>
        <v>0</v>
      </c>
      <c r="U44">
        <f>(CV44*CY44)</f>
        <v>0</v>
      </c>
      <c r="V44">
        <f>(DN44+(U44+2*0.95*5.67E-8*(((DN44+$B$7)+273)^4-(DN44+273)^4)-44100*J44)/(1.84*29.3*R44+8*0.95*5.67E-8*(DN44+273)^3))</f>
        <v>0</v>
      </c>
      <c r="W44">
        <f>($C$7*DO44+$D$7*DP44+$E$7*V44)</f>
        <v>0</v>
      </c>
      <c r="X44">
        <f>0.61365*exp(17.502*W44/(240.97+W44))</f>
        <v>0</v>
      </c>
      <c r="Y44">
        <f>(Z44/AA44*100)</f>
        <v>0</v>
      </c>
      <c r="Z44">
        <f>DG44*(DL44+DM44)/1000</f>
        <v>0</v>
      </c>
      <c r="AA44">
        <f>0.61365*exp(17.502*DN44/(240.97+DN44))</f>
        <v>0</v>
      </c>
      <c r="AB44">
        <f>(X44-DG44*(DL44+DM44)/1000)</f>
        <v>0</v>
      </c>
      <c r="AC44">
        <f>(-J44*44100)</f>
        <v>0</v>
      </c>
      <c r="AD44">
        <f>2*29.3*R44*0.92*(DN44-W44)</f>
        <v>0</v>
      </c>
      <c r="AE44">
        <f>2*0.95*5.67E-8*(((DN44+$B$7)+273)^4-(W44+273)^4)</f>
        <v>0</v>
      </c>
      <c r="AF44">
        <f>U44+AE44+AC44+AD44</f>
        <v>0</v>
      </c>
      <c r="AG44">
        <v>1</v>
      </c>
      <c r="AH44">
        <v>0</v>
      </c>
      <c r="AI44">
        <f>IF(AG44*$H$13&gt;=AK44,1.0,(AK44/(AK44-AG44*$H$13)))</f>
        <v>0</v>
      </c>
      <c r="AJ44">
        <f>(AI44-1)*100</f>
        <v>0</v>
      </c>
      <c r="AK44">
        <f>MAX(0,($B$13+$C$13*DS44)/(1+$D$13*DS44)*DL44/(DN44+273)*$E$13)</f>
        <v>0</v>
      </c>
      <c r="AL44" t="s">
        <v>420</v>
      </c>
      <c r="AM44" t="s">
        <v>420</v>
      </c>
      <c r="AN44">
        <v>0</v>
      </c>
      <c r="AO44">
        <v>0</v>
      </c>
      <c r="AP44">
        <f>1-AN44/AO44</f>
        <v>0</v>
      </c>
      <c r="AQ44">
        <v>0</v>
      </c>
      <c r="AR44" t="s">
        <v>420</v>
      </c>
      <c r="AS44" t="s">
        <v>420</v>
      </c>
      <c r="AT44">
        <v>0</v>
      </c>
      <c r="AU44">
        <v>0</v>
      </c>
      <c r="AV44">
        <f>1-AT44/AU44</f>
        <v>0</v>
      </c>
      <c r="AW44">
        <v>0.5</v>
      </c>
      <c r="AX44">
        <f>CW44</f>
        <v>0</v>
      </c>
      <c r="AY44">
        <f>L44</f>
        <v>0</v>
      </c>
      <c r="AZ44">
        <f>AV44*AW44*AX44</f>
        <v>0</v>
      </c>
      <c r="BA44">
        <f>(AY44-AQ44)/AX44</f>
        <v>0</v>
      </c>
      <c r="BB44">
        <f>(AO44-AU44)/AU44</f>
        <v>0</v>
      </c>
      <c r="BC44">
        <f>AN44/(AP44+AN44/AU44)</f>
        <v>0</v>
      </c>
      <c r="BD44" t="s">
        <v>420</v>
      </c>
      <c r="BE44">
        <v>0</v>
      </c>
      <c r="BF44">
        <f>IF(BE44&lt;&gt;0, BE44, BC44)</f>
        <v>0</v>
      </c>
      <c r="BG44">
        <f>1-BF44/AU44</f>
        <v>0</v>
      </c>
      <c r="BH44">
        <f>(AU44-AT44)/(AU44-BF44)</f>
        <v>0</v>
      </c>
      <c r="BI44">
        <f>(AO44-AU44)/(AO44-BF44)</f>
        <v>0</v>
      </c>
      <c r="BJ44">
        <f>(AU44-AT44)/(AU44-AN44)</f>
        <v>0</v>
      </c>
      <c r="BK44">
        <f>(AO44-AU44)/(AO44-AN44)</f>
        <v>0</v>
      </c>
      <c r="BL44">
        <f>(BH44*BF44/AT44)</f>
        <v>0</v>
      </c>
      <c r="BM44">
        <f>(1-BL44)</f>
        <v>0</v>
      </c>
      <c r="CV44">
        <f>$B$11*DT44+$C$11*DU44+$F$11*EF44*(1-EI44)</f>
        <v>0</v>
      </c>
      <c r="CW44">
        <f>CV44*CX44</f>
        <v>0</v>
      </c>
      <c r="CX44">
        <f>($B$11*$D$9+$C$11*$D$9+$F$11*((ES44+EK44)/MAX(ES44+EK44+ET44, 0.1)*$I$9+ET44/MAX(ES44+EK44+ET44, 0.1)*$J$9))/($B$11+$C$11+$F$11)</f>
        <v>0</v>
      </c>
      <c r="CY44">
        <f>($B$11*$K$9+$C$11*$K$9+$F$11*((ES44+EK44)/MAX(ES44+EK44+ET44, 0.1)*$P$9+ET44/MAX(ES44+EK44+ET44, 0.1)*$Q$9))/($B$11+$C$11+$F$11)</f>
        <v>0</v>
      </c>
      <c r="CZ44">
        <v>3.46</v>
      </c>
      <c r="DA44">
        <v>0.5</v>
      </c>
      <c r="DB44" t="s">
        <v>421</v>
      </c>
      <c r="DC44">
        <v>2</v>
      </c>
      <c r="DD44">
        <v>1759443810</v>
      </c>
      <c r="DE44">
        <v>419.6540000000001</v>
      </c>
      <c r="DF44">
        <v>419.9477777777778</v>
      </c>
      <c r="DG44">
        <v>23.90958888888889</v>
      </c>
      <c r="DH44">
        <v>23.86158888888889</v>
      </c>
      <c r="DI44">
        <v>419.2331111111111</v>
      </c>
      <c r="DJ44">
        <v>23.75737777777778</v>
      </c>
      <c r="DK44">
        <v>500.0217777777777</v>
      </c>
      <c r="DL44">
        <v>90.78257777777779</v>
      </c>
      <c r="DM44">
        <v>0.03010474444444444</v>
      </c>
      <c r="DN44">
        <v>30.31753333333333</v>
      </c>
      <c r="DO44">
        <v>30.02586666666667</v>
      </c>
      <c r="DP44">
        <v>999.9000000000001</v>
      </c>
      <c r="DQ44">
        <v>0</v>
      </c>
      <c r="DR44">
        <v>0</v>
      </c>
      <c r="DS44">
        <v>9998.327777777777</v>
      </c>
      <c r="DT44">
        <v>0</v>
      </c>
      <c r="DU44">
        <v>0.44966</v>
      </c>
      <c r="DV44">
        <v>-0.2940843333333334</v>
      </c>
      <c r="DW44">
        <v>429.9334444444444</v>
      </c>
      <c r="DX44">
        <v>430.2135555555556</v>
      </c>
      <c r="DY44">
        <v>0.0480247</v>
      </c>
      <c r="DZ44">
        <v>419.9477777777778</v>
      </c>
      <c r="EA44">
        <v>23.86158888888889</v>
      </c>
      <c r="EB44">
        <v>2.170576666666667</v>
      </c>
      <c r="EC44">
        <v>2.166215555555556</v>
      </c>
      <c r="ED44">
        <v>18.74678888888889</v>
      </c>
      <c r="EE44">
        <v>18.71461111111111</v>
      </c>
      <c r="EF44">
        <v>0.00500097</v>
      </c>
      <c r="EG44">
        <v>0</v>
      </c>
      <c r="EH44">
        <v>0</v>
      </c>
      <c r="EI44">
        <v>0</v>
      </c>
      <c r="EJ44">
        <v>308.0888888888888</v>
      </c>
      <c r="EK44">
        <v>0.00500097</v>
      </c>
      <c r="EL44">
        <v>-1.688888888888889</v>
      </c>
      <c r="EM44">
        <v>-1.866666666666667</v>
      </c>
      <c r="EN44">
        <v>35.812</v>
      </c>
      <c r="EO44">
        <v>39.75666666666667</v>
      </c>
      <c r="EP44">
        <v>37.687</v>
      </c>
      <c r="EQ44">
        <v>40.04855555555556</v>
      </c>
      <c r="ER44">
        <v>37.79133333333333</v>
      </c>
      <c r="ES44">
        <v>0</v>
      </c>
      <c r="ET44">
        <v>0</v>
      </c>
      <c r="EU44">
        <v>0</v>
      </c>
      <c r="EV44">
        <v>1759443813.5</v>
      </c>
      <c r="EW44">
        <v>0</v>
      </c>
      <c r="EX44">
        <v>308.6769230769231</v>
      </c>
      <c r="EY44">
        <v>-5.176068389717916</v>
      </c>
      <c r="EZ44">
        <v>45.71623927245111</v>
      </c>
      <c r="FA44">
        <v>-6.738461538461538</v>
      </c>
      <c r="FB44">
        <v>15</v>
      </c>
      <c r="FC44">
        <v>0</v>
      </c>
      <c r="FD44" t="s">
        <v>422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-0.322459425</v>
      </c>
      <c r="FQ44">
        <v>0.1457756510318948</v>
      </c>
      <c r="FR44">
        <v>0.03805185903532671</v>
      </c>
      <c r="FS44">
        <v>0</v>
      </c>
      <c r="FT44">
        <v>309.5705882352942</v>
      </c>
      <c r="FU44">
        <v>-21.80290289981082</v>
      </c>
      <c r="FV44">
        <v>7.94978835869842</v>
      </c>
      <c r="FW44">
        <v>-1</v>
      </c>
      <c r="FX44">
        <v>0.05028667499999999</v>
      </c>
      <c r="FY44">
        <v>-0.01584111444652909</v>
      </c>
      <c r="FZ44">
        <v>0.001771539764971421</v>
      </c>
      <c r="GA44">
        <v>1</v>
      </c>
      <c r="GB44">
        <v>1</v>
      </c>
      <c r="GC44">
        <v>2</v>
      </c>
      <c r="GD44" t="s">
        <v>433</v>
      </c>
      <c r="GE44">
        <v>3.13633</v>
      </c>
      <c r="GF44">
        <v>2.69044</v>
      </c>
      <c r="GG44">
        <v>0.0940098</v>
      </c>
      <c r="GH44">
        <v>0.0932429</v>
      </c>
      <c r="GI44">
        <v>0.106166</v>
      </c>
      <c r="GJ44">
        <v>0.104726</v>
      </c>
      <c r="GK44">
        <v>28696.6</v>
      </c>
      <c r="GL44">
        <v>28819.4</v>
      </c>
      <c r="GM44">
        <v>29449.5</v>
      </c>
      <c r="GN44">
        <v>29374.9</v>
      </c>
      <c r="GO44">
        <v>34762.8</v>
      </c>
      <c r="GP44">
        <v>34817.6</v>
      </c>
      <c r="GQ44">
        <v>41422.1</v>
      </c>
      <c r="GR44">
        <v>41718.3</v>
      </c>
      <c r="GS44">
        <v>1.91775</v>
      </c>
      <c r="GT44">
        <v>1.87838</v>
      </c>
      <c r="GU44">
        <v>0.081569</v>
      </c>
      <c r="GV44">
        <v>0</v>
      </c>
      <c r="GW44">
        <v>28.7015</v>
      </c>
      <c r="GX44">
        <v>999.9</v>
      </c>
      <c r="GY44">
        <v>57.8</v>
      </c>
      <c r="GZ44">
        <v>31</v>
      </c>
      <c r="HA44">
        <v>28.7234</v>
      </c>
      <c r="HB44">
        <v>62.8334</v>
      </c>
      <c r="HC44">
        <v>22.8125</v>
      </c>
      <c r="HD44">
        <v>1</v>
      </c>
      <c r="HE44">
        <v>0.144515</v>
      </c>
      <c r="HF44">
        <v>-1.11759</v>
      </c>
      <c r="HG44">
        <v>20.3546</v>
      </c>
      <c r="HH44">
        <v>5.22583</v>
      </c>
      <c r="HI44">
        <v>12.0159</v>
      </c>
      <c r="HJ44">
        <v>4.99005</v>
      </c>
      <c r="HK44">
        <v>3.2892</v>
      </c>
      <c r="HL44">
        <v>9999</v>
      </c>
      <c r="HM44">
        <v>9999</v>
      </c>
      <c r="HN44">
        <v>9999</v>
      </c>
      <c r="HO44">
        <v>999.9</v>
      </c>
      <c r="HP44">
        <v>1.86752</v>
      </c>
      <c r="HQ44">
        <v>1.86662</v>
      </c>
      <c r="HR44">
        <v>1.866</v>
      </c>
      <c r="HS44">
        <v>1.866</v>
      </c>
      <c r="HT44">
        <v>1.86783</v>
      </c>
      <c r="HU44">
        <v>1.87027</v>
      </c>
      <c r="HV44">
        <v>1.8689</v>
      </c>
      <c r="HW44">
        <v>1.87039</v>
      </c>
      <c r="HX44">
        <v>0</v>
      </c>
      <c r="HY44">
        <v>0</v>
      </c>
      <c r="HZ44">
        <v>0</v>
      </c>
      <c r="IA44">
        <v>0</v>
      </c>
      <c r="IB44" t="s">
        <v>424</v>
      </c>
      <c r="IC44" t="s">
        <v>425</v>
      </c>
      <c r="ID44" t="s">
        <v>426</v>
      </c>
      <c r="IE44" t="s">
        <v>426</v>
      </c>
      <c r="IF44" t="s">
        <v>426</v>
      </c>
      <c r="IG44" t="s">
        <v>426</v>
      </c>
      <c r="IH44">
        <v>0</v>
      </c>
      <c r="II44">
        <v>100</v>
      </c>
      <c r="IJ44">
        <v>100</v>
      </c>
      <c r="IK44">
        <v>0.421</v>
      </c>
      <c r="IL44">
        <v>0.1521</v>
      </c>
      <c r="IM44">
        <v>0.2330401526087988</v>
      </c>
      <c r="IN44">
        <v>0.0007367307031265224</v>
      </c>
      <c r="IO44">
        <v>-7.251983638940153E-07</v>
      </c>
      <c r="IP44">
        <v>8.652596383391262E-11</v>
      </c>
      <c r="IQ44">
        <v>-0.06151440896874384</v>
      </c>
      <c r="IR44">
        <v>-0.003393034134951665</v>
      </c>
      <c r="IS44">
        <v>0.0008123692083874657</v>
      </c>
      <c r="IT44">
        <v>-1.224458200654948E-05</v>
      </c>
      <c r="IU44">
        <v>8</v>
      </c>
      <c r="IV44">
        <v>2305</v>
      </c>
      <c r="IW44">
        <v>1</v>
      </c>
      <c r="IX44">
        <v>28</v>
      </c>
      <c r="IY44">
        <v>29324063.6</v>
      </c>
      <c r="IZ44">
        <v>29324063.6</v>
      </c>
      <c r="JA44">
        <v>1.02661</v>
      </c>
      <c r="JB44">
        <v>2.17529</v>
      </c>
      <c r="JC44">
        <v>1.39771</v>
      </c>
      <c r="JD44">
        <v>2.34009</v>
      </c>
      <c r="JE44">
        <v>1.49536</v>
      </c>
      <c r="JF44">
        <v>2.68799</v>
      </c>
      <c r="JG44">
        <v>35.6845</v>
      </c>
      <c r="JH44">
        <v>24.0875</v>
      </c>
      <c r="JI44">
        <v>18</v>
      </c>
      <c r="JJ44">
        <v>491.989</v>
      </c>
      <c r="JK44">
        <v>456.871</v>
      </c>
      <c r="JL44">
        <v>30.6838</v>
      </c>
      <c r="JM44">
        <v>29.4579</v>
      </c>
      <c r="JN44">
        <v>29.9999</v>
      </c>
      <c r="JO44">
        <v>29.298</v>
      </c>
      <c r="JP44">
        <v>29.2222</v>
      </c>
      <c r="JQ44">
        <v>20.5646</v>
      </c>
      <c r="JR44">
        <v>25.7241</v>
      </c>
      <c r="JS44">
        <v>72.01090000000001</v>
      </c>
      <c r="JT44">
        <v>30.6654</v>
      </c>
      <c r="JU44">
        <v>420</v>
      </c>
      <c r="JV44">
        <v>23.8435</v>
      </c>
      <c r="JW44">
        <v>100.623</v>
      </c>
      <c r="JX44">
        <v>100.333</v>
      </c>
    </row>
    <row r="45" spans="1:284">
      <c r="A45">
        <v>29</v>
      </c>
      <c r="B45">
        <v>1759443815</v>
      </c>
      <c r="C45">
        <v>56</v>
      </c>
      <c r="D45" t="s">
        <v>482</v>
      </c>
      <c r="E45" t="s">
        <v>483</v>
      </c>
      <c r="F45">
        <v>5</v>
      </c>
      <c r="G45" t="s">
        <v>418</v>
      </c>
      <c r="H45" t="s">
        <v>419</v>
      </c>
      <c r="I45">
        <v>1759443812</v>
      </c>
      <c r="J45">
        <f>(K45)/1000</f>
        <v>0</v>
      </c>
      <c r="K45">
        <f>1000*DK45*AI45*(DG45-DH45)/(100*CZ45*(1000-AI45*DG45))</f>
        <v>0</v>
      </c>
      <c r="L45">
        <f>DK45*AI45*(DF45-DE45*(1000-AI45*DH45)/(1000-AI45*DG45))/(100*CZ45)</f>
        <v>0</v>
      </c>
      <c r="M45">
        <f>DE45 - IF(AI45&gt;1, L45*CZ45*100.0/(AK45), 0)</f>
        <v>0</v>
      </c>
      <c r="N45">
        <f>((T45-J45/2)*M45-L45)/(T45+J45/2)</f>
        <v>0</v>
      </c>
      <c r="O45">
        <f>N45*(DL45+DM45)/1000.0</f>
        <v>0</v>
      </c>
      <c r="P45">
        <f>(DE45 - IF(AI45&gt;1, L45*CZ45*100.0/(AK45), 0))*(DL45+DM45)/1000.0</f>
        <v>0</v>
      </c>
      <c r="Q45">
        <f>2.0/((1/S45-1/R45)+SIGN(S45)*SQRT((1/S45-1/R45)*(1/S45-1/R45) + 4*DA45/((DA45+1)*(DA45+1))*(2*1/S45*1/R45-1/R45*1/R45)))</f>
        <v>0</v>
      </c>
      <c r="R45">
        <f>IF(LEFT(DB45,1)&lt;&gt;"0",IF(LEFT(DB45,1)="1",3.0,DC45),$D$5+$E$5*(DS45*DL45/($K$5*1000))+$F$5*(DS45*DL45/($K$5*1000))*MAX(MIN(CZ45,$J$5),$I$5)*MAX(MIN(CZ45,$J$5),$I$5)+$G$5*MAX(MIN(CZ45,$J$5),$I$5)*(DS45*DL45/($K$5*1000))+$H$5*(DS45*DL45/($K$5*1000))*(DS45*DL45/($K$5*1000)))</f>
        <v>0</v>
      </c>
      <c r="S45">
        <f>J45*(1000-(1000*0.61365*exp(17.502*W45/(240.97+W45))/(DL45+DM45)+DG45)/2)/(1000*0.61365*exp(17.502*W45/(240.97+W45))/(DL45+DM45)-DG45)</f>
        <v>0</v>
      </c>
      <c r="T45">
        <f>1/((DA45+1)/(Q45/1.6)+1/(R45/1.37)) + DA45/((DA45+1)/(Q45/1.6) + DA45/(R45/1.37))</f>
        <v>0</v>
      </c>
      <c r="U45">
        <f>(CV45*CY45)</f>
        <v>0</v>
      </c>
      <c r="V45">
        <f>(DN45+(U45+2*0.95*5.67E-8*(((DN45+$B$7)+273)^4-(DN45+273)^4)-44100*J45)/(1.84*29.3*R45+8*0.95*5.67E-8*(DN45+273)^3))</f>
        <v>0</v>
      </c>
      <c r="W45">
        <f>($C$7*DO45+$D$7*DP45+$E$7*V45)</f>
        <v>0</v>
      </c>
      <c r="X45">
        <f>0.61365*exp(17.502*W45/(240.97+W45))</f>
        <v>0</v>
      </c>
      <c r="Y45">
        <f>(Z45/AA45*100)</f>
        <v>0</v>
      </c>
      <c r="Z45">
        <f>DG45*(DL45+DM45)/1000</f>
        <v>0</v>
      </c>
      <c r="AA45">
        <f>0.61365*exp(17.502*DN45/(240.97+DN45))</f>
        <v>0</v>
      </c>
      <c r="AB45">
        <f>(X45-DG45*(DL45+DM45)/1000)</f>
        <v>0</v>
      </c>
      <c r="AC45">
        <f>(-J45*44100)</f>
        <v>0</v>
      </c>
      <c r="AD45">
        <f>2*29.3*R45*0.92*(DN45-W45)</f>
        <v>0</v>
      </c>
      <c r="AE45">
        <f>2*0.95*5.67E-8*(((DN45+$B$7)+273)^4-(W45+273)^4)</f>
        <v>0</v>
      </c>
      <c r="AF45">
        <f>U45+AE45+AC45+AD45</f>
        <v>0</v>
      </c>
      <c r="AG45">
        <v>1</v>
      </c>
      <c r="AH45">
        <v>0</v>
      </c>
      <c r="AI45">
        <f>IF(AG45*$H$13&gt;=AK45,1.0,(AK45/(AK45-AG45*$H$13)))</f>
        <v>0</v>
      </c>
      <c r="AJ45">
        <f>(AI45-1)*100</f>
        <v>0</v>
      </c>
      <c r="AK45">
        <f>MAX(0,($B$13+$C$13*DS45)/(1+$D$13*DS45)*DL45/(DN45+273)*$E$13)</f>
        <v>0</v>
      </c>
      <c r="AL45" t="s">
        <v>420</v>
      </c>
      <c r="AM45" t="s">
        <v>420</v>
      </c>
      <c r="AN45">
        <v>0</v>
      </c>
      <c r="AO45">
        <v>0</v>
      </c>
      <c r="AP45">
        <f>1-AN45/AO45</f>
        <v>0</v>
      </c>
      <c r="AQ45">
        <v>0</v>
      </c>
      <c r="AR45" t="s">
        <v>420</v>
      </c>
      <c r="AS45" t="s">
        <v>420</v>
      </c>
      <c r="AT45">
        <v>0</v>
      </c>
      <c r="AU45">
        <v>0</v>
      </c>
      <c r="AV45">
        <f>1-AT45/AU45</f>
        <v>0</v>
      </c>
      <c r="AW45">
        <v>0.5</v>
      </c>
      <c r="AX45">
        <f>CW45</f>
        <v>0</v>
      </c>
      <c r="AY45">
        <f>L45</f>
        <v>0</v>
      </c>
      <c r="AZ45">
        <f>AV45*AW45*AX45</f>
        <v>0</v>
      </c>
      <c r="BA45">
        <f>(AY45-AQ45)/AX45</f>
        <v>0</v>
      </c>
      <c r="BB45">
        <f>(AO45-AU45)/AU45</f>
        <v>0</v>
      </c>
      <c r="BC45">
        <f>AN45/(AP45+AN45/AU45)</f>
        <v>0</v>
      </c>
      <c r="BD45" t="s">
        <v>420</v>
      </c>
      <c r="BE45">
        <v>0</v>
      </c>
      <c r="BF45">
        <f>IF(BE45&lt;&gt;0, BE45, BC45)</f>
        <v>0</v>
      </c>
      <c r="BG45">
        <f>1-BF45/AU45</f>
        <v>0</v>
      </c>
      <c r="BH45">
        <f>(AU45-AT45)/(AU45-BF45)</f>
        <v>0</v>
      </c>
      <c r="BI45">
        <f>(AO45-AU45)/(AO45-BF45)</f>
        <v>0</v>
      </c>
      <c r="BJ45">
        <f>(AU45-AT45)/(AU45-AN45)</f>
        <v>0</v>
      </c>
      <c r="BK45">
        <f>(AO45-AU45)/(AO45-AN45)</f>
        <v>0</v>
      </c>
      <c r="BL45">
        <f>(BH45*BF45/AT45)</f>
        <v>0</v>
      </c>
      <c r="BM45">
        <f>(1-BL45)</f>
        <v>0</v>
      </c>
      <c r="CV45">
        <f>$B$11*DT45+$C$11*DU45+$F$11*EF45*(1-EI45)</f>
        <v>0</v>
      </c>
      <c r="CW45">
        <f>CV45*CX45</f>
        <v>0</v>
      </c>
      <c r="CX45">
        <f>($B$11*$D$9+$C$11*$D$9+$F$11*((ES45+EK45)/MAX(ES45+EK45+ET45, 0.1)*$I$9+ET45/MAX(ES45+EK45+ET45, 0.1)*$J$9))/($B$11+$C$11+$F$11)</f>
        <v>0</v>
      </c>
      <c r="CY45">
        <f>($B$11*$K$9+$C$11*$K$9+$F$11*((ES45+EK45)/MAX(ES45+EK45+ET45, 0.1)*$P$9+ET45/MAX(ES45+EK45+ET45, 0.1)*$Q$9))/($B$11+$C$11+$F$11)</f>
        <v>0</v>
      </c>
      <c r="CZ45">
        <v>3.46</v>
      </c>
      <c r="DA45">
        <v>0.5</v>
      </c>
      <c r="DB45" t="s">
        <v>421</v>
      </c>
      <c r="DC45">
        <v>2</v>
      </c>
      <c r="DD45">
        <v>1759443812</v>
      </c>
      <c r="DE45">
        <v>419.6662222222222</v>
      </c>
      <c r="DF45">
        <v>419.9521111111112</v>
      </c>
      <c r="DG45">
        <v>23.90676666666667</v>
      </c>
      <c r="DH45">
        <v>23.86053333333333</v>
      </c>
      <c r="DI45">
        <v>419.2454444444444</v>
      </c>
      <c r="DJ45">
        <v>23.75461111111111</v>
      </c>
      <c r="DK45">
        <v>499.9837777777778</v>
      </c>
      <c r="DL45">
        <v>90.78377777777777</v>
      </c>
      <c r="DM45">
        <v>0.03013744444444445</v>
      </c>
      <c r="DN45">
        <v>30.315</v>
      </c>
      <c r="DO45">
        <v>30.02764444444445</v>
      </c>
      <c r="DP45">
        <v>999.9000000000001</v>
      </c>
      <c r="DQ45">
        <v>0</v>
      </c>
      <c r="DR45">
        <v>0</v>
      </c>
      <c r="DS45">
        <v>9997.424444444443</v>
      </c>
      <c r="DT45">
        <v>0</v>
      </c>
      <c r="DU45">
        <v>0.44966</v>
      </c>
      <c r="DV45">
        <v>-0.2859837777777778</v>
      </c>
      <c r="DW45">
        <v>429.9447777777777</v>
      </c>
      <c r="DX45">
        <v>430.2174444444445</v>
      </c>
      <c r="DY45">
        <v>0.04625785555555555</v>
      </c>
      <c r="DZ45">
        <v>419.9521111111112</v>
      </c>
      <c r="EA45">
        <v>23.86053333333333</v>
      </c>
      <c r="EB45">
        <v>2.17035</v>
      </c>
      <c r="EC45">
        <v>2.166148888888888</v>
      </c>
      <c r="ED45">
        <v>18.74511111111111</v>
      </c>
      <c r="EE45">
        <v>18.71412222222223</v>
      </c>
      <c r="EF45">
        <v>0.00500097</v>
      </c>
      <c r="EG45">
        <v>0</v>
      </c>
      <c r="EH45">
        <v>0</v>
      </c>
      <c r="EI45">
        <v>0</v>
      </c>
      <c r="EJ45">
        <v>305.7222222222222</v>
      </c>
      <c r="EK45">
        <v>0.00500097</v>
      </c>
      <c r="EL45">
        <v>-4.98888888888889</v>
      </c>
      <c r="EM45">
        <v>-2.133333333333333</v>
      </c>
      <c r="EN45">
        <v>35.79822222222222</v>
      </c>
      <c r="EO45">
        <v>39.715</v>
      </c>
      <c r="EP45">
        <v>37.687</v>
      </c>
      <c r="EQ45">
        <v>39.99288888888889</v>
      </c>
      <c r="ER45">
        <v>37.77066666666666</v>
      </c>
      <c r="ES45">
        <v>0</v>
      </c>
      <c r="ET45">
        <v>0</v>
      </c>
      <c r="EU45">
        <v>0</v>
      </c>
      <c r="EV45">
        <v>1759443815.9</v>
      </c>
      <c r="EW45">
        <v>0</v>
      </c>
      <c r="EX45">
        <v>308.2153846153846</v>
      </c>
      <c r="EY45">
        <v>-12.28034185877288</v>
      </c>
      <c r="EZ45">
        <v>22.21196600775851</v>
      </c>
      <c r="FA45">
        <v>-5.965384615384614</v>
      </c>
      <c r="FB45">
        <v>15</v>
      </c>
      <c r="FC45">
        <v>0</v>
      </c>
      <c r="FD45" t="s">
        <v>422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-0.3117192682926829</v>
      </c>
      <c r="FQ45">
        <v>0.1328614076655055</v>
      </c>
      <c r="FR45">
        <v>0.03594099825766234</v>
      </c>
      <c r="FS45">
        <v>0</v>
      </c>
      <c r="FT45">
        <v>309.1235294117647</v>
      </c>
      <c r="FU45">
        <v>-20.14362108104072</v>
      </c>
      <c r="FV45">
        <v>7.957721327096293</v>
      </c>
      <c r="FW45">
        <v>-1</v>
      </c>
      <c r="FX45">
        <v>0.04945527073170732</v>
      </c>
      <c r="FY45">
        <v>-0.0210492104529616</v>
      </c>
      <c r="FZ45">
        <v>0.002322032933448923</v>
      </c>
      <c r="GA45">
        <v>1</v>
      </c>
      <c r="GB45">
        <v>1</v>
      </c>
      <c r="GC45">
        <v>2</v>
      </c>
      <c r="GD45" t="s">
        <v>433</v>
      </c>
      <c r="GE45">
        <v>3.13614</v>
      </c>
      <c r="GF45">
        <v>2.69029</v>
      </c>
      <c r="GG45">
        <v>0.0940047</v>
      </c>
      <c r="GH45">
        <v>0.093234</v>
      </c>
      <c r="GI45">
        <v>0.10616</v>
      </c>
      <c r="GJ45">
        <v>0.104723</v>
      </c>
      <c r="GK45">
        <v>28696.7</v>
      </c>
      <c r="GL45">
        <v>28819.6</v>
      </c>
      <c r="GM45">
        <v>29449.3</v>
      </c>
      <c r="GN45">
        <v>29374.8</v>
      </c>
      <c r="GO45">
        <v>34762.8</v>
      </c>
      <c r="GP45">
        <v>34817.9</v>
      </c>
      <c r="GQ45">
        <v>41421.7</v>
      </c>
      <c r="GR45">
        <v>41718.5</v>
      </c>
      <c r="GS45">
        <v>1.9178</v>
      </c>
      <c r="GT45">
        <v>1.87838</v>
      </c>
      <c r="GU45">
        <v>0.0815168</v>
      </c>
      <c r="GV45">
        <v>0</v>
      </c>
      <c r="GW45">
        <v>28.7026</v>
      </c>
      <c r="GX45">
        <v>999.9</v>
      </c>
      <c r="GY45">
        <v>57.8</v>
      </c>
      <c r="GZ45">
        <v>31</v>
      </c>
      <c r="HA45">
        <v>28.7228</v>
      </c>
      <c r="HB45">
        <v>62.5734</v>
      </c>
      <c r="HC45">
        <v>22.8926</v>
      </c>
      <c r="HD45">
        <v>1</v>
      </c>
      <c r="HE45">
        <v>0.144487</v>
      </c>
      <c r="HF45">
        <v>-1.10505</v>
      </c>
      <c r="HG45">
        <v>20.3548</v>
      </c>
      <c r="HH45">
        <v>5.22448</v>
      </c>
      <c r="HI45">
        <v>12.0159</v>
      </c>
      <c r="HJ45">
        <v>4.9897</v>
      </c>
      <c r="HK45">
        <v>3.2892</v>
      </c>
      <c r="HL45">
        <v>9999</v>
      </c>
      <c r="HM45">
        <v>9999</v>
      </c>
      <c r="HN45">
        <v>9999</v>
      </c>
      <c r="HO45">
        <v>999.9</v>
      </c>
      <c r="HP45">
        <v>1.86752</v>
      </c>
      <c r="HQ45">
        <v>1.86661</v>
      </c>
      <c r="HR45">
        <v>1.86599</v>
      </c>
      <c r="HS45">
        <v>1.86599</v>
      </c>
      <c r="HT45">
        <v>1.86783</v>
      </c>
      <c r="HU45">
        <v>1.87027</v>
      </c>
      <c r="HV45">
        <v>1.8689</v>
      </c>
      <c r="HW45">
        <v>1.87039</v>
      </c>
      <c r="HX45">
        <v>0</v>
      </c>
      <c r="HY45">
        <v>0</v>
      </c>
      <c r="HZ45">
        <v>0</v>
      </c>
      <c r="IA45">
        <v>0</v>
      </c>
      <c r="IB45" t="s">
        <v>424</v>
      </c>
      <c r="IC45" t="s">
        <v>425</v>
      </c>
      <c r="ID45" t="s">
        <v>426</v>
      </c>
      <c r="IE45" t="s">
        <v>426</v>
      </c>
      <c r="IF45" t="s">
        <v>426</v>
      </c>
      <c r="IG45" t="s">
        <v>426</v>
      </c>
      <c r="IH45">
        <v>0</v>
      </c>
      <c r="II45">
        <v>100</v>
      </c>
      <c r="IJ45">
        <v>100</v>
      </c>
      <c r="IK45">
        <v>0.421</v>
      </c>
      <c r="IL45">
        <v>0.1521</v>
      </c>
      <c r="IM45">
        <v>0.2330401526087988</v>
      </c>
      <c r="IN45">
        <v>0.0007367307031265224</v>
      </c>
      <c r="IO45">
        <v>-7.251983638940153E-07</v>
      </c>
      <c r="IP45">
        <v>8.652596383391262E-11</v>
      </c>
      <c r="IQ45">
        <v>-0.06151440896874384</v>
      </c>
      <c r="IR45">
        <v>-0.003393034134951665</v>
      </c>
      <c r="IS45">
        <v>0.0008123692083874657</v>
      </c>
      <c r="IT45">
        <v>-1.224458200654948E-05</v>
      </c>
      <c r="IU45">
        <v>8</v>
      </c>
      <c r="IV45">
        <v>2305</v>
      </c>
      <c r="IW45">
        <v>1</v>
      </c>
      <c r="IX45">
        <v>28</v>
      </c>
      <c r="IY45">
        <v>29324063.6</v>
      </c>
      <c r="IZ45">
        <v>29324063.6</v>
      </c>
      <c r="JA45">
        <v>1.02661</v>
      </c>
      <c r="JB45">
        <v>2.16675</v>
      </c>
      <c r="JC45">
        <v>1.39648</v>
      </c>
      <c r="JD45">
        <v>2.33276</v>
      </c>
      <c r="JE45">
        <v>1.49536</v>
      </c>
      <c r="JF45">
        <v>2.73315</v>
      </c>
      <c r="JG45">
        <v>35.6845</v>
      </c>
      <c r="JH45">
        <v>24.0875</v>
      </c>
      <c r="JI45">
        <v>18</v>
      </c>
      <c r="JJ45">
        <v>492.012</v>
      </c>
      <c r="JK45">
        <v>456.871</v>
      </c>
      <c r="JL45">
        <v>30.6737</v>
      </c>
      <c r="JM45">
        <v>29.4566</v>
      </c>
      <c r="JN45">
        <v>29.9999</v>
      </c>
      <c r="JO45">
        <v>29.297</v>
      </c>
      <c r="JP45">
        <v>29.2222</v>
      </c>
      <c r="JQ45">
        <v>20.568</v>
      </c>
      <c r="JR45">
        <v>25.7241</v>
      </c>
      <c r="JS45">
        <v>72.01090000000001</v>
      </c>
      <c r="JT45">
        <v>30.6654</v>
      </c>
      <c r="JU45">
        <v>420</v>
      </c>
      <c r="JV45">
        <v>23.8435</v>
      </c>
      <c r="JW45">
        <v>100.622</v>
      </c>
      <c r="JX45">
        <v>100.334</v>
      </c>
    </row>
    <row r="46" spans="1:284">
      <c r="A46">
        <v>30</v>
      </c>
      <c r="B46">
        <v>1759443817</v>
      </c>
      <c r="C46">
        <v>58</v>
      </c>
      <c r="D46" t="s">
        <v>484</v>
      </c>
      <c r="E46" t="s">
        <v>485</v>
      </c>
      <c r="F46">
        <v>5</v>
      </c>
      <c r="G46" t="s">
        <v>418</v>
      </c>
      <c r="H46" t="s">
        <v>419</v>
      </c>
      <c r="I46">
        <v>1759443814</v>
      </c>
      <c r="J46">
        <f>(K46)/1000</f>
        <v>0</v>
      </c>
      <c r="K46">
        <f>1000*DK46*AI46*(DG46-DH46)/(100*CZ46*(1000-AI46*DG46))</f>
        <v>0</v>
      </c>
      <c r="L46">
        <f>DK46*AI46*(DF46-DE46*(1000-AI46*DH46)/(1000-AI46*DG46))/(100*CZ46)</f>
        <v>0</v>
      </c>
      <c r="M46">
        <f>DE46 - IF(AI46&gt;1, L46*CZ46*100.0/(AK46), 0)</f>
        <v>0</v>
      </c>
      <c r="N46">
        <f>((T46-J46/2)*M46-L46)/(T46+J46/2)</f>
        <v>0</v>
      </c>
      <c r="O46">
        <f>N46*(DL46+DM46)/1000.0</f>
        <v>0</v>
      </c>
      <c r="P46">
        <f>(DE46 - IF(AI46&gt;1, L46*CZ46*100.0/(AK46), 0))*(DL46+DM46)/1000.0</f>
        <v>0</v>
      </c>
      <c r="Q46">
        <f>2.0/((1/S46-1/R46)+SIGN(S46)*SQRT((1/S46-1/R46)*(1/S46-1/R46) + 4*DA46/((DA46+1)*(DA46+1))*(2*1/S46*1/R46-1/R46*1/R46)))</f>
        <v>0</v>
      </c>
      <c r="R46">
        <f>IF(LEFT(DB46,1)&lt;&gt;"0",IF(LEFT(DB46,1)="1",3.0,DC46),$D$5+$E$5*(DS46*DL46/($K$5*1000))+$F$5*(DS46*DL46/($K$5*1000))*MAX(MIN(CZ46,$J$5),$I$5)*MAX(MIN(CZ46,$J$5),$I$5)+$G$5*MAX(MIN(CZ46,$J$5),$I$5)*(DS46*DL46/($K$5*1000))+$H$5*(DS46*DL46/($K$5*1000))*(DS46*DL46/($K$5*1000)))</f>
        <v>0</v>
      </c>
      <c r="S46">
        <f>J46*(1000-(1000*0.61365*exp(17.502*W46/(240.97+W46))/(DL46+DM46)+DG46)/2)/(1000*0.61365*exp(17.502*W46/(240.97+W46))/(DL46+DM46)-DG46)</f>
        <v>0</v>
      </c>
      <c r="T46">
        <f>1/((DA46+1)/(Q46/1.6)+1/(R46/1.37)) + DA46/((DA46+1)/(Q46/1.6) + DA46/(R46/1.37))</f>
        <v>0</v>
      </c>
      <c r="U46">
        <f>(CV46*CY46)</f>
        <v>0</v>
      </c>
      <c r="V46">
        <f>(DN46+(U46+2*0.95*5.67E-8*(((DN46+$B$7)+273)^4-(DN46+273)^4)-44100*J46)/(1.84*29.3*R46+8*0.95*5.67E-8*(DN46+273)^3))</f>
        <v>0</v>
      </c>
      <c r="W46">
        <f>($C$7*DO46+$D$7*DP46+$E$7*V46)</f>
        <v>0</v>
      </c>
      <c r="X46">
        <f>0.61365*exp(17.502*W46/(240.97+W46))</f>
        <v>0</v>
      </c>
      <c r="Y46">
        <f>(Z46/AA46*100)</f>
        <v>0</v>
      </c>
      <c r="Z46">
        <f>DG46*(DL46+DM46)/1000</f>
        <v>0</v>
      </c>
      <c r="AA46">
        <f>0.61365*exp(17.502*DN46/(240.97+DN46))</f>
        <v>0</v>
      </c>
      <c r="AB46">
        <f>(X46-DG46*(DL46+DM46)/1000)</f>
        <v>0</v>
      </c>
      <c r="AC46">
        <f>(-J46*44100)</f>
        <v>0</v>
      </c>
      <c r="AD46">
        <f>2*29.3*R46*0.92*(DN46-W46)</f>
        <v>0</v>
      </c>
      <c r="AE46">
        <f>2*0.95*5.67E-8*(((DN46+$B$7)+273)^4-(W46+273)^4)</f>
        <v>0</v>
      </c>
      <c r="AF46">
        <f>U46+AE46+AC46+AD46</f>
        <v>0</v>
      </c>
      <c r="AG46">
        <v>1</v>
      </c>
      <c r="AH46">
        <v>0</v>
      </c>
      <c r="AI46">
        <f>IF(AG46*$H$13&gt;=AK46,1.0,(AK46/(AK46-AG46*$H$13)))</f>
        <v>0</v>
      </c>
      <c r="AJ46">
        <f>(AI46-1)*100</f>
        <v>0</v>
      </c>
      <c r="AK46">
        <f>MAX(0,($B$13+$C$13*DS46)/(1+$D$13*DS46)*DL46/(DN46+273)*$E$13)</f>
        <v>0</v>
      </c>
      <c r="AL46" t="s">
        <v>420</v>
      </c>
      <c r="AM46" t="s">
        <v>420</v>
      </c>
      <c r="AN46">
        <v>0</v>
      </c>
      <c r="AO46">
        <v>0</v>
      </c>
      <c r="AP46">
        <f>1-AN46/AO46</f>
        <v>0</v>
      </c>
      <c r="AQ46">
        <v>0</v>
      </c>
      <c r="AR46" t="s">
        <v>420</v>
      </c>
      <c r="AS46" t="s">
        <v>420</v>
      </c>
      <c r="AT46">
        <v>0</v>
      </c>
      <c r="AU46">
        <v>0</v>
      </c>
      <c r="AV46">
        <f>1-AT46/AU46</f>
        <v>0</v>
      </c>
      <c r="AW46">
        <v>0.5</v>
      </c>
      <c r="AX46">
        <f>CW46</f>
        <v>0</v>
      </c>
      <c r="AY46">
        <f>L46</f>
        <v>0</v>
      </c>
      <c r="AZ46">
        <f>AV46*AW46*AX46</f>
        <v>0</v>
      </c>
      <c r="BA46">
        <f>(AY46-AQ46)/AX46</f>
        <v>0</v>
      </c>
      <c r="BB46">
        <f>(AO46-AU46)/AU46</f>
        <v>0</v>
      </c>
      <c r="BC46">
        <f>AN46/(AP46+AN46/AU46)</f>
        <v>0</v>
      </c>
      <c r="BD46" t="s">
        <v>420</v>
      </c>
      <c r="BE46">
        <v>0</v>
      </c>
      <c r="BF46">
        <f>IF(BE46&lt;&gt;0, BE46, BC46)</f>
        <v>0</v>
      </c>
      <c r="BG46">
        <f>1-BF46/AU46</f>
        <v>0</v>
      </c>
      <c r="BH46">
        <f>(AU46-AT46)/(AU46-BF46)</f>
        <v>0</v>
      </c>
      <c r="BI46">
        <f>(AO46-AU46)/(AO46-BF46)</f>
        <v>0</v>
      </c>
      <c r="BJ46">
        <f>(AU46-AT46)/(AU46-AN46)</f>
        <v>0</v>
      </c>
      <c r="BK46">
        <f>(AO46-AU46)/(AO46-AN46)</f>
        <v>0</v>
      </c>
      <c r="BL46">
        <f>(BH46*BF46/AT46)</f>
        <v>0</v>
      </c>
      <c r="BM46">
        <f>(1-BL46)</f>
        <v>0</v>
      </c>
      <c r="CV46">
        <f>$B$11*DT46+$C$11*DU46+$F$11*EF46*(1-EI46)</f>
        <v>0</v>
      </c>
      <c r="CW46">
        <f>CV46*CX46</f>
        <v>0</v>
      </c>
      <c r="CX46">
        <f>($B$11*$D$9+$C$11*$D$9+$F$11*((ES46+EK46)/MAX(ES46+EK46+ET46, 0.1)*$I$9+ET46/MAX(ES46+EK46+ET46, 0.1)*$J$9))/($B$11+$C$11+$F$11)</f>
        <v>0</v>
      </c>
      <c r="CY46">
        <f>($B$11*$K$9+$C$11*$K$9+$F$11*((ES46+EK46)/MAX(ES46+EK46+ET46, 0.1)*$P$9+ET46/MAX(ES46+EK46+ET46, 0.1)*$Q$9))/($B$11+$C$11+$F$11)</f>
        <v>0</v>
      </c>
      <c r="CZ46">
        <v>3.46</v>
      </c>
      <c r="DA46">
        <v>0.5</v>
      </c>
      <c r="DB46" t="s">
        <v>421</v>
      </c>
      <c r="DC46">
        <v>2</v>
      </c>
      <c r="DD46">
        <v>1759443814</v>
      </c>
      <c r="DE46">
        <v>419.6721111111111</v>
      </c>
      <c r="DF46">
        <v>419.943</v>
      </c>
      <c r="DG46">
        <v>23.90413333333333</v>
      </c>
      <c r="DH46">
        <v>23.85938888888889</v>
      </c>
      <c r="DI46">
        <v>419.2513333333333</v>
      </c>
      <c r="DJ46">
        <v>23.75201111111111</v>
      </c>
      <c r="DK46">
        <v>499.9521111111112</v>
      </c>
      <c r="DL46">
        <v>90.7853888888889</v>
      </c>
      <c r="DM46">
        <v>0.03009551111111111</v>
      </c>
      <c r="DN46">
        <v>30.31288888888889</v>
      </c>
      <c r="DO46">
        <v>30.02945555555555</v>
      </c>
      <c r="DP46">
        <v>999.9000000000001</v>
      </c>
      <c r="DQ46">
        <v>0</v>
      </c>
      <c r="DR46">
        <v>0</v>
      </c>
      <c r="DS46">
        <v>9992.784444444445</v>
      </c>
      <c r="DT46">
        <v>0</v>
      </c>
      <c r="DU46">
        <v>0.44966</v>
      </c>
      <c r="DV46">
        <v>-0.2711521111111111</v>
      </c>
      <c r="DW46">
        <v>429.9494444444445</v>
      </c>
      <c r="DX46">
        <v>430.2077777777778</v>
      </c>
      <c r="DY46">
        <v>0.04476187777777777</v>
      </c>
      <c r="DZ46">
        <v>419.943</v>
      </c>
      <c r="EA46">
        <v>23.85938888888889</v>
      </c>
      <c r="EB46">
        <v>2.170148888888889</v>
      </c>
      <c r="EC46">
        <v>2.166083333333334</v>
      </c>
      <c r="ED46">
        <v>18.74362222222222</v>
      </c>
      <c r="EE46">
        <v>18.71363333333333</v>
      </c>
      <c r="EF46">
        <v>0.00500097</v>
      </c>
      <c r="EG46">
        <v>0</v>
      </c>
      <c r="EH46">
        <v>0</v>
      </c>
      <c r="EI46">
        <v>0</v>
      </c>
      <c r="EJ46">
        <v>307.1111111111111</v>
      </c>
      <c r="EK46">
        <v>0.00500097</v>
      </c>
      <c r="EL46">
        <v>-7.844444444444444</v>
      </c>
      <c r="EM46">
        <v>-2.566666666666667</v>
      </c>
      <c r="EN46">
        <v>35.79133333333333</v>
      </c>
      <c r="EO46">
        <v>39.68022222222222</v>
      </c>
      <c r="EP46">
        <v>37.66633333333333</v>
      </c>
      <c r="EQ46">
        <v>39.95122222222222</v>
      </c>
      <c r="ER46">
        <v>37.75</v>
      </c>
      <c r="ES46">
        <v>0</v>
      </c>
      <c r="ET46">
        <v>0</v>
      </c>
      <c r="EU46">
        <v>0</v>
      </c>
      <c r="EV46">
        <v>1759443817.7</v>
      </c>
      <c r="EW46">
        <v>0</v>
      </c>
      <c r="EX46">
        <v>307.984</v>
      </c>
      <c r="EY46">
        <v>18.29999996760008</v>
      </c>
      <c r="EZ46">
        <v>-30.62307664369925</v>
      </c>
      <c r="FA46">
        <v>-5.756000000000001</v>
      </c>
      <c r="FB46">
        <v>15</v>
      </c>
      <c r="FC46">
        <v>0</v>
      </c>
      <c r="FD46" t="s">
        <v>422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-0.3031754249999999</v>
      </c>
      <c r="FQ46">
        <v>0.146709354596624</v>
      </c>
      <c r="FR46">
        <v>0.03704245487132805</v>
      </c>
      <c r="FS46">
        <v>0</v>
      </c>
      <c r="FT46">
        <v>308.5735294117647</v>
      </c>
      <c r="FU46">
        <v>-13.87776926973444</v>
      </c>
      <c r="FV46">
        <v>7.689194435873265</v>
      </c>
      <c r="FW46">
        <v>-1</v>
      </c>
      <c r="FX46">
        <v>0.04870658</v>
      </c>
      <c r="FY46">
        <v>-0.02315844427767373</v>
      </c>
      <c r="FZ46">
        <v>0.002496383187553545</v>
      </c>
      <c r="GA46">
        <v>1</v>
      </c>
      <c r="GB46">
        <v>1</v>
      </c>
      <c r="GC46">
        <v>2</v>
      </c>
      <c r="GD46" t="s">
        <v>433</v>
      </c>
      <c r="GE46">
        <v>3.1361</v>
      </c>
      <c r="GF46">
        <v>2.6901</v>
      </c>
      <c r="GG46">
        <v>0.09400029999999999</v>
      </c>
      <c r="GH46">
        <v>0.09324010000000001</v>
      </c>
      <c r="GI46">
        <v>0.106156</v>
      </c>
      <c r="GJ46">
        <v>0.104721</v>
      </c>
      <c r="GK46">
        <v>28696.8</v>
      </c>
      <c r="GL46">
        <v>28819.4</v>
      </c>
      <c r="GM46">
        <v>29449.3</v>
      </c>
      <c r="GN46">
        <v>29374.8</v>
      </c>
      <c r="GO46">
        <v>34762.9</v>
      </c>
      <c r="GP46">
        <v>34817.9</v>
      </c>
      <c r="GQ46">
        <v>41421.6</v>
      </c>
      <c r="GR46">
        <v>41718.5</v>
      </c>
      <c r="GS46">
        <v>1.91768</v>
      </c>
      <c r="GT46">
        <v>1.87812</v>
      </c>
      <c r="GU46">
        <v>0.08127089999999999</v>
      </c>
      <c r="GV46">
        <v>0</v>
      </c>
      <c r="GW46">
        <v>28.7026</v>
      </c>
      <c r="GX46">
        <v>999.9</v>
      </c>
      <c r="GY46">
        <v>57.8</v>
      </c>
      <c r="GZ46">
        <v>31</v>
      </c>
      <c r="HA46">
        <v>28.7217</v>
      </c>
      <c r="HB46">
        <v>62.7634</v>
      </c>
      <c r="HC46">
        <v>22.8726</v>
      </c>
      <c r="HD46">
        <v>1</v>
      </c>
      <c r="HE46">
        <v>0.144248</v>
      </c>
      <c r="HF46">
        <v>-1.12819</v>
      </c>
      <c r="HG46">
        <v>20.3546</v>
      </c>
      <c r="HH46">
        <v>5.22433</v>
      </c>
      <c r="HI46">
        <v>12.0159</v>
      </c>
      <c r="HJ46">
        <v>4.98935</v>
      </c>
      <c r="HK46">
        <v>3.28923</v>
      </c>
      <c r="HL46">
        <v>9999</v>
      </c>
      <c r="HM46">
        <v>9999</v>
      </c>
      <c r="HN46">
        <v>9999</v>
      </c>
      <c r="HO46">
        <v>999.9</v>
      </c>
      <c r="HP46">
        <v>1.86752</v>
      </c>
      <c r="HQ46">
        <v>1.86662</v>
      </c>
      <c r="HR46">
        <v>1.866</v>
      </c>
      <c r="HS46">
        <v>1.86599</v>
      </c>
      <c r="HT46">
        <v>1.86783</v>
      </c>
      <c r="HU46">
        <v>1.87027</v>
      </c>
      <c r="HV46">
        <v>1.8689</v>
      </c>
      <c r="HW46">
        <v>1.87039</v>
      </c>
      <c r="HX46">
        <v>0</v>
      </c>
      <c r="HY46">
        <v>0</v>
      </c>
      <c r="HZ46">
        <v>0</v>
      </c>
      <c r="IA46">
        <v>0</v>
      </c>
      <c r="IB46" t="s">
        <v>424</v>
      </c>
      <c r="IC46" t="s">
        <v>425</v>
      </c>
      <c r="ID46" t="s">
        <v>426</v>
      </c>
      <c r="IE46" t="s">
        <v>426</v>
      </c>
      <c r="IF46" t="s">
        <v>426</v>
      </c>
      <c r="IG46" t="s">
        <v>426</v>
      </c>
      <c r="IH46">
        <v>0</v>
      </c>
      <c r="II46">
        <v>100</v>
      </c>
      <c r="IJ46">
        <v>100</v>
      </c>
      <c r="IK46">
        <v>0.421</v>
      </c>
      <c r="IL46">
        <v>0.1521</v>
      </c>
      <c r="IM46">
        <v>0.2330401526087988</v>
      </c>
      <c r="IN46">
        <v>0.0007367307031265224</v>
      </c>
      <c r="IO46">
        <v>-7.251983638940153E-07</v>
      </c>
      <c r="IP46">
        <v>8.652596383391262E-11</v>
      </c>
      <c r="IQ46">
        <v>-0.06151440896874384</v>
      </c>
      <c r="IR46">
        <v>-0.003393034134951665</v>
      </c>
      <c r="IS46">
        <v>0.0008123692083874657</v>
      </c>
      <c r="IT46">
        <v>-1.224458200654948E-05</v>
      </c>
      <c r="IU46">
        <v>8</v>
      </c>
      <c r="IV46">
        <v>2305</v>
      </c>
      <c r="IW46">
        <v>1</v>
      </c>
      <c r="IX46">
        <v>28</v>
      </c>
      <c r="IY46">
        <v>29324063.6</v>
      </c>
      <c r="IZ46">
        <v>29324063.6</v>
      </c>
      <c r="JA46">
        <v>1.02661</v>
      </c>
      <c r="JB46">
        <v>2.17529</v>
      </c>
      <c r="JC46">
        <v>1.39648</v>
      </c>
      <c r="JD46">
        <v>2.34131</v>
      </c>
      <c r="JE46">
        <v>1.49536</v>
      </c>
      <c r="JF46">
        <v>2.65991</v>
      </c>
      <c r="JG46">
        <v>35.6845</v>
      </c>
      <c r="JH46">
        <v>24.0875</v>
      </c>
      <c r="JI46">
        <v>18</v>
      </c>
      <c r="JJ46">
        <v>491.932</v>
      </c>
      <c r="JK46">
        <v>456.713</v>
      </c>
      <c r="JL46">
        <v>30.6619</v>
      </c>
      <c r="JM46">
        <v>29.4556</v>
      </c>
      <c r="JN46">
        <v>29.9999</v>
      </c>
      <c r="JO46">
        <v>29.297</v>
      </c>
      <c r="JP46">
        <v>29.2222</v>
      </c>
      <c r="JQ46">
        <v>20.5671</v>
      </c>
      <c r="JR46">
        <v>25.7241</v>
      </c>
      <c r="JS46">
        <v>72.01090000000001</v>
      </c>
      <c r="JT46">
        <v>30.6358</v>
      </c>
      <c r="JU46">
        <v>420</v>
      </c>
      <c r="JV46">
        <v>23.8435</v>
      </c>
      <c r="JW46">
        <v>100.622</v>
      </c>
      <c r="JX46">
        <v>100.333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2025-10-02T22:31:17Z</dcterms:created>
  <dcterms:modified xsi:type="dcterms:W3CDTF">2025-10-02T22:31:17Z</dcterms:modified>
</cp:coreProperties>
</file>